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20" activeTab="0"/>
  </bookViews>
  <sheets>
    <sheet name="Multi-Year Levies" sheetId="1" r:id="rId1"/>
    <sheet name="Data" sheetId="2" r:id="rId2"/>
    <sheet name="Sheet1" sheetId="3" state="hidden" r:id="rId3"/>
  </sheets>
  <definedNames>
    <definedName name="_xlfn.FORECAST.ETS" hidden="1">#NAME?</definedName>
    <definedName name="_xlfn.SINGLE" hidden="1">#NAME?</definedName>
    <definedName name="city00">'Data'!$AV$2:$AV$437</definedName>
    <definedName name="city01">'Data'!$BC$2:$BC$437</definedName>
    <definedName name="city02">'Data'!$BJ$2:$BJ$437</definedName>
    <definedName name="city03">'Data'!$BQ$2:$BQ$437</definedName>
    <definedName name="city04">'Data'!$BX$2:$BX$437</definedName>
    <definedName name="city05">'Data'!$CE$2:$CE$437</definedName>
    <definedName name="city06">'Data'!$CL$2:$CL$437</definedName>
    <definedName name="city07">'Data'!$CS$2:$CS$437</definedName>
    <definedName name="city08">'Data'!$CZ$2:$CZ$437</definedName>
    <definedName name="city09">'Data'!$DG$2:$DG$437</definedName>
    <definedName name="city94">'Data'!$F$2:$F$437</definedName>
    <definedName name="city95">'Data'!$M$2:$M$437</definedName>
    <definedName name="city96">'Data'!$T$2:$T$437</definedName>
    <definedName name="city97">'Data'!$AA$2:$AA$437</definedName>
    <definedName name="city98">'Data'!$AH$2:$AH$437</definedName>
    <definedName name="city99">'Data'!$AO$2:$AO$437</definedName>
    <definedName name="fund1000">'Data'!$AS$2:$AS$438</definedName>
    <definedName name="fund1001">'Data'!$AZ$2:$AZ$438</definedName>
    <definedName name="fund1002">'Data'!$BG$2:$BG$438</definedName>
    <definedName name="fund1003">'Data'!$BN$2:$BN$438</definedName>
    <definedName name="fund1004">'Data'!$BU$2:$BU$438</definedName>
    <definedName name="fund1005">'Data'!$CB$2:$CB$438</definedName>
    <definedName name="fund1006">'Data'!$CI$2:$CI$438</definedName>
    <definedName name="fund1007">'Data'!$CP$2:$CP$438</definedName>
    <definedName name="fund1008">'Data'!$CW$2:$CW$438</definedName>
    <definedName name="fund1009">'Data'!$DD$2:$DD$437</definedName>
    <definedName name="fund1094">'Data'!$C$2:$C$438</definedName>
    <definedName name="fund1095">'Data'!$J$2:$J$438</definedName>
    <definedName name="fund1096">'Data'!$Q$2:$Q$438</definedName>
    <definedName name="fund1097">'Data'!$X$2:$X$438</definedName>
    <definedName name="fund1098">'Data'!$AE$2:$AE$438</definedName>
    <definedName name="fund1099">'Data'!$AL$2:$AL$438</definedName>
    <definedName name="fund3800">'Data'!$AT$2:$AT$438</definedName>
    <definedName name="fund3801">'Data'!$BA$2:$BA$438</definedName>
    <definedName name="fund3802">'Data'!$BH$2:$BH$438</definedName>
    <definedName name="fund3803">'Data'!$BO$2:$BO$438</definedName>
    <definedName name="fund3804">'Data'!$BV$2:$BV$438</definedName>
    <definedName name="fund3805">'Data'!$CC$2:$CC$438</definedName>
    <definedName name="fund3806">'Data'!$CJ$2:$CJ$438</definedName>
    <definedName name="fund3807">'Data'!$CQ$2:$CQ$438</definedName>
    <definedName name="fund3808">'Data'!$CX$2:$CX$438</definedName>
    <definedName name="fund3809">'Data'!$DE$2:$DE$437</definedName>
    <definedName name="fund3894">'Data'!$D$2:$D$438</definedName>
    <definedName name="fund3895">'Data'!$K$2:$K$438</definedName>
    <definedName name="fund3896">'Data'!$R$2:$R$438</definedName>
    <definedName name="fund3897">'Data'!$Y$2:$Y$438</definedName>
    <definedName name="fund3898">'Data'!$AF$2:$AF$438</definedName>
    <definedName name="fund3899">'Data'!$AM$2:$AM$438</definedName>
    <definedName name="fund3900">'Data'!$AU$2:$AU$438</definedName>
    <definedName name="fund3901">'Data'!$BB$2:$BB$438</definedName>
    <definedName name="fund3902">'Data'!$BI$2:$BI$438</definedName>
    <definedName name="fund3903">'Data'!$BP$2:$BP$438</definedName>
    <definedName name="fund3904">'Data'!$BW$2:$BW$438</definedName>
    <definedName name="fund3905">'Data'!$CD$2:$CD$438</definedName>
    <definedName name="fund3906">'Data'!$CK$2:$CK$438</definedName>
    <definedName name="fund3907">'Data'!$CR$2:$CR$438</definedName>
    <definedName name="fund3908">'Data'!$CY$2:$CY$438</definedName>
    <definedName name="fund3909">'Data'!$DF$2:$DF$437</definedName>
    <definedName name="fund3994">'Data'!$E$2:$E$438</definedName>
    <definedName name="fund3995">'Data'!$L$2:$L$438</definedName>
    <definedName name="fund3996">'Data'!$S$2:$S$438</definedName>
    <definedName name="fund3997">'Data'!$Z$2:$Z$438</definedName>
    <definedName name="fund3998">'Data'!$AG$2:$AG$438</definedName>
    <definedName name="fund3999">'Data'!$AN$2:$AN$438</definedName>
    <definedName name="fund4100">'Data'!$AW$2:$AW$438</definedName>
    <definedName name="fund4101">'Data'!$BD$2:$BD$438</definedName>
    <definedName name="fund4102">'Data'!$BK$2:$BK$438</definedName>
    <definedName name="fund4103">'Data'!$BR$2:$BR$438</definedName>
    <definedName name="fund4104">'Data'!$BY$2:$BY$438</definedName>
    <definedName name="fund4105">'Data'!$CF$2:$CF$438</definedName>
    <definedName name="fund4106">'Data'!$CM$2:$CM$438</definedName>
    <definedName name="fund4107">'Data'!$CT$2:$CT$438</definedName>
    <definedName name="fund4108">'Data'!$DA$2:$DA$438</definedName>
    <definedName name="fund4109">'Data'!$DH$2:$DH$437</definedName>
    <definedName name="fund4194">'Data'!$G$2:$G$438</definedName>
    <definedName name="fund4195">'Data'!$N$2:$N$438</definedName>
    <definedName name="fund4196">'Data'!$U$2:$U$438</definedName>
    <definedName name="fund4197">'Data'!$AB$2:$AB$438</definedName>
    <definedName name="fund4198">'Data'!$AI$2:$AI$438</definedName>
    <definedName name="fund4199">'Data'!$AP$2:$AP$438</definedName>
    <definedName name="fund8000">'Data'!$AX$2:$AX$438</definedName>
    <definedName name="fund8001">'Data'!$BE$2:$BE$438</definedName>
    <definedName name="fund8002">'Data'!$BL$2:$BL$438</definedName>
    <definedName name="fund8003">'Data'!$BS$2:$BS$438</definedName>
    <definedName name="fund8004">'Data'!$BZ$2:$BZ$438</definedName>
    <definedName name="fund8005">'Data'!$CG$2:$CG$438</definedName>
    <definedName name="fund8006">'Data'!$CN$2:$CN$438</definedName>
    <definedName name="fund8007">'Data'!$CU$2:$CU$438</definedName>
    <definedName name="fund8008">'Data'!$DB$2:$DB$438</definedName>
    <definedName name="fund8009">'Data'!$DI$2:$DI$437</definedName>
    <definedName name="fund8094">'Data'!$H$2:$H$438</definedName>
    <definedName name="fund8095">'Data'!$O$2:$O$438</definedName>
    <definedName name="fund8096">'Data'!$V$2:$V$438</definedName>
    <definedName name="fund8097">'Data'!$AC$2:$AC$438</definedName>
    <definedName name="fund8098">'Data'!$AJ$2:$AJ$438</definedName>
    <definedName name="fund8099">'Data'!$AQ$2:$AQ$438</definedName>
    <definedName name="fundcg00">'Data'!$AY$2:$AY$438</definedName>
    <definedName name="fundcg01">'Data'!$BF$2:$BF$438</definedName>
    <definedName name="fundcg02">'Data'!$BM$2:$BM$438</definedName>
    <definedName name="fundcg03">'Data'!$BT$2:$BT$438</definedName>
    <definedName name="fundcg04">'Data'!$CA$2:$CA$438</definedName>
    <definedName name="fundcg05">'Data'!$CH$2:$CH$438</definedName>
    <definedName name="fundcg06">'Data'!$CO$2:$CO$438</definedName>
    <definedName name="fundcg07">'Data'!$CV$2:$CV$438</definedName>
    <definedName name="fundcg08">'Data'!$DC$2:$DC$438</definedName>
    <definedName name="fundcg09">'Data'!$DJ$2:$DJ$437</definedName>
    <definedName name="fundcg94">'Data'!$I$2:$I$438</definedName>
    <definedName name="fundcg95">'Data'!$P$2:$P$438</definedName>
    <definedName name="fundcg96">'Data'!$W$2:$W$438</definedName>
    <definedName name="fundcg97">'Data'!$AD$2:$AD$438</definedName>
    <definedName name="fundcg98">'Data'!$AK$2:$AK$438</definedName>
    <definedName name="fundcg99">'Data'!$AR$2:$AR$438</definedName>
    <definedName name="NAME">'Data'!$B$2:$B$438</definedName>
    <definedName name="PLOTTING">'Data'!$A$1:$DC$436</definedName>
    <definedName name="_xlnm.Print_Area" localSheetId="0">'Multi-Year Levies'!$A$1:$J$74</definedName>
  </definedNames>
  <calcPr fullCalcOnLoad="1"/>
</workbook>
</file>

<file path=xl/sharedStrings.xml><?xml version="1.0" encoding="utf-8"?>
<sst xmlns="http://schemas.openxmlformats.org/spreadsheetml/2006/main" count="1311" uniqueCount="714">
  <si>
    <t>NAME</t>
  </si>
  <si>
    <t>fund1094</t>
  </si>
  <si>
    <t>fund3894</t>
  </si>
  <si>
    <t>fund3994</t>
  </si>
  <si>
    <t>fund4194</t>
  </si>
  <si>
    <t>fund8094</t>
  </si>
  <si>
    <t>fundcg94</t>
  </si>
  <si>
    <t>fund1095</t>
  </si>
  <si>
    <t>fund3895</t>
  </si>
  <si>
    <t>fund3995</t>
  </si>
  <si>
    <t>fund4195</t>
  </si>
  <si>
    <t>fund8095</t>
  </si>
  <si>
    <t>fundcg95</t>
  </si>
  <si>
    <t>fund1096</t>
  </si>
  <si>
    <t>fund3896</t>
  </si>
  <si>
    <t>fund3996</t>
  </si>
  <si>
    <t>fund4196</t>
  </si>
  <si>
    <t>fund8096</t>
  </si>
  <si>
    <t>fundcg96</t>
  </si>
  <si>
    <t>fund1097</t>
  </si>
  <si>
    <t>fund3897</t>
  </si>
  <si>
    <t>fund3997</t>
  </si>
  <si>
    <t>fund4197</t>
  </si>
  <si>
    <t>fund8097</t>
  </si>
  <si>
    <t>fundcg97</t>
  </si>
  <si>
    <t>fund1098</t>
  </si>
  <si>
    <t>fund3898</t>
  </si>
  <si>
    <t>fund3998</t>
  </si>
  <si>
    <t>fund4198</t>
  </si>
  <si>
    <t>fund8098</t>
  </si>
  <si>
    <t>fundcg98</t>
  </si>
  <si>
    <t>fund1099</t>
  </si>
  <si>
    <t>fund3899</t>
  </si>
  <si>
    <t>fund3999</t>
  </si>
  <si>
    <t>fund4199</t>
  </si>
  <si>
    <t>fund8099</t>
  </si>
  <si>
    <t>fundcg99</t>
  </si>
  <si>
    <t>fund1000</t>
  </si>
  <si>
    <t>fund3800</t>
  </si>
  <si>
    <t>fund3900</t>
  </si>
  <si>
    <t>fund4100</t>
  </si>
  <si>
    <t>fund8000</t>
  </si>
  <si>
    <t>fundcg00</t>
  </si>
  <si>
    <t>fund1001</t>
  </si>
  <si>
    <t>fund3801</t>
  </si>
  <si>
    <t>fund3901</t>
  </si>
  <si>
    <t>fund4101</t>
  </si>
  <si>
    <t>fund8001</t>
  </si>
  <si>
    <t>fundcg01</t>
  </si>
  <si>
    <t>fund1002</t>
  </si>
  <si>
    <t>fund3802</t>
  </si>
  <si>
    <t>fund3902</t>
  </si>
  <si>
    <t>fund4102</t>
  </si>
  <si>
    <t>fund8002</t>
  </si>
  <si>
    <t>fundcg02</t>
  </si>
  <si>
    <t>fund1003</t>
  </si>
  <si>
    <t>fund3803</t>
  </si>
  <si>
    <t>fund3903</t>
  </si>
  <si>
    <t>fund4103</t>
  </si>
  <si>
    <t>fund8003</t>
  </si>
  <si>
    <t>fundcg03</t>
  </si>
  <si>
    <t>fund1004</t>
  </si>
  <si>
    <t>fund3804</t>
  </si>
  <si>
    <t>fund3904</t>
  </si>
  <si>
    <t>fund4104</t>
  </si>
  <si>
    <t>fund8004</t>
  </si>
  <si>
    <t>fundcg04</t>
  </si>
  <si>
    <t>fund1005</t>
  </si>
  <si>
    <t>fund3805</t>
  </si>
  <si>
    <t>fund3905</t>
  </si>
  <si>
    <t>fund4105</t>
  </si>
  <si>
    <t>fund8005</t>
  </si>
  <si>
    <t>fundcg05</t>
  </si>
  <si>
    <t>fund1006</t>
  </si>
  <si>
    <t>fund3806</t>
  </si>
  <si>
    <t>fund3906</t>
  </si>
  <si>
    <t>fund4106</t>
  </si>
  <si>
    <t>fund8006</t>
  </si>
  <si>
    <t>fundcg06</t>
  </si>
  <si>
    <t>fund1007</t>
  </si>
  <si>
    <t>fund3807</t>
  </si>
  <si>
    <t>fund3907</t>
  </si>
  <si>
    <t>fund4107</t>
  </si>
  <si>
    <t>fund8007</t>
  </si>
  <si>
    <t>fundcg07</t>
  </si>
  <si>
    <t>fund1008</t>
  </si>
  <si>
    <t>fund3808</t>
  </si>
  <si>
    <t>fund3908</t>
  </si>
  <si>
    <t>fund4108</t>
  </si>
  <si>
    <t>fund8008</t>
  </si>
  <si>
    <t>fundcg08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</si>
  <si>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</si>
  <si>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</si>
  <si>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</si>
  <si>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</si>
  <si>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</si>
  <si>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</si>
  <si>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</si>
  <si>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</si>
  <si>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</si>
  <si>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</si>
  <si>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</si>
  <si>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</si>
  <si>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</si>
  <si>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</si>
  <si>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</si>
  <si>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</si>
  <si>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</si>
  <si>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</si>
  <si>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</si>
  <si>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</si>
  <si>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</si>
  <si>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</si>
  <si>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</si>
  <si>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</si>
  <si>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</si>
  <si>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</si>
  <si>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</si>
  <si>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</si>
  <si>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</si>
  <si>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</si>
  <si>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</si>
  <si>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</si>
  <si>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</si>
  <si>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</si>
  <si>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</si>
  <si>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</si>
  <si>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</si>
  <si>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</si>
  <si>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</si>
  <si>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</si>
  <si>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</si>
  <si>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</si>
  <si>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</si>
  <si>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</si>
  <si>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</si>
  <si>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</si>
  <si>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</si>
  <si>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</si>
  <si>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</si>
  <si>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</si>
  <si>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</si>
  <si>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</si>
  <si>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</si>
  <si>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</si>
  <si>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</si>
  <si>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</si>
  <si>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</si>
  <si>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</si>
  <si>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</si>
  <si>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</si>
  <si>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</si>
  <si>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</si>
  <si>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</si>
  <si>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</si>
  <si>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</si>
  <si>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</si>
  <si>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</si>
  <si>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</si>
  <si>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</si>
  <si>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</si>
  <si>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</si>
  <si>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</si>
  <si>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</si>
  <si>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</si>
  <si>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</si>
  <si>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</si>
  <si>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</si>
  <si>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</si>
  <si>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</si>
  <si>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</si>
  <si>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</si>
  <si>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</si>
  <si>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</si>
  <si>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</si>
  <si>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</si>
  <si>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</si>
  <si>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</si>
  <si>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</si>
  <si>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</si>
  <si>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</si>
  <si>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</si>
  <si>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</si>
  <si>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</si>
  <si>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</si>
  <si>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</si>
  <si>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</si>
  <si>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</si>
  <si>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</si>
  <si>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</si>
  <si>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</si>
  <si>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</si>
  <si>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</si>
  <si>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</si>
  <si>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</si>
  <si>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</si>
  <si>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</si>
  <si>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</si>
  <si>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</si>
  <si>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</si>
  <si>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</si>
  <si>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</si>
  <si>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</si>
  <si>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</si>
  <si>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</si>
  <si>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</si>
  <si>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</si>
  <si>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</si>
  <si>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</si>
  <si>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</si>
  <si>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</si>
  <si>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</si>
  <si>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</si>
  <si>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</si>
  <si>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</si>
  <si>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</si>
  <si>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</si>
  <si>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</si>
  <si>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</si>
  <si>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</si>
  <si>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</si>
  <si>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</si>
  <si>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</si>
  <si>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</si>
  <si>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</si>
  <si>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</si>
  <si>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</si>
  <si>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</si>
  <si>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</si>
  <si>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</si>
  <si>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</si>
  <si>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</si>
  <si>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</si>
  <si>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</si>
  <si>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</si>
  <si>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</si>
  <si>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</si>
  <si>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</si>
  <si>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</si>
  <si>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</si>
  <si>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</si>
  <si>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</si>
  <si>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</si>
  <si>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</si>
  <si>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</si>
  <si>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</si>
  <si>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</si>
  <si>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</si>
  <si>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</si>
  <si>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</si>
  <si>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</si>
  <si>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</si>
  <si>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</si>
  <si>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</si>
  <si>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</si>
  <si>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</si>
  <si>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</si>
  <si>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</si>
  <si>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</si>
  <si>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</si>
  <si>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</si>
  <si>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</si>
  <si>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</si>
  <si>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</si>
  <si>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</si>
  <si>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</si>
  <si>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</si>
  <si>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</si>
  <si>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</si>
  <si>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</si>
  <si>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</si>
  <si>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</si>
  <si>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</si>
  <si>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</si>
  <si>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</si>
  <si>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</si>
  <si>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</si>
  <si>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</si>
  <si>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</si>
  <si>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</si>
  <si>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</si>
  <si>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</si>
  <si>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</si>
  <si>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</si>
  <si>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</si>
  <si>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</si>
  <si>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</si>
  <si>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</si>
  <si>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</si>
  <si>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</si>
  <si>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</si>
  <si>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</si>
  <si>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</si>
  <si>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</si>
  <si>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</si>
  <si>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</si>
  <si>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</si>
  <si>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</si>
  <si>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</si>
  <si>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</si>
  <si>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</si>
  <si>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</si>
  <si>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</si>
  <si>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</si>
  <si>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</si>
  <si>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</si>
  <si>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</si>
  <si>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</si>
  <si>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</si>
  <si>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</si>
  <si>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</si>
  <si>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</si>
  <si>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</si>
  <si>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</si>
  <si>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</si>
  <si>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</si>
  <si>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</si>
  <si>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</si>
  <si>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</si>
  <si>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</si>
  <si>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</si>
  <si>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</si>
  <si>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</si>
  <si>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</si>
  <si>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</si>
  <si>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</si>
  <si>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</si>
  <si>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</si>
  <si>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</si>
  <si>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</si>
  <si>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</si>
  <si>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</si>
  <si>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</si>
  <si>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</si>
  <si>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</si>
  <si>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</si>
  <si>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</si>
  <si>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</si>
  <si>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</si>
  <si>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</si>
  <si>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</si>
  <si>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</si>
  <si>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</si>
  <si>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</si>
  <si>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</si>
  <si>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</si>
  <si>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</si>
  <si>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</si>
  <si>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</si>
  <si>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</si>
  <si>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</si>
  <si>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</si>
  <si>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</si>
  <si>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</si>
  <si>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</si>
  <si>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</si>
  <si>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</si>
  <si>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</si>
  <si>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</si>
  <si>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</si>
  <si>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</si>
  <si>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</si>
  <si>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</si>
  <si>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</si>
  <si>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</si>
  <si>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</si>
  <si>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</si>
  <si>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</si>
  <si>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</si>
  <si>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</si>
  <si>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</si>
  <si>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</si>
  <si>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</si>
  <si>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</si>
  <si>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</si>
  <si>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</si>
  <si>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</si>
  <si>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</si>
  <si>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</si>
  <si>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</si>
  <si>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</si>
  <si>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</si>
  <si>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</si>
  <si>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</si>
  <si>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</si>
  <si>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</si>
  <si>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</si>
  <si>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</si>
  <si>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</si>
  <si>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</si>
  <si>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</si>
  <si>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</si>
  <si>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</si>
  <si>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</si>
  <si>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</si>
  <si>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</si>
  <si>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</si>
  <si>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</si>
  <si>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</si>
  <si>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</si>
  <si>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</si>
  <si>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</si>
  <si>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</si>
  <si>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</si>
  <si>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</si>
  <si>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</si>
  <si>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</si>
  <si>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</si>
  <si>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</si>
  <si>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</si>
  <si>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</si>
  <si>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</si>
  <si>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</si>
  <si>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</si>
  <si>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</si>
  <si>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</si>
  <si>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</si>
  <si>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</si>
  <si>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</si>
  <si>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</si>
  <si>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</si>
  <si>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</si>
  <si>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</si>
  <si>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</si>
  <si>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</si>
  <si>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</si>
  <si>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</si>
  <si>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</si>
  <si>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</si>
  <si>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</si>
  <si>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</si>
  <si>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</si>
  <si>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</si>
  <si>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</si>
  <si>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</si>
  <si>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</si>
  <si>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</si>
  <si>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</si>
  <si>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</si>
  <si>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</si>
  <si>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</si>
  <si>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</si>
  <si>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</si>
  <si>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</si>
  <si>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</si>
  <si>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</si>
  <si>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</si>
  <si>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</si>
  <si>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</si>
  <si>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</si>
  <si>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</si>
  <si>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</si>
  <si>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</si>
  <si>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</si>
  <si>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</si>
  <si>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</si>
  <si>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 Grade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</si>
  <si>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</si>
  <si>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</si>
  <si>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</si>
  <si>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</si>
  <si>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</si>
  <si>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</si>
  <si>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</si>
  <si>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</si>
  <si>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</si>
  <si>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</si>
  <si>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</si>
  <si>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</si>
  <si>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</si>
  <si>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</si>
  <si>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</si>
  <si>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</si>
  <si>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</si>
  <si>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</si>
  <si>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</si>
  <si>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</si>
  <si>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</si>
  <si>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</si>
  <si>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</si>
  <si>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</si>
  <si>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</si>
  <si>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</si>
  <si>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</si>
  <si>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</si>
  <si>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</si>
  <si>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</si>
  <si>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</si>
  <si>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</si>
  <si>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</si>
  <si>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</si>
  <si>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</si>
  <si>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</si>
  <si>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</si>
  <si>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</si>
  <si>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Weyerhaeuser Area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</si>
  <si>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</si>
  <si>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</si>
  <si>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</si>
  <si>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</si>
  <si>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</si>
  <si>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</si>
  <si>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</si>
  <si>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</si>
  <si>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Grade School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</si>
  <si>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</si>
  <si>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</si>
  <si>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</si>
  <si>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</si>
  <si>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</si>
  <si>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</si>
  <si>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</si>
  <si>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</si>
  <si>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</si>
  <si>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</si>
  <si>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</si>
  <si>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Fund 10</t>
  </si>
  <si>
    <t>Fund 38</t>
  </si>
  <si>
    <t>Fund 39</t>
  </si>
  <si>
    <t>Fund 41</t>
  </si>
  <si>
    <t>Fund 80</t>
  </si>
  <si>
    <t>Total Levy</t>
  </si>
  <si>
    <t>Use arrow at right to select district.</t>
  </si>
  <si>
    <t>Revenue Limit Levies</t>
  </si>
  <si>
    <t>Fall 1993</t>
  </si>
  <si>
    <t>Fall 1994</t>
  </si>
  <si>
    <t>Fall 1995</t>
  </si>
  <si>
    <t>Fall 1996</t>
  </si>
  <si>
    <t>Fall 1997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</si>
  <si>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</si>
  <si>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</si>
  <si>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</si>
  <si>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</si>
  <si>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</si>
  <si>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</si>
  <si>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</si>
  <si>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</si>
  <si>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Fall 2006</t>
  </si>
  <si>
    <t>Fall 2007</t>
  </si>
  <si>
    <t>State Totals</t>
  </si>
  <si>
    <t>Fund 10 (Chargebacks)</t>
  </si>
  <si>
    <t>city94</t>
  </si>
  <si>
    <t>city95</t>
  </si>
  <si>
    <t>city96</t>
  </si>
  <si>
    <t>city97</t>
  </si>
  <si>
    <t>city98</t>
  </si>
  <si>
    <t>city99</t>
  </si>
  <si>
    <t>city00</t>
  </si>
  <si>
    <t>city01</t>
  </si>
  <si>
    <t>city02</t>
  </si>
  <si>
    <t>city03</t>
  </si>
  <si>
    <t>city04</t>
  </si>
  <si>
    <t>city05</t>
  </si>
  <si>
    <t>city06</t>
  </si>
  <si>
    <t>city07</t>
  </si>
  <si>
    <t>city08</t>
  </si>
  <si>
    <t>City-Paid (Milwaukee Only)</t>
  </si>
  <si>
    <t>NA</t>
  </si>
  <si>
    <t>Bloomington</t>
  </si>
  <si>
    <t>West Grant</t>
  </si>
  <si>
    <t>check totals</t>
  </si>
  <si>
    <t>computed totals</t>
  </si>
  <si>
    <t>difference</t>
  </si>
  <si>
    <t>Fall 2008</t>
  </si>
  <si>
    <t>diff is Milwaukee</t>
  </si>
  <si>
    <t>Natalie okayed.</t>
  </si>
  <si>
    <t>In 01-02 in the net file, it appears the city-paid levy amounts were included in 38 &amp; 39.</t>
  </si>
  <si>
    <t>38 &amp; 39 are corrected per numbers from Natalie.</t>
  </si>
  <si>
    <t>Funds</t>
  </si>
  <si>
    <t>All Funds</t>
  </si>
  <si>
    <t>Shawano</t>
  </si>
  <si>
    <t>fund1009</t>
  </si>
  <si>
    <t>fund3809</t>
  </si>
  <si>
    <t>fund3909</t>
  </si>
  <si>
    <t>city09</t>
  </si>
  <si>
    <t>fund4109</t>
  </si>
  <si>
    <t>fund8009</t>
  </si>
  <si>
    <t>fundcg09</t>
  </si>
  <si>
    <t>Fall 2009</t>
  </si>
  <si>
    <t>fund1010</t>
  </si>
  <si>
    <t>fund3810</t>
  </si>
  <si>
    <t>fund3910</t>
  </si>
  <si>
    <t>city10</t>
  </si>
  <si>
    <t>fund4110</t>
  </si>
  <si>
    <t>fund8010</t>
  </si>
  <si>
    <t>fundcg10</t>
  </si>
  <si>
    <t>Chequamegon</t>
  </si>
  <si>
    <t>Ladysmith</t>
  </si>
  <si>
    <t>Chetek-Weyerhaeuser</t>
  </si>
  <si>
    <t>Ripon Area</t>
  </si>
  <si>
    <t>fund1011</t>
  </si>
  <si>
    <t>fund3811</t>
  </si>
  <si>
    <t>fund3911</t>
  </si>
  <si>
    <t>city11</t>
  </si>
  <si>
    <t>fund4111</t>
  </si>
  <si>
    <t>fund8011</t>
  </si>
  <si>
    <t>fundcg11</t>
  </si>
  <si>
    <t>Longitudinal Levy History</t>
  </si>
  <si>
    <t>Fall 2010</t>
  </si>
  <si>
    <t>Fall 2011</t>
  </si>
  <si>
    <t>fund1012</t>
  </si>
  <si>
    <t>fund3812</t>
  </si>
  <si>
    <t>fund3912</t>
  </si>
  <si>
    <t>city12</t>
  </si>
  <si>
    <t>fund4112</t>
  </si>
  <si>
    <t>fund8012</t>
  </si>
  <si>
    <t>fundcg12</t>
  </si>
  <si>
    <t>fund1013</t>
  </si>
  <si>
    <t>fund3813</t>
  </si>
  <si>
    <t>fund3913</t>
  </si>
  <si>
    <t>city13</t>
  </si>
  <si>
    <t>fund4113</t>
  </si>
  <si>
    <t>fund8013</t>
  </si>
  <si>
    <t>fundcg13</t>
  </si>
  <si>
    <t>fund1014</t>
  </si>
  <si>
    <t>fund3814</t>
  </si>
  <si>
    <t>fund3914</t>
  </si>
  <si>
    <t>city14</t>
  </si>
  <si>
    <t>fund4114</t>
  </si>
  <si>
    <t>fund8014</t>
  </si>
  <si>
    <t>fundcg14</t>
  </si>
  <si>
    <t>Fall 2012</t>
  </si>
  <si>
    <t>Fall 2013</t>
  </si>
  <si>
    <t>fund1015</t>
  </si>
  <si>
    <t>fund3815</t>
  </si>
  <si>
    <t>fund3915</t>
  </si>
  <si>
    <t>city15</t>
  </si>
  <si>
    <t>fund4115</t>
  </si>
  <si>
    <t>fund8015</t>
  </si>
  <si>
    <t>fundcg15</t>
  </si>
  <si>
    <t>Fall 2014</t>
  </si>
  <si>
    <t>Fall 2015</t>
  </si>
  <si>
    <t>fund1016</t>
  </si>
  <si>
    <t>fund3816</t>
  </si>
  <si>
    <t>fund3916</t>
  </si>
  <si>
    <t>city16</t>
  </si>
  <si>
    <t>fund4116</t>
  </si>
  <si>
    <t>fund8016</t>
  </si>
  <si>
    <t>fundcg16</t>
  </si>
  <si>
    <t>Fall 2016</t>
  </si>
  <si>
    <t>fund1017</t>
  </si>
  <si>
    <t>fund3817</t>
  </si>
  <si>
    <t>fund3917</t>
  </si>
  <si>
    <t>city17</t>
  </si>
  <si>
    <t>fund4117</t>
  </si>
  <si>
    <t>fund8017</t>
  </si>
  <si>
    <t>fundcg17</t>
  </si>
  <si>
    <t>Herman-Neosho-Rubicon</t>
  </si>
  <si>
    <t>fund1018</t>
  </si>
  <si>
    <t>fund3818</t>
  </si>
  <si>
    <t>fund3918</t>
  </si>
  <si>
    <t>city18</t>
  </si>
  <si>
    <t>fund4118</t>
  </si>
  <si>
    <t>fund8018</t>
  </si>
  <si>
    <t>fundcg18</t>
  </si>
  <si>
    <t>Fall 2017</t>
  </si>
  <si>
    <t>fund1019</t>
  </si>
  <si>
    <t>fund3819</t>
  </si>
  <si>
    <t>fund3919</t>
  </si>
  <si>
    <t>city19</t>
  </si>
  <si>
    <t>fund4119</t>
  </si>
  <si>
    <t>fund8019</t>
  </si>
  <si>
    <t>fundcg19</t>
  </si>
  <si>
    <t>Holy Hill Area</t>
  </si>
  <si>
    <t>Fall 2018</t>
  </si>
  <si>
    <t>fund1020</t>
  </si>
  <si>
    <t>fund3820</t>
  </si>
  <si>
    <t>fund3920</t>
  </si>
  <si>
    <t>city20</t>
  </si>
  <si>
    <t>fund4120</t>
  </si>
  <si>
    <t>fund8020</t>
  </si>
  <si>
    <t>fundcg20</t>
  </si>
  <si>
    <t>Fall 2019</t>
  </si>
  <si>
    <t/>
  </si>
  <si>
    <t>fund1021</t>
  </si>
  <si>
    <t>fund3821</t>
  </si>
  <si>
    <t>fund3921</t>
  </si>
  <si>
    <t>city21</t>
  </si>
  <si>
    <t>fund4121</t>
  </si>
  <si>
    <t>fund8021</t>
  </si>
  <si>
    <t>fundcg21</t>
  </si>
  <si>
    <t>DISTRICT_NMBR</t>
  </si>
  <si>
    <t>DISTRICT_NAME</t>
  </si>
  <si>
    <t>FISCAL_YEAR</t>
  </si>
  <si>
    <t>Fund 10:  General Fund</t>
  </si>
  <si>
    <t>Fund 38:  Non-Referendum Debt</t>
  </si>
  <si>
    <t>Fund 41:  Capital</t>
  </si>
  <si>
    <t>Revenue Limit Controlled Tax Levy Total</t>
  </si>
  <si>
    <t>Fund 39:  Referendum Debt</t>
  </si>
  <si>
    <t>Fund 80:  Community Service</t>
  </si>
  <si>
    <t>Prior Year Levy Chargebacks for Uncollectible Taxes</t>
  </si>
  <si>
    <t>Milwaukee OTHER</t>
  </si>
  <si>
    <t>Kenosha OTHER</t>
  </si>
  <si>
    <t>Boulder Junction J1</t>
  </si>
  <si>
    <t>De Soto Area</t>
  </si>
  <si>
    <t>Durand-Arkansaw</t>
  </si>
  <si>
    <t>Elroy-Kendall-Wilton</t>
  </si>
  <si>
    <t>Erin #2</t>
  </si>
  <si>
    <t>Gale-Ettrick-Trempealeau</t>
  </si>
  <si>
    <t>Ladysmith-Hawkins</t>
  </si>
  <si>
    <t>Norwalk-Ontario</t>
  </si>
  <si>
    <t>Ripon</t>
  </si>
  <si>
    <t>Salem J2</t>
  </si>
  <si>
    <t>Southern Door</t>
  </si>
  <si>
    <t>Waterford J1 (V)</t>
  </si>
  <si>
    <t>Fall 2020</t>
  </si>
  <si>
    <t>fund1022</t>
  </si>
  <si>
    <t>fund3822</t>
  </si>
  <si>
    <t>fund3922</t>
  </si>
  <si>
    <t>city22</t>
  </si>
  <si>
    <t>fund4122</t>
  </si>
  <si>
    <t>fund8022</t>
  </si>
  <si>
    <t>fundcg22</t>
  </si>
  <si>
    <t>Fall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</si>
</sst>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&quot;$&quot;#,##0.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42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41" fontId="13" fillId="0" borderId="0" xfId="0" applyNumberFormat="1" applyFont="1" applyBorder="1" applyAlignment="1">
      <alignment/>
    </xf>
    <xf numFmtId="41" fontId="13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41" fontId="7" fillId="0" borderId="10" xfId="0" applyNumberFormat="1" applyFont="1" applyBorder="1" applyAlignment="1">
      <alignment/>
    </xf>
    <xf numFmtId="41" fontId="7" fillId="0" borderId="10" xfId="0" applyNumberFormat="1" applyFont="1" applyBorder="1" applyAlignment="1">
      <alignment horizontal="right"/>
    </xf>
    <xf numFmtId="42" fontId="12" fillId="0" borderId="0" xfId="0" applyNumberFormat="1" applyFont="1" applyAlignment="1">
      <alignment horizontal="center"/>
    </xf>
    <xf numFmtId="41" fontId="7" fillId="0" borderId="0" xfId="0" applyNumberFormat="1" applyFont="1" applyBorder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NumberFormat="1" applyFill="1" applyAlignment="1" quotePrefix="1">
      <alignment horizontal="right"/>
    </xf>
    <xf numFmtId="0" fontId="0" fillId="0" borderId="0" xfId="0" applyNumberFormat="1" applyFill="1" applyAlignment="1" quotePrefix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Alignment="1">
      <alignment horizontal="left"/>
    </xf>
    <xf numFmtId="0" fontId="0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0" fillId="0" borderId="0" xfId="0" applyNumberFormat="1" applyFont="1" applyFill="1" applyAlignment="1" quotePrefix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Alignment="1">
      <alignment horizontal="right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wrapText="1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434" comment="" totalsRowShown="0">
  <autoFilter ref="A1:L434"/>
  <tableColumns count="12">
    <tableColumn id="1" name="DISTRICT_NMBR"/>
    <tableColumn id="2" name="DISTRICT_NAME"/>
    <tableColumn id="3" name="FISCAL_YEAR"/>
    <tableColumn id="4" name="Fund 10:  General Fund"/>
    <tableColumn id="5" name="Fund 38:  Non-Referendum Debt"/>
    <tableColumn id="6" name="Fund 41:  Capital"/>
    <tableColumn id="7" name="Revenue Limit Controlled Tax Levy Total"/>
    <tableColumn id="8" name="Fund 39:  Referendum Debt"/>
    <tableColumn id="9" name="Fund 80:  Community Service"/>
    <tableColumn id="10" name="Prior Year Levy Chargebacks for Uncollectible Taxes"/>
    <tableColumn id="11" name="Milwaukee OTHER"/>
    <tableColumn id="12" name="Kenosha OTH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zoomScale="85" zoomScaleNormal="85" zoomScalePageLayoutView="0" workbookViewId="0" topLeftCell="A1">
      <pane xSplit="3000" ySplit="1150" topLeftCell="B28" activePane="topRight" state="split"/>
      <selection pane="topLeft" activeCell="A1" sqref="A1"/>
      <selection pane="topRight" activeCell="K3" sqref="K3"/>
      <selection pane="bottomLeft" activeCell="A4" sqref="A4"/>
      <selection pane="bottomRight" activeCell="E77" sqref="E77"/>
    </sheetView>
  </sheetViews>
  <sheetFormatPr defaultColWidth="9.140625" defaultRowHeight="12.75"/>
  <cols>
    <col min="1" max="1" width="28.421875" style="1" customWidth="1"/>
    <col min="2" max="10" width="16.140625" style="1" customWidth="1"/>
    <col min="11" max="16384" width="9.140625" style="1" customWidth="1"/>
  </cols>
  <sheetData>
    <row r="1" spans="1:10" s="3" customFormat="1" ht="19.5">
      <c r="A1" s="45" t="s">
        <v>597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s="3" customFormat="1" ht="20.25" thickBot="1">
      <c r="A2" s="48" t="str">
        <f>INDEX(NAME,Data!A1)</f>
        <v>State Totals</v>
      </c>
      <c r="B2" s="49"/>
      <c r="C2" s="49"/>
      <c r="D2" s="49"/>
      <c r="E2" s="49"/>
      <c r="F2" s="49"/>
      <c r="G2" s="49"/>
      <c r="H2" s="49"/>
      <c r="I2" s="49"/>
      <c r="J2" s="50"/>
    </row>
    <row r="3" s="2" customFormat="1" ht="14.25" thickBot="1"/>
    <row r="4" spans="2:9" s="2" customFormat="1" ht="14.25" thickBot="1">
      <c r="B4" s="8"/>
      <c r="C4" s="8"/>
      <c r="D4" s="51" t="s">
        <v>569</v>
      </c>
      <c r="E4" s="52"/>
      <c r="F4" s="52"/>
      <c r="G4" s="53"/>
      <c r="H4" s="8"/>
      <c r="I4" s="8"/>
    </row>
    <row r="5" s="2" customFormat="1" ht="13.5">
      <c r="A5" s="4"/>
    </row>
    <row r="6" spans="1:10" s="11" customFormat="1" ht="12.75">
      <c r="A6" s="9" t="s">
        <v>568</v>
      </c>
      <c r="B6" s="10" t="s">
        <v>524</v>
      </c>
      <c r="C6" s="10" t="s">
        <v>525</v>
      </c>
      <c r="D6" s="10" t="s">
        <v>526</v>
      </c>
      <c r="E6" s="10" t="s">
        <v>527</v>
      </c>
      <c r="F6" s="10" t="s">
        <v>528</v>
      </c>
      <c r="G6" s="10" t="s">
        <v>529</v>
      </c>
      <c r="H6" s="10" t="s">
        <v>530</v>
      </c>
      <c r="I6" s="10" t="s">
        <v>531</v>
      </c>
      <c r="J6" s="10" t="s">
        <v>532</v>
      </c>
    </row>
    <row r="7" spans="2:10" s="11" customFormat="1" ht="12.75"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13" t="s">
        <v>516</v>
      </c>
      <c r="B8" s="14">
        <f>INDEX(fund1094,Data!A1)</f>
        <v>2762871833</v>
      </c>
      <c r="C8" s="14">
        <f>INDEX(fund1095,Data!A1)</f>
        <v>2747022531.43</v>
      </c>
      <c r="D8" s="14">
        <f>INDEX(fund1096,Data!A1)</f>
        <v>2751095170.79</v>
      </c>
      <c r="E8" s="14">
        <f>INDEX(fund1097,Data!A1)</f>
        <v>2176764415</v>
      </c>
      <c r="F8" s="14">
        <f>INDEX(fund1098,Data!A1)</f>
        <v>2211605733</v>
      </c>
      <c r="G8" s="14">
        <f>INDEX(fund1099,Data!A1)</f>
        <v>2318575031</v>
      </c>
      <c r="H8" s="14">
        <f>INDEX(fund1000,Data!A1)</f>
        <v>2332960935.52</v>
      </c>
      <c r="I8" s="14">
        <f>INDEX(fund1001,Data!A1)</f>
        <v>2426620316.13</v>
      </c>
      <c r="J8" s="14">
        <f>INDEX(fund1002,Data!A1)</f>
        <v>2532742237.06</v>
      </c>
    </row>
    <row r="9" spans="1:10" ht="12.75">
      <c r="A9" s="13" t="s">
        <v>517</v>
      </c>
      <c r="B9" s="15">
        <f>INDEX(fund3894,Data!A1)</f>
        <v>82778</v>
      </c>
      <c r="C9" s="15">
        <f>INDEX(fund3895,Data!A1)</f>
        <v>1709949.99</v>
      </c>
      <c r="D9" s="15">
        <f>INDEX(fund3896,Data!A1)</f>
        <v>3917322.2299999995</v>
      </c>
      <c r="E9" s="15">
        <f>INDEX(fund3897,Data!A1)</f>
        <v>4808383</v>
      </c>
      <c r="F9" s="15">
        <f>INDEX(fund3898,Data!A1)</f>
        <v>7159717</v>
      </c>
      <c r="G9" s="15">
        <f>INDEX(fund3899,Data!A1)</f>
        <v>7450254</v>
      </c>
      <c r="H9" s="15">
        <f>INDEX(fund3800,Data!A1)</f>
        <v>10638912.320000002</v>
      </c>
      <c r="I9" s="15">
        <f>INDEX(fund3801,Data!A1)</f>
        <v>10185650.45</v>
      </c>
      <c r="J9" s="15">
        <f>INDEX(fund3802,Data!A1)</f>
        <v>13357807.129999999</v>
      </c>
    </row>
    <row r="10" spans="1:10" ht="12.75">
      <c r="A10" s="13" t="s">
        <v>518</v>
      </c>
      <c r="B10" s="15">
        <f>INDEX(fund3994,Data!A1)</f>
        <v>201121618</v>
      </c>
      <c r="C10" s="15">
        <f>INDEX(fund3995,Data!A1)</f>
        <v>218844717.58999997</v>
      </c>
      <c r="D10" s="15">
        <f>INDEX(fund3996,Data!A1)</f>
        <v>239574824.59999996</v>
      </c>
      <c r="E10" s="15">
        <f>INDEX(fund3997,Data!A1)</f>
        <v>319176283</v>
      </c>
      <c r="F10" s="15">
        <f>INDEX(fund3998,Data!A1)</f>
        <v>339111707</v>
      </c>
      <c r="G10" s="15">
        <f>INDEX(fund3999,Data!A1)</f>
        <v>377692846</v>
      </c>
      <c r="H10" s="15">
        <f>INDEX(fund3900,Data!A1)</f>
        <v>414961315.27</v>
      </c>
      <c r="I10" s="15">
        <f>INDEX(fund3901,Data!A1)</f>
        <v>451329371.34999996</v>
      </c>
      <c r="J10" s="15">
        <f>INDEX(fund3902,Data!A1)</f>
        <v>475763185.7299999</v>
      </c>
    </row>
    <row r="11" spans="1:10" ht="12.75">
      <c r="A11" s="13" t="s">
        <v>556</v>
      </c>
      <c r="B11" s="15">
        <f>INDEX(city94,Data!A1)</f>
        <v>3998038</v>
      </c>
      <c r="C11" s="15">
        <f>INDEX(city95,Data!A1)</f>
        <v>5022631</v>
      </c>
      <c r="D11" s="15">
        <f>INDEX(city96,Data!A1)</f>
        <v>5879074</v>
      </c>
      <c r="E11" s="15">
        <f>INDEX(city97,Data!A1)</f>
        <v>4663221</v>
      </c>
      <c r="F11" s="15">
        <f>INDEX(city98,Data!A1)</f>
        <v>6913033</v>
      </c>
      <c r="G11" s="15">
        <f>INDEX(city99,Data!A1)</f>
        <v>7387676</v>
      </c>
      <c r="H11" s="15">
        <f>INDEX(city00,Data!A1)</f>
        <v>9088173</v>
      </c>
      <c r="I11" s="15">
        <f>INDEX(city01,Data!A1)</f>
        <v>10219141</v>
      </c>
      <c r="J11" s="15">
        <f>INDEX(city02,Data!A1)</f>
        <v>10548536</v>
      </c>
    </row>
    <row r="12" spans="1:10" ht="12.75">
      <c r="A12" s="13" t="s">
        <v>519</v>
      </c>
      <c r="B12" s="15">
        <f>INDEX(fund4194,Data!A1)</f>
        <v>4246810</v>
      </c>
      <c r="C12" s="15">
        <f>INDEX(fund4195,Data!A1)</f>
        <v>7123738.32</v>
      </c>
      <c r="D12" s="15">
        <f>INDEX(fund4196,Data!A1)</f>
        <v>7075310</v>
      </c>
      <c r="E12" s="15">
        <f>INDEX(fund4197,Data!A1)</f>
        <v>5956493</v>
      </c>
      <c r="F12" s="15">
        <f>INDEX(fund4198,Data!A1)</f>
        <v>8548588</v>
      </c>
      <c r="G12" s="15">
        <f>INDEX(fund4199,Data!A1)</f>
        <v>7718893</v>
      </c>
      <c r="H12" s="15">
        <f>INDEX(fund4100,Data!A1)</f>
        <v>10281534</v>
      </c>
      <c r="I12" s="15">
        <f>INDEX(fund4101,Data!A1)</f>
        <v>11844157</v>
      </c>
      <c r="J12" s="15">
        <f>INDEX(fund4102,Data!A1)</f>
        <v>12906556</v>
      </c>
    </row>
    <row r="13" spans="1:10" ht="12.75">
      <c r="A13" s="13" t="s">
        <v>520</v>
      </c>
      <c r="B13" s="15">
        <f>INDEX(fund8094,Data!A1)</f>
        <v>13989920</v>
      </c>
      <c r="C13" s="15">
        <f>INDEX(fund8095,Data!A1)</f>
        <v>14531939.96</v>
      </c>
      <c r="D13" s="15">
        <f>INDEX(fund8096,Data!A1)</f>
        <v>14544377.04</v>
      </c>
      <c r="E13" s="15">
        <f>INDEX(fund8097,Data!A1)</f>
        <v>15346912</v>
      </c>
      <c r="F13" s="15">
        <f>INDEX(fund8098,Data!A1)</f>
        <v>15410738</v>
      </c>
      <c r="G13" s="15">
        <f>INDEX(fund8099,Data!A1)</f>
        <v>16057277</v>
      </c>
      <c r="H13" s="15">
        <f>INDEX(fund8000,Data!A1)</f>
        <v>16426935.379999999</v>
      </c>
      <c r="I13" s="15">
        <f>INDEX(fund8001,Data!A1)</f>
        <v>17012623.869999997</v>
      </c>
      <c r="J13" s="15">
        <f>INDEX(fund8002,Data!A1)</f>
        <v>24149602.710000005</v>
      </c>
    </row>
    <row r="14" spans="1:10" ht="15.75">
      <c r="A14" s="13" t="s">
        <v>540</v>
      </c>
      <c r="B14" s="16">
        <v>0</v>
      </c>
      <c r="C14" s="16">
        <f>INDEX(fundcg95,Data!A1)</f>
        <v>1456747.27</v>
      </c>
      <c r="D14" s="16">
        <f>INDEX(fundcg96,Data!A1)</f>
        <v>1543222.5</v>
      </c>
      <c r="E14" s="16">
        <f>INDEX(fundcg97,Data!A1)</f>
        <v>1356279</v>
      </c>
      <c r="F14" s="16">
        <f>INDEX(fundcg98,Data!A1)</f>
        <v>1664771</v>
      </c>
      <c r="G14" s="16">
        <f>INDEX(fundcg99,Data!A1)</f>
        <v>931239</v>
      </c>
      <c r="H14" s="16">
        <f>INDEX(fundcg00,Data!A1)</f>
        <v>911681.82</v>
      </c>
      <c r="I14" s="16">
        <f>INDEX(fundcg01,Data!A1)</f>
        <v>873957.66</v>
      </c>
      <c r="J14" s="17">
        <f>INDEX(fundcg02,Data!A1)</f>
        <v>2321111.39</v>
      </c>
    </row>
    <row r="15" spans="1:10" ht="12.75">
      <c r="A15" s="13" t="s">
        <v>521</v>
      </c>
      <c r="B15" s="14">
        <f>SUM(B8:B14)</f>
        <v>2986310997</v>
      </c>
      <c r="C15" s="14">
        <f aca="true" t="shared" si="0" ref="C15:I15">SUM(C8:C14)</f>
        <v>2995712255.56</v>
      </c>
      <c r="D15" s="14">
        <f t="shared" si="0"/>
        <v>3023629301.16</v>
      </c>
      <c r="E15" s="14">
        <f t="shared" si="0"/>
        <v>2528071986</v>
      </c>
      <c r="F15" s="14">
        <f t="shared" si="0"/>
        <v>2590414287</v>
      </c>
      <c r="G15" s="14">
        <f t="shared" si="0"/>
        <v>2735813216</v>
      </c>
      <c r="H15" s="14">
        <f t="shared" si="0"/>
        <v>2795269487.3100004</v>
      </c>
      <c r="I15" s="14">
        <f t="shared" si="0"/>
        <v>2928085217.4599996</v>
      </c>
      <c r="J15" s="14">
        <f>SUM(J8:J14)</f>
        <v>3071789036.02</v>
      </c>
    </row>
    <row r="16" ht="12.75">
      <c r="A16" s="13"/>
    </row>
    <row r="17" spans="1:10" ht="12.75">
      <c r="A17" s="13"/>
      <c r="B17" s="10" t="s">
        <v>533</v>
      </c>
      <c r="C17" s="10" t="s">
        <v>534</v>
      </c>
      <c r="D17" s="10" t="s">
        <v>535</v>
      </c>
      <c r="E17" s="10" t="s">
        <v>536</v>
      </c>
      <c r="F17" s="10" t="s">
        <v>537</v>
      </c>
      <c r="G17" s="10" t="s">
        <v>538</v>
      </c>
      <c r="H17" s="10" t="s">
        <v>563</v>
      </c>
      <c r="I17" s="10" t="s">
        <v>578</v>
      </c>
      <c r="J17" s="19" t="s">
        <v>598</v>
      </c>
    </row>
    <row r="18" spans="1:8" ht="12.75">
      <c r="A18" s="13"/>
      <c r="B18" s="12"/>
      <c r="C18" s="12"/>
      <c r="D18" s="12"/>
      <c r="E18" s="12"/>
      <c r="F18" s="12"/>
      <c r="G18" s="12"/>
      <c r="H18" s="11"/>
    </row>
    <row r="19" spans="1:10" ht="12.75">
      <c r="A19" s="13" t="s">
        <v>516</v>
      </c>
      <c r="B19" s="14">
        <f>INDEX(fund1003,Data!A1)</f>
        <v>2635535430.43</v>
      </c>
      <c r="C19" s="14">
        <f>INDEX(fund1004,Data!A1)</f>
        <v>2793582349.64</v>
      </c>
      <c r="D19" s="14">
        <f>INDEX(fund1005,Data!A1)</f>
        <v>3000496042.5299997</v>
      </c>
      <c r="E19" s="14">
        <f>INDEX(fund1006,Data!A1)</f>
        <v>2953534502.5299997</v>
      </c>
      <c r="F19" s="14">
        <f>INDEX(fund1007,Data!A1)</f>
        <v>3135773572.44</v>
      </c>
      <c r="G19" s="14">
        <f>INDEX(fund1008,Data!A1)</f>
        <v>3403240868.91</v>
      </c>
      <c r="H19" s="14">
        <f>INDEX(fund1009,Data!A1)</f>
        <v>3586631893.98</v>
      </c>
      <c r="I19" s="14">
        <f>INDEX(Data!DK2:DK437,Data!A1)</f>
        <v>3885216600.16</v>
      </c>
      <c r="J19" s="14">
        <f>INDEX(Data!DR$2:DR$437,Data!A$1)</f>
        <v>4026420362.7700005</v>
      </c>
    </row>
    <row r="20" spans="1:10" ht="12.75">
      <c r="A20" s="13" t="s">
        <v>517</v>
      </c>
      <c r="B20" s="15">
        <f>INDEX(fund3803,Data!A1)</f>
        <v>15054926.14</v>
      </c>
      <c r="C20" s="15">
        <f>INDEX(fund3804,Data!A1)</f>
        <v>32061084.880000003</v>
      </c>
      <c r="D20" s="15">
        <f>INDEX(fund3805,Data!A1)</f>
        <v>41900330.04000001</v>
      </c>
      <c r="E20" s="15">
        <f>INDEX(fund3806,Data!A1)</f>
        <v>51642153.809999995</v>
      </c>
      <c r="F20" s="15">
        <f>INDEX(fund3807,Data!A1)</f>
        <v>53619753.59000001</v>
      </c>
      <c r="G20" s="15">
        <f>INDEX(fund3808,Data!A1)</f>
        <v>41157060.24</v>
      </c>
      <c r="H20" s="15">
        <f>INDEX(fund3809,Data!A1)</f>
        <v>42420487.32</v>
      </c>
      <c r="I20" s="15">
        <f>INDEX(Data!DL2:DL437,Data!A1)</f>
        <v>48911731.16000001</v>
      </c>
      <c r="J20" s="15">
        <f>INDEX(Data!DS$2:DS$437,Data!A$1)</f>
        <v>57681698.21000001</v>
      </c>
    </row>
    <row r="21" spans="1:10" ht="12.75">
      <c r="A21" s="13" t="s">
        <v>518</v>
      </c>
      <c r="B21" s="15">
        <f>INDEX(fund3903,Data!A1)</f>
        <v>480177081.42999995</v>
      </c>
      <c r="C21" s="15">
        <f>INDEX(fund3904,Data!A1)</f>
        <v>475600548.30999994</v>
      </c>
      <c r="D21" s="15">
        <f>INDEX(fund3905,Data!A1)</f>
        <v>495127097.42999995</v>
      </c>
      <c r="E21" s="15">
        <f>INDEX(fund3906,Data!A1)</f>
        <v>511263311.32</v>
      </c>
      <c r="F21" s="15">
        <f>INDEX(fund3907,Data!A1)</f>
        <v>513896957.7</v>
      </c>
      <c r="G21" s="15">
        <f>INDEX(fund3908,Data!A1)</f>
        <v>527747420.46999997</v>
      </c>
      <c r="H21" s="15">
        <f>INDEX(fund3909,Data!A1)</f>
        <v>532214786.67999995</v>
      </c>
      <c r="I21" s="15">
        <f>INDEX(Data!DM2:DM437,Data!A1)</f>
        <v>498227908.35</v>
      </c>
      <c r="J21" s="15">
        <f>INDEX(Data!DT2:DT437,Data!A1)</f>
        <v>497313162.70000005</v>
      </c>
    </row>
    <row r="22" spans="1:10" ht="12.75">
      <c r="A22" s="13" t="s">
        <v>556</v>
      </c>
      <c r="B22" s="15">
        <f>INDEX(city03,Data!A1)</f>
        <v>11082932</v>
      </c>
      <c r="C22" s="15">
        <f>INDEX(city04,Data!A1)</f>
        <v>13275926</v>
      </c>
      <c r="D22" s="15">
        <f>INDEX(city05,Data!A1)</f>
        <v>11849027</v>
      </c>
      <c r="E22" s="15">
        <f>INDEX(city06,Data!A1)</f>
        <v>12556355</v>
      </c>
      <c r="F22" s="15">
        <f>INDEX(city07,Data!A1)</f>
        <v>14070790</v>
      </c>
      <c r="G22" s="15">
        <f>INDEX(city08,Data!A1)</f>
        <v>12985785</v>
      </c>
      <c r="H22" s="15">
        <f>INDEX(city09,Data!A1)</f>
        <v>13279485</v>
      </c>
      <c r="I22" s="15">
        <f>INDEX(Data!DN2:DN437,Data!A1)</f>
        <v>12854662</v>
      </c>
      <c r="J22" s="15">
        <f>INDEX(Data!DU2:DU437,Data!A1)</f>
        <v>12479702</v>
      </c>
    </row>
    <row r="23" spans="1:10" ht="12.75">
      <c r="A23" s="13" t="s">
        <v>519</v>
      </c>
      <c r="B23" s="15">
        <f>INDEX(fund4103,Data!A1)</f>
        <v>13888075</v>
      </c>
      <c r="C23" s="15">
        <f>INDEX(fund4104,Data!A1)</f>
        <v>12642542</v>
      </c>
      <c r="D23" s="15">
        <f>INDEX(fund4105,Data!A1)</f>
        <v>13821437</v>
      </c>
      <c r="E23" s="15">
        <f>INDEX(fund4106,Data!A1)</f>
        <v>13046161</v>
      </c>
      <c r="F23" s="15">
        <f>INDEX(fund4107,Data!A1)</f>
        <v>11989691</v>
      </c>
      <c r="G23" s="15">
        <f>INDEX(fund4108,Data!A1)</f>
        <v>13208742</v>
      </c>
      <c r="H23" s="15">
        <f>INDEX(fund4109,Data!A1)</f>
        <v>28691723</v>
      </c>
      <c r="I23" s="15">
        <f>INDEX(Data!DO2:DO437,Data!A1)</f>
        <v>22371918</v>
      </c>
      <c r="J23" s="15">
        <f>INDEX(Data!DV$2:DV$437,Data!A$1)</f>
        <v>21969704</v>
      </c>
    </row>
    <row r="24" spans="1:10" ht="12.75">
      <c r="A24" s="13" t="s">
        <v>520</v>
      </c>
      <c r="B24" s="15">
        <f>INDEX(fund8003,Data!A1)</f>
        <v>35237049.010000005</v>
      </c>
      <c r="C24" s="15">
        <f>INDEX(fund8004,Data!A1)</f>
        <v>40447499.34</v>
      </c>
      <c r="D24" s="15">
        <f>INDEX(fund8005,Data!A1)</f>
        <v>45905077.629999995</v>
      </c>
      <c r="E24" s="15">
        <f>INDEX(fund8006,Data!A1)</f>
        <v>48944844.03</v>
      </c>
      <c r="F24" s="15">
        <f>INDEX(fund8007,Data!A1)</f>
        <v>57119123.04</v>
      </c>
      <c r="G24" s="15">
        <f>INDEX(fund8008,Data!A1)</f>
        <v>66589690.89</v>
      </c>
      <c r="H24" s="15">
        <f>INDEX(fund8009,Data!A1)</f>
        <v>73008379.75</v>
      </c>
      <c r="I24" s="15">
        <f>INDEX(Data!DP2:DP437,Data!A1)</f>
        <v>68288122.19</v>
      </c>
      <c r="J24" s="15">
        <f>INDEX(Data!DW2:DW437,Data!A1)</f>
        <v>73691468.25</v>
      </c>
    </row>
    <row r="25" spans="1:10" ht="15.75">
      <c r="A25" s="13" t="s">
        <v>540</v>
      </c>
      <c r="B25" s="17">
        <f>INDEX(fundcg03,Data!A1)</f>
        <v>1021571.9799999999</v>
      </c>
      <c r="C25" s="17">
        <f>INDEX(fundcg04,Data!A1)</f>
        <v>1655289.15</v>
      </c>
      <c r="D25" s="17">
        <f>INDEX(fundcg05,Data!A1)</f>
        <v>1569293.25</v>
      </c>
      <c r="E25" s="17">
        <f>INDEX(fundcg06,Data!A1)</f>
        <v>1285544.4700000004</v>
      </c>
      <c r="F25" s="17">
        <f>INDEX(fundcg07,Data!A1)</f>
        <v>1373298.74</v>
      </c>
      <c r="G25" s="17">
        <f>INDEX(fundcg08,Data!A1)</f>
        <v>1698352.24</v>
      </c>
      <c r="H25" s="17">
        <f>INDEX(fundcg09,Data!A1)</f>
        <v>2766303.9999999995</v>
      </c>
      <c r="I25" s="16">
        <f>INDEX(Data!DQ2:DQ437,Data!A1)</f>
        <v>1710982.3099999998</v>
      </c>
      <c r="J25" s="20">
        <f>INDEX(Data!DX2:DX437,Data!A1)</f>
        <v>3379370</v>
      </c>
    </row>
    <row r="26" spans="1:10" ht="12.75">
      <c r="A26" s="13" t="s">
        <v>521</v>
      </c>
      <c r="B26" s="14">
        <f aca="true" t="shared" si="1" ref="B26:J26">SUM(B19:B25)</f>
        <v>3191997065.99</v>
      </c>
      <c r="C26" s="14">
        <f t="shared" si="1"/>
        <v>3369265239.32</v>
      </c>
      <c r="D26" s="14">
        <f t="shared" si="1"/>
        <v>3610668304.8799996</v>
      </c>
      <c r="E26" s="14">
        <f t="shared" si="1"/>
        <v>3592272872.16</v>
      </c>
      <c r="F26" s="14">
        <f t="shared" si="1"/>
        <v>3787843186.5099998</v>
      </c>
      <c r="G26" s="14">
        <f t="shared" si="1"/>
        <v>4066627919.749999</v>
      </c>
      <c r="H26" s="14">
        <f t="shared" si="1"/>
        <v>4279013059.73</v>
      </c>
      <c r="I26" s="14">
        <f t="shared" si="1"/>
        <v>4537581924.17</v>
      </c>
      <c r="J26" s="14">
        <f t="shared" si="1"/>
        <v>4692935467.93</v>
      </c>
    </row>
    <row r="27" spans="1:10" ht="12.75">
      <c r="A27" s="13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2.75">
      <c r="A28" s="13"/>
      <c r="B28" s="10" t="s">
        <v>599</v>
      </c>
      <c r="C28" s="10" t="s">
        <v>621</v>
      </c>
      <c r="D28" s="10" t="s">
        <v>622</v>
      </c>
      <c r="E28" s="10" t="s">
        <v>630</v>
      </c>
      <c r="F28" s="10" t="s">
        <v>631</v>
      </c>
      <c r="G28" s="10" t="s">
        <v>639</v>
      </c>
      <c r="H28" s="10" t="s">
        <v>655</v>
      </c>
      <c r="I28" s="10" t="s">
        <v>664</v>
      </c>
      <c r="J28" s="10" t="s">
        <v>672</v>
      </c>
    </row>
    <row r="29" spans="1:10" ht="12.75">
      <c r="A29" s="13"/>
      <c r="B29" s="10"/>
      <c r="C29" s="10"/>
      <c r="D29" s="14"/>
      <c r="E29" s="14"/>
      <c r="F29" s="14"/>
      <c r="G29" s="14"/>
      <c r="H29" s="14"/>
      <c r="I29" s="14"/>
      <c r="J29" s="14"/>
    </row>
    <row r="30" spans="1:10" ht="12.75">
      <c r="A30" s="13" t="s">
        <v>516</v>
      </c>
      <c r="B30" s="14">
        <f>INDEX(Data!DY$2:DY$437,Data!A$1)</f>
        <v>3975371682.28</v>
      </c>
      <c r="C30" s="14">
        <f>INDEX(Data!EF$2:EF$437,Data!A$1)</f>
        <v>4023790081</v>
      </c>
      <c r="D30" s="14">
        <f>INDEX(Data!EM$2:EM$437,Data!A$1)</f>
        <v>4040363140.84</v>
      </c>
      <c r="E30" s="14">
        <f>INDEX(Data!ET$2:ET$437,Data!A$1)</f>
        <v>4063338758.13</v>
      </c>
      <c r="F30" s="14">
        <f>INDEX(Data!FA$2:FA$437,Data!A$1)</f>
        <v>4136902424.4</v>
      </c>
      <c r="G30" s="14">
        <f>INDEX(Data!FH$2:FH$437,Data!A$1)</f>
        <v>4103115335.16</v>
      </c>
      <c r="H30" s="14">
        <f>INDEX(Data!FO$2:FO$437,Data!A$1)</f>
        <v>4157910217.78</v>
      </c>
      <c r="I30" s="14">
        <f>INDEX(Data!FV$2:FV$437,Data!A$1)</f>
        <v>4124735973.58</v>
      </c>
      <c r="J30" s="14">
        <f>INDEX(Data!GC$2:GC$437,Data!A$1)</f>
        <v>4226737564.6</v>
      </c>
    </row>
    <row r="31" spans="1:10" ht="12.75">
      <c r="A31" s="13" t="s">
        <v>517</v>
      </c>
      <c r="B31" s="15">
        <f>INDEX(Data!DZ$2:DZ$437,Data!A$1)</f>
        <v>57339500.440000005</v>
      </c>
      <c r="C31" s="15">
        <f>INDEX(Data!EG$2:EG$437,Data!A$1)</f>
        <v>61716921</v>
      </c>
      <c r="D31" s="15">
        <f>INDEX(Data!EN$2:EN$437,Data!A$1)</f>
        <v>67446830.61</v>
      </c>
      <c r="E31" s="15">
        <f>INDEX(Data!EU$2:EU$437,Data!A$1)</f>
        <v>86062634.86999999</v>
      </c>
      <c r="F31" s="15">
        <f>INDEX(Data!FB$2:FB$437,Data!A$1)</f>
        <v>94899232.3</v>
      </c>
      <c r="G31" s="15">
        <f>INDEX(Data!FI$2:FI$437,Data!A$1)</f>
        <v>114477317.44</v>
      </c>
      <c r="H31" s="15">
        <f>INDEX(Data!FP$2:FP$437,Data!A$1)</f>
        <v>132456983.44</v>
      </c>
      <c r="I31" s="14">
        <f>INDEX(Data!FW$2:FW$437,Data!A$1)</f>
        <v>139305514.14</v>
      </c>
      <c r="J31" s="14">
        <f>INDEX(Data!GD$2:GD$437,Data!A$1)</f>
        <v>152971859.39999998</v>
      </c>
    </row>
    <row r="32" spans="1:10" ht="12.75">
      <c r="A32" s="13" t="s">
        <v>518</v>
      </c>
      <c r="B32" s="15">
        <f>INDEX(Data!EA$2:EA$437,Data!A$1)</f>
        <v>502337610.25</v>
      </c>
      <c r="C32" s="15">
        <f>INDEX(Data!EH$2:EH$437,Data!A$1)</f>
        <v>455497218</v>
      </c>
      <c r="D32" s="15">
        <f>INDEX(Data!EO$2:EO$437,Data!A$1)</f>
        <v>469539182.46</v>
      </c>
      <c r="E32" s="15">
        <f>INDEX(Data!EV$2:EV$437,Data!A$1)</f>
        <v>485331378.53</v>
      </c>
      <c r="F32" s="15">
        <f>INDEX(Data!FC$2:FC$437,Data!A$1)</f>
        <v>501298927.19</v>
      </c>
      <c r="G32" s="15">
        <f>INDEX(Data!FJ$2:FJ$437,Data!A$1)</f>
        <v>521752869.04999995</v>
      </c>
      <c r="H32" s="15">
        <f>INDEX(Data!FQ$2:FQ$437,Data!A$1)</f>
        <v>535297474.34</v>
      </c>
      <c r="I32" s="14">
        <f>INDEX(Data!FX$2:FX$437,Data!A$1)</f>
        <v>590199168.97</v>
      </c>
      <c r="J32" s="14">
        <f>INDEX(Data!GE$2:GE$437,Data!A$1)</f>
        <v>685094915.6899999</v>
      </c>
    </row>
    <row r="33" spans="1:10" ht="12.75">
      <c r="A33" s="13" t="s">
        <v>556</v>
      </c>
      <c r="B33" s="15">
        <f>INDEX(Data!EB$2:EB$437,Data!A$1)</f>
        <v>11214451</v>
      </c>
      <c r="C33" s="15">
        <f>INDEX(Data!EI$2:EI$437,Data!A$1)</f>
        <v>10703058</v>
      </c>
      <c r="D33" s="15">
        <f>INDEX(Data!EP$2:EP$437,Data!A$1)</f>
        <v>9434215</v>
      </c>
      <c r="E33" s="15">
        <f>INDEX(Data!EW$2:EW$437,Data!A$1)</f>
        <v>7272090</v>
      </c>
      <c r="F33" s="15">
        <f>INDEX(Data!FD$2:FD$437,Data!A$1)</f>
        <v>9620858</v>
      </c>
      <c r="G33" s="15">
        <f>INDEX(Data!FK$2:FK$437,Data!A$1)</f>
        <v>6892711</v>
      </c>
      <c r="H33" s="15">
        <f>INDEX(Data!FR$2:FR$437,Data!A$1)</f>
        <v>4545941</v>
      </c>
      <c r="I33" s="14">
        <f>INDEX(Data!FY$2:FY$437,Data!A$1)</f>
        <v>3737020</v>
      </c>
      <c r="J33" s="14">
        <f>INDEX(Data!GF$2:GF$437,Data!A$1)</f>
        <v>2793389</v>
      </c>
    </row>
    <row r="34" spans="1:10" ht="12.75">
      <c r="A34" s="13" t="s">
        <v>519</v>
      </c>
      <c r="B34" s="15">
        <f>INDEX(Data!EC$2:EC$437,Data!A$1)</f>
        <v>19477937</v>
      </c>
      <c r="C34" s="15">
        <f>INDEX(Data!EJ$2:EJ$437,Data!A$1)</f>
        <v>21387201</v>
      </c>
      <c r="D34" s="15">
        <f>INDEX(Data!EQ$2:EQ$437,Data!A$1)</f>
        <v>26532790</v>
      </c>
      <c r="E34" s="15">
        <f>INDEX(Data!EX$2:EX$437,Data!A$1)</f>
        <v>31509888</v>
      </c>
      <c r="F34" s="15">
        <f>INDEX(Data!FE$2:FE$437,Data!A$1)</f>
        <v>33249648</v>
      </c>
      <c r="G34" s="15">
        <f>INDEX(Data!FL$2:FL$437,Data!A$1)</f>
        <v>28271101</v>
      </c>
      <c r="H34" s="15">
        <f>INDEX(Data!FS$2:FS$437,Data!A$1)</f>
        <v>28344594</v>
      </c>
      <c r="I34" s="14">
        <f>INDEX(Data!FZ$2:FZ$437,Data!A$1)</f>
        <v>33989154</v>
      </c>
      <c r="J34" s="14">
        <f>INDEX(Data!GG$2:GG$437,Data!A$1)</f>
        <v>28485621</v>
      </c>
    </row>
    <row r="35" spans="1:10" ht="12.75">
      <c r="A35" s="13" t="s">
        <v>520</v>
      </c>
      <c r="B35" s="15">
        <f>INDEX(Data!ED$2:ED$437,Data!A$1)</f>
        <v>79191473</v>
      </c>
      <c r="C35" s="15">
        <f>INDEX(Data!EK$2:EK$437,Data!A$1)</f>
        <v>81406845</v>
      </c>
      <c r="D35" s="15">
        <f>INDEX(Data!ER$2:ER$437,Data!A$1)</f>
        <v>79560060</v>
      </c>
      <c r="E35" s="15">
        <f>INDEX(Data!EY$2:EY$437,Data!A$1)</f>
        <v>79776412</v>
      </c>
      <c r="F35" s="15">
        <f>INDEX(Data!FF$2:FF$437,Data!A$1)</f>
        <v>77237367</v>
      </c>
      <c r="G35" s="15">
        <f>INDEX(Data!FM$2:FM$437,Data!A$1)</f>
        <v>83158381.03999999</v>
      </c>
      <c r="H35" s="15">
        <f>INDEX(Data!FT$2:FT$437,Data!A$1)</f>
        <v>85388322</v>
      </c>
      <c r="I35" s="14">
        <f>INDEX(Data!GA$2:GA$437,Data!A$1)</f>
        <v>94767088.18</v>
      </c>
      <c r="J35" s="14">
        <f>INDEX(Data!GH$2:GH$437,Data!A$1)</f>
        <v>112360308.31</v>
      </c>
    </row>
    <row r="36" spans="1:10" ht="15.75">
      <c r="A36" s="13" t="s">
        <v>540</v>
      </c>
      <c r="B36" s="17">
        <f>INDEX(Data!EE2:EE437,Data!A1)</f>
        <v>1762689.97</v>
      </c>
      <c r="C36" s="17">
        <f>INDEX(Data!EL2:EL437,Data!A1)</f>
        <v>1567241</v>
      </c>
      <c r="D36" s="17">
        <f>INDEX(Data!ES2:ES437,Data!A1)</f>
        <v>1503812.83</v>
      </c>
      <c r="E36" s="17">
        <f>INDEX(Data!EZ2:EZ437,Data!A1)</f>
        <v>964021.7</v>
      </c>
      <c r="F36" s="17">
        <f>INDEX(Data!FG2:FG437,Data!A1)</f>
        <v>1471827</v>
      </c>
      <c r="G36" s="17">
        <f>INDEX(Data!FN2:FN437,Data!A1)</f>
        <v>388354.58</v>
      </c>
      <c r="H36" s="17">
        <f>INDEX(Data!FU2:FU437,Data!A1)</f>
        <v>1222834.84</v>
      </c>
      <c r="I36" s="17">
        <f>INDEX(Data!GB$2:GB$437,Data!A$1)</f>
        <v>1215081.97</v>
      </c>
      <c r="J36" s="17">
        <f>INDEX(Data!GI$2:GI$437,Data!A$1)</f>
        <v>997612.22</v>
      </c>
    </row>
    <row r="37" spans="1:10" ht="12.75">
      <c r="A37" s="13" t="s">
        <v>521</v>
      </c>
      <c r="B37" s="14">
        <f aca="true" t="shared" si="2" ref="B37:J37">SUM(B30:B36)</f>
        <v>4646695343.940001</v>
      </c>
      <c r="C37" s="23">
        <f t="shared" si="2"/>
        <v>4656068565</v>
      </c>
      <c r="D37" s="23">
        <f t="shared" si="2"/>
        <v>4694380031.74</v>
      </c>
      <c r="E37" s="23">
        <f t="shared" si="2"/>
        <v>4754255183.23</v>
      </c>
      <c r="F37" s="23">
        <f t="shared" si="2"/>
        <v>4854680283.89</v>
      </c>
      <c r="G37" s="23">
        <f t="shared" si="2"/>
        <v>4858056069.2699995</v>
      </c>
      <c r="H37" s="23">
        <f t="shared" si="2"/>
        <v>4945166367.400001</v>
      </c>
      <c r="I37" s="23">
        <f t="shared" si="2"/>
        <v>4987949000.84</v>
      </c>
      <c r="J37" s="23">
        <f t="shared" si="2"/>
        <v>5209441270.22</v>
      </c>
    </row>
    <row r="38" spans="1:10" ht="12.75">
      <c r="A38" s="13"/>
      <c r="B38" s="14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13"/>
      <c r="B39" s="10" t="s">
        <v>705</v>
      </c>
      <c r="C39" s="10" t="s">
        <v>713</v>
      </c>
      <c r="D39" s="10"/>
      <c r="E39" s="10"/>
      <c r="F39" s="10"/>
      <c r="G39" s="10"/>
      <c r="H39" s="10"/>
      <c r="I39" s="10"/>
      <c r="J39" s="10"/>
    </row>
    <row r="40" spans="1:10" ht="12.75">
      <c r="A40" s="13"/>
      <c r="B40" s="10"/>
      <c r="C40" s="10"/>
      <c r="D40" s="14"/>
      <c r="E40" s="14"/>
      <c r="F40" s="14"/>
      <c r="G40" s="14"/>
      <c r="H40" s="14"/>
      <c r="I40" s="14"/>
      <c r="J40" s="14"/>
    </row>
    <row r="41" spans="1:10" ht="12.75">
      <c r="A41" s="13" t="s">
        <v>516</v>
      </c>
      <c r="B41" s="14">
        <f>INDEX(Data!GJ$2:GJ$437,Data!A$1)</f>
        <v>4359458650.74</v>
      </c>
      <c r="C41" s="14">
        <f>INDEX(Data!GQ$2:GQ$437,Data!A$1)</f>
        <v>4238305821.3799996</v>
      </c>
      <c r="D41" s="14"/>
      <c r="E41" s="14"/>
      <c r="F41" s="14"/>
      <c r="G41" s="14"/>
      <c r="H41" s="14"/>
      <c r="I41" s="14"/>
      <c r="J41" s="14"/>
    </row>
    <row r="42" spans="1:10" ht="12.75">
      <c r="A42" s="13" t="s">
        <v>517</v>
      </c>
      <c r="B42" s="14">
        <f>INDEX(Data!GK$2:GK$437,Data!A$1)</f>
        <v>146088608.13</v>
      </c>
      <c r="C42" s="15">
        <f>INDEX(Data!GR$2:GR$437,Data!A$1)</f>
        <v>144767177.14</v>
      </c>
      <c r="D42" s="15"/>
      <c r="E42" s="15"/>
      <c r="F42" s="15"/>
      <c r="G42" s="15"/>
      <c r="H42" s="15"/>
      <c r="I42" s="14"/>
      <c r="J42" s="14"/>
    </row>
    <row r="43" spans="1:10" ht="12.75">
      <c r="A43" s="13" t="s">
        <v>518</v>
      </c>
      <c r="B43" s="14">
        <f>INDEX(Data!GL$2:GL$437,Data!A$1)</f>
        <v>735467898.5300001</v>
      </c>
      <c r="C43" s="15">
        <f>INDEX(Data!GS$2:GS$437,Data!A$1)</f>
        <v>855806546.02</v>
      </c>
      <c r="D43" s="15"/>
      <c r="E43" s="15"/>
      <c r="F43" s="15"/>
      <c r="G43" s="15"/>
      <c r="H43" s="15"/>
      <c r="I43" s="14"/>
      <c r="J43" s="14"/>
    </row>
    <row r="44" spans="1:10" ht="12.75">
      <c r="A44" s="13" t="s">
        <v>556</v>
      </c>
      <c r="B44" s="14">
        <f>INDEX(Data!GM$2:GM$437,Data!A$1)</f>
        <v>242121</v>
      </c>
      <c r="C44" s="15">
        <f>INDEX(Data!GT$2:GT$437,Data!A$1)</f>
        <v>231594</v>
      </c>
      <c r="D44" s="15"/>
      <c r="E44" s="15"/>
      <c r="F44" s="15"/>
      <c r="G44" s="15"/>
      <c r="H44" s="15"/>
      <c r="I44" s="14"/>
      <c r="J44" s="14"/>
    </row>
    <row r="45" spans="1:10" ht="12.75">
      <c r="A45" s="13" t="s">
        <v>519</v>
      </c>
      <c r="B45" s="14">
        <f>INDEX(Data!GN$2:GN$437,Data!A$1)</f>
        <v>26364019</v>
      </c>
      <c r="C45" s="15">
        <f>INDEX(Data!GU$2:GU$437,Data!A$1)</f>
        <v>32331443</v>
      </c>
      <c r="D45" s="15"/>
      <c r="E45" s="15"/>
      <c r="F45" s="15"/>
      <c r="G45" s="15"/>
      <c r="H45" s="15"/>
      <c r="I45" s="14"/>
      <c r="J45" s="14"/>
    </row>
    <row r="46" spans="1:10" ht="12.75">
      <c r="A46" s="13" t="s">
        <v>520</v>
      </c>
      <c r="B46" s="14">
        <f>INDEX(Data!GO$2:GO$437,Data!A$1)</f>
        <v>110783226.41</v>
      </c>
      <c r="C46" s="15">
        <f>INDEX(Data!GV$2:GV$437,Data!A$1)</f>
        <v>125642215.71000001</v>
      </c>
      <c r="D46" s="15"/>
      <c r="E46" s="15"/>
      <c r="F46" s="15"/>
      <c r="G46" s="15"/>
      <c r="H46" s="15"/>
      <c r="I46" s="14"/>
      <c r="J46" s="14"/>
    </row>
    <row r="47" spans="1:10" ht="15.75">
      <c r="A47" s="13" t="s">
        <v>540</v>
      </c>
      <c r="B47" s="17">
        <f>INDEX(Data!GP$2:GP$437,Data!A$1)</f>
        <v>1362602.23</v>
      </c>
      <c r="C47" s="17">
        <f>INDEX(Data!GW2:GW437,Data!A1)</f>
        <v>1310335.74</v>
      </c>
      <c r="D47" s="17"/>
      <c r="E47" s="17"/>
      <c r="F47" s="17"/>
      <c r="G47" s="17"/>
      <c r="H47" s="17"/>
      <c r="I47" s="17"/>
      <c r="J47" s="17"/>
    </row>
    <row r="48" spans="1:10" ht="12.75">
      <c r="A48" s="13" t="s">
        <v>521</v>
      </c>
      <c r="B48" s="14">
        <f>SUM(B41:B47)</f>
        <v>5379767126.039999</v>
      </c>
      <c r="C48" s="23">
        <f>SUM(C41:C47)</f>
        <v>5398395132.989999</v>
      </c>
      <c r="D48" s="23"/>
      <c r="E48" s="23"/>
      <c r="F48" s="23"/>
      <c r="G48" s="23"/>
      <c r="H48" s="23"/>
      <c r="I48" s="23"/>
      <c r="J48" s="23"/>
    </row>
    <row r="49" spans="1:10" ht="13.5" thickBot="1">
      <c r="A49" s="13"/>
      <c r="B49" s="14"/>
      <c r="C49" s="23"/>
      <c r="D49" s="23"/>
      <c r="E49" s="23"/>
      <c r="F49" s="23"/>
      <c r="G49" s="23"/>
      <c r="H49" s="23"/>
      <c r="I49" s="23"/>
      <c r="J49" s="23"/>
    </row>
    <row r="50" spans="2:9" s="2" customFormat="1" ht="14.25" thickBot="1">
      <c r="B50" s="8"/>
      <c r="C50" s="8"/>
      <c r="D50" s="51" t="s">
        <v>523</v>
      </c>
      <c r="E50" s="52"/>
      <c r="F50" s="52"/>
      <c r="G50" s="53"/>
      <c r="H50" s="8"/>
      <c r="I50" s="8"/>
    </row>
    <row r="51" spans="1:9" s="2" customFormat="1" ht="13.5">
      <c r="A51" s="4"/>
      <c r="B51" s="7"/>
      <c r="C51" s="7"/>
      <c r="D51" s="7"/>
      <c r="E51" s="7"/>
      <c r="F51" s="7"/>
      <c r="G51" s="7"/>
      <c r="H51" s="7"/>
      <c r="I51" s="7"/>
    </row>
    <row r="52" spans="1:10" ht="12.75">
      <c r="A52" s="9" t="s">
        <v>568</v>
      </c>
      <c r="B52" s="10" t="s">
        <v>524</v>
      </c>
      <c r="C52" s="10" t="s">
        <v>525</v>
      </c>
      <c r="D52" s="10" t="s">
        <v>526</v>
      </c>
      <c r="E52" s="10" t="s">
        <v>527</v>
      </c>
      <c r="F52" s="10" t="s">
        <v>528</v>
      </c>
      <c r="G52" s="10" t="s">
        <v>529</v>
      </c>
      <c r="H52" s="10" t="s">
        <v>530</v>
      </c>
      <c r="I52" s="10" t="s">
        <v>531</v>
      </c>
      <c r="J52" s="10" t="s">
        <v>532</v>
      </c>
    </row>
    <row r="53" spans="1:10" ht="12.75">
      <c r="A53" s="11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13" t="s">
        <v>516</v>
      </c>
      <c r="B54" s="14">
        <f>INDEX(fund1094,Data!A1)</f>
        <v>2762871833</v>
      </c>
      <c r="C54" s="14">
        <f>INDEX(fund1095,Data!A1)</f>
        <v>2747022531.43</v>
      </c>
      <c r="D54" s="14">
        <f>INDEX(fund1096,Data!A1)</f>
        <v>2751095170.79</v>
      </c>
      <c r="E54" s="14">
        <f>INDEX(fund1097,Data!A1)</f>
        <v>2176764415</v>
      </c>
      <c r="F54" s="14">
        <f>INDEX(fund1098,Data!A1)</f>
        <v>2211605733</v>
      </c>
      <c r="G54" s="14">
        <f>INDEX(fund1099,Data!A1)</f>
        <v>2318575031</v>
      </c>
      <c r="H54" s="14">
        <f>INDEX(fund1000,Data!A1)</f>
        <v>2332960935.52</v>
      </c>
      <c r="I54" s="14">
        <f>INDEX(fund1001,Data!A1)</f>
        <v>2426620316.13</v>
      </c>
      <c r="J54" s="14">
        <f>INDEX(fund1002,Data!A1)</f>
        <v>2532742237.06</v>
      </c>
    </row>
    <row r="55" spans="1:10" ht="12.75">
      <c r="A55" s="13" t="s">
        <v>517</v>
      </c>
      <c r="B55" s="15">
        <f>INDEX(fund3894,Data!A1)</f>
        <v>82778</v>
      </c>
      <c r="C55" s="15">
        <f>INDEX(fund3895,Data!A1)</f>
        <v>1709949.99</v>
      </c>
      <c r="D55" s="15">
        <f>INDEX(fund3896,Data!A1)</f>
        <v>3917322.2299999995</v>
      </c>
      <c r="E55" s="15">
        <f>INDEX(fund3897,Data!A1)</f>
        <v>4808383</v>
      </c>
      <c r="F55" s="15">
        <f>INDEX(fund3898,Data!A1)</f>
        <v>7159717</v>
      </c>
      <c r="G55" s="15">
        <f>INDEX(fund3899,Data!A1)</f>
        <v>7450254</v>
      </c>
      <c r="H55" s="15">
        <f>INDEX(fund3800,Data!A1)</f>
        <v>10638912.320000002</v>
      </c>
      <c r="I55" s="15">
        <f>INDEX(fund3801,Data!A1)</f>
        <v>10185650.45</v>
      </c>
      <c r="J55" s="15">
        <f>INDEX(fund3802,Data!A1)</f>
        <v>13357807.129999999</v>
      </c>
    </row>
    <row r="56" spans="1:10" ht="12.75">
      <c r="A56" s="13" t="s">
        <v>519</v>
      </c>
      <c r="B56" s="15">
        <f>INDEX(fund4194,Data!A1)</f>
        <v>4246810</v>
      </c>
      <c r="C56" s="15">
        <f>INDEX(fund4195,Data!A1)</f>
        <v>7123738.32</v>
      </c>
      <c r="D56" s="15">
        <f>INDEX(fund4196,Data!A1)</f>
        <v>7075310</v>
      </c>
      <c r="E56" s="15">
        <f>INDEX(fund4197,Data!A1)</f>
        <v>5956493</v>
      </c>
      <c r="F56" s="15">
        <f>INDEX(fund4198,Data!A1)</f>
        <v>8548588</v>
      </c>
      <c r="G56" s="15">
        <f>INDEX(fund4199,Data!A1)</f>
        <v>7718893</v>
      </c>
      <c r="H56" s="15">
        <f>INDEX(fund4100,Data!A1)</f>
        <v>10281534</v>
      </c>
      <c r="I56" s="15">
        <f>INDEX(fund4101,Data!A1)</f>
        <v>11844157</v>
      </c>
      <c r="J56" s="15">
        <f>INDEX(fund4102,Data!A1)</f>
        <v>12906556</v>
      </c>
    </row>
    <row r="57" spans="1:10" ht="15.75">
      <c r="A57" s="13" t="s">
        <v>520</v>
      </c>
      <c r="B57" s="17">
        <f>INDEX(fund8094,Data!A1)</f>
        <v>13989920</v>
      </c>
      <c r="C57" s="17">
        <f>INDEX(fund8095,Data!A1)</f>
        <v>14531939.96</v>
      </c>
      <c r="D57" s="17">
        <f>INDEX(fund8096,Data!A1)</f>
        <v>14544377.04</v>
      </c>
      <c r="E57" s="17">
        <f>INDEX(fund8097,Data!A1)</f>
        <v>15346912</v>
      </c>
      <c r="F57" s="17">
        <f>INDEX(fund8098,Data!A1)</f>
        <v>15410738</v>
      </c>
      <c r="G57" s="17">
        <f>INDEX(fund8099,Data!A1)</f>
        <v>16057277</v>
      </c>
      <c r="H57" s="17">
        <f>INDEX(fund8000,Data!A1)</f>
        <v>16426935.379999999</v>
      </c>
      <c r="I57" s="17">
        <f>INDEX(fund8001,Data!A1)</f>
        <v>17012623.869999997</v>
      </c>
      <c r="J57" s="18" t="s">
        <v>557</v>
      </c>
    </row>
    <row r="58" spans="1:10" ht="12.75">
      <c r="A58" s="13" t="s">
        <v>521</v>
      </c>
      <c r="B58" s="14">
        <f aca="true" t="shared" si="3" ref="B58:I58">SUM(B54:B57)</f>
        <v>2781191341</v>
      </c>
      <c r="C58" s="14">
        <f t="shared" si="3"/>
        <v>2770388159.7</v>
      </c>
      <c r="D58" s="14">
        <f t="shared" si="3"/>
        <v>2776632180.06</v>
      </c>
      <c r="E58" s="14">
        <f t="shared" si="3"/>
        <v>2202876203</v>
      </c>
      <c r="F58" s="14">
        <f t="shared" si="3"/>
        <v>2242724776</v>
      </c>
      <c r="G58" s="14">
        <f t="shared" si="3"/>
        <v>2349801455</v>
      </c>
      <c r="H58" s="14">
        <f t="shared" si="3"/>
        <v>2370308317.2200003</v>
      </c>
      <c r="I58" s="14">
        <f t="shared" si="3"/>
        <v>2465662747.45</v>
      </c>
      <c r="J58" s="14">
        <f>SUM(J54:J57)</f>
        <v>2559006600.19</v>
      </c>
    </row>
    <row r="59" ht="12.75">
      <c r="A59" s="13"/>
    </row>
    <row r="60" spans="1:10" ht="12.75">
      <c r="A60" s="13"/>
      <c r="B60" s="10" t="s">
        <v>533</v>
      </c>
      <c r="C60" s="10" t="s">
        <v>534</v>
      </c>
      <c r="D60" s="10" t="s">
        <v>535</v>
      </c>
      <c r="E60" s="10" t="s">
        <v>536</v>
      </c>
      <c r="F60" s="10" t="s">
        <v>537</v>
      </c>
      <c r="G60" s="10" t="s">
        <v>538</v>
      </c>
      <c r="H60" s="10" t="s">
        <v>563</v>
      </c>
      <c r="I60" s="10" t="s">
        <v>578</v>
      </c>
      <c r="J60" s="19" t="s">
        <v>598</v>
      </c>
    </row>
    <row r="61" spans="1:8" ht="12.75">
      <c r="A61" s="13"/>
      <c r="B61" s="12"/>
      <c r="C61" s="12"/>
      <c r="D61" s="12"/>
      <c r="E61" s="12"/>
      <c r="F61" s="12"/>
      <c r="G61" s="12"/>
      <c r="H61" s="11"/>
    </row>
    <row r="62" spans="1:10" ht="12.75">
      <c r="A62" s="13" t="s">
        <v>516</v>
      </c>
      <c r="B62" s="14">
        <f>INDEX(fund1003,Data!A1)</f>
        <v>2635535430.43</v>
      </c>
      <c r="C62" s="14">
        <f>INDEX(fund1004,Data!A1)</f>
        <v>2793582349.64</v>
      </c>
      <c r="D62" s="14">
        <f>INDEX(fund1005,Data!A1)</f>
        <v>3000496042.5299997</v>
      </c>
      <c r="E62" s="14">
        <f>INDEX(fund1006,Data!A1)</f>
        <v>2953534502.5299997</v>
      </c>
      <c r="F62" s="14">
        <f>INDEX(fund1007,Data!A1)</f>
        <v>3135773572.44</v>
      </c>
      <c r="G62" s="14">
        <f>INDEX(fund1008,Data!A1)</f>
        <v>3403240868.91</v>
      </c>
      <c r="H62" s="14">
        <f>INDEX(fund1009,Data!A1)</f>
        <v>3586631893.98</v>
      </c>
      <c r="I62" s="14">
        <f>INDEX(Data!DK2:DK437,Data!A1)</f>
        <v>3885216600.16</v>
      </c>
      <c r="J62" s="14">
        <f>INDEX(Data!DR$2:DR$437,Data!A$1)</f>
        <v>4026420362.7700005</v>
      </c>
    </row>
    <row r="63" spans="1:10" ht="12.75">
      <c r="A63" s="13" t="s">
        <v>517</v>
      </c>
      <c r="B63" s="15">
        <f>INDEX(fund3803,Data!A1)</f>
        <v>15054926.14</v>
      </c>
      <c r="C63" s="15">
        <f>INDEX(fund3804,Data!A1)</f>
        <v>32061084.880000003</v>
      </c>
      <c r="D63" s="15">
        <f>INDEX(fund3805,Data!A1)</f>
        <v>41900330.04000001</v>
      </c>
      <c r="E63" s="15">
        <f>INDEX(fund3806,Data!A1)</f>
        <v>51642153.809999995</v>
      </c>
      <c r="F63" s="15">
        <f>INDEX(fund3807,Data!A1)</f>
        <v>53619753.59000001</v>
      </c>
      <c r="G63" s="15">
        <f>INDEX(fund3808,Data!A1)</f>
        <v>41157060.24</v>
      </c>
      <c r="H63" s="15">
        <f>INDEX(fund3809,Data!A1)</f>
        <v>42420487.32</v>
      </c>
      <c r="I63" s="15">
        <f>INDEX(Data!DL2:DL437,Data!A1)</f>
        <v>48911731.16000001</v>
      </c>
      <c r="J63" s="15">
        <f>INDEX(Data!DS$2:DS$437,Data!A$1)</f>
        <v>57681698.21000001</v>
      </c>
    </row>
    <row r="64" spans="1:10" ht="12.75">
      <c r="A64" s="13" t="s">
        <v>519</v>
      </c>
      <c r="B64" s="15">
        <f>INDEX(fund4103,Data!A1)</f>
        <v>13888075</v>
      </c>
      <c r="C64" s="15">
        <f>INDEX(fund4104,Data!A1)</f>
        <v>12642542</v>
      </c>
      <c r="D64" s="15">
        <f>INDEX(fund4105,Data!A1)</f>
        <v>13821437</v>
      </c>
      <c r="E64" s="15">
        <f>INDEX(fund4106,Data!A1)</f>
        <v>13046161</v>
      </c>
      <c r="F64" s="15">
        <f>INDEX(fund4107,Data!A1)</f>
        <v>11989691</v>
      </c>
      <c r="G64" s="15">
        <f>INDEX(fund4108,Data!A1)</f>
        <v>13208742</v>
      </c>
      <c r="H64" s="15">
        <f>INDEX(fund4109,Data!A1)</f>
        <v>28691723</v>
      </c>
      <c r="I64" s="15">
        <f>INDEX(Data!DO2:DO437,Data!A1)</f>
        <v>22371918</v>
      </c>
      <c r="J64" s="15">
        <f>INDEX(Data!DV$2:DV$437,Data!A$1)</f>
        <v>21969704</v>
      </c>
    </row>
    <row r="65" spans="1:10" ht="15.75">
      <c r="A65" s="13" t="s">
        <v>520</v>
      </c>
      <c r="B65" s="18" t="s">
        <v>557</v>
      </c>
      <c r="C65" s="18" t="s">
        <v>557</v>
      </c>
      <c r="D65" s="18" t="s">
        <v>557</v>
      </c>
      <c r="E65" s="18" t="s">
        <v>557</v>
      </c>
      <c r="F65" s="18" t="s">
        <v>557</v>
      </c>
      <c r="G65" s="18" t="s">
        <v>557</v>
      </c>
      <c r="H65" s="18" t="s">
        <v>557</v>
      </c>
      <c r="I65" s="18" t="s">
        <v>557</v>
      </c>
      <c r="J65" s="21" t="s">
        <v>557</v>
      </c>
    </row>
    <row r="66" spans="1:10" ht="12.75">
      <c r="A66" s="13" t="s">
        <v>521</v>
      </c>
      <c r="B66" s="14">
        <f aca="true" t="shared" si="4" ref="B66:I66">SUM(B62:B65)</f>
        <v>2664478431.5699997</v>
      </c>
      <c r="C66" s="14">
        <f t="shared" si="4"/>
        <v>2838285976.52</v>
      </c>
      <c r="D66" s="14">
        <f t="shared" si="4"/>
        <v>3056217809.5699997</v>
      </c>
      <c r="E66" s="14">
        <f t="shared" si="4"/>
        <v>3018222817.3399997</v>
      </c>
      <c r="F66" s="14">
        <f t="shared" si="4"/>
        <v>3201383017.03</v>
      </c>
      <c r="G66" s="14">
        <f t="shared" si="4"/>
        <v>3457606671.1499996</v>
      </c>
      <c r="H66" s="14">
        <f t="shared" si="4"/>
        <v>3657744104.3</v>
      </c>
      <c r="I66" s="14">
        <f t="shared" si="4"/>
        <v>3956500249.3199997</v>
      </c>
      <c r="J66" s="14">
        <f>SUM(J62:J65)</f>
        <v>4106071764.9800005</v>
      </c>
    </row>
    <row r="67" s="2" customFormat="1" ht="13.5"/>
    <row r="68" spans="1:10" s="2" customFormat="1" ht="13.5">
      <c r="A68" s="13"/>
      <c r="B68" s="10" t="s">
        <v>599</v>
      </c>
      <c r="C68" s="19" t="str">
        <f aca="true" t="shared" si="5" ref="C68:I68">C28</f>
        <v>Fall 2012</v>
      </c>
      <c r="D68" s="22" t="str">
        <f t="shared" si="5"/>
        <v>Fall 2013</v>
      </c>
      <c r="E68" s="22" t="str">
        <f t="shared" si="5"/>
        <v>Fall 2014</v>
      </c>
      <c r="F68" s="22" t="str">
        <f t="shared" si="5"/>
        <v>Fall 2015</v>
      </c>
      <c r="G68" s="22" t="str">
        <f t="shared" si="5"/>
        <v>Fall 2016</v>
      </c>
      <c r="H68" s="22" t="str">
        <f t="shared" si="5"/>
        <v>Fall 2017</v>
      </c>
      <c r="I68" s="22" t="str">
        <f t="shared" si="5"/>
        <v>Fall 2018</v>
      </c>
      <c r="J68" s="10" t="s">
        <v>672</v>
      </c>
    </row>
    <row r="69" spans="1:10" s="2" customFormat="1" ht="13.5">
      <c r="A69" s="13"/>
      <c r="B69" s="12"/>
      <c r="C69" s="1"/>
      <c r="D69" s="1"/>
      <c r="E69" s="1"/>
      <c r="F69" s="1"/>
      <c r="G69" s="1"/>
      <c r="H69" s="1"/>
      <c r="I69" s="1"/>
      <c r="J69" s="1"/>
    </row>
    <row r="70" spans="1:10" s="2" customFormat="1" ht="13.5">
      <c r="A70" s="13" t="s">
        <v>516</v>
      </c>
      <c r="B70" s="14">
        <f>INDEX(Data!DY$2:DY$437,Data!A$1)</f>
        <v>3975371682.28</v>
      </c>
      <c r="C70" s="14">
        <f aca="true" t="shared" si="6" ref="C70:J71">C30</f>
        <v>4023790081</v>
      </c>
      <c r="D70" s="14">
        <f t="shared" si="6"/>
        <v>4040363140.84</v>
      </c>
      <c r="E70" s="14">
        <f t="shared" si="6"/>
        <v>4063338758.13</v>
      </c>
      <c r="F70" s="14">
        <f t="shared" si="6"/>
        <v>4136902424.4</v>
      </c>
      <c r="G70" s="14">
        <f t="shared" si="6"/>
        <v>4103115335.16</v>
      </c>
      <c r="H70" s="14">
        <f t="shared" si="6"/>
        <v>4157910217.78</v>
      </c>
      <c r="I70" s="14">
        <f t="shared" si="6"/>
        <v>4124735973.58</v>
      </c>
      <c r="J70" s="14">
        <f t="shared" si="6"/>
        <v>4226737564.6</v>
      </c>
    </row>
    <row r="71" spans="1:10" s="2" customFormat="1" ht="13.5">
      <c r="A71" s="13" t="s">
        <v>517</v>
      </c>
      <c r="B71" s="14">
        <f>INDEX(Data!DZ$2:DZ$437,Data!A$1)</f>
        <v>57339500.440000005</v>
      </c>
      <c r="C71" s="14">
        <f t="shared" si="6"/>
        <v>61716921</v>
      </c>
      <c r="D71" s="14">
        <f t="shared" si="6"/>
        <v>67446830.61</v>
      </c>
      <c r="E71" s="14">
        <f t="shared" si="6"/>
        <v>86062634.86999999</v>
      </c>
      <c r="F71" s="14">
        <f t="shared" si="6"/>
        <v>94899232.3</v>
      </c>
      <c r="G71" s="15">
        <f t="shared" si="6"/>
        <v>114477317.44</v>
      </c>
      <c r="H71" s="15">
        <f t="shared" si="6"/>
        <v>132456983.44</v>
      </c>
      <c r="I71" s="15">
        <f t="shared" si="6"/>
        <v>139305514.14</v>
      </c>
      <c r="J71" s="15">
        <f t="shared" si="6"/>
        <v>152971859.39999998</v>
      </c>
    </row>
    <row r="72" spans="1:10" s="2" customFormat="1" ht="13.5">
      <c r="A72" s="13" t="s">
        <v>519</v>
      </c>
      <c r="B72" s="14">
        <f>INDEX(Data!EC$2:EC$437,Data!A$1)</f>
        <v>19477937</v>
      </c>
      <c r="C72" s="14">
        <f aca="true" t="shared" si="7" ref="C72:J72">C34</f>
        <v>21387201</v>
      </c>
      <c r="D72" s="14">
        <f t="shared" si="7"/>
        <v>26532790</v>
      </c>
      <c r="E72" s="14">
        <f t="shared" si="7"/>
        <v>31509888</v>
      </c>
      <c r="F72" s="14">
        <f t="shared" si="7"/>
        <v>33249648</v>
      </c>
      <c r="G72" s="15">
        <f t="shared" si="7"/>
        <v>28271101</v>
      </c>
      <c r="H72" s="15">
        <f t="shared" si="7"/>
        <v>28344594</v>
      </c>
      <c r="I72" s="15">
        <f t="shared" si="7"/>
        <v>33989154</v>
      </c>
      <c r="J72" s="15">
        <f t="shared" si="7"/>
        <v>28485621</v>
      </c>
    </row>
    <row r="73" spans="1:10" s="2" customFormat="1" ht="16.5">
      <c r="A73" s="13" t="s">
        <v>520</v>
      </c>
      <c r="B73" s="18" t="s">
        <v>557</v>
      </c>
      <c r="C73" s="18" t="s">
        <v>557</v>
      </c>
      <c r="D73" s="18" t="s">
        <v>557</v>
      </c>
      <c r="E73" s="18" t="s">
        <v>557</v>
      </c>
      <c r="F73" s="18" t="s">
        <v>557</v>
      </c>
      <c r="G73" s="18" t="s">
        <v>557</v>
      </c>
      <c r="H73" s="18" t="s">
        <v>557</v>
      </c>
      <c r="I73" s="18" t="s">
        <v>557</v>
      </c>
      <c r="J73" s="18" t="s">
        <v>557</v>
      </c>
    </row>
    <row r="74" spans="1:10" s="2" customFormat="1" ht="13.5">
      <c r="A74" s="13" t="s">
        <v>521</v>
      </c>
      <c r="B74" s="14">
        <f aca="true" t="shared" si="8" ref="B74:J74">SUM(B70:B73)</f>
        <v>4052189119.7200003</v>
      </c>
      <c r="C74" s="14">
        <f t="shared" si="8"/>
        <v>4106894203</v>
      </c>
      <c r="D74" s="14">
        <f t="shared" si="8"/>
        <v>4134342761.4500003</v>
      </c>
      <c r="E74" s="14">
        <f t="shared" si="8"/>
        <v>4180911281</v>
      </c>
      <c r="F74" s="14">
        <f t="shared" si="8"/>
        <v>4265051304.7000003</v>
      </c>
      <c r="G74" s="14">
        <f t="shared" si="8"/>
        <v>4245863753.6</v>
      </c>
      <c r="H74" s="14">
        <f t="shared" si="8"/>
        <v>4318711795.22</v>
      </c>
      <c r="I74" s="14">
        <f t="shared" si="8"/>
        <v>4298030641.719999</v>
      </c>
      <c r="J74" s="14">
        <f t="shared" si="8"/>
        <v>4408195045</v>
      </c>
    </row>
    <row r="75" s="2" customFormat="1" ht="13.5"/>
    <row r="76" spans="1:3" s="2" customFormat="1" ht="13.5">
      <c r="A76" s="13"/>
      <c r="B76" s="10" t="s">
        <v>705</v>
      </c>
      <c r="C76" s="10" t="s">
        <v>713</v>
      </c>
    </row>
    <row r="77" spans="1:3" s="2" customFormat="1" ht="13.5">
      <c r="A77" s="13"/>
      <c r="B77" s="12"/>
      <c r="C77" s="12"/>
    </row>
    <row r="78" spans="1:3" s="2" customFormat="1" ht="13.5">
      <c r="A78" s="13" t="s">
        <v>516</v>
      </c>
      <c r="B78" s="14">
        <f>INDEX(Data!GJ$2:GJ$437,Data!A$1)</f>
        <v>4359458650.74</v>
      </c>
      <c r="C78" s="14">
        <f>INDEX(Data!GQ$2:GQ$437,Data!A$1)</f>
        <v>4238305821.3799996</v>
      </c>
    </row>
    <row r="79" spans="1:3" s="2" customFormat="1" ht="13.5">
      <c r="A79" s="13" t="s">
        <v>517</v>
      </c>
      <c r="B79" s="14">
        <f>INDEX(Data!GK$2:GK$437,Data!A$1)</f>
        <v>146088608.13</v>
      </c>
      <c r="C79" s="14">
        <f>INDEX(Data!GR$2:GR$437,Data!A$1)</f>
        <v>144767177.14</v>
      </c>
    </row>
    <row r="80" spans="1:3" s="2" customFormat="1" ht="13.5">
      <c r="A80" s="13" t="s">
        <v>519</v>
      </c>
      <c r="B80" s="14">
        <f>INDEX(Data!GN$2:GN$437,Data!A$1)</f>
        <v>26364019</v>
      </c>
      <c r="C80" s="14">
        <f>INDEX(Data!GU$2:GU$437,Data!A$1)</f>
        <v>32331443</v>
      </c>
    </row>
    <row r="81" spans="1:3" s="2" customFormat="1" ht="16.5">
      <c r="A81" s="13" t="s">
        <v>520</v>
      </c>
      <c r="B81" s="18" t="s">
        <v>557</v>
      </c>
      <c r="C81" s="18" t="s">
        <v>557</v>
      </c>
    </row>
    <row r="82" spans="1:3" s="2" customFormat="1" ht="13.5">
      <c r="A82" s="13" t="s">
        <v>521</v>
      </c>
      <c r="B82" s="14">
        <f>SUM(B78:B81)</f>
        <v>4531911277.87</v>
      </c>
      <c r="C82" s="14">
        <f>SUM(C78:C81)</f>
        <v>4415404441.5199995</v>
      </c>
    </row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</sheetData>
  <sheetProtection/>
  <mergeCells count="4">
    <mergeCell ref="A1:J1"/>
    <mergeCell ref="A2:J2"/>
    <mergeCell ref="D4:G4"/>
    <mergeCell ref="D50:G50"/>
  </mergeCells>
  <printOptions/>
  <pageMargins left="0.17" right="0.17" top="0.24" bottom="0.26" header="0.17" footer="0.17"/>
  <pageSetup fitToHeight="1" fitToWidth="1" horizontalDpi="600" verticalDpi="600" orientation="landscape" scale="68" r:id="rId2"/>
  <ignoredErrors>
    <ignoredError sqref="B42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447"/>
  <sheetViews>
    <sheetView zoomScalePageLayoutView="0" workbookViewId="0" topLeftCell="A1">
      <pane xSplit="2" ySplit="3" topLeftCell="GB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V24" sqref="GV24"/>
    </sheetView>
  </sheetViews>
  <sheetFormatPr defaultColWidth="9.140625" defaultRowHeight="12.75"/>
  <cols>
    <col min="1" max="1" width="5.00390625" style="43" bestFit="1" customWidth="1"/>
    <col min="2" max="2" width="30.28125" style="5" bestFit="1" customWidth="1"/>
    <col min="3" max="3" width="14.8515625" style="5" bestFit="1" customWidth="1"/>
    <col min="4" max="4" width="8.8515625" style="5" bestFit="1" customWidth="1"/>
    <col min="5" max="5" width="13.421875" style="5" bestFit="1" customWidth="1"/>
    <col min="6" max="7" width="11.28125" style="5" bestFit="1" customWidth="1"/>
    <col min="8" max="8" width="12.28125" style="5" bestFit="1" customWidth="1"/>
    <col min="9" max="9" width="8.7109375" style="5" bestFit="1" customWidth="1"/>
    <col min="10" max="10" width="14.8515625" style="5" bestFit="1" customWidth="1"/>
    <col min="11" max="11" width="11.28125" style="5" bestFit="1" customWidth="1"/>
    <col min="12" max="12" width="13.421875" style="5" bestFit="1" customWidth="1"/>
    <col min="13" max="14" width="11.28125" style="5" bestFit="1" customWidth="1"/>
    <col min="15" max="15" width="12.28125" style="5" bestFit="1" customWidth="1"/>
    <col min="16" max="16" width="11.28125" style="5" bestFit="1" customWidth="1"/>
    <col min="17" max="17" width="14.8515625" style="5" bestFit="1" customWidth="1"/>
    <col min="18" max="18" width="11.28125" style="5" bestFit="1" customWidth="1"/>
    <col min="19" max="19" width="13.421875" style="5" bestFit="1" customWidth="1"/>
    <col min="20" max="21" width="11.28125" style="5" bestFit="1" customWidth="1"/>
    <col min="22" max="22" width="12.28125" style="5" bestFit="1" customWidth="1"/>
    <col min="23" max="23" width="11.28125" style="5" bestFit="1" customWidth="1"/>
    <col min="24" max="24" width="14.8515625" style="5" bestFit="1" customWidth="1"/>
    <col min="25" max="25" width="11.28125" style="5" bestFit="1" customWidth="1"/>
    <col min="26" max="26" width="13.421875" style="5" bestFit="1" customWidth="1"/>
    <col min="27" max="28" width="11.28125" style="5" bestFit="1" customWidth="1"/>
    <col min="29" max="29" width="12.28125" style="5" bestFit="1" customWidth="1"/>
    <col min="30" max="30" width="11.28125" style="5" bestFit="1" customWidth="1"/>
    <col min="31" max="31" width="14.8515625" style="5" bestFit="1" customWidth="1"/>
    <col min="32" max="32" width="11.28125" style="5" bestFit="1" customWidth="1"/>
    <col min="33" max="33" width="13.421875" style="5" bestFit="1" customWidth="1"/>
    <col min="34" max="35" width="11.28125" style="5" bestFit="1" customWidth="1"/>
    <col min="36" max="36" width="12.28125" style="5" bestFit="1" customWidth="1"/>
    <col min="37" max="37" width="11.28125" style="5" bestFit="1" customWidth="1"/>
    <col min="38" max="38" width="14.8515625" style="5" bestFit="1" customWidth="1"/>
    <col min="39" max="39" width="11.28125" style="5" bestFit="1" customWidth="1"/>
    <col min="40" max="40" width="13.421875" style="5" bestFit="1" customWidth="1"/>
    <col min="41" max="42" width="11.28125" style="5" bestFit="1" customWidth="1"/>
    <col min="43" max="43" width="12.28125" style="5" bestFit="1" customWidth="1"/>
    <col min="44" max="44" width="9.8515625" style="5" bestFit="1" customWidth="1"/>
    <col min="45" max="45" width="14.8515625" style="5" bestFit="1" customWidth="1"/>
    <col min="46" max="46" width="12.28125" style="5" bestFit="1" customWidth="1"/>
    <col min="47" max="47" width="13.421875" style="5" bestFit="1" customWidth="1"/>
    <col min="48" max="48" width="11.28125" style="5" bestFit="1" customWidth="1"/>
    <col min="49" max="50" width="12.28125" style="5" bestFit="1" customWidth="1"/>
    <col min="51" max="51" width="10.00390625" style="5" bestFit="1" customWidth="1"/>
    <col min="52" max="52" width="14.8515625" style="5" bestFit="1" customWidth="1"/>
    <col min="53" max="53" width="12.28125" style="5" bestFit="1" customWidth="1"/>
    <col min="54" max="54" width="13.421875" style="5" bestFit="1" customWidth="1"/>
    <col min="55" max="57" width="12.28125" style="5" bestFit="1" customWidth="1"/>
    <col min="58" max="58" width="10.00390625" style="5" bestFit="1" customWidth="1"/>
    <col min="59" max="59" width="14.8515625" style="5" bestFit="1" customWidth="1"/>
    <col min="60" max="60" width="20.140625" style="5" bestFit="1" customWidth="1"/>
    <col min="61" max="61" width="13.421875" style="5" bestFit="1" customWidth="1"/>
    <col min="62" max="64" width="12.28125" style="5" bestFit="1" customWidth="1"/>
    <col min="65" max="65" width="11.28125" style="5" bestFit="1" customWidth="1"/>
    <col min="66" max="66" width="14.8515625" style="5" bestFit="1" customWidth="1"/>
    <col min="67" max="67" width="12.28125" style="5" bestFit="1" customWidth="1"/>
    <col min="68" max="68" width="13.421875" style="5" bestFit="1" customWidth="1"/>
    <col min="69" max="71" width="12.28125" style="5" bestFit="1" customWidth="1"/>
    <col min="72" max="72" width="11.28125" style="5" bestFit="1" customWidth="1"/>
    <col min="73" max="73" width="14.8515625" style="5" bestFit="1" customWidth="1"/>
    <col min="74" max="74" width="15.00390625" style="5" bestFit="1" customWidth="1"/>
    <col min="75" max="75" width="13.421875" style="5" bestFit="1" customWidth="1"/>
    <col min="76" max="78" width="12.28125" style="5" bestFit="1" customWidth="1"/>
    <col min="79" max="79" width="11.28125" style="5" bestFit="1" customWidth="1"/>
    <col min="80" max="80" width="14.8515625" style="5" bestFit="1" customWidth="1"/>
    <col min="81" max="81" width="12.28125" style="5" bestFit="1" customWidth="1"/>
    <col min="82" max="82" width="13.421875" style="5" bestFit="1" customWidth="1"/>
    <col min="83" max="85" width="12.28125" style="5" bestFit="1" customWidth="1"/>
    <col min="86" max="86" width="11.28125" style="5" bestFit="1" customWidth="1"/>
    <col min="87" max="87" width="14.8515625" style="5" bestFit="1" customWidth="1"/>
    <col min="88" max="88" width="12.28125" style="5" bestFit="1" customWidth="1"/>
    <col min="89" max="89" width="13.421875" style="5" bestFit="1" customWidth="1"/>
    <col min="90" max="92" width="12.28125" style="5" bestFit="1" customWidth="1"/>
    <col min="93" max="93" width="11.28125" style="5" bestFit="1" customWidth="1"/>
    <col min="94" max="94" width="14.8515625" style="5" bestFit="1" customWidth="1"/>
    <col min="95" max="95" width="12.28125" style="5" bestFit="1" customWidth="1"/>
    <col min="96" max="96" width="13.421875" style="5" bestFit="1" customWidth="1"/>
    <col min="97" max="99" width="12.28125" style="5" bestFit="1" customWidth="1"/>
    <col min="100" max="100" width="11.28125" style="5" bestFit="1" customWidth="1"/>
    <col min="101" max="101" width="14.8515625" style="5" bestFit="1" customWidth="1"/>
    <col min="102" max="102" width="12.28125" style="5" bestFit="1" customWidth="1"/>
    <col min="103" max="103" width="13.421875" style="5" bestFit="1" customWidth="1"/>
    <col min="104" max="106" width="12.28125" style="5" bestFit="1" customWidth="1"/>
    <col min="107" max="107" width="11.28125" style="5" bestFit="1" customWidth="1"/>
    <col min="108" max="108" width="14.8515625" style="5" bestFit="1" customWidth="1"/>
    <col min="109" max="109" width="12.28125" style="5" bestFit="1" customWidth="1"/>
    <col min="110" max="110" width="13.421875" style="5" bestFit="1" customWidth="1"/>
    <col min="111" max="113" width="12.28125" style="5" bestFit="1" customWidth="1"/>
    <col min="114" max="114" width="11.28125" style="5" bestFit="1" customWidth="1"/>
    <col min="115" max="115" width="14.8515625" style="5" bestFit="1" customWidth="1"/>
    <col min="116" max="116" width="12.28125" style="5" bestFit="1" customWidth="1"/>
    <col min="117" max="117" width="13.421875" style="5" bestFit="1" customWidth="1"/>
    <col min="118" max="120" width="12.28125" style="5" bestFit="1" customWidth="1"/>
    <col min="121" max="121" width="11.28125" style="5" bestFit="1" customWidth="1"/>
    <col min="122" max="122" width="14.8515625" style="5" bestFit="1" customWidth="1"/>
    <col min="123" max="123" width="12.28125" style="5" bestFit="1" customWidth="1"/>
    <col min="124" max="124" width="13.421875" style="5" bestFit="1" customWidth="1"/>
    <col min="125" max="127" width="12.28125" style="5" bestFit="1" customWidth="1"/>
    <col min="128" max="128" width="11.28125" style="5" bestFit="1" customWidth="1"/>
    <col min="129" max="129" width="14.8515625" style="5" bestFit="1" customWidth="1"/>
    <col min="130" max="130" width="12.28125" style="5" bestFit="1" customWidth="1"/>
    <col min="131" max="131" width="13.421875" style="5" bestFit="1" customWidth="1"/>
    <col min="132" max="134" width="12.28125" style="5" bestFit="1" customWidth="1"/>
    <col min="135" max="135" width="11.28125" style="5" bestFit="1" customWidth="1"/>
    <col min="136" max="136" width="14.8515625" style="5" bestFit="1" customWidth="1"/>
    <col min="137" max="137" width="12.28125" style="5" bestFit="1" customWidth="1"/>
    <col min="138" max="138" width="13.421875" style="5" bestFit="1" customWidth="1"/>
    <col min="139" max="141" width="12.28125" style="5" bestFit="1" customWidth="1"/>
    <col min="142" max="142" width="11.28125" style="5" bestFit="1" customWidth="1"/>
    <col min="143" max="143" width="14.8515625" style="5" bestFit="1" customWidth="1"/>
    <col min="144" max="144" width="12.28125" style="5" bestFit="1" customWidth="1"/>
    <col min="145" max="145" width="13.421875" style="5" bestFit="1" customWidth="1"/>
    <col min="146" max="146" width="11.28125" style="5" bestFit="1" customWidth="1"/>
    <col min="147" max="148" width="12.28125" style="5" bestFit="1" customWidth="1"/>
    <col min="149" max="149" width="11.28125" style="5" bestFit="1" customWidth="1"/>
    <col min="150" max="150" width="14.8515625" style="5" bestFit="1" customWidth="1"/>
    <col min="151" max="151" width="12.28125" style="5" bestFit="1" customWidth="1"/>
    <col min="152" max="152" width="13.421875" style="5" bestFit="1" customWidth="1"/>
    <col min="153" max="153" width="11.28125" style="5" bestFit="1" customWidth="1"/>
    <col min="154" max="155" width="12.28125" style="5" bestFit="1" customWidth="1"/>
    <col min="156" max="156" width="9.8515625" style="5" bestFit="1" customWidth="1"/>
    <col min="157" max="157" width="14.8515625" style="5" bestFit="1" customWidth="1"/>
    <col min="158" max="158" width="12.28125" style="5" bestFit="1" customWidth="1"/>
    <col min="159" max="159" width="13.421875" style="5" bestFit="1" customWidth="1"/>
    <col min="160" max="160" width="11.28125" style="5" bestFit="1" customWidth="1"/>
    <col min="161" max="162" width="12.28125" style="5" bestFit="1" customWidth="1"/>
    <col min="163" max="163" width="11.28125" style="5" bestFit="1" customWidth="1"/>
    <col min="164" max="164" width="14.8515625" style="5" bestFit="1" customWidth="1"/>
    <col min="165" max="166" width="13.421875" style="5" bestFit="1" customWidth="1"/>
    <col min="167" max="167" width="11.28125" style="5" bestFit="1" customWidth="1"/>
    <col min="168" max="169" width="12.28125" style="5" bestFit="1" customWidth="1"/>
    <col min="170" max="170" width="10.00390625" style="5" bestFit="1" customWidth="1"/>
    <col min="171" max="171" width="14.8515625" style="5" bestFit="1" customWidth="1"/>
    <col min="172" max="173" width="13.421875" style="5" bestFit="1" customWidth="1"/>
    <col min="174" max="174" width="11.28125" style="5" bestFit="1" customWidth="1"/>
    <col min="175" max="176" width="12.28125" style="5" bestFit="1" customWidth="1"/>
    <col min="177" max="177" width="11.28125" style="5" bestFit="1" customWidth="1"/>
    <col min="178" max="178" width="14.8515625" style="5" bestFit="1" customWidth="1"/>
    <col min="179" max="180" width="13.421875" style="5" bestFit="1" customWidth="1"/>
    <col min="181" max="181" width="11.28125" style="5" bestFit="1" customWidth="1"/>
    <col min="182" max="183" width="12.28125" style="5" bestFit="1" customWidth="1"/>
    <col min="184" max="184" width="11.28125" style="5" bestFit="1" customWidth="1"/>
    <col min="185" max="185" width="14.8515625" style="5" bestFit="1" customWidth="1"/>
    <col min="186" max="187" width="13.421875" style="5" bestFit="1" customWidth="1"/>
    <col min="188" max="188" width="11.28125" style="5" bestFit="1" customWidth="1"/>
    <col min="189" max="189" width="12.28125" style="5" bestFit="1" customWidth="1"/>
    <col min="190" max="190" width="13.421875" style="5" bestFit="1" customWidth="1"/>
    <col min="191" max="191" width="10.00390625" style="5" bestFit="1" customWidth="1"/>
    <col min="192" max="192" width="14.7109375" style="5" bestFit="1" customWidth="1"/>
    <col min="193" max="194" width="13.28125" style="5" bestFit="1" customWidth="1"/>
    <col min="195" max="195" width="9.7109375" style="5" bestFit="1" customWidth="1"/>
    <col min="196" max="196" width="12.140625" style="5" bestFit="1" customWidth="1"/>
    <col min="197" max="197" width="13.28125" style="5" bestFit="1" customWidth="1"/>
    <col min="198" max="198" width="11.140625" style="5" bestFit="1" customWidth="1"/>
    <col min="199" max="199" width="14.7109375" style="5" bestFit="1" customWidth="1"/>
    <col min="200" max="201" width="13.28125" style="5" bestFit="1" customWidth="1"/>
    <col min="202" max="202" width="9.7109375" style="5" bestFit="1" customWidth="1"/>
    <col min="203" max="203" width="12.140625" style="5" bestFit="1" customWidth="1"/>
    <col min="204" max="204" width="13.28125" style="5" bestFit="1" customWidth="1"/>
    <col min="205" max="205" width="11.140625" style="5" bestFit="1" customWidth="1"/>
    <col min="206" max="16384" width="8.7109375" style="5" customWidth="1"/>
  </cols>
  <sheetData>
    <row r="1" spans="1:205" s="30" customFormat="1" ht="12.75">
      <c r="A1" s="27">
        <v>2</v>
      </c>
      <c r="B1" s="28" t="s">
        <v>0</v>
      </c>
      <c r="C1" s="28" t="s">
        <v>1</v>
      </c>
      <c r="D1" s="28" t="s">
        <v>2</v>
      </c>
      <c r="E1" s="28" t="s">
        <v>3</v>
      </c>
      <c r="F1" s="29" t="s">
        <v>541</v>
      </c>
      <c r="G1" s="28" t="s">
        <v>4</v>
      </c>
      <c r="H1" s="28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9" t="s">
        <v>542</v>
      </c>
      <c r="N1" s="28" t="s">
        <v>10</v>
      </c>
      <c r="O1" s="28" t="s">
        <v>11</v>
      </c>
      <c r="P1" s="28" t="s">
        <v>12</v>
      </c>
      <c r="Q1" s="28" t="s">
        <v>13</v>
      </c>
      <c r="R1" s="28" t="s">
        <v>14</v>
      </c>
      <c r="S1" s="28" t="s">
        <v>15</v>
      </c>
      <c r="T1" s="29" t="s">
        <v>543</v>
      </c>
      <c r="U1" s="28" t="s">
        <v>16</v>
      </c>
      <c r="V1" s="28" t="s">
        <v>17</v>
      </c>
      <c r="W1" s="28" t="s">
        <v>18</v>
      </c>
      <c r="X1" s="28" t="s">
        <v>19</v>
      </c>
      <c r="Y1" s="28" t="s">
        <v>20</v>
      </c>
      <c r="Z1" s="28" t="s">
        <v>21</v>
      </c>
      <c r="AA1" s="29" t="s">
        <v>544</v>
      </c>
      <c r="AB1" s="28" t="s">
        <v>22</v>
      </c>
      <c r="AC1" s="28" t="s">
        <v>23</v>
      </c>
      <c r="AD1" s="28" t="s">
        <v>24</v>
      </c>
      <c r="AE1" s="28" t="s">
        <v>25</v>
      </c>
      <c r="AF1" s="28" t="s">
        <v>26</v>
      </c>
      <c r="AG1" s="28" t="s">
        <v>27</v>
      </c>
      <c r="AH1" s="29" t="s">
        <v>545</v>
      </c>
      <c r="AI1" s="28" t="s">
        <v>28</v>
      </c>
      <c r="AJ1" s="28" t="s">
        <v>29</v>
      </c>
      <c r="AK1" s="28" t="s">
        <v>30</v>
      </c>
      <c r="AL1" s="28" t="s">
        <v>31</v>
      </c>
      <c r="AM1" s="28" t="s">
        <v>32</v>
      </c>
      <c r="AN1" s="28" t="s">
        <v>33</v>
      </c>
      <c r="AO1" s="29" t="s">
        <v>546</v>
      </c>
      <c r="AP1" s="28" t="s">
        <v>34</v>
      </c>
      <c r="AQ1" s="28" t="s">
        <v>35</v>
      </c>
      <c r="AR1" s="28" t="s">
        <v>36</v>
      </c>
      <c r="AS1" s="28" t="s">
        <v>37</v>
      </c>
      <c r="AT1" s="28" t="s">
        <v>38</v>
      </c>
      <c r="AU1" s="28" t="s">
        <v>39</v>
      </c>
      <c r="AV1" s="29" t="s">
        <v>547</v>
      </c>
      <c r="AW1" s="28" t="s">
        <v>40</v>
      </c>
      <c r="AX1" s="28" t="s">
        <v>41</v>
      </c>
      <c r="AY1" s="28" t="s">
        <v>42</v>
      </c>
      <c r="AZ1" s="28" t="s">
        <v>43</v>
      </c>
      <c r="BA1" s="28" t="s">
        <v>44</v>
      </c>
      <c r="BB1" s="28" t="s">
        <v>45</v>
      </c>
      <c r="BC1" s="29" t="s">
        <v>548</v>
      </c>
      <c r="BD1" s="28" t="s">
        <v>46</v>
      </c>
      <c r="BE1" s="28" t="s">
        <v>47</v>
      </c>
      <c r="BF1" s="28" t="s">
        <v>48</v>
      </c>
      <c r="BG1" s="28" t="s">
        <v>49</v>
      </c>
      <c r="BH1" s="28" t="s">
        <v>50</v>
      </c>
      <c r="BI1" s="28" t="s">
        <v>51</v>
      </c>
      <c r="BJ1" s="29" t="s">
        <v>549</v>
      </c>
      <c r="BK1" s="28" t="s">
        <v>52</v>
      </c>
      <c r="BL1" s="28" t="s">
        <v>53</v>
      </c>
      <c r="BM1" s="28" t="s">
        <v>54</v>
      </c>
      <c r="BN1" s="28" t="s">
        <v>55</v>
      </c>
      <c r="BO1" s="28" t="s">
        <v>56</v>
      </c>
      <c r="BP1" s="28" t="s">
        <v>57</v>
      </c>
      <c r="BQ1" s="29" t="s">
        <v>550</v>
      </c>
      <c r="BR1" s="28" t="s">
        <v>58</v>
      </c>
      <c r="BS1" s="28" t="s">
        <v>59</v>
      </c>
      <c r="BT1" s="28" t="s">
        <v>60</v>
      </c>
      <c r="BU1" s="28" t="s">
        <v>61</v>
      </c>
      <c r="BV1" s="28" t="s">
        <v>62</v>
      </c>
      <c r="BW1" s="28" t="s">
        <v>63</v>
      </c>
      <c r="BX1" s="29" t="s">
        <v>551</v>
      </c>
      <c r="BY1" s="28" t="s">
        <v>64</v>
      </c>
      <c r="BZ1" s="28" t="s">
        <v>65</v>
      </c>
      <c r="CA1" s="28" t="s">
        <v>66</v>
      </c>
      <c r="CB1" s="28" t="s">
        <v>67</v>
      </c>
      <c r="CC1" s="28" t="s">
        <v>68</v>
      </c>
      <c r="CD1" s="28" t="s">
        <v>69</v>
      </c>
      <c r="CE1" s="29" t="s">
        <v>552</v>
      </c>
      <c r="CF1" s="28" t="s">
        <v>70</v>
      </c>
      <c r="CG1" s="28" t="s">
        <v>71</v>
      </c>
      <c r="CH1" s="28" t="s">
        <v>72</v>
      </c>
      <c r="CI1" s="28" t="s">
        <v>73</v>
      </c>
      <c r="CJ1" s="28" t="s">
        <v>74</v>
      </c>
      <c r="CK1" s="28" t="s">
        <v>75</v>
      </c>
      <c r="CL1" s="29" t="s">
        <v>553</v>
      </c>
      <c r="CM1" s="28" t="s">
        <v>76</v>
      </c>
      <c r="CN1" s="28" t="s">
        <v>77</v>
      </c>
      <c r="CO1" s="28" t="s">
        <v>78</v>
      </c>
      <c r="CP1" s="28" t="s">
        <v>79</v>
      </c>
      <c r="CQ1" s="28" t="s">
        <v>80</v>
      </c>
      <c r="CR1" s="28" t="s">
        <v>81</v>
      </c>
      <c r="CS1" s="29" t="s">
        <v>554</v>
      </c>
      <c r="CT1" s="28" t="s">
        <v>82</v>
      </c>
      <c r="CU1" s="28" t="s">
        <v>83</v>
      </c>
      <c r="CV1" s="28" t="s">
        <v>84</v>
      </c>
      <c r="CW1" s="28" t="s">
        <v>85</v>
      </c>
      <c r="CX1" s="28" t="s">
        <v>86</v>
      </c>
      <c r="CY1" s="28" t="s">
        <v>87</v>
      </c>
      <c r="CZ1" s="29" t="s">
        <v>555</v>
      </c>
      <c r="DA1" s="28" t="s">
        <v>88</v>
      </c>
      <c r="DB1" s="28" t="s">
        <v>89</v>
      </c>
      <c r="DC1" s="28" t="s">
        <v>90</v>
      </c>
      <c r="DD1" s="30" t="s">
        <v>571</v>
      </c>
      <c r="DE1" s="30" t="s">
        <v>572</v>
      </c>
      <c r="DF1" s="30" t="s">
        <v>573</v>
      </c>
      <c r="DG1" s="30" t="s">
        <v>574</v>
      </c>
      <c r="DH1" s="30" t="s">
        <v>575</v>
      </c>
      <c r="DI1" s="30" t="s">
        <v>576</v>
      </c>
      <c r="DJ1" s="30" t="s">
        <v>577</v>
      </c>
      <c r="DK1" s="31" t="s">
        <v>579</v>
      </c>
      <c r="DL1" s="31" t="s">
        <v>580</v>
      </c>
      <c r="DM1" s="31" t="s">
        <v>581</v>
      </c>
      <c r="DN1" s="31" t="s">
        <v>582</v>
      </c>
      <c r="DO1" s="31" t="s">
        <v>583</v>
      </c>
      <c r="DP1" s="31" t="s">
        <v>584</v>
      </c>
      <c r="DQ1" s="31" t="s">
        <v>585</v>
      </c>
      <c r="DR1" s="32" t="s">
        <v>590</v>
      </c>
      <c r="DS1" s="32" t="s">
        <v>591</v>
      </c>
      <c r="DT1" s="32" t="s">
        <v>592</v>
      </c>
      <c r="DU1" s="32" t="s">
        <v>593</v>
      </c>
      <c r="DV1" s="32" t="s">
        <v>594</v>
      </c>
      <c r="DW1" s="32" t="s">
        <v>595</v>
      </c>
      <c r="DX1" s="32" t="s">
        <v>596</v>
      </c>
      <c r="DY1" s="30" t="s">
        <v>600</v>
      </c>
      <c r="DZ1" s="30" t="s">
        <v>601</v>
      </c>
      <c r="EA1" s="30" t="s">
        <v>602</v>
      </c>
      <c r="EB1" s="30" t="s">
        <v>603</v>
      </c>
      <c r="EC1" s="30" t="s">
        <v>604</v>
      </c>
      <c r="ED1" s="30" t="s">
        <v>605</v>
      </c>
      <c r="EE1" s="30" t="s">
        <v>606</v>
      </c>
      <c r="EF1" s="32" t="s">
        <v>607</v>
      </c>
      <c r="EG1" s="32" t="s">
        <v>608</v>
      </c>
      <c r="EH1" s="32" t="s">
        <v>609</v>
      </c>
      <c r="EI1" s="32" t="s">
        <v>610</v>
      </c>
      <c r="EJ1" s="32" t="s">
        <v>611</v>
      </c>
      <c r="EK1" s="32" t="s">
        <v>612</v>
      </c>
      <c r="EL1" s="32" t="s">
        <v>613</v>
      </c>
      <c r="EM1" s="32" t="s">
        <v>614</v>
      </c>
      <c r="EN1" s="32" t="s">
        <v>615</v>
      </c>
      <c r="EO1" s="32" t="s">
        <v>616</v>
      </c>
      <c r="EP1" s="32" t="s">
        <v>617</v>
      </c>
      <c r="EQ1" s="32" t="s">
        <v>618</v>
      </c>
      <c r="ER1" s="32" t="s">
        <v>619</v>
      </c>
      <c r="ES1" s="32" t="s">
        <v>620</v>
      </c>
      <c r="ET1" s="32" t="s">
        <v>623</v>
      </c>
      <c r="EU1" s="32" t="s">
        <v>624</v>
      </c>
      <c r="EV1" s="32" t="s">
        <v>625</v>
      </c>
      <c r="EW1" s="32" t="s">
        <v>626</v>
      </c>
      <c r="EX1" s="32" t="s">
        <v>627</v>
      </c>
      <c r="EY1" s="32" t="s">
        <v>628</v>
      </c>
      <c r="EZ1" s="32" t="s">
        <v>629</v>
      </c>
      <c r="FA1" s="32" t="s">
        <v>632</v>
      </c>
      <c r="FB1" s="32" t="s">
        <v>633</v>
      </c>
      <c r="FC1" s="32" t="s">
        <v>634</v>
      </c>
      <c r="FD1" s="32" t="s">
        <v>635</v>
      </c>
      <c r="FE1" s="32" t="s">
        <v>636</v>
      </c>
      <c r="FF1" s="32" t="s">
        <v>637</v>
      </c>
      <c r="FG1" s="32" t="s">
        <v>638</v>
      </c>
      <c r="FH1" s="32" t="s">
        <v>640</v>
      </c>
      <c r="FI1" s="32" t="s">
        <v>641</v>
      </c>
      <c r="FJ1" s="32" t="s">
        <v>642</v>
      </c>
      <c r="FK1" s="32" t="s">
        <v>643</v>
      </c>
      <c r="FL1" s="32" t="s">
        <v>644</v>
      </c>
      <c r="FM1" s="32" t="s">
        <v>645</v>
      </c>
      <c r="FN1" s="32" t="s">
        <v>646</v>
      </c>
      <c r="FO1" s="5" t="s">
        <v>648</v>
      </c>
      <c r="FP1" s="5" t="s">
        <v>649</v>
      </c>
      <c r="FQ1" s="5" t="s">
        <v>650</v>
      </c>
      <c r="FR1" s="5" t="s">
        <v>651</v>
      </c>
      <c r="FS1" s="5" t="s">
        <v>652</v>
      </c>
      <c r="FT1" s="5" t="s">
        <v>653</v>
      </c>
      <c r="FU1" s="5" t="s">
        <v>654</v>
      </c>
      <c r="FV1" s="5" t="s">
        <v>656</v>
      </c>
      <c r="FW1" s="5" t="s">
        <v>657</v>
      </c>
      <c r="FX1" s="5" t="s">
        <v>658</v>
      </c>
      <c r="FY1" s="5" t="s">
        <v>659</v>
      </c>
      <c r="FZ1" s="5" t="s">
        <v>660</v>
      </c>
      <c r="GA1" s="5" t="s">
        <v>661</v>
      </c>
      <c r="GB1" s="5" t="s">
        <v>662</v>
      </c>
      <c r="GC1" s="5" t="s">
        <v>665</v>
      </c>
      <c r="GD1" s="5" t="s">
        <v>666</v>
      </c>
      <c r="GE1" s="5" t="s">
        <v>667</v>
      </c>
      <c r="GF1" s="5" t="s">
        <v>668</v>
      </c>
      <c r="GG1" s="5" t="s">
        <v>669</v>
      </c>
      <c r="GH1" s="5" t="s">
        <v>670</v>
      </c>
      <c r="GI1" s="5" t="s">
        <v>671</v>
      </c>
      <c r="GJ1" s="5" t="s">
        <v>674</v>
      </c>
      <c r="GK1" s="5" t="s">
        <v>675</v>
      </c>
      <c r="GL1" s="5" t="s">
        <v>676</v>
      </c>
      <c r="GM1" s="5" t="s">
        <v>677</v>
      </c>
      <c r="GN1" s="5" t="s">
        <v>678</v>
      </c>
      <c r="GO1" s="5" t="s">
        <v>679</v>
      </c>
      <c r="GP1" s="5" t="s">
        <v>680</v>
      </c>
      <c r="GQ1" s="5" t="s">
        <v>706</v>
      </c>
      <c r="GR1" s="5" t="s">
        <v>707</v>
      </c>
      <c r="GS1" s="5" t="s">
        <v>708</v>
      </c>
      <c r="GT1" s="5" t="s">
        <v>709</v>
      </c>
      <c r="GU1" s="5" t="s">
        <v>710</v>
      </c>
      <c r="GV1" s="5" t="s">
        <v>711</v>
      </c>
      <c r="GW1" s="5" t="s">
        <v>712</v>
      </c>
    </row>
    <row r="2" spans="1:107" s="30" customFormat="1" ht="12.75">
      <c r="A2" s="27"/>
      <c r="B2" s="29" t="s">
        <v>522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</row>
    <row r="3" spans="1:205" s="30" customFormat="1" ht="12.75">
      <c r="A3" s="27"/>
      <c r="B3" s="33" t="s">
        <v>539</v>
      </c>
      <c r="C3" s="28">
        <f aca="true" t="shared" si="0" ref="C3:AH3">SUM(C4:C437)</f>
        <v>2762871833</v>
      </c>
      <c r="D3" s="28">
        <f t="shared" si="0"/>
        <v>82778</v>
      </c>
      <c r="E3" s="28">
        <f t="shared" si="0"/>
        <v>201121618</v>
      </c>
      <c r="F3" s="28">
        <f t="shared" si="0"/>
        <v>3998038</v>
      </c>
      <c r="G3" s="28">
        <f t="shared" si="0"/>
        <v>4246810</v>
      </c>
      <c r="H3" s="28">
        <f t="shared" si="0"/>
        <v>13989920</v>
      </c>
      <c r="I3" s="28">
        <f t="shared" si="0"/>
        <v>0</v>
      </c>
      <c r="J3" s="28">
        <f t="shared" si="0"/>
        <v>2747022531.43</v>
      </c>
      <c r="K3" s="28">
        <f t="shared" si="0"/>
        <v>1709949.99</v>
      </c>
      <c r="L3" s="28">
        <f t="shared" si="0"/>
        <v>218844717.58999997</v>
      </c>
      <c r="M3" s="28">
        <f t="shared" si="0"/>
        <v>5022631</v>
      </c>
      <c r="N3" s="28">
        <f t="shared" si="0"/>
        <v>7123738.32</v>
      </c>
      <c r="O3" s="28">
        <f t="shared" si="0"/>
        <v>14531939.96</v>
      </c>
      <c r="P3" s="28">
        <f t="shared" si="0"/>
        <v>1456747.27</v>
      </c>
      <c r="Q3" s="28">
        <f t="shared" si="0"/>
        <v>2751095170.79</v>
      </c>
      <c r="R3" s="28">
        <f t="shared" si="0"/>
        <v>3917322.2299999995</v>
      </c>
      <c r="S3" s="28">
        <f t="shared" si="0"/>
        <v>239574824.59999996</v>
      </c>
      <c r="T3" s="28">
        <f t="shared" si="0"/>
        <v>5879074</v>
      </c>
      <c r="U3" s="28">
        <f t="shared" si="0"/>
        <v>7075310</v>
      </c>
      <c r="V3" s="28">
        <f t="shared" si="0"/>
        <v>14544377.04</v>
      </c>
      <c r="W3" s="28">
        <f t="shared" si="0"/>
        <v>1543222.5</v>
      </c>
      <c r="X3" s="28">
        <f t="shared" si="0"/>
        <v>2176764415</v>
      </c>
      <c r="Y3" s="28">
        <f t="shared" si="0"/>
        <v>4808383</v>
      </c>
      <c r="Z3" s="28">
        <f t="shared" si="0"/>
        <v>319176283</v>
      </c>
      <c r="AA3" s="28">
        <f t="shared" si="0"/>
        <v>4663221</v>
      </c>
      <c r="AB3" s="28">
        <f t="shared" si="0"/>
        <v>5956493</v>
      </c>
      <c r="AC3" s="28">
        <f t="shared" si="0"/>
        <v>15346912</v>
      </c>
      <c r="AD3" s="28">
        <f t="shared" si="0"/>
        <v>1356279</v>
      </c>
      <c r="AE3" s="28">
        <f t="shared" si="0"/>
        <v>2211605733</v>
      </c>
      <c r="AF3" s="28">
        <f t="shared" si="0"/>
        <v>7159717</v>
      </c>
      <c r="AG3" s="28">
        <f t="shared" si="0"/>
        <v>339111707</v>
      </c>
      <c r="AH3" s="28">
        <f t="shared" si="0"/>
        <v>6913033</v>
      </c>
      <c r="AI3" s="28">
        <f aca="true" t="shared" si="1" ref="AI3:BN3">SUM(AI4:AI437)</f>
        <v>8548588</v>
      </c>
      <c r="AJ3" s="28">
        <f t="shared" si="1"/>
        <v>15410738</v>
      </c>
      <c r="AK3" s="28">
        <f t="shared" si="1"/>
        <v>1664771</v>
      </c>
      <c r="AL3" s="28">
        <f t="shared" si="1"/>
        <v>2318575031</v>
      </c>
      <c r="AM3" s="28">
        <f t="shared" si="1"/>
        <v>7450254</v>
      </c>
      <c r="AN3" s="28">
        <f t="shared" si="1"/>
        <v>377692846</v>
      </c>
      <c r="AO3" s="28">
        <f t="shared" si="1"/>
        <v>7387676</v>
      </c>
      <c r="AP3" s="28">
        <f t="shared" si="1"/>
        <v>7718893</v>
      </c>
      <c r="AQ3" s="28">
        <f t="shared" si="1"/>
        <v>16057277</v>
      </c>
      <c r="AR3" s="28">
        <f t="shared" si="1"/>
        <v>931239</v>
      </c>
      <c r="AS3" s="28">
        <f t="shared" si="1"/>
        <v>2332960935.52</v>
      </c>
      <c r="AT3" s="28">
        <f t="shared" si="1"/>
        <v>10638912.320000002</v>
      </c>
      <c r="AU3" s="28">
        <f t="shared" si="1"/>
        <v>414961315.27</v>
      </c>
      <c r="AV3" s="28">
        <f t="shared" si="1"/>
        <v>9088173</v>
      </c>
      <c r="AW3" s="28">
        <f t="shared" si="1"/>
        <v>10281534</v>
      </c>
      <c r="AX3" s="28">
        <f t="shared" si="1"/>
        <v>16426935.379999999</v>
      </c>
      <c r="AY3" s="28">
        <f t="shared" si="1"/>
        <v>911681.82</v>
      </c>
      <c r="AZ3" s="28">
        <f t="shared" si="1"/>
        <v>2426620316.13</v>
      </c>
      <c r="BA3" s="28">
        <f t="shared" si="1"/>
        <v>10185650.45</v>
      </c>
      <c r="BB3" s="28">
        <f t="shared" si="1"/>
        <v>451329371.34999996</v>
      </c>
      <c r="BC3" s="28">
        <f t="shared" si="1"/>
        <v>10219141</v>
      </c>
      <c r="BD3" s="28">
        <f t="shared" si="1"/>
        <v>11844157</v>
      </c>
      <c r="BE3" s="28">
        <f t="shared" si="1"/>
        <v>17012623.869999997</v>
      </c>
      <c r="BF3" s="28">
        <f t="shared" si="1"/>
        <v>873957.66</v>
      </c>
      <c r="BG3" s="28">
        <f t="shared" si="1"/>
        <v>2532742237.06</v>
      </c>
      <c r="BH3" s="28">
        <f t="shared" si="1"/>
        <v>13357807.129999999</v>
      </c>
      <c r="BI3" s="28">
        <f t="shared" si="1"/>
        <v>475763185.7299999</v>
      </c>
      <c r="BJ3" s="28">
        <f t="shared" si="1"/>
        <v>10548536</v>
      </c>
      <c r="BK3" s="28">
        <f t="shared" si="1"/>
        <v>12906556</v>
      </c>
      <c r="BL3" s="28">
        <f t="shared" si="1"/>
        <v>24149602.710000005</v>
      </c>
      <c r="BM3" s="28">
        <f t="shared" si="1"/>
        <v>2321111.39</v>
      </c>
      <c r="BN3" s="28">
        <f t="shared" si="1"/>
        <v>2635535430.43</v>
      </c>
      <c r="BO3" s="28">
        <f aca="true" t="shared" si="2" ref="BO3:CT3">SUM(BO4:BO437)</f>
        <v>15054926.14</v>
      </c>
      <c r="BP3" s="28">
        <f t="shared" si="2"/>
        <v>480177081.42999995</v>
      </c>
      <c r="BQ3" s="28">
        <f t="shared" si="2"/>
        <v>11082932</v>
      </c>
      <c r="BR3" s="28">
        <f t="shared" si="2"/>
        <v>13888075</v>
      </c>
      <c r="BS3" s="28">
        <f t="shared" si="2"/>
        <v>35237049.010000005</v>
      </c>
      <c r="BT3" s="28">
        <f t="shared" si="2"/>
        <v>1021571.9799999999</v>
      </c>
      <c r="BU3" s="28">
        <f t="shared" si="2"/>
        <v>2793582349.64</v>
      </c>
      <c r="BV3" s="28">
        <f t="shared" si="2"/>
        <v>32061084.880000003</v>
      </c>
      <c r="BW3" s="28">
        <f t="shared" si="2"/>
        <v>475600548.30999994</v>
      </c>
      <c r="BX3" s="28">
        <f t="shared" si="2"/>
        <v>13275926</v>
      </c>
      <c r="BY3" s="28">
        <f t="shared" si="2"/>
        <v>12642542</v>
      </c>
      <c r="BZ3" s="28">
        <f t="shared" si="2"/>
        <v>40447499.34</v>
      </c>
      <c r="CA3" s="28">
        <f t="shared" si="2"/>
        <v>1655289.15</v>
      </c>
      <c r="CB3" s="28">
        <f t="shared" si="2"/>
        <v>3000496042.5299997</v>
      </c>
      <c r="CC3" s="28">
        <f t="shared" si="2"/>
        <v>41900330.04000001</v>
      </c>
      <c r="CD3" s="28">
        <f t="shared" si="2"/>
        <v>495127097.42999995</v>
      </c>
      <c r="CE3" s="28">
        <f t="shared" si="2"/>
        <v>11849027</v>
      </c>
      <c r="CF3" s="28">
        <f t="shared" si="2"/>
        <v>13821437</v>
      </c>
      <c r="CG3" s="28">
        <f t="shared" si="2"/>
        <v>45905077.629999995</v>
      </c>
      <c r="CH3" s="28">
        <f t="shared" si="2"/>
        <v>1569293.25</v>
      </c>
      <c r="CI3" s="28">
        <f t="shared" si="2"/>
        <v>2953534502.5299997</v>
      </c>
      <c r="CJ3" s="28">
        <f t="shared" si="2"/>
        <v>51642153.809999995</v>
      </c>
      <c r="CK3" s="28">
        <f t="shared" si="2"/>
        <v>511263311.32</v>
      </c>
      <c r="CL3" s="28">
        <f t="shared" si="2"/>
        <v>12556355</v>
      </c>
      <c r="CM3" s="28">
        <f t="shared" si="2"/>
        <v>13046161</v>
      </c>
      <c r="CN3" s="28">
        <f t="shared" si="2"/>
        <v>48944844.03</v>
      </c>
      <c r="CO3" s="28">
        <f t="shared" si="2"/>
        <v>1285544.4700000004</v>
      </c>
      <c r="CP3" s="28">
        <f t="shared" si="2"/>
        <v>3135773572.44</v>
      </c>
      <c r="CQ3" s="28">
        <f t="shared" si="2"/>
        <v>53619753.59000001</v>
      </c>
      <c r="CR3" s="28">
        <f t="shared" si="2"/>
        <v>513896957.7</v>
      </c>
      <c r="CS3" s="28">
        <f t="shared" si="2"/>
        <v>14070790</v>
      </c>
      <c r="CT3" s="28">
        <f t="shared" si="2"/>
        <v>11989691</v>
      </c>
      <c r="CU3" s="28">
        <f aca="true" t="shared" si="3" ref="CU3:DZ3">SUM(CU4:CU437)</f>
        <v>57119123.04</v>
      </c>
      <c r="CV3" s="28">
        <f t="shared" si="3"/>
        <v>1373298.74</v>
      </c>
      <c r="CW3" s="28">
        <f t="shared" si="3"/>
        <v>3403240868.91</v>
      </c>
      <c r="CX3" s="28">
        <f t="shared" si="3"/>
        <v>41157060.24</v>
      </c>
      <c r="CY3" s="28">
        <f t="shared" si="3"/>
        <v>527747420.46999997</v>
      </c>
      <c r="CZ3" s="28">
        <f t="shared" si="3"/>
        <v>12985785</v>
      </c>
      <c r="DA3" s="28">
        <f t="shared" si="3"/>
        <v>13208742</v>
      </c>
      <c r="DB3" s="28">
        <f t="shared" si="3"/>
        <v>66589690.89</v>
      </c>
      <c r="DC3" s="28">
        <f t="shared" si="3"/>
        <v>1698352.24</v>
      </c>
      <c r="DD3" s="28">
        <f t="shared" si="3"/>
        <v>3586631893.98</v>
      </c>
      <c r="DE3" s="28">
        <f t="shared" si="3"/>
        <v>42420487.32</v>
      </c>
      <c r="DF3" s="28">
        <f t="shared" si="3"/>
        <v>532214786.67999995</v>
      </c>
      <c r="DG3" s="28">
        <f t="shared" si="3"/>
        <v>13279485</v>
      </c>
      <c r="DH3" s="28">
        <f t="shared" si="3"/>
        <v>28691723</v>
      </c>
      <c r="DI3" s="28">
        <f t="shared" si="3"/>
        <v>73008379.75</v>
      </c>
      <c r="DJ3" s="28">
        <f t="shared" si="3"/>
        <v>2766303.9999999995</v>
      </c>
      <c r="DK3" s="28">
        <f t="shared" si="3"/>
        <v>3885216600.16</v>
      </c>
      <c r="DL3" s="28">
        <f t="shared" si="3"/>
        <v>48911731.16000001</v>
      </c>
      <c r="DM3" s="28">
        <f t="shared" si="3"/>
        <v>498227908.35</v>
      </c>
      <c r="DN3" s="28">
        <f t="shared" si="3"/>
        <v>12854662</v>
      </c>
      <c r="DO3" s="28">
        <f t="shared" si="3"/>
        <v>22371918</v>
      </c>
      <c r="DP3" s="28">
        <f t="shared" si="3"/>
        <v>68288122.19</v>
      </c>
      <c r="DQ3" s="28">
        <f t="shared" si="3"/>
        <v>1710982.3099999998</v>
      </c>
      <c r="DR3" s="28">
        <f t="shared" si="3"/>
        <v>4026420362.7700005</v>
      </c>
      <c r="DS3" s="28">
        <f t="shared" si="3"/>
        <v>57681698.21000001</v>
      </c>
      <c r="DT3" s="28">
        <f t="shared" si="3"/>
        <v>497313162.70000005</v>
      </c>
      <c r="DU3" s="28">
        <f t="shared" si="3"/>
        <v>12479702</v>
      </c>
      <c r="DV3" s="28">
        <f t="shared" si="3"/>
        <v>21969704</v>
      </c>
      <c r="DW3" s="28">
        <f t="shared" si="3"/>
        <v>73691468.25</v>
      </c>
      <c r="DX3" s="34">
        <f t="shared" si="3"/>
        <v>3379370</v>
      </c>
      <c r="DY3" s="34">
        <f t="shared" si="3"/>
        <v>3975371682.28</v>
      </c>
      <c r="DZ3" s="34">
        <f t="shared" si="3"/>
        <v>57339500.440000005</v>
      </c>
      <c r="EA3" s="34">
        <f aca="true" t="shared" si="4" ref="EA3:FF3">SUM(EA4:EA437)</f>
        <v>502337610.25</v>
      </c>
      <c r="EB3" s="28">
        <f t="shared" si="4"/>
        <v>11214451</v>
      </c>
      <c r="EC3" s="28">
        <f t="shared" si="4"/>
        <v>19477937</v>
      </c>
      <c r="ED3" s="28">
        <f t="shared" si="4"/>
        <v>79191473</v>
      </c>
      <c r="EE3" s="28">
        <f t="shared" si="4"/>
        <v>1762689.97</v>
      </c>
      <c r="EF3" s="28">
        <f t="shared" si="4"/>
        <v>4023790081</v>
      </c>
      <c r="EG3" s="28">
        <f t="shared" si="4"/>
        <v>61716921</v>
      </c>
      <c r="EH3" s="28">
        <f t="shared" si="4"/>
        <v>455497218</v>
      </c>
      <c r="EI3" s="28">
        <f t="shared" si="4"/>
        <v>10703058</v>
      </c>
      <c r="EJ3" s="28">
        <f t="shared" si="4"/>
        <v>21387201</v>
      </c>
      <c r="EK3" s="28">
        <f t="shared" si="4"/>
        <v>81406845</v>
      </c>
      <c r="EL3" s="28">
        <f t="shared" si="4"/>
        <v>1567241</v>
      </c>
      <c r="EM3" s="28">
        <f t="shared" si="4"/>
        <v>4040363140.84</v>
      </c>
      <c r="EN3" s="28">
        <f t="shared" si="4"/>
        <v>67446830.61</v>
      </c>
      <c r="EO3" s="28">
        <f t="shared" si="4"/>
        <v>469539182.46</v>
      </c>
      <c r="EP3" s="28">
        <f t="shared" si="4"/>
        <v>9434215</v>
      </c>
      <c r="EQ3" s="28">
        <f t="shared" si="4"/>
        <v>26532790</v>
      </c>
      <c r="ER3" s="28">
        <f t="shared" si="4"/>
        <v>79560060</v>
      </c>
      <c r="ES3" s="28">
        <f t="shared" si="4"/>
        <v>1503812.83</v>
      </c>
      <c r="ET3" s="28">
        <f t="shared" si="4"/>
        <v>4063338758.13</v>
      </c>
      <c r="EU3" s="28">
        <f t="shared" si="4"/>
        <v>86062634.86999999</v>
      </c>
      <c r="EV3" s="28">
        <f t="shared" si="4"/>
        <v>485331378.53</v>
      </c>
      <c r="EW3" s="28">
        <f t="shared" si="4"/>
        <v>7272090</v>
      </c>
      <c r="EX3" s="28">
        <f t="shared" si="4"/>
        <v>31509888</v>
      </c>
      <c r="EY3" s="28">
        <f t="shared" si="4"/>
        <v>79776412</v>
      </c>
      <c r="EZ3" s="28">
        <f t="shared" si="4"/>
        <v>964021.7</v>
      </c>
      <c r="FA3" s="28">
        <f t="shared" si="4"/>
        <v>4136902424.4</v>
      </c>
      <c r="FB3" s="28">
        <f t="shared" si="4"/>
        <v>94899232.3</v>
      </c>
      <c r="FC3" s="28">
        <f t="shared" si="4"/>
        <v>501298927.19</v>
      </c>
      <c r="FD3" s="28">
        <f t="shared" si="4"/>
        <v>9620858</v>
      </c>
      <c r="FE3" s="28">
        <f t="shared" si="4"/>
        <v>33249648</v>
      </c>
      <c r="FF3" s="28">
        <f t="shared" si="4"/>
        <v>77237367</v>
      </c>
      <c r="FG3" s="28">
        <f>SUM(FG4:FG437)</f>
        <v>1471827</v>
      </c>
      <c r="FH3" s="28">
        <f aca="true" t="shared" si="5" ref="FH3:FT3">SUM(FH4:FH437)</f>
        <v>4103115335.16</v>
      </c>
      <c r="FI3" s="28">
        <f t="shared" si="5"/>
        <v>114477317.44</v>
      </c>
      <c r="FJ3" s="28">
        <f t="shared" si="5"/>
        <v>521752869.04999995</v>
      </c>
      <c r="FK3" s="28">
        <f t="shared" si="5"/>
        <v>6892711</v>
      </c>
      <c r="FL3" s="28">
        <f t="shared" si="5"/>
        <v>28271101</v>
      </c>
      <c r="FM3" s="28">
        <f t="shared" si="5"/>
        <v>83158381.03999999</v>
      </c>
      <c r="FN3" s="28">
        <f t="shared" si="5"/>
        <v>388354.58</v>
      </c>
      <c r="FO3" s="28">
        <f t="shared" si="5"/>
        <v>4157910217.78</v>
      </c>
      <c r="FP3" s="28">
        <f t="shared" si="5"/>
        <v>132456983.44</v>
      </c>
      <c r="FQ3" s="28">
        <f t="shared" si="5"/>
        <v>535297474.34</v>
      </c>
      <c r="FR3" s="28">
        <f t="shared" si="5"/>
        <v>4545941</v>
      </c>
      <c r="FS3" s="28">
        <f t="shared" si="5"/>
        <v>28344594</v>
      </c>
      <c r="FT3" s="28">
        <f t="shared" si="5"/>
        <v>85388322</v>
      </c>
      <c r="FU3" s="28">
        <f>SUM(FU4:FU437)</f>
        <v>1222834.84</v>
      </c>
      <c r="FV3" s="28">
        <f aca="true" t="shared" si="6" ref="FV3:GW3">SUM(FV4:FV437)</f>
        <v>4124735973.58</v>
      </c>
      <c r="FW3" s="28">
        <f t="shared" si="6"/>
        <v>139305514.14</v>
      </c>
      <c r="FX3" s="28">
        <f t="shared" si="6"/>
        <v>590199168.97</v>
      </c>
      <c r="FY3" s="28">
        <f t="shared" si="6"/>
        <v>3737020</v>
      </c>
      <c r="FZ3" s="28">
        <f t="shared" si="6"/>
        <v>33989154</v>
      </c>
      <c r="GA3" s="28">
        <f t="shared" si="6"/>
        <v>94767088.18</v>
      </c>
      <c r="GB3" s="28">
        <f t="shared" si="6"/>
        <v>1215081.97</v>
      </c>
      <c r="GC3" s="28">
        <f t="shared" si="6"/>
        <v>4226737564.6</v>
      </c>
      <c r="GD3" s="28">
        <f t="shared" si="6"/>
        <v>152971859.39999998</v>
      </c>
      <c r="GE3" s="28">
        <f t="shared" si="6"/>
        <v>685094915.6899999</v>
      </c>
      <c r="GF3" s="28">
        <f t="shared" si="6"/>
        <v>2793389</v>
      </c>
      <c r="GG3" s="28">
        <f t="shared" si="6"/>
        <v>28485621</v>
      </c>
      <c r="GH3" s="28">
        <f t="shared" si="6"/>
        <v>112360308.31</v>
      </c>
      <c r="GI3" s="28">
        <f t="shared" si="6"/>
        <v>997612.22</v>
      </c>
      <c r="GJ3" s="28">
        <f t="shared" si="6"/>
        <v>4359458650.74</v>
      </c>
      <c r="GK3" s="28">
        <f t="shared" si="6"/>
        <v>146088608.13</v>
      </c>
      <c r="GL3" s="28">
        <f t="shared" si="6"/>
        <v>735467898.5300001</v>
      </c>
      <c r="GM3" s="28">
        <f t="shared" si="6"/>
        <v>242121</v>
      </c>
      <c r="GN3" s="28">
        <f t="shared" si="6"/>
        <v>26364019</v>
      </c>
      <c r="GO3" s="28">
        <f t="shared" si="6"/>
        <v>110783226.41</v>
      </c>
      <c r="GP3" s="28">
        <f t="shared" si="6"/>
        <v>1362602.23</v>
      </c>
      <c r="GQ3" s="28">
        <f t="shared" si="6"/>
        <v>4238305821.3799996</v>
      </c>
      <c r="GR3" s="28">
        <f t="shared" si="6"/>
        <v>144767177.14</v>
      </c>
      <c r="GS3" s="28">
        <f t="shared" si="6"/>
        <v>855806546.02</v>
      </c>
      <c r="GT3" s="28">
        <f t="shared" si="6"/>
        <v>231594</v>
      </c>
      <c r="GU3" s="28">
        <f t="shared" si="6"/>
        <v>32331443</v>
      </c>
      <c r="GV3" s="28">
        <f t="shared" si="6"/>
        <v>125642215.71000001</v>
      </c>
      <c r="GW3" s="28">
        <f t="shared" si="6"/>
        <v>1310335.74</v>
      </c>
    </row>
    <row r="4" spans="1:205" ht="12.75">
      <c r="A4" s="32">
        <v>7</v>
      </c>
      <c r="B4" s="32" t="s">
        <v>91</v>
      </c>
      <c r="C4" s="32">
        <v>1230100</v>
      </c>
      <c r="D4" s="32">
        <v>0</v>
      </c>
      <c r="E4" s="32">
        <v>207110</v>
      </c>
      <c r="F4" s="32">
        <v>0</v>
      </c>
      <c r="G4" s="32">
        <v>0</v>
      </c>
      <c r="H4" s="32">
        <v>6000</v>
      </c>
      <c r="I4" s="32">
        <v>0</v>
      </c>
      <c r="J4" s="32">
        <v>1083108</v>
      </c>
      <c r="K4" s="32">
        <v>0</v>
      </c>
      <c r="L4" s="32">
        <v>207109</v>
      </c>
      <c r="M4" s="32">
        <v>0</v>
      </c>
      <c r="N4" s="32">
        <v>0</v>
      </c>
      <c r="O4" s="32">
        <v>9884</v>
      </c>
      <c r="P4" s="32">
        <v>0</v>
      </c>
      <c r="Q4" s="32">
        <v>1034721</v>
      </c>
      <c r="R4" s="32">
        <v>0</v>
      </c>
      <c r="S4" s="32">
        <v>207109</v>
      </c>
      <c r="T4" s="32">
        <v>0</v>
      </c>
      <c r="U4" s="32">
        <v>0</v>
      </c>
      <c r="V4" s="32">
        <v>9000</v>
      </c>
      <c r="W4" s="32">
        <v>0</v>
      </c>
      <c r="X4" s="32">
        <v>660714</v>
      </c>
      <c r="Y4" s="32">
        <v>0</v>
      </c>
      <c r="Z4" s="32">
        <v>207109</v>
      </c>
      <c r="AA4" s="32">
        <v>0</v>
      </c>
      <c r="AB4" s="32">
        <v>0</v>
      </c>
      <c r="AC4" s="32">
        <v>11000</v>
      </c>
      <c r="AD4" s="32">
        <v>0</v>
      </c>
      <c r="AE4" s="32">
        <v>822485</v>
      </c>
      <c r="AF4" s="32">
        <v>0</v>
      </c>
      <c r="AG4" s="32">
        <v>207109</v>
      </c>
      <c r="AH4" s="32">
        <v>0</v>
      </c>
      <c r="AI4" s="32">
        <v>0</v>
      </c>
      <c r="AJ4" s="32">
        <v>0</v>
      </c>
      <c r="AK4" s="32">
        <v>0</v>
      </c>
      <c r="AL4" s="32">
        <v>976425</v>
      </c>
      <c r="AM4" s="32">
        <v>0</v>
      </c>
      <c r="AN4" s="32">
        <v>143874</v>
      </c>
      <c r="AO4" s="32">
        <v>0</v>
      </c>
      <c r="AP4" s="32">
        <v>0</v>
      </c>
      <c r="AQ4" s="32">
        <v>6600</v>
      </c>
      <c r="AR4" s="32">
        <v>0</v>
      </c>
      <c r="AS4" s="32">
        <v>801550</v>
      </c>
      <c r="AT4" s="32">
        <v>0</v>
      </c>
      <c r="AU4" s="32">
        <v>135388</v>
      </c>
      <c r="AV4" s="32">
        <v>0</v>
      </c>
      <c r="AW4" s="32">
        <v>0</v>
      </c>
      <c r="AX4" s="32">
        <v>15000</v>
      </c>
      <c r="AY4" s="32">
        <v>0</v>
      </c>
      <c r="AZ4" s="32">
        <v>910027</v>
      </c>
      <c r="BA4" s="32">
        <v>0</v>
      </c>
      <c r="BB4" s="32">
        <v>127068</v>
      </c>
      <c r="BC4" s="32">
        <v>0</v>
      </c>
      <c r="BD4" s="32">
        <v>0</v>
      </c>
      <c r="BE4" s="32">
        <v>10000</v>
      </c>
      <c r="BF4" s="32">
        <v>0</v>
      </c>
      <c r="BG4" s="32">
        <v>940586</v>
      </c>
      <c r="BH4" s="32">
        <v>124000</v>
      </c>
      <c r="BI4" s="32">
        <v>0</v>
      </c>
      <c r="BJ4" s="32">
        <v>0</v>
      </c>
      <c r="BK4" s="32">
        <v>0</v>
      </c>
      <c r="BL4" s="32">
        <v>10000</v>
      </c>
      <c r="BM4" s="32">
        <v>0</v>
      </c>
      <c r="BN4" s="32">
        <v>1125330</v>
      </c>
      <c r="BO4" s="32">
        <v>0</v>
      </c>
      <c r="BP4" s="32">
        <v>125825</v>
      </c>
      <c r="BQ4" s="32">
        <v>0</v>
      </c>
      <c r="BR4" s="32">
        <v>0</v>
      </c>
      <c r="BS4" s="32">
        <v>20000</v>
      </c>
      <c r="BT4" s="32">
        <v>0</v>
      </c>
      <c r="BU4" s="32">
        <v>1053452</v>
      </c>
      <c r="BV4" s="32">
        <v>41974</v>
      </c>
      <c r="BW4" s="32">
        <v>127445</v>
      </c>
      <c r="BX4" s="32">
        <v>0</v>
      </c>
      <c r="BY4" s="32">
        <v>0</v>
      </c>
      <c r="BZ4" s="32">
        <v>0</v>
      </c>
      <c r="CA4" s="32">
        <v>0</v>
      </c>
      <c r="CB4" s="32">
        <v>1128116</v>
      </c>
      <c r="CC4" s="32">
        <v>45936</v>
      </c>
      <c r="CD4" s="32">
        <v>128833</v>
      </c>
      <c r="CE4" s="32">
        <v>0</v>
      </c>
      <c r="CF4" s="32">
        <v>0</v>
      </c>
      <c r="CG4" s="32">
        <v>0</v>
      </c>
      <c r="CH4" s="32">
        <v>0</v>
      </c>
      <c r="CI4" s="32">
        <v>986529</v>
      </c>
      <c r="CJ4" s="32">
        <v>50800</v>
      </c>
      <c r="CK4" s="32">
        <v>129963</v>
      </c>
      <c r="CL4" s="32">
        <v>0</v>
      </c>
      <c r="CO4" s="32">
        <v>0</v>
      </c>
      <c r="CP4" s="32">
        <v>1049562</v>
      </c>
      <c r="CQ4" s="32">
        <v>38392</v>
      </c>
      <c r="CR4" s="32">
        <v>130830</v>
      </c>
      <c r="CS4" s="32">
        <v>0</v>
      </c>
      <c r="CV4" s="32">
        <v>0</v>
      </c>
      <c r="CW4" s="32">
        <v>1129248</v>
      </c>
      <c r="CY4" s="32">
        <v>131430</v>
      </c>
      <c r="CZ4" s="32">
        <v>0</v>
      </c>
      <c r="DC4" s="32">
        <v>0</v>
      </c>
      <c r="DD4" s="32">
        <v>1306680</v>
      </c>
      <c r="DF4" s="32">
        <v>272583</v>
      </c>
      <c r="DG4" s="32">
        <v>0</v>
      </c>
      <c r="DK4" s="32">
        <v>1011398</v>
      </c>
      <c r="DM4" s="32">
        <v>579002</v>
      </c>
      <c r="DN4" s="32">
        <v>0</v>
      </c>
      <c r="DR4" s="32">
        <v>1416268</v>
      </c>
      <c r="DT4" s="32">
        <v>197851</v>
      </c>
      <c r="DU4" s="32">
        <v>0</v>
      </c>
      <c r="DX4" s="35"/>
      <c r="DY4" s="36">
        <v>1270342</v>
      </c>
      <c r="DZ4" s="37"/>
      <c r="EA4" s="38">
        <v>398316</v>
      </c>
      <c r="EB4" s="32">
        <v>0</v>
      </c>
      <c r="EF4" s="32">
        <v>1490126</v>
      </c>
      <c r="EH4" s="32">
        <v>300000</v>
      </c>
      <c r="EI4" s="32">
        <v>0</v>
      </c>
      <c r="EM4" s="32">
        <v>1163537</v>
      </c>
      <c r="EO4" s="32">
        <v>633000</v>
      </c>
      <c r="EP4" s="32">
        <v>0</v>
      </c>
      <c r="ET4" s="32">
        <v>1549844</v>
      </c>
      <c r="EV4" s="32">
        <v>351875</v>
      </c>
      <c r="EW4" s="32">
        <v>0</v>
      </c>
      <c r="FA4" s="32">
        <v>1379354</v>
      </c>
      <c r="FC4" s="32">
        <v>417038</v>
      </c>
      <c r="FD4" s="32">
        <v>0</v>
      </c>
      <c r="FH4" s="32">
        <v>1050722</v>
      </c>
      <c r="FJ4" s="32">
        <v>627469</v>
      </c>
      <c r="FK4" s="32">
        <v>0</v>
      </c>
      <c r="FO4" s="5">
        <v>1419733</v>
      </c>
      <c r="FP4" s="5">
        <v>0</v>
      </c>
      <c r="FQ4" s="5">
        <v>677300</v>
      </c>
      <c r="FR4" s="5">
        <v>0</v>
      </c>
      <c r="FS4" s="5">
        <v>0</v>
      </c>
      <c r="FT4" s="5">
        <v>0</v>
      </c>
      <c r="FU4" s="5">
        <v>0</v>
      </c>
      <c r="FV4" s="5">
        <v>1367088</v>
      </c>
      <c r="FW4" s="5">
        <v>0</v>
      </c>
      <c r="FX4" s="5">
        <v>681600</v>
      </c>
      <c r="FY4" s="5">
        <v>0</v>
      </c>
      <c r="FZ4" s="5">
        <v>0</v>
      </c>
      <c r="GA4" s="5">
        <v>65000</v>
      </c>
      <c r="GB4" s="5">
        <v>0</v>
      </c>
      <c r="GC4" s="5">
        <v>1328227</v>
      </c>
      <c r="GD4" s="5">
        <v>0</v>
      </c>
      <c r="GE4" s="5">
        <v>690000</v>
      </c>
      <c r="GF4" s="5">
        <v>0</v>
      </c>
      <c r="GG4" s="5">
        <v>0</v>
      </c>
      <c r="GH4" s="5">
        <v>65000</v>
      </c>
      <c r="GI4" s="5">
        <v>0</v>
      </c>
      <c r="GJ4" s="5">
        <f>INDEX(Sheet1!$D$2:$D$434,MATCH(Data!B4,Sheet1!$B$2:$B$434,0))</f>
        <v>1377709</v>
      </c>
      <c r="GK4" s="5">
        <f>INDEX(Sheet1!$E$2:$E$434,MATCH(Data!B4,Sheet1!$B$2:$B$434,0))</f>
        <v>0</v>
      </c>
      <c r="GL4" s="5">
        <f>INDEX(Sheet1!$H$2:$H$434,MATCH(Data!B4,Sheet1!$B$2:$B$434,0))</f>
        <v>683000</v>
      </c>
      <c r="GM4" s="5">
        <f>INDEX(Sheet1!$K$2:$K$434,MATCH(Data!B4,Sheet1!$B$2:$B$434,0))</f>
        <v>0</v>
      </c>
      <c r="GN4" s="5">
        <f>INDEX(Sheet1!$F$2:$F$434,MATCH(Data!B4,Sheet1!$B$2:$B$434,0))</f>
        <v>0</v>
      </c>
      <c r="GO4" s="5">
        <f>INDEX(Sheet1!$I$2:$I$434,MATCH(Data!B4,Sheet1!$B$2:$B$434,0))</f>
        <v>65000</v>
      </c>
      <c r="GP4" s="5">
        <f>INDEX(Sheet1!$J$2:$J$434,MATCH(Data!B4,Sheet1!$B$2:$B$434,0))</f>
        <v>0</v>
      </c>
      <c r="GQ4" s="5">
        <v>875965</v>
      </c>
      <c r="GR4" s="5">
        <v>0</v>
      </c>
      <c r="GS4" s="5">
        <v>1267600</v>
      </c>
      <c r="GT4" s="5">
        <v>0</v>
      </c>
      <c r="GU4" s="5">
        <v>0</v>
      </c>
      <c r="GV4" s="5">
        <v>65000</v>
      </c>
      <c r="GW4" s="5">
        <v>0</v>
      </c>
    </row>
    <row r="5" spans="1:205" ht="12.75">
      <c r="A5" s="32">
        <v>14</v>
      </c>
      <c r="B5" s="32" t="s">
        <v>92</v>
      </c>
      <c r="C5" s="32">
        <v>7178703</v>
      </c>
      <c r="D5" s="32">
        <v>0</v>
      </c>
      <c r="E5" s="32">
        <v>291164</v>
      </c>
      <c r="F5" s="32">
        <v>0</v>
      </c>
      <c r="G5" s="32">
        <v>0</v>
      </c>
      <c r="H5" s="32">
        <v>0</v>
      </c>
      <c r="I5" s="32">
        <v>0</v>
      </c>
      <c r="J5" s="32">
        <v>6846498</v>
      </c>
      <c r="K5" s="32">
        <v>0</v>
      </c>
      <c r="L5" s="32">
        <v>296713</v>
      </c>
      <c r="M5" s="32">
        <v>0</v>
      </c>
      <c r="N5" s="32">
        <v>0</v>
      </c>
      <c r="O5" s="32">
        <v>0</v>
      </c>
      <c r="P5" s="32">
        <v>0</v>
      </c>
      <c r="Q5" s="32">
        <v>6499600</v>
      </c>
      <c r="R5" s="32">
        <v>0</v>
      </c>
      <c r="S5" s="32">
        <v>245055</v>
      </c>
      <c r="T5" s="32">
        <v>0</v>
      </c>
      <c r="U5" s="32">
        <v>0</v>
      </c>
      <c r="V5" s="32">
        <v>0</v>
      </c>
      <c r="W5" s="32">
        <v>0</v>
      </c>
      <c r="X5" s="32">
        <v>4827309</v>
      </c>
      <c r="Y5" s="32">
        <v>0</v>
      </c>
      <c r="Z5" s="32">
        <v>1408759</v>
      </c>
      <c r="AA5" s="32">
        <v>0</v>
      </c>
      <c r="AB5" s="32">
        <v>0</v>
      </c>
      <c r="AC5" s="32">
        <v>0</v>
      </c>
      <c r="AD5" s="32">
        <v>0</v>
      </c>
      <c r="AE5" s="32">
        <v>4671924</v>
      </c>
      <c r="AF5" s="32">
        <v>0</v>
      </c>
      <c r="AG5" s="32">
        <v>1325390</v>
      </c>
      <c r="AH5" s="32">
        <v>0</v>
      </c>
      <c r="AI5" s="32">
        <v>0</v>
      </c>
      <c r="AJ5" s="32">
        <v>0</v>
      </c>
      <c r="AK5" s="32">
        <v>0</v>
      </c>
      <c r="AL5" s="32">
        <v>5101781</v>
      </c>
      <c r="AM5" s="32">
        <v>0</v>
      </c>
      <c r="AN5" s="32">
        <v>1367404</v>
      </c>
      <c r="AO5" s="32">
        <v>0</v>
      </c>
      <c r="AP5" s="32">
        <v>0</v>
      </c>
      <c r="AQ5" s="32">
        <v>0</v>
      </c>
      <c r="AR5" s="32">
        <v>0</v>
      </c>
      <c r="AS5" s="32">
        <v>4881081</v>
      </c>
      <c r="AT5" s="32">
        <v>25000</v>
      </c>
      <c r="AU5" s="32">
        <v>1380908</v>
      </c>
      <c r="AV5" s="32">
        <v>0</v>
      </c>
      <c r="AW5" s="32">
        <v>0</v>
      </c>
      <c r="AX5" s="32">
        <v>0</v>
      </c>
      <c r="AY5" s="32">
        <v>0</v>
      </c>
      <c r="AZ5" s="32">
        <v>5491717</v>
      </c>
      <c r="BA5" s="32">
        <v>25464</v>
      </c>
      <c r="BB5" s="32">
        <v>1400815</v>
      </c>
      <c r="BC5" s="32">
        <v>0</v>
      </c>
      <c r="BD5" s="32">
        <v>0</v>
      </c>
      <c r="BE5" s="32">
        <v>0</v>
      </c>
      <c r="BF5" s="32">
        <v>0</v>
      </c>
      <c r="BG5" s="32">
        <v>5873077</v>
      </c>
      <c r="BH5" s="32">
        <v>25464</v>
      </c>
      <c r="BI5" s="32">
        <v>1387233</v>
      </c>
      <c r="BJ5" s="32">
        <v>0</v>
      </c>
      <c r="BK5" s="32">
        <v>0</v>
      </c>
      <c r="BL5" s="32">
        <v>0</v>
      </c>
      <c r="BM5" s="32">
        <v>0</v>
      </c>
      <c r="BN5" s="32">
        <v>6041311</v>
      </c>
      <c r="BO5" s="32">
        <v>0</v>
      </c>
      <c r="BP5" s="32">
        <v>1400835</v>
      </c>
      <c r="BQ5" s="32">
        <v>0</v>
      </c>
      <c r="BR5" s="32">
        <v>0</v>
      </c>
      <c r="BS5" s="32">
        <v>0</v>
      </c>
      <c r="BT5" s="32">
        <v>0</v>
      </c>
      <c r="BU5" s="32">
        <v>6495326</v>
      </c>
      <c r="BV5" s="32">
        <v>0</v>
      </c>
      <c r="BW5" s="32">
        <v>1412753</v>
      </c>
      <c r="BX5" s="32">
        <v>0</v>
      </c>
      <c r="BY5" s="32">
        <v>0</v>
      </c>
      <c r="BZ5" s="32">
        <v>25732</v>
      </c>
      <c r="CA5" s="32">
        <v>0</v>
      </c>
      <c r="CB5" s="32">
        <v>7516055</v>
      </c>
      <c r="CC5" s="32">
        <v>0</v>
      </c>
      <c r="CD5" s="32">
        <v>1427560</v>
      </c>
      <c r="CE5" s="32">
        <v>0</v>
      </c>
      <c r="CF5" s="32">
        <v>0</v>
      </c>
      <c r="CG5" s="32">
        <v>100000</v>
      </c>
      <c r="CH5" s="32">
        <v>0</v>
      </c>
      <c r="CI5" s="32">
        <v>6877839</v>
      </c>
      <c r="CJ5" s="32">
        <v>21000</v>
      </c>
      <c r="CK5" s="32">
        <v>1439218</v>
      </c>
      <c r="CL5" s="32">
        <v>0</v>
      </c>
      <c r="CN5" s="32">
        <v>97000</v>
      </c>
      <c r="CO5" s="32">
        <v>2886</v>
      </c>
      <c r="CP5" s="32">
        <v>8254527</v>
      </c>
      <c r="CQ5" s="32">
        <v>18175</v>
      </c>
      <c r="CR5" s="32">
        <v>1441990</v>
      </c>
      <c r="CS5" s="32">
        <v>0</v>
      </c>
      <c r="CU5" s="32">
        <v>10000</v>
      </c>
      <c r="CV5" s="32">
        <v>1770</v>
      </c>
      <c r="CW5" s="32">
        <v>8919139</v>
      </c>
      <c r="CX5" s="32">
        <v>18175</v>
      </c>
      <c r="CY5" s="32">
        <v>1446570</v>
      </c>
      <c r="CZ5" s="32">
        <v>0</v>
      </c>
      <c r="DB5" s="32">
        <v>21500</v>
      </c>
      <c r="DC5" s="32">
        <v>198.5</v>
      </c>
      <c r="DD5" s="32">
        <v>10309878</v>
      </c>
      <c r="DE5" s="32">
        <v>18175</v>
      </c>
      <c r="DF5" s="32">
        <v>1447258</v>
      </c>
      <c r="DG5" s="32">
        <v>0</v>
      </c>
      <c r="DI5" s="32">
        <v>50750</v>
      </c>
      <c r="DJ5" s="32">
        <v>78929</v>
      </c>
      <c r="DK5" s="32">
        <v>11435716</v>
      </c>
      <c r="DL5" s="32">
        <v>63075</v>
      </c>
      <c r="DM5" s="32">
        <v>1453833</v>
      </c>
      <c r="DN5" s="32">
        <v>0</v>
      </c>
      <c r="DP5" s="32">
        <v>64060</v>
      </c>
      <c r="DQ5" s="32">
        <v>334</v>
      </c>
      <c r="DR5" s="32">
        <v>12707678</v>
      </c>
      <c r="DS5" s="32">
        <v>63075</v>
      </c>
      <c r="DT5" s="32">
        <v>750136</v>
      </c>
      <c r="DU5" s="32">
        <v>0</v>
      </c>
      <c r="DW5" s="32">
        <v>106000</v>
      </c>
      <c r="DX5" s="38">
        <v>476</v>
      </c>
      <c r="DY5" s="36">
        <v>11503874</v>
      </c>
      <c r="DZ5" s="36">
        <v>63075</v>
      </c>
      <c r="EA5" s="38">
        <v>1401101</v>
      </c>
      <c r="EB5" s="32">
        <v>0</v>
      </c>
      <c r="ED5" s="32">
        <v>131000</v>
      </c>
      <c r="EE5" s="32">
        <v>286</v>
      </c>
      <c r="EF5" s="32">
        <v>11760963</v>
      </c>
      <c r="EG5" s="32">
        <v>63075</v>
      </c>
      <c r="EH5" s="32">
        <v>1387250</v>
      </c>
      <c r="EI5" s="32">
        <v>0</v>
      </c>
      <c r="EK5" s="32">
        <v>131000</v>
      </c>
      <c r="EL5" s="32">
        <v>1046</v>
      </c>
      <c r="EM5" s="32">
        <v>11973593</v>
      </c>
      <c r="EN5" s="32">
        <v>63075</v>
      </c>
      <c r="EO5" s="32">
        <v>1391450</v>
      </c>
      <c r="EP5" s="32">
        <v>0</v>
      </c>
      <c r="ER5" s="32">
        <v>131000</v>
      </c>
      <c r="ET5" s="32">
        <v>10839097</v>
      </c>
      <c r="EU5" s="32">
        <v>63075</v>
      </c>
      <c r="EV5" s="32">
        <v>1476500</v>
      </c>
      <c r="EW5" s="32">
        <v>0</v>
      </c>
      <c r="EY5" s="32">
        <v>131000</v>
      </c>
      <c r="FA5" s="32">
        <v>11081033</v>
      </c>
      <c r="FB5" s="32">
        <v>63075</v>
      </c>
      <c r="FC5" s="32">
        <v>1544870</v>
      </c>
      <c r="FD5" s="32">
        <v>0</v>
      </c>
      <c r="FF5" s="32">
        <v>131000</v>
      </c>
      <c r="FH5" s="32">
        <v>10436285</v>
      </c>
      <c r="FI5" s="32">
        <v>63075</v>
      </c>
      <c r="FJ5" s="32">
        <v>1364285</v>
      </c>
      <c r="FK5" s="32">
        <v>0</v>
      </c>
      <c r="FM5" s="32">
        <v>131000</v>
      </c>
      <c r="FO5" s="5">
        <v>9400875</v>
      </c>
      <c r="FP5" s="5">
        <v>156735</v>
      </c>
      <c r="FQ5" s="5">
        <v>2630000</v>
      </c>
      <c r="FR5" s="5">
        <v>0</v>
      </c>
      <c r="FS5" s="5">
        <v>0</v>
      </c>
      <c r="FT5" s="5">
        <v>131000</v>
      </c>
      <c r="FU5" s="5">
        <v>0</v>
      </c>
      <c r="FV5" s="5">
        <v>10463365</v>
      </c>
      <c r="FW5" s="5">
        <v>208882</v>
      </c>
      <c r="FX5" s="5">
        <v>688429</v>
      </c>
      <c r="FY5" s="5">
        <v>0</v>
      </c>
      <c r="FZ5" s="5">
        <v>0</v>
      </c>
      <c r="GA5" s="5">
        <v>131000</v>
      </c>
      <c r="GB5" s="5">
        <v>0</v>
      </c>
      <c r="GC5" s="5">
        <v>10812775</v>
      </c>
      <c r="GD5" s="5">
        <v>118520</v>
      </c>
      <c r="GE5" s="5">
        <v>0</v>
      </c>
      <c r="GF5" s="5">
        <v>0</v>
      </c>
      <c r="GG5" s="5">
        <v>0</v>
      </c>
      <c r="GH5" s="5">
        <v>200000</v>
      </c>
      <c r="GI5" s="5">
        <v>0</v>
      </c>
      <c r="GJ5" s="5">
        <f>INDEX(Sheet1!$D$2:$D$434,MATCH(Data!B5,Sheet1!$B$2:$B$434,0))</f>
        <v>11679747</v>
      </c>
      <c r="GK5" s="5">
        <f>INDEX(Sheet1!$E$2:$E$434,MATCH(Data!B5,Sheet1!$B$2:$B$434,0))</f>
        <v>97520</v>
      </c>
      <c r="GL5" s="5">
        <f>INDEX(Sheet1!$H$2:$H$434,MATCH(Data!B5,Sheet1!$B$2:$B$434,0))</f>
        <v>0</v>
      </c>
      <c r="GM5" s="5">
        <f>INDEX(Sheet1!$K$2:$K$434,MATCH(Data!B5,Sheet1!$B$2:$B$434,0))</f>
        <v>0</v>
      </c>
      <c r="GN5" s="5">
        <f>INDEX(Sheet1!$F$2:$F$434,MATCH(Data!B5,Sheet1!$B$2:$B$434,0))</f>
        <v>0</v>
      </c>
      <c r="GO5" s="5">
        <f>INDEX(Sheet1!$I$2:$I$434,MATCH(Data!B5,Sheet1!$B$2:$B$434,0))</f>
        <v>150000</v>
      </c>
      <c r="GP5" s="5">
        <f>INDEX(Sheet1!$J$2:$J$434,MATCH(Data!B5,Sheet1!$B$2:$B$434,0))</f>
        <v>0</v>
      </c>
      <c r="GQ5" s="5">
        <v>11747420</v>
      </c>
      <c r="GR5" s="5">
        <v>97520</v>
      </c>
      <c r="GS5" s="5">
        <v>0</v>
      </c>
      <c r="GT5" s="5">
        <v>0</v>
      </c>
      <c r="GU5" s="5">
        <v>0</v>
      </c>
      <c r="GV5" s="5">
        <v>200000</v>
      </c>
      <c r="GW5" s="5">
        <v>0</v>
      </c>
    </row>
    <row r="6" spans="1:205" ht="12.75">
      <c r="A6" s="32">
        <v>63</v>
      </c>
      <c r="B6" s="32" t="s">
        <v>93</v>
      </c>
      <c r="C6" s="32">
        <v>1147435</v>
      </c>
      <c r="D6" s="32">
        <v>0</v>
      </c>
      <c r="E6" s="32">
        <v>27322</v>
      </c>
      <c r="F6" s="32">
        <v>0</v>
      </c>
      <c r="G6" s="32">
        <v>0</v>
      </c>
      <c r="H6" s="32">
        <v>0</v>
      </c>
      <c r="I6" s="32">
        <v>0</v>
      </c>
      <c r="J6" s="32">
        <v>1152562</v>
      </c>
      <c r="K6" s="32">
        <v>6776</v>
      </c>
      <c r="L6" s="32">
        <v>20858</v>
      </c>
      <c r="M6" s="32">
        <v>0</v>
      </c>
      <c r="N6" s="32">
        <v>0</v>
      </c>
      <c r="O6" s="32">
        <v>0</v>
      </c>
      <c r="P6" s="32">
        <v>0</v>
      </c>
      <c r="Q6" s="32">
        <v>1213969</v>
      </c>
      <c r="R6" s="32">
        <v>6776</v>
      </c>
      <c r="S6" s="32">
        <v>257899</v>
      </c>
      <c r="T6" s="32">
        <v>0</v>
      </c>
      <c r="U6" s="32">
        <v>0</v>
      </c>
      <c r="V6" s="32">
        <v>0</v>
      </c>
      <c r="W6" s="32">
        <v>0</v>
      </c>
      <c r="X6" s="32">
        <v>871130</v>
      </c>
      <c r="Y6" s="32">
        <v>6776</v>
      </c>
      <c r="Z6" s="32">
        <v>247489</v>
      </c>
      <c r="AA6" s="32">
        <v>0</v>
      </c>
      <c r="AB6" s="32">
        <v>0</v>
      </c>
      <c r="AC6" s="32">
        <v>0</v>
      </c>
      <c r="AD6" s="32">
        <v>0</v>
      </c>
      <c r="AE6" s="32">
        <v>905086</v>
      </c>
      <c r="AF6" s="32">
        <v>6776</v>
      </c>
      <c r="AG6" s="32">
        <v>245163</v>
      </c>
      <c r="AH6" s="32">
        <v>0</v>
      </c>
      <c r="AI6" s="32">
        <v>0</v>
      </c>
      <c r="AJ6" s="32">
        <v>0</v>
      </c>
      <c r="AK6" s="32">
        <v>0</v>
      </c>
      <c r="AL6" s="32">
        <v>884841</v>
      </c>
      <c r="AM6" s="32">
        <v>6776</v>
      </c>
      <c r="AN6" s="32">
        <v>250004</v>
      </c>
      <c r="AO6" s="32">
        <v>0</v>
      </c>
      <c r="AP6" s="32">
        <v>0</v>
      </c>
      <c r="AQ6" s="32">
        <v>0</v>
      </c>
      <c r="AR6" s="32">
        <v>0</v>
      </c>
      <c r="AS6" s="32">
        <v>914600</v>
      </c>
      <c r="AT6" s="32">
        <v>6776</v>
      </c>
      <c r="AU6" s="32">
        <v>255544</v>
      </c>
      <c r="AV6" s="32">
        <v>0</v>
      </c>
      <c r="AW6" s="32">
        <v>0</v>
      </c>
      <c r="AX6" s="32">
        <v>0</v>
      </c>
      <c r="AY6" s="32">
        <v>0</v>
      </c>
      <c r="AZ6" s="32">
        <v>1078735</v>
      </c>
      <c r="BA6" s="32">
        <v>6776</v>
      </c>
      <c r="BB6" s="32">
        <v>246743</v>
      </c>
      <c r="BC6" s="32">
        <v>0</v>
      </c>
      <c r="BD6" s="32">
        <v>0</v>
      </c>
      <c r="BE6" s="32">
        <v>0</v>
      </c>
      <c r="BF6" s="32">
        <v>0</v>
      </c>
      <c r="BG6" s="32">
        <v>1023424</v>
      </c>
      <c r="BH6" s="32">
        <v>0</v>
      </c>
      <c r="BI6" s="32">
        <v>259738</v>
      </c>
      <c r="BJ6" s="32">
        <v>0</v>
      </c>
      <c r="BK6" s="32">
        <v>0</v>
      </c>
      <c r="BL6" s="32">
        <v>0</v>
      </c>
      <c r="BM6" s="32">
        <v>0</v>
      </c>
      <c r="BN6" s="32">
        <v>970277</v>
      </c>
      <c r="BO6" s="32">
        <v>0</v>
      </c>
      <c r="BP6" s="32">
        <v>272676</v>
      </c>
      <c r="BQ6" s="32">
        <v>0</v>
      </c>
      <c r="BR6" s="32">
        <v>0</v>
      </c>
      <c r="BS6" s="32">
        <v>0</v>
      </c>
      <c r="BT6" s="32">
        <v>0</v>
      </c>
      <c r="BU6" s="32">
        <v>1237962</v>
      </c>
      <c r="BV6" s="32">
        <v>0</v>
      </c>
      <c r="BW6" s="32">
        <v>275230</v>
      </c>
      <c r="BX6" s="32">
        <v>0</v>
      </c>
      <c r="BY6" s="32">
        <v>0</v>
      </c>
      <c r="BZ6" s="32">
        <v>0</v>
      </c>
      <c r="CA6" s="32">
        <v>0</v>
      </c>
      <c r="CB6" s="32">
        <v>1023067</v>
      </c>
      <c r="CC6" s="32">
        <v>0</v>
      </c>
      <c r="CD6" s="32">
        <v>281395</v>
      </c>
      <c r="CE6" s="32">
        <v>0</v>
      </c>
      <c r="CF6" s="32">
        <v>0</v>
      </c>
      <c r="CG6" s="32">
        <v>0</v>
      </c>
      <c r="CH6" s="32">
        <v>0</v>
      </c>
      <c r="CI6" s="32">
        <v>1331637</v>
      </c>
      <c r="CK6" s="32">
        <v>280000</v>
      </c>
      <c r="CL6" s="32">
        <v>0</v>
      </c>
      <c r="CO6" s="32">
        <v>0</v>
      </c>
      <c r="CP6" s="32">
        <v>1346898</v>
      </c>
      <c r="CR6" s="32">
        <v>281000</v>
      </c>
      <c r="CS6" s="32">
        <v>0</v>
      </c>
      <c r="CU6" s="32">
        <v>20000</v>
      </c>
      <c r="CV6" s="32">
        <v>0</v>
      </c>
      <c r="CW6" s="32">
        <v>1590766</v>
      </c>
      <c r="CY6" s="32">
        <v>280670</v>
      </c>
      <c r="CZ6" s="32">
        <v>0</v>
      </c>
      <c r="DB6" s="32">
        <v>20000</v>
      </c>
      <c r="DC6" s="32">
        <v>0</v>
      </c>
      <c r="DD6" s="32">
        <v>1673985</v>
      </c>
      <c r="DF6" s="32">
        <v>272000</v>
      </c>
      <c r="DG6" s="32">
        <v>0</v>
      </c>
      <c r="DI6" s="32">
        <v>20000</v>
      </c>
      <c r="DK6" s="32">
        <v>2082514</v>
      </c>
      <c r="DM6" s="32">
        <v>341033</v>
      </c>
      <c r="DN6" s="32">
        <v>0</v>
      </c>
      <c r="DP6" s="32">
        <v>20000</v>
      </c>
      <c r="DR6" s="32">
        <v>2249725</v>
      </c>
      <c r="DT6" s="32">
        <v>384970</v>
      </c>
      <c r="DU6" s="32">
        <v>0</v>
      </c>
      <c r="DW6" s="32">
        <v>20000</v>
      </c>
      <c r="DX6" s="35"/>
      <c r="DY6" s="36">
        <v>2254645</v>
      </c>
      <c r="DZ6" s="37"/>
      <c r="EA6" s="38">
        <v>304884</v>
      </c>
      <c r="EB6" s="32">
        <v>0</v>
      </c>
      <c r="ED6" s="32">
        <v>20000</v>
      </c>
      <c r="EF6" s="32">
        <v>2244934</v>
      </c>
      <c r="EH6" s="32">
        <v>310000</v>
      </c>
      <c r="EI6" s="32">
        <v>0</v>
      </c>
      <c r="EK6" s="32">
        <v>20000</v>
      </c>
      <c r="EM6" s="32">
        <v>2175934</v>
      </c>
      <c r="EO6" s="32">
        <v>368150</v>
      </c>
      <c r="EP6" s="32">
        <v>0</v>
      </c>
      <c r="ER6" s="32">
        <v>20000</v>
      </c>
      <c r="ET6" s="32">
        <v>2094277</v>
      </c>
      <c r="EU6" s="32">
        <v>20818</v>
      </c>
      <c r="EV6" s="32">
        <v>468031</v>
      </c>
      <c r="EW6" s="32">
        <v>0</v>
      </c>
      <c r="FA6" s="32">
        <v>2353686</v>
      </c>
      <c r="FB6" s="32">
        <v>20817</v>
      </c>
      <c r="FC6" s="32">
        <v>364858</v>
      </c>
      <c r="FD6" s="32">
        <v>0</v>
      </c>
      <c r="FF6" s="32">
        <v>20000</v>
      </c>
      <c r="FH6" s="32">
        <v>2428042</v>
      </c>
      <c r="FI6" s="32">
        <v>39608</v>
      </c>
      <c r="FJ6" s="32">
        <v>382531</v>
      </c>
      <c r="FK6" s="32">
        <v>0</v>
      </c>
      <c r="FM6" s="32">
        <v>20000</v>
      </c>
      <c r="FO6" s="5">
        <v>2661124</v>
      </c>
      <c r="FP6" s="5">
        <v>18792</v>
      </c>
      <c r="FQ6" s="5">
        <v>401593</v>
      </c>
      <c r="FR6" s="5">
        <v>0</v>
      </c>
      <c r="FS6" s="5">
        <v>0</v>
      </c>
      <c r="FT6" s="5">
        <v>20000</v>
      </c>
      <c r="FU6" s="5">
        <v>0</v>
      </c>
      <c r="FV6" s="5">
        <v>2837781</v>
      </c>
      <c r="FW6" s="5">
        <v>17259</v>
      </c>
      <c r="FX6" s="5">
        <v>397354</v>
      </c>
      <c r="FY6" s="5">
        <v>0</v>
      </c>
      <c r="FZ6" s="5">
        <v>0</v>
      </c>
      <c r="GA6" s="5">
        <v>20000</v>
      </c>
      <c r="GB6" s="5">
        <v>0</v>
      </c>
      <c r="GC6" s="5">
        <v>2769760</v>
      </c>
      <c r="GD6" s="5">
        <v>0</v>
      </c>
      <c r="GE6" s="5">
        <v>387934</v>
      </c>
      <c r="GF6" s="5">
        <v>0</v>
      </c>
      <c r="GG6" s="5">
        <v>0</v>
      </c>
      <c r="GH6" s="5">
        <v>20000</v>
      </c>
      <c r="GI6" s="5">
        <v>0</v>
      </c>
      <c r="GJ6" s="5">
        <f>INDEX(Sheet1!$D$2:$D$434,MATCH(Data!B6,Sheet1!$B$2:$B$434,0))</f>
        <v>2653217</v>
      </c>
      <c r="GK6" s="5">
        <f>INDEX(Sheet1!$E$2:$E$434,MATCH(Data!B6,Sheet1!$B$2:$B$434,0))</f>
        <v>0</v>
      </c>
      <c r="GL6" s="5">
        <f>INDEX(Sheet1!$H$2:$H$434,MATCH(Data!B6,Sheet1!$B$2:$B$434,0))</f>
        <v>387732</v>
      </c>
      <c r="GM6" s="5">
        <f>INDEX(Sheet1!$K$2:$K$434,MATCH(Data!B6,Sheet1!$B$2:$B$434,0))</f>
        <v>0</v>
      </c>
      <c r="GN6" s="5">
        <f>INDEX(Sheet1!$F$2:$F$434,MATCH(Data!B6,Sheet1!$B$2:$B$434,0))</f>
        <v>0</v>
      </c>
      <c r="GO6" s="5">
        <f>INDEX(Sheet1!$I$2:$I$434,MATCH(Data!B6,Sheet1!$B$2:$B$434,0))</f>
        <v>0</v>
      </c>
      <c r="GP6" s="5">
        <f>INDEX(Sheet1!$J$2:$J$434,MATCH(Data!B6,Sheet1!$B$2:$B$434,0))</f>
        <v>0</v>
      </c>
      <c r="GQ6" s="5">
        <v>3049458</v>
      </c>
      <c r="GR6" s="5">
        <v>0</v>
      </c>
      <c r="GS6" s="5">
        <v>387000</v>
      </c>
      <c r="GT6" s="5">
        <v>0</v>
      </c>
      <c r="GU6" s="5">
        <v>0</v>
      </c>
      <c r="GV6" s="5">
        <v>25000</v>
      </c>
      <c r="GW6" s="5">
        <v>0</v>
      </c>
    </row>
    <row r="7" spans="1:205" ht="12.75">
      <c r="A7" s="32">
        <v>70</v>
      </c>
      <c r="B7" s="32" t="s">
        <v>94</v>
      </c>
      <c r="C7" s="32">
        <v>2167161</v>
      </c>
      <c r="D7" s="32">
        <v>0</v>
      </c>
      <c r="E7" s="32">
        <v>95478</v>
      </c>
      <c r="F7" s="32">
        <v>0</v>
      </c>
      <c r="G7" s="32">
        <v>0</v>
      </c>
      <c r="H7" s="32">
        <v>0</v>
      </c>
      <c r="I7" s="32">
        <v>0</v>
      </c>
      <c r="J7" s="32">
        <v>2072680</v>
      </c>
      <c r="K7" s="32">
        <v>0</v>
      </c>
      <c r="L7" s="32">
        <v>92969</v>
      </c>
      <c r="M7" s="32">
        <v>0</v>
      </c>
      <c r="N7" s="32">
        <v>0</v>
      </c>
      <c r="O7" s="32">
        <v>0</v>
      </c>
      <c r="P7" s="32">
        <v>172</v>
      </c>
      <c r="Q7" s="32">
        <v>2144447</v>
      </c>
      <c r="R7" s="32">
        <v>0</v>
      </c>
      <c r="S7" s="32">
        <v>90000</v>
      </c>
      <c r="T7" s="32">
        <v>0</v>
      </c>
      <c r="U7" s="32">
        <v>0</v>
      </c>
      <c r="V7" s="32">
        <v>0</v>
      </c>
      <c r="W7" s="32">
        <v>204</v>
      </c>
      <c r="X7" s="32">
        <v>1563653</v>
      </c>
      <c r="Y7" s="32">
        <v>0</v>
      </c>
      <c r="Z7" s="32">
        <v>88000</v>
      </c>
      <c r="AA7" s="32">
        <v>0</v>
      </c>
      <c r="AB7" s="32">
        <v>0</v>
      </c>
      <c r="AC7" s="32">
        <v>0</v>
      </c>
      <c r="AD7" s="32">
        <v>32</v>
      </c>
      <c r="AE7" s="32">
        <v>1677251</v>
      </c>
      <c r="AF7" s="32">
        <v>0</v>
      </c>
      <c r="AG7" s="32">
        <v>226237</v>
      </c>
      <c r="AH7" s="32">
        <v>0</v>
      </c>
      <c r="AI7" s="32">
        <v>0</v>
      </c>
      <c r="AJ7" s="32">
        <v>0</v>
      </c>
      <c r="AK7" s="32">
        <v>73</v>
      </c>
      <c r="AL7" s="32">
        <v>1509219</v>
      </c>
      <c r="AM7" s="32">
        <v>0</v>
      </c>
      <c r="AN7" s="32">
        <v>266947</v>
      </c>
      <c r="AO7" s="32">
        <v>0</v>
      </c>
      <c r="AP7" s="32">
        <v>0</v>
      </c>
      <c r="AQ7" s="32">
        <v>0</v>
      </c>
      <c r="AR7" s="32">
        <v>87</v>
      </c>
      <c r="AS7" s="32">
        <v>1683500</v>
      </c>
      <c r="AT7" s="32">
        <v>0</v>
      </c>
      <c r="AU7" s="32">
        <v>291875</v>
      </c>
      <c r="AV7" s="32">
        <v>0</v>
      </c>
      <c r="AW7" s="32">
        <v>0</v>
      </c>
      <c r="AX7" s="32">
        <v>0</v>
      </c>
      <c r="AY7" s="32">
        <v>28</v>
      </c>
      <c r="AZ7" s="32">
        <v>1616731</v>
      </c>
      <c r="BA7" s="32">
        <v>0</v>
      </c>
      <c r="BB7" s="32">
        <v>352430</v>
      </c>
      <c r="BC7" s="32">
        <v>0</v>
      </c>
      <c r="BD7" s="32">
        <v>0</v>
      </c>
      <c r="BE7" s="32">
        <v>0</v>
      </c>
      <c r="BF7" s="32">
        <v>0</v>
      </c>
      <c r="BG7" s="32">
        <v>1760341</v>
      </c>
      <c r="BH7" s="32">
        <v>0</v>
      </c>
      <c r="BI7" s="32">
        <v>365180</v>
      </c>
      <c r="BJ7" s="32">
        <v>0</v>
      </c>
      <c r="BK7" s="32">
        <v>0</v>
      </c>
      <c r="BL7" s="32">
        <v>0</v>
      </c>
      <c r="BM7" s="32">
        <v>112</v>
      </c>
      <c r="BN7" s="32">
        <v>1876266</v>
      </c>
      <c r="BO7" s="32">
        <v>0</v>
      </c>
      <c r="BP7" s="32">
        <v>366548</v>
      </c>
      <c r="BQ7" s="32">
        <v>0</v>
      </c>
      <c r="BR7" s="32">
        <v>0</v>
      </c>
      <c r="BS7" s="32">
        <v>0</v>
      </c>
      <c r="BT7" s="32">
        <v>61</v>
      </c>
      <c r="BU7" s="32">
        <v>2126657</v>
      </c>
      <c r="BV7" s="32">
        <v>0</v>
      </c>
      <c r="BW7" s="32">
        <v>344761</v>
      </c>
      <c r="BX7" s="32">
        <v>0</v>
      </c>
      <c r="BY7" s="32">
        <v>0</v>
      </c>
      <c r="BZ7" s="32">
        <v>0</v>
      </c>
      <c r="CA7" s="32">
        <v>481</v>
      </c>
      <c r="CB7" s="32">
        <v>2208362</v>
      </c>
      <c r="CC7" s="32">
        <v>0</v>
      </c>
      <c r="CD7" s="32">
        <v>91000</v>
      </c>
      <c r="CE7" s="32">
        <v>0</v>
      </c>
      <c r="CF7" s="32">
        <v>0</v>
      </c>
      <c r="CG7" s="32">
        <v>0</v>
      </c>
      <c r="CH7" s="32">
        <v>423</v>
      </c>
      <c r="CI7" s="32">
        <v>1914706</v>
      </c>
      <c r="CK7" s="32">
        <v>338624</v>
      </c>
      <c r="CL7" s="32">
        <v>0</v>
      </c>
      <c r="CO7" s="32">
        <v>10006</v>
      </c>
      <c r="CP7" s="32">
        <v>2229195</v>
      </c>
      <c r="CR7" s="32">
        <v>336255</v>
      </c>
      <c r="CS7" s="32">
        <v>0</v>
      </c>
      <c r="CV7" s="32">
        <v>315</v>
      </c>
      <c r="CW7" s="32">
        <v>2233169</v>
      </c>
      <c r="CY7" s="32">
        <v>342086</v>
      </c>
      <c r="CZ7" s="32">
        <v>0</v>
      </c>
      <c r="DC7" s="32">
        <v>215</v>
      </c>
      <c r="DD7" s="32">
        <v>2590986</v>
      </c>
      <c r="DF7" s="32">
        <v>340611</v>
      </c>
      <c r="DG7" s="32">
        <v>0</v>
      </c>
      <c r="DJ7" s="32">
        <v>110</v>
      </c>
      <c r="DK7" s="32">
        <v>2953153</v>
      </c>
      <c r="DM7" s="32">
        <v>338205</v>
      </c>
      <c r="DN7" s="32">
        <v>0</v>
      </c>
      <c r="DQ7" s="32">
        <v>792</v>
      </c>
      <c r="DR7" s="32">
        <v>2966610</v>
      </c>
      <c r="DT7" s="32">
        <v>340086</v>
      </c>
      <c r="DU7" s="32">
        <v>0</v>
      </c>
      <c r="DX7" s="38">
        <v>124</v>
      </c>
      <c r="DY7" s="36">
        <v>2711657</v>
      </c>
      <c r="DZ7" s="37"/>
      <c r="EA7" s="38">
        <v>454476</v>
      </c>
      <c r="EB7" s="32">
        <v>0</v>
      </c>
      <c r="ED7" s="32">
        <v>43495</v>
      </c>
      <c r="EE7" s="32">
        <v>178</v>
      </c>
      <c r="EF7" s="32">
        <v>2520592</v>
      </c>
      <c r="EH7" s="32">
        <v>538095</v>
      </c>
      <c r="EI7" s="32">
        <v>0</v>
      </c>
      <c r="EK7" s="32">
        <v>50261</v>
      </c>
      <c r="EL7" s="32">
        <v>34</v>
      </c>
      <c r="EM7" s="32">
        <v>2759944</v>
      </c>
      <c r="EO7" s="32">
        <v>336091</v>
      </c>
      <c r="EP7" s="32">
        <v>0</v>
      </c>
      <c r="ER7" s="32">
        <v>50000</v>
      </c>
      <c r="ES7" s="32">
        <v>106</v>
      </c>
      <c r="ET7" s="32">
        <v>2663747</v>
      </c>
      <c r="EV7" s="32">
        <v>335160</v>
      </c>
      <c r="EW7" s="32">
        <v>0</v>
      </c>
      <c r="EY7" s="32">
        <v>50000</v>
      </c>
      <c r="FA7" s="32">
        <v>2532398</v>
      </c>
      <c r="FC7" s="32">
        <v>338385</v>
      </c>
      <c r="FD7" s="32">
        <v>0</v>
      </c>
      <c r="FF7" s="32">
        <v>140000</v>
      </c>
      <c r="FH7" s="32">
        <v>2686536</v>
      </c>
      <c r="FJ7" s="32">
        <v>336103</v>
      </c>
      <c r="FK7" s="32">
        <v>0</v>
      </c>
      <c r="FM7" s="32">
        <v>160000</v>
      </c>
      <c r="FO7" s="5">
        <v>2630347</v>
      </c>
      <c r="FP7" s="5">
        <v>0</v>
      </c>
      <c r="FQ7" s="5">
        <v>489200</v>
      </c>
      <c r="FR7" s="5">
        <v>0</v>
      </c>
      <c r="FS7" s="5">
        <v>0</v>
      </c>
      <c r="FT7" s="5">
        <v>160000</v>
      </c>
      <c r="FU7" s="5">
        <v>0</v>
      </c>
      <c r="FV7" s="5">
        <v>2587914</v>
      </c>
      <c r="FW7" s="5">
        <v>0</v>
      </c>
      <c r="FX7" s="5">
        <v>539000</v>
      </c>
      <c r="FY7" s="5">
        <v>0</v>
      </c>
      <c r="FZ7" s="5">
        <v>0</v>
      </c>
      <c r="GA7" s="5">
        <v>180000</v>
      </c>
      <c r="GB7" s="5">
        <v>0</v>
      </c>
      <c r="GC7" s="5">
        <v>2518887</v>
      </c>
      <c r="GD7" s="5">
        <v>0</v>
      </c>
      <c r="GE7" s="5">
        <v>726700</v>
      </c>
      <c r="GF7" s="5">
        <v>0</v>
      </c>
      <c r="GG7" s="5">
        <v>0</v>
      </c>
      <c r="GH7" s="5">
        <v>180000</v>
      </c>
      <c r="GI7" s="5">
        <v>0</v>
      </c>
      <c r="GJ7" s="5">
        <f>INDEX(Sheet1!$D$2:$D$434,MATCH(Data!B7,Sheet1!$B$2:$B$434,0))</f>
        <v>2791394</v>
      </c>
      <c r="GK7" s="5">
        <f>INDEX(Sheet1!$E$2:$E$434,MATCH(Data!B7,Sheet1!$B$2:$B$434,0))</f>
        <v>0</v>
      </c>
      <c r="GL7" s="5">
        <f>INDEX(Sheet1!$H$2:$H$434,MATCH(Data!B7,Sheet1!$B$2:$B$434,0))</f>
        <v>500000</v>
      </c>
      <c r="GM7" s="5">
        <f>INDEX(Sheet1!$K$2:$K$434,MATCH(Data!B7,Sheet1!$B$2:$B$434,0))</f>
        <v>0</v>
      </c>
      <c r="GN7" s="5">
        <f>INDEX(Sheet1!$F$2:$F$434,MATCH(Data!B7,Sheet1!$B$2:$B$434,0))</f>
        <v>0</v>
      </c>
      <c r="GO7" s="5">
        <f>INDEX(Sheet1!$I$2:$I$434,MATCH(Data!B7,Sheet1!$B$2:$B$434,0))</f>
        <v>200000</v>
      </c>
      <c r="GP7" s="5">
        <f>INDEX(Sheet1!$J$2:$J$434,MATCH(Data!B7,Sheet1!$B$2:$B$434,0))</f>
        <v>0</v>
      </c>
      <c r="GQ7" s="5">
        <v>2457254</v>
      </c>
      <c r="GR7" s="5">
        <v>0</v>
      </c>
      <c r="GS7" s="5">
        <v>975000</v>
      </c>
      <c r="GT7" s="5">
        <v>0</v>
      </c>
      <c r="GU7" s="5">
        <v>0</v>
      </c>
      <c r="GV7" s="5">
        <v>200000</v>
      </c>
      <c r="GW7" s="5">
        <v>0</v>
      </c>
    </row>
    <row r="8" spans="1:205" ht="12.75">
      <c r="A8" s="32">
        <v>84</v>
      </c>
      <c r="B8" s="32" t="s">
        <v>95</v>
      </c>
      <c r="C8" s="32">
        <v>964783</v>
      </c>
      <c r="D8" s="32">
        <v>0</v>
      </c>
      <c r="E8" s="32">
        <v>88858</v>
      </c>
      <c r="F8" s="32">
        <v>0</v>
      </c>
      <c r="G8" s="32">
        <v>2000</v>
      </c>
      <c r="H8" s="32">
        <v>0</v>
      </c>
      <c r="I8" s="32">
        <v>0</v>
      </c>
      <c r="J8" s="32">
        <v>890988</v>
      </c>
      <c r="K8" s="32">
        <v>0</v>
      </c>
      <c r="L8" s="32">
        <v>88860</v>
      </c>
      <c r="M8" s="32">
        <v>0</v>
      </c>
      <c r="N8" s="32">
        <v>20000</v>
      </c>
      <c r="O8" s="32">
        <v>0</v>
      </c>
      <c r="P8" s="32">
        <v>0</v>
      </c>
      <c r="Q8" s="32">
        <v>870000</v>
      </c>
      <c r="R8" s="32">
        <v>0</v>
      </c>
      <c r="S8" s="32">
        <v>88860</v>
      </c>
      <c r="T8" s="32">
        <v>0</v>
      </c>
      <c r="U8" s="32">
        <v>30000</v>
      </c>
      <c r="V8" s="32">
        <v>0</v>
      </c>
      <c r="W8" s="32">
        <v>319.45</v>
      </c>
      <c r="X8" s="32">
        <v>670000</v>
      </c>
      <c r="Y8" s="32">
        <v>0</v>
      </c>
      <c r="Z8" s="32">
        <v>88860</v>
      </c>
      <c r="AA8" s="32">
        <v>0</v>
      </c>
      <c r="AB8" s="32">
        <v>30000</v>
      </c>
      <c r="AC8" s="32">
        <v>0</v>
      </c>
      <c r="AD8" s="32">
        <v>0</v>
      </c>
      <c r="AE8" s="32">
        <v>645741</v>
      </c>
      <c r="AF8" s="32">
        <v>0</v>
      </c>
      <c r="AG8" s="32">
        <v>88860</v>
      </c>
      <c r="AH8" s="32">
        <v>0</v>
      </c>
      <c r="AI8" s="32">
        <v>40000</v>
      </c>
      <c r="AJ8" s="32">
        <v>0</v>
      </c>
      <c r="AK8" s="32">
        <v>0</v>
      </c>
      <c r="AL8" s="32">
        <v>626121</v>
      </c>
      <c r="AM8" s="32">
        <v>0</v>
      </c>
      <c r="AN8" s="32">
        <v>88860</v>
      </c>
      <c r="AO8" s="32">
        <v>0</v>
      </c>
      <c r="AP8" s="32">
        <v>40000</v>
      </c>
      <c r="AQ8" s="32">
        <v>0</v>
      </c>
      <c r="AR8" s="32">
        <v>0</v>
      </c>
      <c r="AS8" s="32">
        <v>669695</v>
      </c>
      <c r="AT8" s="32">
        <v>0</v>
      </c>
      <c r="AU8" s="32">
        <v>88860</v>
      </c>
      <c r="AV8" s="32">
        <v>0</v>
      </c>
      <c r="AW8" s="32">
        <v>40000</v>
      </c>
      <c r="AX8" s="32">
        <v>0</v>
      </c>
      <c r="AY8" s="32">
        <v>0</v>
      </c>
      <c r="AZ8" s="32">
        <v>765714</v>
      </c>
      <c r="BA8" s="32">
        <v>0</v>
      </c>
      <c r="BB8" s="32">
        <v>88860</v>
      </c>
      <c r="BC8" s="32">
        <v>0</v>
      </c>
      <c r="BD8" s="32">
        <v>40000</v>
      </c>
      <c r="BE8" s="32">
        <v>0</v>
      </c>
      <c r="BF8" s="32">
        <v>0</v>
      </c>
      <c r="BG8" s="32">
        <v>848364</v>
      </c>
      <c r="BH8" s="32">
        <v>0</v>
      </c>
      <c r="BI8" s="32">
        <v>88860</v>
      </c>
      <c r="BJ8" s="32">
        <v>0</v>
      </c>
      <c r="BK8" s="32">
        <v>0</v>
      </c>
      <c r="BL8" s="32">
        <v>0</v>
      </c>
      <c r="BM8" s="32">
        <v>0</v>
      </c>
      <c r="BN8" s="32">
        <v>907186</v>
      </c>
      <c r="BO8" s="32">
        <v>0</v>
      </c>
      <c r="BP8" s="32">
        <v>86900</v>
      </c>
      <c r="BQ8" s="32">
        <v>0</v>
      </c>
      <c r="BR8" s="32">
        <v>0</v>
      </c>
      <c r="BS8" s="32">
        <v>0</v>
      </c>
      <c r="BT8" s="32">
        <v>0</v>
      </c>
      <c r="BU8" s="32">
        <v>839797</v>
      </c>
      <c r="BV8" s="32">
        <v>0</v>
      </c>
      <c r="BW8" s="32">
        <v>86677</v>
      </c>
      <c r="BX8" s="32">
        <v>0</v>
      </c>
      <c r="BY8" s="32">
        <v>0</v>
      </c>
      <c r="BZ8" s="32">
        <v>0</v>
      </c>
      <c r="CA8" s="32">
        <v>0</v>
      </c>
      <c r="CB8" s="32">
        <v>979365</v>
      </c>
      <c r="CC8" s="32">
        <v>0</v>
      </c>
      <c r="CD8" s="32">
        <v>86677</v>
      </c>
      <c r="CE8" s="32">
        <v>0</v>
      </c>
      <c r="CF8" s="32">
        <v>0</v>
      </c>
      <c r="CG8" s="32">
        <v>0</v>
      </c>
      <c r="CH8" s="32">
        <v>0</v>
      </c>
      <c r="CI8" s="32">
        <v>995806</v>
      </c>
      <c r="CL8" s="32">
        <v>0</v>
      </c>
      <c r="CO8" s="32">
        <v>0</v>
      </c>
      <c r="CP8" s="32">
        <v>1059542</v>
      </c>
      <c r="CS8" s="32">
        <v>0</v>
      </c>
      <c r="CV8" s="32">
        <v>0</v>
      </c>
      <c r="CW8" s="32">
        <v>1142098</v>
      </c>
      <c r="CZ8" s="32">
        <v>0</v>
      </c>
      <c r="DC8" s="32">
        <v>0</v>
      </c>
      <c r="DD8" s="32">
        <v>1162296</v>
      </c>
      <c r="DG8" s="32">
        <v>0</v>
      </c>
      <c r="DK8" s="32">
        <v>1299224</v>
      </c>
      <c r="DN8" s="32">
        <v>0</v>
      </c>
      <c r="DR8" s="32">
        <v>1428602</v>
      </c>
      <c r="DU8" s="32">
        <v>0</v>
      </c>
      <c r="DX8" s="35"/>
      <c r="DY8" s="36">
        <v>1299863</v>
      </c>
      <c r="DZ8" s="37"/>
      <c r="EA8" s="35"/>
      <c r="EB8" s="32">
        <v>0</v>
      </c>
      <c r="EF8" s="32">
        <v>1353423</v>
      </c>
      <c r="EI8" s="32">
        <v>0</v>
      </c>
      <c r="EM8" s="32">
        <v>1534345</v>
      </c>
      <c r="EP8" s="32">
        <v>0</v>
      </c>
      <c r="ET8" s="32">
        <v>1695574</v>
      </c>
      <c r="EW8" s="32">
        <v>0</v>
      </c>
      <c r="FA8" s="32">
        <v>2073950</v>
      </c>
      <c r="FC8" s="32">
        <v>209855.15</v>
      </c>
      <c r="FD8" s="32">
        <v>0</v>
      </c>
      <c r="FH8" s="32">
        <v>2153115</v>
      </c>
      <c r="FJ8" s="32">
        <v>207657.5</v>
      </c>
      <c r="FK8" s="32">
        <v>0</v>
      </c>
      <c r="FO8" s="5">
        <v>2145652.51</v>
      </c>
      <c r="FP8" s="5">
        <v>0</v>
      </c>
      <c r="FQ8" s="5">
        <v>209133</v>
      </c>
      <c r="FR8" s="5">
        <v>0</v>
      </c>
      <c r="FS8" s="5">
        <v>0</v>
      </c>
      <c r="FT8" s="5">
        <v>0</v>
      </c>
      <c r="FU8" s="5">
        <v>0</v>
      </c>
      <c r="FV8" s="5">
        <v>2180590</v>
      </c>
      <c r="FW8" s="5">
        <v>0</v>
      </c>
      <c r="FX8" s="5">
        <v>205533</v>
      </c>
      <c r="FY8" s="5">
        <v>0</v>
      </c>
      <c r="FZ8" s="5">
        <v>25000</v>
      </c>
      <c r="GA8" s="5">
        <v>0</v>
      </c>
      <c r="GB8" s="5">
        <v>0</v>
      </c>
      <c r="GC8" s="5">
        <v>2007895</v>
      </c>
      <c r="GD8" s="5">
        <v>0</v>
      </c>
      <c r="GE8" s="5">
        <v>206545</v>
      </c>
      <c r="GF8" s="5">
        <v>0</v>
      </c>
      <c r="GG8" s="5">
        <v>25000</v>
      </c>
      <c r="GH8" s="5">
        <v>0</v>
      </c>
      <c r="GI8" s="5">
        <v>0</v>
      </c>
      <c r="GJ8" s="5">
        <f>INDEX(Sheet1!$D$2:$D$434,MATCH(Data!B8,Sheet1!$B$2:$B$434,0))</f>
        <v>1765309</v>
      </c>
      <c r="GK8" s="5">
        <f>INDEX(Sheet1!$E$2:$E$434,MATCH(Data!B8,Sheet1!$B$2:$B$434,0))</f>
        <v>0</v>
      </c>
      <c r="GL8" s="5">
        <f>INDEX(Sheet1!$H$2:$H$434,MATCH(Data!B8,Sheet1!$B$2:$B$434,0))</f>
        <v>304358</v>
      </c>
      <c r="GM8" s="5">
        <f>INDEX(Sheet1!$K$2:$K$434,MATCH(Data!B8,Sheet1!$B$2:$B$434,0))</f>
        <v>0</v>
      </c>
      <c r="GN8" s="5">
        <f>INDEX(Sheet1!$F$2:$F$434,MATCH(Data!B8,Sheet1!$B$2:$B$434,0))</f>
        <v>125000</v>
      </c>
      <c r="GO8" s="5">
        <f>INDEX(Sheet1!$I$2:$I$434,MATCH(Data!B8,Sheet1!$B$2:$B$434,0))</f>
        <v>3000</v>
      </c>
      <c r="GP8" s="5">
        <f>INDEX(Sheet1!$J$2:$J$434,MATCH(Data!B8,Sheet1!$B$2:$B$434,0))</f>
        <v>0</v>
      </c>
      <c r="GQ8" s="5">
        <v>1903208</v>
      </c>
      <c r="GR8" s="5">
        <v>0</v>
      </c>
      <c r="GS8" s="5">
        <v>340000</v>
      </c>
      <c r="GT8" s="5">
        <v>0</v>
      </c>
      <c r="GU8" s="5">
        <v>25000</v>
      </c>
      <c r="GV8" s="5">
        <v>0</v>
      </c>
      <c r="GW8" s="5">
        <v>0</v>
      </c>
    </row>
    <row r="9" spans="1:205" ht="12.75">
      <c r="A9" s="32">
        <v>91</v>
      </c>
      <c r="B9" s="32" t="s">
        <v>96</v>
      </c>
      <c r="C9" s="32">
        <v>1091377</v>
      </c>
      <c r="D9" s="32">
        <v>0</v>
      </c>
      <c r="E9" s="32">
        <v>0</v>
      </c>
      <c r="F9" s="32">
        <v>0</v>
      </c>
      <c r="G9" s="32">
        <v>35000</v>
      </c>
      <c r="H9" s="32">
        <v>0</v>
      </c>
      <c r="I9" s="32">
        <v>0</v>
      </c>
      <c r="J9" s="32">
        <v>1055481</v>
      </c>
      <c r="K9" s="32">
        <v>0</v>
      </c>
      <c r="L9" s="32">
        <v>0</v>
      </c>
      <c r="M9" s="32">
        <v>0</v>
      </c>
      <c r="N9" s="32">
        <v>60000</v>
      </c>
      <c r="O9" s="32">
        <v>0</v>
      </c>
      <c r="P9" s="32">
        <v>0</v>
      </c>
      <c r="Q9" s="32">
        <v>993924</v>
      </c>
      <c r="R9" s="32">
        <v>0</v>
      </c>
      <c r="S9" s="32">
        <v>174120</v>
      </c>
      <c r="T9" s="32">
        <v>0</v>
      </c>
      <c r="U9" s="32">
        <v>40000</v>
      </c>
      <c r="V9" s="32">
        <v>2000</v>
      </c>
      <c r="W9" s="32">
        <v>0</v>
      </c>
      <c r="X9" s="32">
        <v>729101</v>
      </c>
      <c r="Y9" s="32">
        <v>0</v>
      </c>
      <c r="Z9" s="32">
        <v>438943</v>
      </c>
      <c r="AA9" s="32">
        <v>0</v>
      </c>
      <c r="AB9" s="32">
        <v>40000</v>
      </c>
      <c r="AC9" s="32">
        <v>2000</v>
      </c>
      <c r="AD9" s="32">
        <v>0</v>
      </c>
      <c r="AE9" s="32">
        <v>616974</v>
      </c>
      <c r="AF9" s="32">
        <v>0</v>
      </c>
      <c r="AG9" s="32">
        <v>545532</v>
      </c>
      <c r="AH9" s="32">
        <v>0</v>
      </c>
      <c r="AI9" s="32">
        <v>0</v>
      </c>
      <c r="AJ9" s="32">
        <v>2000</v>
      </c>
      <c r="AK9" s="32">
        <v>0</v>
      </c>
      <c r="AL9" s="32">
        <v>500816</v>
      </c>
      <c r="AM9" s="32">
        <v>0</v>
      </c>
      <c r="AN9" s="32">
        <v>816231</v>
      </c>
      <c r="AO9" s="32">
        <v>0</v>
      </c>
      <c r="AP9" s="32">
        <v>0</v>
      </c>
      <c r="AQ9" s="32">
        <v>0</v>
      </c>
      <c r="AR9" s="32">
        <v>0</v>
      </c>
      <c r="AS9" s="32">
        <v>355121</v>
      </c>
      <c r="AT9" s="32">
        <v>0</v>
      </c>
      <c r="AU9" s="32">
        <v>798625</v>
      </c>
      <c r="AV9" s="32">
        <v>0</v>
      </c>
      <c r="AW9" s="32">
        <v>0</v>
      </c>
      <c r="AX9" s="32">
        <v>0</v>
      </c>
      <c r="AY9" s="32">
        <v>0</v>
      </c>
      <c r="AZ9" s="32">
        <v>484369</v>
      </c>
      <c r="BA9" s="32">
        <v>0</v>
      </c>
      <c r="BB9" s="32">
        <v>546813</v>
      </c>
      <c r="BC9" s="32">
        <v>0</v>
      </c>
      <c r="BD9" s="32">
        <v>0</v>
      </c>
      <c r="BE9" s="32">
        <v>0</v>
      </c>
      <c r="BF9" s="32">
        <v>330</v>
      </c>
      <c r="BG9" s="32">
        <v>641837</v>
      </c>
      <c r="BH9" s="32">
        <v>0</v>
      </c>
      <c r="BI9" s="32">
        <v>535913</v>
      </c>
      <c r="BJ9" s="32">
        <v>0</v>
      </c>
      <c r="BK9" s="32">
        <v>0</v>
      </c>
      <c r="BL9" s="32">
        <v>0</v>
      </c>
      <c r="BM9" s="32">
        <v>0</v>
      </c>
      <c r="BN9" s="32">
        <v>746177</v>
      </c>
      <c r="BO9" s="32">
        <v>0</v>
      </c>
      <c r="BP9" s="32">
        <v>529325</v>
      </c>
      <c r="BQ9" s="32">
        <v>0</v>
      </c>
      <c r="BR9" s="32">
        <v>0</v>
      </c>
      <c r="BS9" s="32">
        <v>0</v>
      </c>
      <c r="BT9" s="32">
        <v>0</v>
      </c>
      <c r="BU9" s="32">
        <v>828307</v>
      </c>
      <c r="BV9" s="32">
        <v>0</v>
      </c>
      <c r="BW9" s="32">
        <v>531667.5</v>
      </c>
      <c r="BX9" s="32">
        <v>0</v>
      </c>
      <c r="BY9" s="32">
        <v>0</v>
      </c>
      <c r="BZ9" s="32">
        <v>0</v>
      </c>
      <c r="CA9" s="32">
        <v>0</v>
      </c>
      <c r="CB9" s="32">
        <v>733074</v>
      </c>
      <c r="CC9" s="32">
        <v>0</v>
      </c>
      <c r="CD9" s="32">
        <v>531638</v>
      </c>
      <c r="CE9" s="32">
        <v>0</v>
      </c>
      <c r="CF9" s="32">
        <v>0</v>
      </c>
      <c r="CG9" s="32">
        <v>0</v>
      </c>
      <c r="CH9" s="32">
        <v>0</v>
      </c>
      <c r="CI9" s="32">
        <v>824893</v>
      </c>
      <c r="CK9" s="32">
        <v>455515</v>
      </c>
      <c r="CL9" s="32">
        <v>0</v>
      </c>
      <c r="CO9" s="32">
        <v>0</v>
      </c>
      <c r="CP9" s="32">
        <v>837809</v>
      </c>
      <c r="CR9" s="32">
        <v>468763</v>
      </c>
      <c r="CS9" s="32">
        <v>0</v>
      </c>
      <c r="CV9" s="32">
        <v>0</v>
      </c>
      <c r="CW9" s="32">
        <v>838520</v>
      </c>
      <c r="CY9" s="32">
        <v>471913</v>
      </c>
      <c r="CZ9" s="32">
        <v>0</v>
      </c>
      <c r="DC9" s="32">
        <v>0</v>
      </c>
      <c r="DD9" s="32">
        <v>1144927</v>
      </c>
      <c r="DF9" s="32">
        <v>471913</v>
      </c>
      <c r="DG9" s="32">
        <v>0</v>
      </c>
      <c r="DK9" s="32">
        <v>1296930</v>
      </c>
      <c r="DM9" s="32">
        <v>474613</v>
      </c>
      <c r="DN9" s="32">
        <v>0</v>
      </c>
      <c r="DR9" s="32">
        <v>1211298</v>
      </c>
      <c r="DT9" s="32">
        <v>473200</v>
      </c>
      <c r="DU9" s="32">
        <v>0</v>
      </c>
      <c r="DX9" s="35"/>
      <c r="DY9" s="36">
        <v>1141823</v>
      </c>
      <c r="DZ9" s="37"/>
      <c r="EA9" s="38">
        <v>601465</v>
      </c>
      <c r="EB9" s="32">
        <v>0</v>
      </c>
      <c r="ED9" s="32">
        <v>25000</v>
      </c>
      <c r="EF9" s="32">
        <v>1093294</v>
      </c>
      <c r="EH9" s="32">
        <v>610721</v>
      </c>
      <c r="EI9" s="32">
        <v>0</v>
      </c>
      <c r="EM9" s="32">
        <v>1357640</v>
      </c>
      <c r="EN9" s="32">
        <v>48690</v>
      </c>
      <c r="EO9" s="32">
        <v>611768</v>
      </c>
      <c r="EP9" s="32">
        <v>0</v>
      </c>
      <c r="ET9" s="32">
        <v>1364710</v>
      </c>
      <c r="EU9" s="32">
        <v>48689</v>
      </c>
      <c r="EV9" s="32">
        <v>682901</v>
      </c>
      <c r="EW9" s="32">
        <v>0</v>
      </c>
      <c r="FA9" s="32">
        <v>1533638</v>
      </c>
      <c r="FB9" s="32">
        <v>48689</v>
      </c>
      <c r="FC9" s="32">
        <v>663397</v>
      </c>
      <c r="FD9" s="32">
        <v>0</v>
      </c>
      <c r="FF9" s="32">
        <v>50000</v>
      </c>
      <c r="FH9" s="32">
        <v>1357628</v>
      </c>
      <c r="FI9" s="32">
        <v>17214</v>
      </c>
      <c r="FJ9" s="32">
        <v>975000</v>
      </c>
      <c r="FK9" s="32">
        <v>0</v>
      </c>
      <c r="FM9" s="32">
        <v>75000</v>
      </c>
      <c r="FO9" s="5">
        <v>1577708</v>
      </c>
      <c r="FP9" s="5">
        <v>17214</v>
      </c>
      <c r="FQ9" s="5">
        <v>831621</v>
      </c>
      <c r="FR9" s="5">
        <v>0</v>
      </c>
      <c r="FS9" s="5">
        <v>0</v>
      </c>
      <c r="FT9" s="5">
        <v>0</v>
      </c>
      <c r="FU9" s="5">
        <v>0</v>
      </c>
      <c r="FV9" s="5">
        <v>1439232</v>
      </c>
      <c r="FW9" s="5">
        <v>17214</v>
      </c>
      <c r="FX9" s="5">
        <v>1004561</v>
      </c>
      <c r="FY9" s="5">
        <v>0</v>
      </c>
      <c r="FZ9" s="5">
        <v>0</v>
      </c>
      <c r="GA9" s="5">
        <v>50000</v>
      </c>
      <c r="GB9" s="5">
        <v>0</v>
      </c>
      <c r="GC9" s="5">
        <v>1226245</v>
      </c>
      <c r="GD9" s="5">
        <v>17214</v>
      </c>
      <c r="GE9" s="5">
        <v>1757811</v>
      </c>
      <c r="GF9" s="5">
        <v>0</v>
      </c>
      <c r="GG9" s="5">
        <v>0</v>
      </c>
      <c r="GH9" s="5">
        <v>75000</v>
      </c>
      <c r="GI9" s="5">
        <v>0</v>
      </c>
      <c r="GJ9" s="5">
        <f>INDEX(Sheet1!$D$2:$D$434,MATCH(Data!B9,Sheet1!$B$2:$B$434,0))</f>
        <v>1815429</v>
      </c>
      <c r="GK9" s="5">
        <f>INDEX(Sheet1!$E$2:$E$434,MATCH(Data!B9,Sheet1!$B$2:$B$434,0))</f>
        <v>17214</v>
      </c>
      <c r="GL9" s="5">
        <f>INDEX(Sheet1!$H$2:$H$434,MATCH(Data!B9,Sheet1!$B$2:$B$434,0))</f>
        <v>1066499</v>
      </c>
      <c r="GM9" s="5">
        <f>INDEX(Sheet1!$K$2:$K$434,MATCH(Data!B9,Sheet1!$B$2:$B$434,0))</f>
        <v>0</v>
      </c>
      <c r="GN9" s="5">
        <f>INDEX(Sheet1!$F$2:$F$434,MATCH(Data!B9,Sheet1!$B$2:$B$434,0))</f>
        <v>0</v>
      </c>
      <c r="GO9" s="5">
        <f>INDEX(Sheet1!$I$2:$I$434,MATCH(Data!B9,Sheet1!$B$2:$B$434,0))</f>
        <v>0</v>
      </c>
      <c r="GP9" s="5">
        <f>INDEX(Sheet1!$J$2:$J$434,MATCH(Data!B9,Sheet1!$B$2:$B$434,0))</f>
        <v>0</v>
      </c>
      <c r="GQ9" s="5">
        <v>1581292</v>
      </c>
      <c r="GR9" s="5">
        <v>17214</v>
      </c>
      <c r="GS9" s="5">
        <v>875000</v>
      </c>
      <c r="GT9" s="5">
        <v>0</v>
      </c>
      <c r="GU9" s="5">
        <v>0</v>
      </c>
      <c r="GV9" s="5">
        <v>50000</v>
      </c>
      <c r="GW9" s="5">
        <v>0</v>
      </c>
    </row>
    <row r="10" spans="1:205" ht="12.75">
      <c r="A10" s="32">
        <v>105</v>
      </c>
      <c r="B10" s="32" t="s">
        <v>97</v>
      </c>
      <c r="C10" s="32">
        <v>1084193</v>
      </c>
      <c r="D10" s="32">
        <v>0</v>
      </c>
      <c r="E10" s="32">
        <v>250130</v>
      </c>
      <c r="F10" s="32">
        <v>0</v>
      </c>
      <c r="G10" s="32">
        <v>0</v>
      </c>
      <c r="H10" s="32">
        <v>0</v>
      </c>
      <c r="I10" s="32">
        <v>0</v>
      </c>
      <c r="J10" s="32">
        <v>1084480</v>
      </c>
      <c r="K10" s="32">
        <v>0</v>
      </c>
      <c r="L10" s="32">
        <v>245700</v>
      </c>
      <c r="M10" s="32">
        <v>0</v>
      </c>
      <c r="N10" s="32">
        <v>0</v>
      </c>
      <c r="O10" s="32">
        <v>0</v>
      </c>
      <c r="P10" s="32">
        <v>0</v>
      </c>
      <c r="Q10" s="32">
        <v>1085441</v>
      </c>
      <c r="R10" s="32">
        <v>0</v>
      </c>
      <c r="S10" s="32">
        <v>249662.5</v>
      </c>
      <c r="T10" s="32">
        <v>0</v>
      </c>
      <c r="U10" s="32">
        <v>0</v>
      </c>
      <c r="V10" s="32">
        <v>0</v>
      </c>
      <c r="W10" s="32">
        <v>0</v>
      </c>
      <c r="X10" s="32">
        <v>884176</v>
      </c>
      <c r="Y10" s="32">
        <v>0</v>
      </c>
      <c r="Z10" s="32">
        <v>252720</v>
      </c>
      <c r="AA10" s="32">
        <v>0</v>
      </c>
      <c r="AB10" s="32">
        <v>0</v>
      </c>
      <c r="AC10" s="32">
        <v>0</v>
      </c>
      <c r="AD10" s="32">
        <v>0</v>
      </c>
      <c r="AE10" s="32">
        <v>817843</v>
      </c>
      <c r="AF10" s="32">
        <v>0</v>
      </c>
      <c r="AG10" s="32">
        <v>250015</v>
      </c>
      <c r="AH10" s="32">
        <v>0</v>
      </c>
      <c r="AI10" s="32">
        <v>0</v>
      </c>
      <c r="AJ10" s="32">
        <v>0</v>
      </c>
      <c r="AK10" s="32">
        <v>0</v>
      </c>
      <c r="AL10" s="32">
        <v>926912</v>
      </c>
      <c r="AM10" s="32">
        <v>0</v>
      </c>
      <c r="AN10" s="32">
        <v>578164</v>
      </c>
      <c r="AO10" s="32">
        <v>0</v>
      </c>
      <c r="AP10" s="32">
        <v>0</v>
      </c>
      <c r="AQ10" s="32">
        <v>0</v>
      </c>
      <c r="AR10" s="32">
        <v>0</v>
      </c>
      <c r="AS10" s="32">
        <v>790981</v>
      </c>
      <c r="AT10" s="32">
        <v>0</v>
      </c>
      <c r="AU10" s="32">
        <v>523140</v>
      </c>
      <c r="AV10" s="32">
        <v>0</v>
      </c>
      <c r="AW10" s="32">
        <v>0</v>
      </c>
      <c r="AX10" s="32">
        <v>0</v>
      </c>
      <c r="AY10" s="32">
        <v>0</v>
      </c>
      <c r="AZ10" s="32">
        <v>746699</v>
      </c>
      <c r="BA10" s="32">
        <v>0</v>
      </c>
      <c r="BB10" s="32">
        <v>561159</v>
      </c>
      <c r="BC10" s="32">
        <v>0</v>
      </c>
      <c r="BD10" s="32">
        <v>0</v>
      </c>
      <c r="BE10" s="32">
        <v>0</v>
      </c>
      <c r="BF10" s="32">
        <v>0</v>
      </c>
      <c r="BG10" s="32">
        <v>566103</v>
      </c>
      <c r="BH10" s="32">
        <v>0</v>
      </c>
      <c r="BI10" s="32">
        <v>566932</v>
      </c>
      <c r="BJ10" s="32">
        <v>0</v>
      </c>
      <c r="BK10" s="32">
        <v>0</v>
      </c>
      <c r="BL10" s="32">
        <v>0</v>
      </c>
      <c r="BM10" s="32">
        <v>0</v>
      </c>
      <c r="BN10" s="32">
        <v>625660</v>
      </c>
      <c r="BO10" s="32">
        <v>0</v>
      </c>
      <c r="BP10" s="32">
        <v>565974</v>
      </c>
      <c r="BQ10" s="32">
        <v>0</v>
      </c>
      <c r="BR10" s="32">
        <v>0</v>
      </c>
      <c r="BS10" s="32">
        <v>0</v>
      </c>
      <c r="BT10" s="32">
        <v>0</v>
      </c>
      <c r="BU10" s="32">
        <v>734951</v>
      </c>
      <c r="BV10" s="32">
        <v>0</v>
      </c>
      <c r="BW10" s="32">
        <v>462501</v>
      </c>
      <c r="BX10" s="32">
        <v>0</v>
      </c>
      <c r="BY10" s="32">
        <v>0</v>
      </c>
      <c r="BZ10" s="32">
        <v>0</v>
      </c>
      <c r="CA10" s="32">
        <v>0</v>
      </c>
      <c r="CB10" s="32">
        <v>937129</v>
      </c>
      <c r="CC10" s="32">
        <v>0</v>
      </c>
      <c r="CD10" s="32">
        <v>454076</v>
      </c>
      <c r="CE10" s="32">
        <v>0</v>
      </c>
      <c r="CF10" s="32">
        <v>0</v>
      </c>
      <c r="CG10" s="32">
        <v>0</v>
      </c>
      <c r="CH10" s="32">
        <v>0</v>
      </c>
      <c r="CI10" s="32">
        <v>893483</v>
      </c>
      <c r="CK10" s="32">
        <v>456014</v>
      </c>
      <c r="CL10" s="32">
        <v>0</v>
      </c>
      <c r="CO10" s="32">
        <v>274</v>
      </c>
      <c r="CP10" s="32">
        <v>971003</v>
      </c>
      <c r="CR10" s="32">
        <v>456964</v>
      </c>
      <c r="CS10" s="32">
        <v>0</v>
      </c>
      <c r="CV10" s="32">
        <v>0</v>
      </c>
      <c r="CW10" s="32">
        <v>985142</v>
      </c>
      <c r="CY10" s="32">
        <v>457081</v>
      </c>
      <c r="CZ10" s="32">
        <v>0</v>
      </c>
      <c r="DC10" s="32">
        <v>0</v>
      </c>
      <c r="DD10" s="32">
        <v>1039091</v>
      </c>
      <c r="DF10" s="32">
        <v>439260</v>
      </c>
      <c r="DG10" s="32">
        <v>0</v>
      </c>
      <c r="DK10" s="32">
        <v>1169079</v>
      </c>
      <c r="DM10" s="32">
        <v>368104</v>
      </c>
      <c r="DN10" s="32">
        <v>0</v>
      </c>
      <c r="DP10" s="32">
        <v>11843</v>
      </c>
      <c r="DR10" s="32">
        <v>1215727</v>
      </c>
      <c r="DT10" s="32">
        <v>384198</v>
      </c>
      <c r="DU10" s="32">
        <v>0</v>
      </c>
      <c r="DW10" s="32">
        <v>9545</v>
      </c>
      <c r="DX10" s="35"/>
      <c r="DY10" s="36">
        <v>1261672</v>
      </c>
      <c r="DZ10" s="37"/>
      <c r="EA10" s="38">
        <v>443022</v>
      </c>
      <c r="EB10" s="32">
        <v>0</v>
      </c>
      <c r="EF10" s="32">
        <v>1155116</v>
      </c>
      <c r="EH10" s="32">
        <v>449023</v>
      </c>
      <c r="EI10" s="32">
        <v>0</v>
      </c>
      <c r="EM10" s="32">
        <v>1182295</v>
      </c>
      <c r="EO10" s="32">
        <v>449323</v>
      </c>
      <c r="EP10" s="32">
        <v>0</v>
      </c>
      <c r="ER10" s="32">
        <v>5000</v>
      </c>
      <c r="ET10" s="32">
        <v>1159984</v>
      </c>
      <c r="EV10" s="32">
        <v>449022</v>
      </c>
      <c r="EW10" s="32">
        <v>0</v>
      </c>
      <c r="EY10" s="32">
        <v>5000</v>
      </c>
      <c r="FA10" s="32">
        <v>1171441</v>
      </c>
      <c r="FC10" s="32">
        <v>448123</v>
      </c>
      <c r="FD10" s="32">
        <v>0</v>
      </c>
      <c r="FF10" s="32">
        <v>5000</v>
      </c>
      <c r="FH10" s="32">
        <v>1189110</v>
      </c>
      <c r="FJ10" s="32">
        <v>451000</v>
      </c>
      <c r="FK10" s="32">
        <v>0</v>
      </c>
      <c r="FM10" s="32">
        <v>5000</v>
      </c>
      <c r="FO10" s="5">
        <v>1254585</v>
      </c>
      <c r="FP10" s="5">
        <v>0</v>
      </c>
      <c r="FQ10" s="5">
        <v>451000</v>
      </c>
      <c r="FR10" s="5">
        <v>0</v>
      </c>
      <c r="FS10" s="5">
        <v>0</v>
      </c>
      <c r="FT10" s="5">
        <v>5000</v>
      </c>
      <c r="FU10" s="5">
        <v>0</v>
      </c>
      <c r="FV10" s="5">
        <v>1739105</v>
      </c>
      <c r="FW10" s="5">
        <v>0</v>
      </c>
      <c r="FX10" s="5">
        <v>0</v>
      </c>
      <c r="FY10" s="5">
        <v>0</v>
      </c>
      <c r="FZ10" s="5">
        <v>0</v>
      </c>
      <c r="GA10" s="5">
        <v>5000</v>
      </c>
      <c r="GB10" s="5">
        <v>0</v>
      </c>
      <c r="GC10" s="5">
        <v>1845189</v>
      </c>
      <c r="GD10" s="5">
        <v>0</v>
      </c>
      <c r="GE10" s="5">
        <v>0</v>
      </c>
      <c r="GF10" s="5">
        <v>0</v>
      </c>
      <c r="GG10" s="5">
        <v>0</v>
      </c>
      <c r="GH10" s="5">
        <v>5000</v>
      </c>
      <c r="GI10" s="5">
        <v>0</v>
      </c>
      <c r="GJ10" s="5">
        <f>INDEX(Sheet1!$D$2:$D$434,MATCH(Data!B10,Sheet1!$B$2:$B$434,0))</f>
        <v>1910305</v>
      </c>
      <c r="GK10" s="5">
        <f>INDEX(Sheet1!$E$2:$E$434,MATCH(Data!B10,Sheet1!$B$2:$B$434,0))</f>
        <v>0</v>
      </c>
      <c r="GL10" s="5">
        <f>INDEX(Sheet1!$H$2:$H$434,MATCH(Data!B10,Sheet1!$B$2:$B$434,0))</f>
        <v>0</v>
      </c>
      <c r="GM10" s="5">
        <f>INDEX(Sheet1!$K$2:$K$434,MATCH(Data!B10,Sheet1!$B$2:$B$434,0))</f>
        <v>0</v>
      </c>
      <c r="GN10" s="5">
        <f>INDEX(Sheet1!$F$2:$F$434,MATCH(Data!B10,Sheet1!$B$2:$B$434,0))</f>
        <v>0</v>
      </c>
      <c r="GO10" s="5">
        <f>INDEX(Sheet1!$I$2:$I$434,MATCH(Data!B10,Sheet1!$B$2:$B$434,0))</f>
        <v>30000</v>
      </c>
      <c r="GP10" s="5">
        <f>INDEX(Sheet1!$J$2:$J$434,MATCH(Data!B10,Sheet1!$B$2:$B$434,0))</f>
        <v>0</v>
      </c>
      <c r="GQ10" s="5">
        <v>1555440</v>
      </c>
      <c r="GR10" s="5">
        <v>0</v>
      </c>
      <c r="GS10" s="5">
        <v>0</v>
      </c>
      <c r="GT10" s="5">
        <v>0</v>
      </c>
      <c r="GU10" s="5">
        <v>0</v>
      </c>
      <c r="GV10" s="5">
        <v>40000</v>
      </c>
      <c r="GW10" s="5">
        <v>0</v>
      </c>
    </row>
    <row r="11" spans="1:205" ht="12.75">
      <c r="A11" s="32">
        <v>112</v>
      </c>
      <c r="B11" s="32" t="s">
        <v>98</v>
      </c>
      <c r="C11" s="32">
        <v>2183526</v>
      </c>
      <c r="D11" s="32">
        <v>0</v>
      </c>
      <c r="E11" s="32">
        <v>465000</v>
      </c>
      <c r="F11" s="32">
        <v>0</v>
      </c>
      <c r="G11" s="32">
        <v>0</v>
      </c>
      <c r="H11" s="32">
        <v>0</v>
      </c>
      <c r="I11" s="32">
        <v>0</v>
      </c>
      <c r="J11" s="32">
        <v>2090374</v>
      </c>
      <c r="K11" s="32">
        <v>0</v>
      </c>
      <c r="L11" s="32">
        <v>471000</v>
      </c>
      <c r="M11" s="32">
        <v>0</v>
      </c>
      <c r="N11" s="32">
        <v>0</v>
      </c>
      <c r="O11" s="32">
        <v>0</v>
      </c>
      <c r="P11" s="32">
        <v>600</v>
      </c>
      <c r="Q11" s="32">
        <v>1986803</v>
      </c>
      <c r="R11" s="32">
        <v>0</v>
      </c>
      <c r="S11" s="32">
        <v>468000</v>
      </c>
      <c r="T11" s="32">
        <v>0</v>
      </c>
      <c r="U11" s="32">
        <v>0</v>
      </c>
      <c r="V11" s="32">
        <v>0</v>
      </c>
      <c r="W11" s="32">
        <v>1443</v>
      </c>
      <c r="X11" s="32">
        <v>1488019</v>
      </c>
      <c r="Y11" s="32">
        <v>0</v>
      </c>
      <c r="Z11" s="32">
        <v>477000</v>
      </c>
      <c r="AA11" s="32">
        <v>0</v>
      </c>
      <c r="AB11" s="32">
        <v>0</v>
      </c>
      <c r="AC11" s="32">
        <v>0</v>
      </c>
      <c r="AD11" s="32">
        <v>535</v>
      </c>
      <c r="AE11" s="32">
        <v>2071624</v>
      </c>
      <c r="AF11" s="32">
        <v>0</v>
      </c>
      <c r="AG11" s="32">
        <v>478000</v>
      </c>
      <c r="AH11" s="32">
        <v>0</v>
      </c>
      <c r="AI11" s="32">
        <v>0</v>
      </c>
      <c r="AJ11" s="32">
        <v>0</v>
      </c>
      <c r="AK11" s="32">
        <v>772</v>
      </c>
      <c r="AL11" s="32">
        <v>2482768</v>
      </c>
      <c r="AM11" s="32">
        <v>0</v>
      </c>
      <c r="AN11" s="32">
        <v>565902</v>
      </c>
      <c r="AO11" s="32">
        <v>0</v>
      </c>
      <c r="AP11" s="32">
        <v>0</v>
      </c>
      <c r="AQ11" s="32">
        <v>0</v>
      </c>
      <c r="AR11" s="32">
        <v>338</v>
      </c>
      <c r="AS11" s="32">
        <v>2504024</v>
      </c>
      <c r="AT11" s="32">
        <v>0</v>
      </c>
      <c r="AU11" s="32">
        <v>715000</v>
      </c>
      <c r="AV11" s="32">
        <v>0</v>
      </c>
      <c r="AW11" s="32">
        <v>0</v>
      </c>
      <c r="AX11" s="32">
        <v>0</v>
      </c>
      <c r="AY11" s="32">
        <v>355</v>
      </c>
      <c r="AZ11" s="32">
        <v>2602239</v>
      </c>
      <c r="BA11" s="32">
        <v>0</v>
      </c>
      <c r="BB11" s="32">
        <v>900000</v>
      </c>
      <c r="BC11" s="32">
        <v>0</v>
      </c>
      <c r="BD11" s="32">
        <v>0</v>
      </c>
      <c r="BE11" s="32">
        <v>0</v>
      </c>
      <c r="BF11" s="32">
        <v>188</v>
      </c>
      <c r="BG11" s="32">
        <v>2557107</v>
      </c>
      <c r="BH11" s="32">
        <v>25085</v>
      </c>
      <c r="BI11" s="32">
        <v>900000</v>
      </c>
      <c r="BJ11" s="32">
        <v>0</v>
      </c>
      <c r="BK11" s="32">
        <v>0</v>
      </c>
      <c r="BL11" s="32">
        <v>0</v>
      </c>
      <c r="BM11" s="32">
        <v>694</v>
      </c>
      <c r="BN11" s="32">
        <v>3278663</v>
      </c>
      <c r="BO11" s="32">
        <v>0</v>
      </c>
      <c r="BP11" s="32">
        <v>900000</v>
      </c>
      <c r="BQ11" s="32">
        <v>0</v>
      </c>
      <c r="BR11" s="32">
        <v>0</v>
      </c>
      <c r="BS11" s="32">
        <v>90000</v>
      </c>
      <c r="BT11" s="32">
        <v>118</v>
      </c>
      <c r="BU11" s="32">
        <v>3491384</v>
      </c>
      <c r="BV11" s="32">
        <v>2000</v>
      </c>
      <c r="BW11" s="32">
        <v>910000</v>
      </c>
      <c r="BX11" s="32">
        <v>0</v>
      </c>
      <c r="BY11" s="32">
        <v>0</v>
      </c>
      <c r="BZ11" s="32">
        <v>144500</v>
      </c>
      <c r="CA11" s="32">
        <v>283</v>
      </c>
      <c r="CB11" s="32">
        <v>3477863</v>
      </c>
      <c r="CC11" s="32">
        <v>13515</v>
      </c>
      <c r="CD11" s="32">
        <v>910000</v>
      </c>
      <c r="CE11" s="32">
        <v>0</v>
      </c>
      <c r="CF11" s="32">
        <v>0</v>
      </c>
      <c r="CG11" s="32">
        <v>95200</v>
      </c>
      <c r="CH11" s="32">
        <v>669</v>
      </c>
      <c r="CI11" s="32">
        <v>3463457</v>
      </c>
      <c r="CJ11" s="32">
        <v>65622</v>
      </c>
      <c r="CK11" s="32">
        <v>1000000</v>
      </c>
      <c r="CL11" s="32">
        <v>0</v>
      </c>
      <c r="CN11" s="32">
        <v>15000</v>
      </c>
      <c r="CO11" s="32">
        <v>322</v>
      </c>
      <c r="CP11" s="32">
        <v>3830851</v>
      </c>
      <c r="CQ11" s="32">
        <v>78513</v>
      </c>
      <c r="CR11" s="32">
        <v>815000</v>
      </c>
      <c r="CS11" s="32">
        <v>0</v>
      </c>
      <c r="CU11" s="32">
        <v>54000</v>
      </c>
      <c r="CV11" s="32">
        <v>549</v>
      </c>
      <c r="CW11" s="32">
        <v>3915086</v>
      </c>
      <c r="CX11" s="32">
        <v>111300</v>
      </c>
      <c r="CY11" s="32">
        <v>740000</v>
      </c>
      <c r="CZ11" s="32">
        <v>0</v>
      </c>
      <c r="DB11" s="32">
        <v>37000</v>
      </c>
      <c r="DC11" s="32">
        <v>242</v>
      </c>
      <c r="DD11" s="32">
        <v>3816319</v>
      </c>
      <c r="DE11" s="32">
        <v>115250</v>
      </c>
      <c r="DF11" s="32">
        <v>626000</v>
      </c>
      <c r="DG11" s="32">
        <v>0</v>
      </c>
      <c r="DI11" s="32">
        <v>12000</v>
      </c>
      <c r="DJ11" s="32">
        <v>392</v>
      </c>
      <c r="DK11" s="32">
        <v>3978153</v>
      </c>
      <c r="DL11" s="32">
        <v>119000</v>
      </c>
      <c r="DM11" s="32">
        <v>655000</v>
      </c>
      <c r="DN11" s="32">
        <v>0</v>
      </c>
      <c r="DP11" s="32">
        <v>18000</v>
      </c>
      <c r="DR11" s="32">
        <v>3615224</v>
      </c>
      <c r="DS11" s="32">
        <v>80000</v>
      </c>
      <c r="DT11" s="32">
        <v>750000</v>
      </c>
      <c r="DU11" s="32">
        <v>0</v>
      </c>
      <c r="DW11" s="32">
        <v>108000</v>
      </c>
      <c r="DX11" s="35"/>
      <c r="DY11" s="36">
        <v>3889268</v>
      </c>
      <c r="DZ11" s="36">
        <v>60000</v>
      </c>
      <c r="EA11" s="38">
        <v>715000</v>
      </c>
      <c r="EB11" s="32">
        <v>0</v>
      </c>
      <c r="ED11" s="32">
        <v>85000</v>
      </c>
      <c r="EF11" s="32">
        <v>1739127</v>
      </c>
      <c r="EH11" s="32">
        <v>3100000</v>
      </c>
      <c r="EI11" s="32">
        <v>0</v>
      </c>
      <c r="EK11" s="32">
        <v>50000</v>
      </c>
      <c r="EM11" s="32">
        <v>4651866</v>
      </c>
      <c r="EO11" s="32">
        <v>299200</v>
      </c>
      <c r="EP11" s="32">
        <v>0</v>
      </c>
      <c r="ER11" s="32">
        <v>80000</v>
      </c>
      <c r="ET11" s="32">
        <v>5277233</v>
      </c>
      <c r="EU11" s="32">
        <v>50000</v>
      </c>
      <c r="EV11" s="32">
        <v>926497</v>
      </c>
      <c r="EW11" s="32">
        <v>0</v>
      </c>
      <c r="EY11" s="32">
        <v>65000</v>
      </c>
      <c r="FA11" s="32">
        <v>5223933</v>
      </c>
      <c r="FB11" s="32">
        <v>50000</v>
      </c>
      <c r="FC11" s="32">
        <v>1201711</v>
      </c>
      <c r="FD11" s="32">
        <v>0</v>
      </c>
      <c r="FF11" s="32">
        <v>62500</v>
      </c>
      <c r="FG11" s="32">
        <v>683</v>
      </c>
      <c r="FH11" s="32">
        <v>4411019</v>
      </c>
      <c r="FI11" s="32">
        <v>50000</v>
      </c>
      <c r="FJ11" s="32">
        <v>1736593</v>
      </c>
      <c r="FK11" s="32">
        <v>0</v>
      </c>
      <c r="FM11" s="32">
        <v>100000</v>
      </c>
      <c r="FN11" s="32"/>
      <c r="FO11" s="5">
        <v>4827156</v>
      </c>
      <c r="FP11" s="5">
        <v>50000</v>
      </c>
      <c r="FQ11" s="5">
        <v>1255993</v>
      </c>
      <c r="FR11" s="5">
        <v>0</v>
      </c>
      <c r="FS11" s="5">
        <v>0</v>
      </c>
      <c r="FT11" s="5">
        <v>130000</v>
      </c>
      <c r="FU11" s="5">
        <v>141</v>
      </c>
      <c r="FV11" s="5">
        <v>4667783</v>
      </c>
      <c r="FW11" s="5">
        <v>50000</v>
      </c>
      <c r="FX11" s="5">
        <v>1363678</v>
      </c>
      <c r="FY11" s="5">
        <v>0</v>
      </c>
      <c r="FZ11" s="5">
        <v>0</v>
      </c>
      <c r="GA11" s="5">
        <v>130000</v>
      </c>
      <c r="GB11" s="5">
        <v>0</v>
      </c>
      <c r="GC11" s="5">
        <v>4901488</v>
      </c>
      <c r="GD11" s="5">
        <v>155833</v>
      </c>
      <c r="GE11" s="5">
        <v>1452138</v>
      </c>
      <c r="GF11" s="5">
        <v>0</v>
      </c>
      <c r="GG11" s="5">
        <v>0</v>
      </c>
      <c r="GH11" s="5">
        <v>168335</v>
      </c>
      <c r="GI11" s="5">
        <v>0</v>
      </c>
      <c r="GJ11" s="5">
        <f>INDEX(Sheet1!$D$2:$D$434,MATCH(Data!B11,Sheet1!$B$2:$B$434,0))</f>
        <v>5042825</v>
      </c>
      <c r="GK11" s="5">
        <f>INDEX(Sheet1!$E$2:$E$434,MATCH(Data!B11,Sheet1!$B$2:$B$434,0))</f>
        <v>162513</v>
      </c>
      <c r="GL11" s="5">
        <f>INDEX(Sheet1!$H$2:$H$434,MATCH(Data!B11,Sheet1!$B$2:$B$434,0))</f>
        <v>1333063</v>
      </c>
      <c r="GM11" s="5">
        <f>INDEX(Sheet1!$K$2:$K$434,MATCH(Data!B11,Sheet1!$B$2:$B$434,0))</f>
        <v>0</v>
      </c>
      <c r="GN11" s="5">
        <f>INDEX(Sheet1!$F$2:$F$434,MATCH(Data!B11,Sheet1!$B$2:$B$434,0))</f>
        <v>0</v>
      </c>
      <c r="GO11" s="5">
        <f>INDEX(Sheet1!$I$2:$I$434,MATCH(Data!B11,Sheet1!$B$2:$B$434,0))</f>
        <v>203000</v>
      </c>
      <c r="GP11" s="5">
        <f>INDEX(Sheet1!$J$2:$J$434,MATCH(Data!B11,Sheet1!$B$2:$B$434,0))</f>
        <v>0</v>
      </c>
      <c r="GQ11" s="5">
        <v>4475909</v>
      </c>
      <c r="GR11" s="5">
        <v>231264</v>
      </c>
      <c r="GS11" s="5">
        <v>1715338</v>
      </c>
      <c r="GT11" s="5">
        <v>0</v>
      </c>
      <c r="GU11" s="5">
        <v>0</v>
      </c>
      <c r="GV11" s="5">
        <v>215765</v>
      </c>
      <c r="GW11" s="5">
        <v>0</v>
      </c>
    </row>
    <row r="12" spans="1:205" ht="12.75">
      <c r="A12" s="32">
        <v>119</v>
      </c>
      <c r="B12" s="32" t="s">
        <v>99</v>
      </c>
      <c r="C12" s="32">
        <v>3257577</v>
      </c>
      <c r="D12" s="32">
        <v>0</v>
      </c>
      <c r="E12" s="32">
        <v>968399</v>
      </c>
      <c r="F12" s="32">
        <v>0</v>
      </c>
      <c r="G12" s="32">
        <v>0</v>
      </c>
      <c r="H12" s="32">
        <v>40000</v>
      </c>
      <c r="I12" s="32">
        <v>0</v>
      </c>
      <c r="J12" s="32">
        <v>3078708</v>
      </c>
      <c r="K12" s="32">
        <v>0</v>
      </c>
      <c r="L12" s="32">
        <v>900000</v>
      </c>
      <c r="M12" s="32">
        <v>0</v>
      </c>
      <c r="N12" s="32">
        <v>0</v>
      </c>
      <c r="O12" s="32">
        <v>50000</v>
      </c>
      <c r="P12" s="32">
        <v>2016</v>
      </c>
      <c r="Q12" s="32">
        <v>3337534</v>
      </c>
      <c r="R12" s="32">
        <v>26413</v>
      </c>
      <c r="S12" s="32">
        <v>850000</v>
      </c>
      <c r="T12" s="32">
        <v>0</v>
      </c>
      <c r="U12" s="32">
        <v>0</v>
      </c>
      <c r="V12" s="32">
        <v>50000</v>
      </c>
      <c r="W12" s="32">
        <v>648</v>
      </c>
      <c r="X12" s="32">
        <v>2663412</v>
      </c>
      <c r="Y12" s="32">
        <v>39619</v>
      </c>
      <c r="Z12" s="32">
        <v>700000</v>
      </c>
      <c r="AA12" s="32">
        <v>0</v>
      </c>
      <c r="AB12" s="32">
        <v>0</v>
      </c>
      <c r="AC12" s="32">
        <v>50000</v>
      </c>
      <c r="AD12" s="32">
        <v>471</v>
      </c>
      <c r="AE12" s="32">
        <v>2233477</v>
      </c>
      <c r="AF12" s="32">
        <v>22231</v>
      </c>
      <c r="AG12" s="32">
        <v>747231</v>
      </c>
      <c r="AH12" s="32">
        <v>0</v>
      </c>
      <c r="AI12" s="32">
        <v>0</v>
      </c>
      <c r="AJ12" s="32">
        <v>50000</v>
      </c>
      <c r="AK12" s="32">
        <v>1215</v>
      </c>
      <c r="AL12" s="32">
        <v>2554459</v>
      </c>
      <c r="AM12" s="32">
        <v>21800</v>
      </c>
      <c r="AN12" s="32">
        <v>1107800</v>
      </c>
      <c r="AO12" s="32">
        <v>0</v>
      </c>
      <c r="AP12" s="32">
        <v>0</v>
      </c>
      <c r="AQ12" s="32">
        <v>50000</v>
      </c>
      <c r="AR12" s="32">
        <v>394</v>
      </c>
      <c r="AS12" s="32">
        <v>2735451</v>
      </c>
      <c r="AT12" s="32">
        <v>0</v>
      </c>
      <c r="AU12" s="32">
        <v>1294633</v>
      </c>
      <c r="AV12" s="32">
        <v>0</v>
      </c>
      <c r="AW12" s="32">
        <v>0</v>
      </c>
      <c r="AX12" s="32">
        <v>50000</v>
      </c>
      <c r="AY12" s="32">
        <v>399</v>
      </c>
      <c r="AZ12" s="32">
        <v>3004072.64</v>
      </c>
      <c r="BA12" s="32">
        <v>0</v>
      </c>
      <c r="BB12" s="32">
        <v>1295130</v>
      </c>
      <c r="BC12" s="32">
        <v>0</v>
      </c>
      <c r="BD12" s="32">
        <v>0</v>
      </c>
      <c r="BE12" s="32">
        <v>50000</v>
      </c>
      <c r="BF12" s="32">
        <v>1639.36</v>
      </c>
      <c r="BG12" s="32">
        <v>3069469</v>
      </c>
      <c r="BH12" s="32">
        <v>0</v>
      </c>
      <c r="BI12" s="32">
        <v>2110128</v>
      </c>
      <c r="BJ12" s="32">
        <v>0</v>
      </c>
      <c r="BK12" s="32">
        <v>0</v>
      </c>
      <c r="BL12" s="32">
        <v>60000</v>
      </c>
      <c r="BM12" s="32">
        <v>0</v>
      </c>
      <c r="BN12" s="32">
        <v>3728895</v>
      </c>
      <c r="BO12" s="32">
        <v>0</v>
      </c>
      <c r="BP12" s="32">
        <v>2127390</v>
      </c>
      <c r="BQ12" s="32">
        <v>0</v>
      </c>
      <c r="BR12" s="32">
        <v>0</v>
      </c>
      <c r="BS12" s="32">
        <v>60000</v>
      </c>
      <c r="BT12" s="32">
        <v>74.83</v>
      </c>
      <c r="BU12" s="32">
        <v>4206315</v>
      </c>
      <c r="BV12" s="32">
        <v>0</v>
      </c>
      <c r="BW12" s="32">
        <v>2140000</v>
      </c>
      <c r="BX12" s="32">
        <v>0</v>
      </c>
      <c r="BY12" s="32">
        <v>0</v>
      </c>
      <c r="BZ12" s="32">
        <v>60000</v>
      </c>
      <c r="CA12" s="32">
        <v>668.02</v>
      </c>
      <c r="CB12" s="32">
        <v>4656124.27</v>
      </c>
      <c r="CC12" s="32">
        <v>113722</v>
      </c>
      <c r="CD12" s="32">
        <v>2177000.16</v>
      </c>
      <c r="CE12" s="32">
        <v>0</v>
      </c>
      <c r="CF12" s="32">
        <v>0</v>
      </c>
      <c r="CG12" s="32">
        <v>60000</v>
      </c>
      <c r="CH12" s="32">
        <v>88.84</v>
      </c>
      <c r="CI12" s="32">
        <v>4945486.94</v>
      </c>
      <c r="CJ12" s="32">
        <v>113723.06</v>
      </c>
      <c r="CK12" s="32">
        <v>2347217.3</v>
      </c>
      <c r="CL12" s="32">
        <v>0</v>
      </c>
      <c r="CN12" s="32">
        <v>50000</v>
      </c>
      <c r="CO12" s="32">
        <v>262.7</v>
      </c>
      <c r="CP12" s="32">
        <v>5702050.4</v>
      </c>
      <c r="CQ12" s="32">
        <v>113311.6</v>
      </c>
      <c r="CR12" s="32">
        <v>2400000.4</v>
      </c>
      <c r="CS12" s="32">
        <v>0</v>
      </c>
      <c r="CU12" s="32">
        <v>55000</v>
      </c>
      <c r="CV12" s="32">
        <v>749.6</v>
      </c>
      <c r="CW12" s="32">
        <v>6937686</v>
      </c>
      <c r="CX12" s="32">
        <v>113490</v>
      </c>
      <c r="CY12" s="32">
        <v>2450000</v>
      </c>
      <c r="CZ12" s="32">
        <v>0</v>
      </c>
      <c r="DB12" s="32">
        <v>90000.02</v>
      </c>
      <c r="DC12" s="32">
        <v>2139.98</v>
      </c>
      <c r="DD12" s="32">
        <v>7141699</v>
      </c>
      <c r="DE12" s="32">
        <v>113121</v>
      </c>
      <c r="DF12" s="32">
        <v>2646000</v>
      </c>
      <c r="DG12" s="32">
        <v>0</v>
      </c>
      <c r="DI12" s="32">
        <v>85000.06</v>
      </c>
      <c r="DJ12" s="32">
        <v>881.94</v>
      </c>
      <c r="DK12" s="32">
        <v>7992229</v>
      </c>
      <c r="DL12" s="32">
        <v>113410</v>
      </c>
      <c r="DM12" s="32">
        <v>2296034</v>
      </c>
      <c r="DN12" s="32">
        <v>0</v>
      </c>
      <c r="DP12" s="32">
        <v>104000</v>
      </c>
      <c r="DQ12" s="32">
        <v>651</v>
      </c>
      <c r="DR12" s="32">
        <v>7324607</v>
      </c>
      <c r="DS12" s="32">
        <v>113723</v>
      </c>
      <c r="DT12" s="32">
        <v>2365911</v>
      </c>
      <c r="DU12" s="32">
        <v>0</v>
      </c>
      <c r="DW12" s="32">
        <v>104000</v>
      </c>
      <c r="DX12" s="38">
        <v>412</v>
      </c>
      <c r="DY12" s="36">
        <v>7119844</v>
      </c>
      <c r="DZ12" s="36">
        <v>111743</v>
      </c>
      <c r="EA12" s="38">
        <v>1987761</v>
      </c>
      <c r="EB12" s="32">
        <v>0</v>
      </c>
      <c r="ED12" s="32">
        <v>104000</v>
      </c>
      <c r="EF12" s="32">
        <v>6736173</v>
      </c>
      <c r="EG12" s="32">
        <v>108768</v>
      </c>
      <c r="EH12" s="32">
        <v>2001799</v>
      </c>
      <c r="EI12" s="32">
        <v>0</v>
      </c>
      <c r="EK12" s="32">
        <v>104000</v>
      </c>
      <c r="EM12" s="32">
        <v>7391322</v>
      </c>
      <c r="EN12" s="32">
        <v>112642</v>
      </c>
      <c r="EO12" s="32">
        <v>1994018</v>
      </c>
      <c r="EP12" s="32">
        <v>0</v>
      </c>
      <c r="ER12" s="32">
        <v>104000</v>
      </c>
      <c r="ET12" s="32">
        <v>7269280</v>
      </c>
      <c r="EU12" s="32">
        <v>110883</v>
      </c>
      <c r="EV12" s="32">
        <v>1997218</v>
      </c>
      <c r="EW12" s="32">
        <v>0</v>
      </c>
      <c r="EY12" s="32">
        <v>104000</v>
      </c>
      <c r="FA12" s="32">
        <v>7148808</v>
      </c>
      <c r="FB12" s="32">
        <v>109123</v>
      </c>
      <c r="FC12" s="32">
        <v>1992787</v>
      </c>
      <c r="FD12" s="32">
        <v>0</v>
      </c>
      <c r="FF12" s="32">
        <v>104000</v>
      </c>
      <c r="FH12" s="32">
        <v>7113785</v>
      </c>
      <c r="FI12" s="32">
        <v>111683</v>
      </c>
      <c r="FJ12" s="32">
        <v>2152588</v>
      </c>
      <c r="FK12" s="32">
        <v>0</v>
      </c>
      <c r="FM12" s="32">
        <v>104000</v>
      </c>
      <c r="FO12" s="5">
        <v>8445630</v>
      </c>
      <c r="FP12" s="5">
        <v>109090</v>
      </c>
      <c r="FQ12" s="5">
        <v>1132350</v>
      </c>
      <c r="FR12" s="5">
        <v>0</v>
      </c>
      <c r="FS12" s="5">
        <v>0</v>
      </c>
      <c r="FT12" s="5">
        <v>104000</v>
      </c>
      <c r="FU12" s="5">
        <v>0</v>
      </c>
      <c r="FV12" s="5">
        <v>7628584</v>
      </c>
      <c r="FW12" s="5">
        <v>199936</v>
      </c>
      <c r="FX12" s="5">
        <v>1034950</v>
      </c>
      <c r="FY12" s="5">
        <v>0</v>
      </c>
      <c r="FZ12" s="5">
        <v>0</v>
      </c>
      <c r="GA12" s="5">
        <v>104000</v>
      </c>
      <c r="GB12" s="5">
        <v>0</v>
      </c>
      <c r="GC12" s="5">
        <v>7755037</v>
      </c>
      <c r="GD12" s="5">
        <v>179254</v>
      </c>
      <c r="GE12" s="5">
        <v>932150</v>
      </c>
      <c r="GF12" s="5">
        <v>0</v>
      </c>
      <c r="GG12" s="5">
        <v>0</v>
      </c>
      <c r="GH12" s="5">
        <v>104000</v>
      </c>
      <c r="GI12" s="5">
        <v>0</v>
      </c>
      <c r="GJ12" s="5">
        <f>INDEX(Sheet1!$D$2:$D$434,MATCH(Data!B12,Sheet1!$B$2:$B$434,0))</f>
        <v>8033190</v>
      </c>
      <c r="GK12" s="5">
        <f>INDEX(Sheet1!$E$2:$E$434,MATCH(Data!B12,Sheet1!$B$2:$B$434,0))</f>
        <v>175261</v>
      </c>
      <c r="GL12" s="5">
        <f>INDEX(Sheet1!$H$2:$H$434,MATCH(Data!B12,Sheet1!$B$2:$B$434,0))</f>
        <v>0</v>
      </c>
      <c r="GM12" s="5">
        <f>INDEX(Sheet1!$K$2:$K$434,MATCH(Data!B12,Sheet1!$B$2:$B$434,0))</f>
        <v>0</v>
      </c>
      <c r="GN12" s="5">
        <f>INDEX(Sheet1!$F$2:$F$434,MATCH(Data!B12,Sheet1!$B$2:$B$434,0))</f>
        <v>0</v>
      </c>
      <c r="GO12" s="5">
        <f>INDEX(Sheet1!$I$2:$I$434,MATCH(Data!B12,Sheet1!$B$2:$B$434,0))</f>
        <v>104000</v>
      </c>
      <c r="GP12" s="5">
        <f>INDEX(Sheet1!$J$2:$J$434,MATCH(Data!B12,Sheet1!$B$2:$B$434,0))</f>
        <v>0</v>
      </c>
      <c r="GQ12" s="5">
        <v>9002469</v>
      </c>
      <c r="GR12" s="5">
        <v>231462</v>
      </c>
      <c r="GS12" s="5">
        <v>0</v>
      </c>
      <c r="GT12" s="5">
        <v>0</v>
      </c>
      <c r="GU12" s="5">
        <v>0</v>
      </c>
      <c r="GV12" s="5">
        <v>104000</v>
      </c>
      <c r="GW12" s="5">
        <v>0</v>
      </c>
    </row>
    <row r="13" spans="1:205" ht="12.75">
      <c r="A13" s="32">
        <v>140</v>
      </c>
      <c r="B13" s="32" t="s">
        <v>100</v>
      </c>
      <c r="C13" s="32">
        <v>7095822</v>
      </c>
      <c r="D13" s="32">
        <v>0</v>
      </c>
      <c r="E13" s="32">
        <v>167440</v>
      </c>
      <c r="F13" s="32">
        <v>0</v>
      </c>
      <c r="G13" s="32">
        <v>0</v>
      </c>
      <c r="H13" s="32">
        <v>0</v>
      </c>
      <c r="I13" s="32">
        <v>0</v>
      </c>
      <c r="J13" s="32">
        <v>6884128</v>
      </c>
      <c r="K13" s="32">
        <v>0</v>
      </c>
      <c r="L13" s="32">
        <v>165080</v>
      </c>
      <c r="M13" s="32">
        <v>0</v>
      </c>
      <c r="N13" s="32">
        <v>0</v>
      </c>
      <c r="O13" s="32">
        <v>0</v>
      </c>
      <c r="P13" s="32">
        <v>0</v>
      </c>
      <c r="Q13" s="32">
        <v>6573321</v>
      </c>
      <c r="R13" s="32">
        <v>0</v>
      </c>
      <c r="S13" s="32">
        <v>129657</v>
      </c>
      <c r="T13" s="32">
        <v>0</v>
      </c>
      <c r="U13" s="32">
        <v>0</v>
      </c>
      <c r="V13" s="32">
        <v>0</v>
      </c>
      <c r="W13" s="32">
        <v>0</v>
      </c>
      <c r="X13" s="32">
        <v>5170871</v>
      </c>
      <c r="Y13" s="32">
        <v>0</v>
      </c>
      <c r="Z13" s="32">
        <v>755835</v>
      </c>
      <c r="AA13" s="32">
        <v>0</v>
      </c>
      <c r="AB13" s="32">
        <v>0</v>
      </c>
      <c r="AC13" s="32">
        <v>0</v>
      </c>
      <c r="AD13" s="32">
        <v>0</v>
      </c>
      <c r="AE13" s="32">
        <v>5943520</v>
      </c>
      <c r="AF13" s="32">
        <v>0</v>
      </c>
      <c r="AG13" s="32">
        <v>295180</v>
      </c>
      <c r="AH13" s="32">
        <v>0</v>
      </c>
      <c r="AI13" s="32">
        <v>0</v>
      </c>
      <c r="AJ13" s="32">
        <v>0</v>
      </c>
      <c r="AK13" s="32">
        <v>0</v>
      </c>
      <c r="AL13" s="32">
        <v>6537591</v>
      </c>
      <c r="AM13" s="32">
        <v>0</v>
      </c>
      <c r="AN13" s="32">
        <v>430140</v>
      </c>
      <c r="AO13" s="32">
        <v>0</v>
      </c>
      <c r="AP13" s="32">
        <v>0</v>
      </c>
      <c r="AQ13" s="32">
        <v>0</v>
      </c>
      <c r="AR13" s="32">
        <v>0</v>
      </c>
      <c r="AS13" s="32">
        <v>6579804</v>
      </c>
      <c r="AT13" s="32">
        <v>0</v>
      </c>
      <c r="AU13" s="32">
        <v>430462</v>
      </c>
      <c r="AV13" s="32">
        <v>0</v>
      </c>
      <c r="AW13" s="32">
        <v>0</v>
      </c>
      <c r="AX13" s="32">
        <v>0</v>
      </c>
      <c r="AY13" s="32">
        <v>0</v>
      </c>
      <c r="AZ13" s="32">
        <v>6849573</v>
      </c>
      <c r="BA13" s="32">
        <v>0</v>
      </c>
      <c r="BB13" s="32">
        <v>430063</v>
      </c>
      <c r="BC13" s="32">
        <v>0</v>
      </c>
      <c r="BD13" s="32">
        <v>0</v>
      </c>
      <c r="BE13" s="32">
        <v>0</v>
      </c>
      <c r="BF13" s="32">
        <v>0</v>
      </c>
      <c r="BG13" s="32">
        <v>7287152</v>
      </c>
      <c r="BH13" s="32">
        <v>0</v>
      </c>
      <c r="BI13" s="32">
        <v>429013</v>
      </c>
      <c r="BJ13" s="32">
        <v>0</v>
      </c>
      <c r="BK13" s="32">
        <v>0</v>
      </c>
      <c r="BL13" s="32">
        <v>0</v>
      </c>
      <c r="BM13" s="32">
        <v>0</v>
      </c>
      <c r="BN13" s="32">
        <v>7307132</v>
      </c>
      <c r="BO13" s="32">
        <v>0</v>
      </c>
      <c r="BP13" s="32">
        <v>432150</v>
      </c>
      <c r="BQ13" s="32">
        <v>0</v>
      </c>
      <c r="BR13" s="32">
        <v>0</v>
      </c>
      <c r="BS13" s="32">
        <v>0</v>
      </c>
      <c r="BT13" s="32">
        <v>0</v>
      </c>
      <c r="BU13" s="32">
        <v>7914982</v>
      </c>
      <c r="BV13" s="32">
        <v>0</v>
      </c>
      <c r="BW13" s="32">
        <v>392554</v>
      </c>
      <c r="BX13" s="32">
        <v>0</v>
      </c>
      <c r="BY13" s="32">
        <v>0</v>
      </c>
      <c r="BZ13" s="32">
        <v>0</v>
      </c>
      <c r="CA13" s="32">
        <v>0</v>
      </c>
      <c r="CB13" s="32">
        <v>8050251</v>
      </c>
      <c r="CC13" s="32">
        <v>0</v>
      </c>
      <c r="CD13" s="32">
        <v>395033</v>
      </c>
      <c r="CE13" s="32">
        <v>0</v>
      </c>
      <c r="CF13" s="32">
        <v>0</v>
      </c>
      <c r="CG13" s="32">
        <v>50000</v>
      </c>
      <c r="CH13" s="32">
        <v>0</v>
      </c>
      <c r="CI13" s="32">
        <v>7480286</v>
      </c>
      <c r="CJ13" s="32">
        <v>256652</v>
      </c>
      <c r="CK13" s="32">
        <v>409670</v>
      </c>
      <c r="CL13" s="32">
        <v>0</v>
      </c>
      <c r="CN13" s="32">
        <v>140000</v>
      </c>
      <c r="CO13" s="32">
        <v>0</v>
      </c>
      <c r="CP13" s="32">
        <v>7596213</v>
      </c>
      <c r="CQ13" s="32">
        <v>229421</v>
      </c>
      <c r="CR13" s="32">
        <v>609354</v>
      </c>
      <c r="CS13" s="32">
        <v>0</v>
      </c>
      <c r="CU13" s="32">
        <v>220000</v>
      </c>
      <c r="CV13" s="32">
        <v>0</v>
      </c>
      <c r="CW13" s="32">
        <v>6591205</v>
      </c>
      <c r="CX13" s="32">
        <v>235755</v>
      </c>
      <c r="CY13" s="32">
        <v>1148028</v>
      </c>
      <c r="CZ13" s="32">
        <v>0</v>
      </c>
      <c r="DB13" s="32">
        <v>320000</v>
      </c>
      <c r="DC13" s="32">
        <v>0</v>
      </c>
      <c r="DD13" s="32">
        <v>6830159</v>
      </c>
      <c r="DE13" s="32">
        <v>242280</v>
      </c>
      <c r="DF13" s="32">
        <v>880124</v>
      </c>
      <c r="DG13" s="32">
        <v>0</v>
      </c>
      <c r="DI13" s="32">
        <v>320000</v>
      </c>
      <c r="DK13" s="32">
        <v>8087433</v>
      </c>
      <c r="DL13" s="32">
        <v>248999</v>
      </c>
      <c r="DM13" s="32">
        <v>373781</v>
      </c>
      <c r="DN13" s="32">
        <v>0</v>
      </c>
      <c r="DP13" s="32">
        <v>320000</v>
      </c>
      <c r="DR13" s="32">
        <v>8554147</v>
      </c>
      <c r="DS13" s="32">
        <v>255921</v>
      </c>
      <c r="DT13" s="32">
        <v>373874</v>
      </c>
      <c r="DU13" s="32">
        <v>0</v>
      </c>
      <c r="DW13" s="32">
        <v>320000</v>
      </c>
      <c r="DX13" s="35"/>
      <c r="DY13" s="36">
        <v>8198170</v>
      </c>
      <c r="DZ13" s="36">
        <v>263050</v>
      </c>
      <c r="EA13" s="38">
        <v>1036950</v>
      </c>
      <c r="EB13" s="32">
        <v>0</v>
      </c>
      <c r="ED13" s="32">
        <v>320000</v>
      </c>
      <c r="EF13" s="32">
        <v>7989766</v>
      </c>
      <c r="EG13" s="32">
        <v>93850</v>
      </c>
      <c r="EI13" s="32">
        <v>0</v>
      </c>
      <c r="EK13" s="32">
        <v>320000</v>
      </c>
      <c r="EM13" s="32">
        <v>8603508</v>
      </c>
      <c r="EN13" s="32">
        <v>244964</v>
      </c>
      <c r="EP13" s="32">
        <v>0</v>
      </c>
      <c r="ER13" s="32">
        <v>220000</v>
      </c>
      <c r="ET13" s="32">
        <v>8912867</v>
      </c>
      <c r="EU13" s="32">
        <v>253295</v>
      </c>
      <c r="EW13" s="32">
        <v>0</v>
      </c>
      <c r="EY13" s="32">
        <v>220000</v>
      </c>
      <c r="FA13" s="32">
        <v>8691085</v>
      </c>
      <c r="FB13" s="32">
        <v>261039</v>
      </c>
      <c r="FD13" s="32">
        <v>0</v>
      </c>
      <c r="FF13" s="32">
        <v>270000</v>
      </c>
      <c r="FH13" s="32">
        <v>8058252</v>
      </c>
      <c r="FI13" s="32">
        <v>302883</v>
      </c>
      <c r="FK13" s="32">
        <v>0</v>
      </c>
      <c r="FM13" s="32">
        <v>270000</v>
      </c>
      <c r="FO13" s="5">
        <v>7943410</v>
      </c>
      <c r="FP13" s="5">
        <v>303776</v>
      </c>
      <c r="FQ13" s="5">
        <v>0</v>
      </c>
      <c r="FR13" s="5">
        <v>0</v>
      </c>
      <c r="FS13" s="5">
        <v>0</v>
      </c>
      <c r="FT13" s="5">
        <v>270000</v>
      </c>
      <c r="FU13" s="5">
        <v>0</v>
      </c>
      <c r="FV13" s="5">
        <v>7761219</v>
      </c>
      <c r="FW13" s="5">
        <v>303815</v>
      </c>
      <c r="FX13" s="5">
        <v>0</v>
      </c>
      <c r="FY13" s="5">
        <v>0</v>
      </c>
      <c r="FZ13" s="5">
        <v>0</v>
      </c>
      <c r="GA13" s="5">
        <v>270000</v>
      </c>
      <c r="GB13" s="5">
        <v>0</v>
      </c>
      <c r="GC13" s="5">
        <v>7800676</v>
      </c>
      <c r="GD13" s="5">
        <v>302905</v>
      </c>
      <c r="GE13" s="5">
        <v>0</v>
      </c>
      <c r="GF13" s="5">
        <v>0</v>
      </c>
      <c r="GG13" s="5">
        <v>0</v>
      </c>
      <c r="GH13" s="5">
        <v>270000</v>
      </c>
      <c r="GI13" s="5">
        <v>0</v>
      </c>
      <c r="GJ13" s="5">
        <f>INDEX(Sheet1!$D$2:$D$434,MATCH(Data!B13,Sheet1!$B$2:$B$434,0))</f>
        <v>8830956</v>
      </c>
      <c r="GK13" s="5">
        <f>INDEX(Sheet1!$E$2:$E$434,MATCH(Data!B13,Sheet1!$B$2:$B$434,0))</f>
        <v>301080</v>
      </c>
      <c r="GL13" s="5">
        <f>INDEX(Sheet1!$H$2:$H$434,MATCH(Data!B13,Sheet1!$B$2:$B$434,0))</f>
        <v>0</v>
      </c>
      <c r="GM13" s="5">
        <f>INDEX(Sheet1!$K$2:$K$434,MATCH(Data!B13,Sheet1!$B$2:$B$434,0))</f>
        <v>0</v>
      </c>
      <c r="GN13" s="5">
        <f>INDEX(Sheet1!$F$2:$F$434,MATCH(Data!B13,Sheet1!$B$2:$B$434,0))</f>
        <v>0</v>
      </c>
      <c r="GO13" s="5">
        <f>INDEX(Sheet1!$I$2:$I$434,MATCH(Data!B13,Sheet1!$B$2:$B$434,0))</f>
        <v>270000</v>
      </c>
      <c r="GP13" s="5">
        <f>INDEX(Sheet1!$J$2:$J$434,MATCH(Data!B13,Sheet1!$B$2:$B$434,0))</f>
        <v>0</v>
      </c>
      <c r="GQ13" s="5">
        <v>7497125</v>
      </c>
      <c r="GR13" s="5">
        <v>284200</v>
      </c>
      <c r="GS13" s="5">
        <v>0</v>
      </c>
      <c r="GT13" s="5">
        <v>0</v>
      </c>
      <c r="GU13" s="5">
        <v>0</v>
      </c>
      <c r="GV13" s="5">
        <v>300000</v>
      </c>
      <c r="GW13" s="5">
        <v>0</v>
      </c>
    </row>
    <row r="14" spans="1:205" ht="12.75">
      <c r="A14" s="32">
        <v>147</v>
      </c>
      <c r="B14" s="32" t="s">
        <v>101</v>
      </c>
      <c r="C14" s="32">
        <v>48397023</v>
      </c>
      <c r="D14" s="32">
        <v>0</v>
      </c>
      <c r="E14" s="32">
        <v>4458932</v>
      </c>
      <c r="F14" s="32">
        <v>0</v>
      </c>
      <c r="G14" s="32">
        <v>0</v>
      </c>
      <c r="H14" s="32">
        <v>0</v>
      </c>
      <c r="I14" s="32">
        <v>0</v>
      </c>
      <c r="J14" s="32">
        <v>46306725</v>
      </c>
      <c r="K14" s="32">
        <v>0</v>
      </c>
      <c r="L14" s="32">
        <v>4441652</v>
      </c>
      <c r="M14" s="32">
        <v>0</v>
      </c>
      <c r="N14" s="32">
        <v>0</v>
      </c>
      <c r="O14" s="32">
        <v>0</v>
      </c>
      <c r="P14" s="32">
        <v>82901</v>
      </c>
      <c r="Q14" s="32">
        <v>45701682</v>
      </c>
      <c r="R14" s="32">
        <v>0</v>
      </c>
      <c r="S14" s="32">
        <v>4209928</v>
      </c>
      <c r="T14" s="32">
        <v>0</v>
      </c>
      <c r="U14" s="32">
        <v>0</v>
      </c>
      <c r="V14" s="32">
        <v>0</v>
      </c>
      <c r="W14" s="32">
        <v>11130</v>
      </c>
      <c r="X14" s="32">
        <v>31531507</v>
      </c>
      <c r="Y14" s="32">
        <v>0</v>
      </c>
      <c r="Z14" s="32">
        <v>4571270</v>
      </c>
      <c r="AA14" s="32">
        <v>0</v>
      </c>
      <c r="AB14" s="32">
        <v>0</v>
      </c>
      <c r="AC14" s="32">
        <v>0</v>
      </c>
      <c r="AD14" s="32">
        <v>11428</v>
      </c>
      <c r="AE14" s="32">
        <v>30968647</v>
      </c>
      <c r="AF14" s="32">
        <v>0</v>
      </c>
      <c r="AG14" s="32">
        <v>4370677</v>
      </c>
      <c r="AH14" s="32">
        <v>0</v>
      </c>
      <c r="AI14" s="32">
        <v>0</v>
      </c>
      <c r="AJ14" s="32">
        <v>0</v>
      </c>
      <c r="AK14" s="32">
        <v>15966</v>
      </c>
      <c r="AL14" s="32">
        <v>35980996</v>
      </c>
      <c r="AM14" s="32">
        <v>0</v>
      </c>
      <c r="AN14" s="32">
        <v>5343556</v>
      </c>
      <c r="AO14" s="32">
        <v>0</v>
      </c>
      <c r="AP14" s="32">
        <v>0</v>
      </c>
      <c r="AQ14" s="32">
        <v>0</v>
      </c>
      <c r="AR14" s="32">
        <v>12377</v>
      </c>
      <c r="AS14" s="32">
        <v>35445233</v>
      </c>
      <c r="AT14" s="32">
        <v>0</v>
      </c>
      <c r="AU14" s="32">
        <v>5234777</v>
      </c>
      <c r="AV14" s="32">
        <v>0</v>
      </c>
      <c r="AW14" s="32">
        <v>0</v>
      </c>
      <c r="AX14" s="32">
        <v>0</v>
      </c>
      <c r="AY14" s="32">
        <v>18787</v>
      </c>
      <c r="AZ14" s="32">
        <v>34951446</v>
      </c>
      <c r="BA14" s="32">
        <v>0</v>
      </c>
      <c r="BB14" s="32">
        <v>5303239</v>
      </c>
      <c r="BC14" s="32">
        <v>0</v>
      </c>
      <c r="BD14" s="32">
        <v>2260000</v>
      </c>
      <c r="BE14" s="32">
        <v>0</v>
      </c>
      <c r="BF14" s="32">
        <v>0</v>
      </c>
      <c r="BG14" s="32">
        <v>33781171</v>
      </c>
      <c r="BH14" s="32">
        <v>0</v>
      </c>
      <c r="BI14" s="32">
        <v>5656835</v>
      </c>
      <c r="BJ14" s="32">
        <v>0</v>
      </c>
      <c r="BK14" s="32">
        <v>2260000</v>
      </c>
      <c r="BL14" s="32">
        <v>116033</v>
      </c>
      <c r="BM14" s="32">
        <v>0</v>
      </c>
      <c r="BN14" s="32">
        <v>35446249</v>
      </c>
      <c r="BO14" s="32">
        <v>764125</v>
      </c>
      <c r="BP14" s="32">
        <v>4686691</v>
      </c>
      <c r="BQ14" s="32">
        <v>0</v>
      </c>
      <c r="BR14" s="32">
        <v>1760000</v>
      </c>
      <c r="BS14" s="32">
        <v>450000</v>
      </c>
      <c r="BT14" s="32">
        <v>0</v>
      </c>
      <c r="BU14" s="32">
        <v>37885725</v>
      </c>
      <c r="BV14" s="32">
        <v>889373</v>
      </c>
      <c r="BW14" s="32">
        <v>4951980</v>
      </c>
      <c r="BX14" s="32">
        <v>0</v>
      </c>
      <c r="BY14" s="32">
        <v>1760000</v>
      </c>
      <c r="BZ14" s="32">
        <v>750000</v>
      </c>
      <c r="CA14" s="32">
        <v>0</v>
      </c>
      <c r="CB14" s="32">
        <v>38923976</v>
      </c>
      <c r="CC14" s="32">
        <v>1465716</v>
      </c>
      <c r="CD14" s="32">
        <v>4883359</v>
      </c>
      <c r="CE14" s="32">
        <v>0</v>
      </c>
      <c r="CF14" s="32">
        <v>1760000</v>
      </c>
      <c r="CG14" s="32">
        <v>850000</v>
      </c>
      <c r="CH14" s="32">
        <v>0</v>
      </c>
      <c r="CI14" s="32">
        <v>40907750</v>
      </c>
      <c r="CJ14" s="32">
        <v>1443046</v>
      </c>
      <c r="CK14" s="32">
        <v>5082148</v>
      </c>
      <c r="CL14" s="32">
        <v>0</v>
      </c>
      <c r="CM14" s="32">
        <v>1760000</v>
      </c>
      <c r="CN14" s="32">
        <v>850000</v>
      </c>
      <c r="CO14" s="32">
        <v>0</v>
      </c>
      <c r="CP14" s="32">
        <v>40619060</v>
      </c>
      <c r="CQ14" s="32">
        <v>1608014</v>
      </c>
      <c r="CR14" s="32">
        <v>5761975</v>
      </c>
      <c r="CS14" s="32">
        <v>0</v>
      </c>
      <c r="CT14" s="32">
        <v>1760000</v>
      </c>
      <c r="CU14" s="32">
        <v>1275000</v>
      </c>
      <c r="CV14" s="32">
        <v>0</v>
      </c>
      <c r="CW14" s="32">
        <v>42247876</v>
      </c>
      <c r="CX14" s="32">
        <v>1962030</v>
      </c>
      <c r="CY14" s="32">
        <v>5874529</v>
      </c>
      <c r="CZ14" s="32">
        <v>0</v>
      </c>
      <c r="DA14" s="32">
        <v>1260000</v>
      </c>
      <c r="DB14" s="32">
        <v>1335000</v>
      </c>
      <c r="DC14" s="32">
        <v>0</v>
      </c>
      <c r="DD14" s="32">
        <v>45238377</v>
      </c>
      <c r="DE14" s="32">
        <v>1858538</v>
      </c>
      <c r="DF14" s="32">
        <v>5787730</v>
      </c>
      <c r="DG14" s="32">
        <v>0</v>
      </c>
      <c r="DH14" s="32">
        <v>1260000</v>
      </c>
      <c r="DI14" s="32">
        <v>1335000</v>
      </c>
      <c r="DK14" s="32">
        <v>50440190</v>
      </c>
      <c r="DL14" s="32">
        <v>1838382</v>
      </c>
      <c r="DM14" s="32">
        <v>5902303</v>
      </c>
      <c r="DN14" s="32">
        <v>0</v>
      </c>
      <c r="DO14" s="32">
        <v>960000</v>
      </c>
      <c r="DP14" s="32">
        <v>1335000</v>
      </c>
      <c r="DR14" s="32">
        <v>55573287</v>
      </c>
      <c r="DS14" s="32">
        <v>1831494</v>
      </c>
      <c r="DT14" s="32">
        <v>5922524</v>
      </c>
      <c r="DU14" s="32">
        <v>0</v>
      </c>
      <c r="DV14" s="32">
        <v>960000</v>
      </c>
      <c r="DW14" s="32">
        <v>1335000</v>
      </c>
      <c r="DX14" s="35"/>
      <c r="DY14" s="36">
        <v>55507188</v>
      </c>
      <c r="DZ14" s="36">
        <v>1828878</v>
      </c>
      <c r="EA14" s="38">
        <v>4881022</v>
      </c>
      <c r="EB14" s="32">
        <v>0</v>
      </c>
      <c r="EC14" s="32">
        <v>960000</v>
      </c>
      <c r="ED14" s="32">
        <v>1335000</v>
      </c>
      <c r="EF14" s="32">
        <v>56449162</v>
      </c>
      <c r="EG14" s="32">
        <v>2618221</v>
      </c>
      <c r="EH14" s="32">
        <v>2439903</v>
      </c>
      <c r="EI14" s="32">
        <v>0</v>
      </c>
      <c r="EJ14" s="32">
        <v>310000</v>
      </c>
      <c r="EK14" s="32">
        <v>1467000</v>
      </c>
      <c r="EM14" s="32">
        <v>57155266</v>
      </c>
      <c r="EN14" s="32">
        <v>2606481.25</v>
      </c>
      <c r="EO14" s="32">
        <v>2463120</v>
      </c>
      <c r="EP14" s="32">
        <v>0</v>
      </c>
      <c r="EQ14" s="32">
        <v>360000</v>
      </c>
      <c r="ER14" s="32">
        <v>1467000</v>
      </c>
      <c r="ET14" s="32">
        <v>56323335</v>
      </c>
      <c r="EU14" s="32">
        <v>2610970</v>
      </c>
      <c r="EV14" s="32">
        <v>3338981</v>
      </c>
      <c r="EW14" s="32">
        <v>0</v>
      </c>
      <c r="EX14" s="32">
        <v>2460000</v>
      </c>
      <c r="EY14" s="32">
        <v>1467000</v>
      </c>
      <c r="FA14" s="32">
        <v>59317331</v>
      </c>
      <c r="FB14" s="32">
        <v>1408577</v>
      </c>
      <c r="FC14" s="32">
        <v>3333135</v>
      </c>
      <c r="FD14" s="32">
        <v>0</v>
      </c>
      <c r="FE14" s="32">
        <v>2460000</v>
      </c>
      <c r="FF14" s="32">
        <v>1467000</v>
      </c>
      <c r="FH14" s="32">
        <v>56882016</v>
      </c>
      <c r="FI14" s="32">
        <v>1408455</v>
      </c>
      <c r="FJ14" s="32">
        <v>3335385</v>
      </c>
      <c r="FK14" s="32">
        <v>0</v>
      </c>
      <c r="FL14" s="32">
        <v>2460000</v>
      </c>
      <c r="FM14" s="32">
        <v>1650500</v>
      </c>
      <c r="FO14" s="5">
        <v>57244575</v>
      </c>
      <c r="FP14" s="5">
        <v>1424007</v>
      </c>
      <c r="FQ14" s="5">
        <v>4338886</v>
      </c>
      <c r="FR14" s="5">
        <v>0</v>
      </c>
      <c r="FS14" s="5">
        <v>2460000</v>
      </c>
      <c r="FT14" s="5">
        <v>1650500</v>
      </c>
      <c r="FU14" s="5">
        <v>0</v>
      </c>
      <c r="FV14" s="5">
        <v>56275574</v>
      </c>
      <c r="FW14" s="5">
        <v>1408908</v>
      </c>
      <c r="FX14" s="5">
        <v>6302235</v>
      </c>
      <c r="FY14" s="5">
        <v>0</v>
      </c>
      <c r="FZ14" s="5">
        <v>2460000</v>
      </c>
      <c r="GA14" s="5">
        <v>1900500</v>
      </c>
      <c r="GB14" s="5">
        <v>0</v>
      </c>
      <c r="GC14" s="5">
        <v>56233997</v>
      </c>
      <c r="GD14" s="5">
        <v>1460728</v>
      </c>
      <c r="GE14" s="5">
        <v>7697535</v>
      </c>
      <c r="GF14" s="5">
        <v>0</v>
      </c>
      <c r="GG14" s="5">
        <v>2460000</v>
      </c>
      <c r="GH14" s="5">
        <v>1957515</v>
      </c>
      <c r="GI14" s="5">
        <v>0</v>
      </c>
      <c r="GJ14" s="5">
        <f>INDEX(Sheet1!$D$2:$D$434,MATCH(Data!B14,Sheet1!$B$2:$B$434,0))</f>
        <v>58235931</v>
      </c>
      <c r="GK14" s="5">
        <f>INDEX(Sheet1!$E$2:$E$434,MATCH(Data!B14,Sheet1!$B$2:$B$434,0))</f>
        <v>1418475</v>
      </c>
      <c r="GL14" s="5">
        <f>INDEX(Sheet1!$H$2:$H$434,MATCH(Data!B14,Sheet1!$B$2:$B$434,0))</f>
        <v>7659217</v>
      </c>
      <c r="GM14" s="5">
        <f>INDEX(Sheet1!$K$2:$K$434,MATCH(Data!B14,Sheet1!$B$2:$B$434,0))</f>
        <v>0</v>
      </c>
      <c r="GN14" s="5">
        <f>INDEX(Sheet1!$F$2:$F$434,MATCH(Data!B14,Sheet1!$B$2:$B$434,0))</f>
        <v>2460000</v>
      </c>
      <c r="GO14" s="5">
        <f>INDEX(Sheet1!$I$2:$I$434,MATCH(Data!B14,Sheet1!$B$2:$B$434,0))</f>
        <v>1957515</v>
      </c>
      <c r="GP14" s="5">
        <f>INDEX(Sheet1!$J$2:$J$434,MATCH(Data!B14,Sheet1!$B$2:$B$434,0))</f>
        <v>10041</v>
      </c>
      <c r="GQ14" s="5">
        <v>59279569</v>
      </c>
      <c r="GR14" s="5">
        <v>849542</v>
      </c>
      <c r="GS14" s="5">
        <v>7618603</v>
      </c>
      <c r="GT14" s="5">
        <v>0</v>
      </c>
      <c r="GU14" s="5">
        <v>2460000</v>
      </c>
      <c r="GV14" s="5">
        <v>2475320</v>
      </c>
      <c r="GW14" s="5">
        <v>0</v>
      </c>
    </row>
    <row r="15" spans="1:205" ht="12.75">
      <c r="A15" s="32">
        <v>154</v>
      </c>
      <c r="B15" s="32" t="s">
        <v>102</v>
      </c>
      <c r="C15" s="32">
        <v>3057627</v>
      </c>
      <c r="D15" s="32">
        <v>0</v>
      </c>
      <c r="E15" s="32">
        <v>162458</v>
      </c>
      <c r="F15" s="32">
        <v>0</v>
      </c>
      <c r="G15" s="32">
        <v>0</v>
      </c>
      <c r="H15" s="32">
        <v>0</v>
      </c>
      <c r="I15" s="32">
        <v>0</v>
      </c>
      <c r="J15" s="32">
        <v>2828353</v>
      </c>
      <c r="K15" s="32">
        <v>0</v>
      </c>
      <c r="L15" s="32">
        <v>165660</v>
      </c>
      <c r="M15" s="32">
        <v>0</v>
      </c>
      <c r="N15" s="32">
        <v>0</v>
      </c>
      <c r="O15" s="32">
        <v>0</v>
      </c>
      <c r="P15" s="32">
        <v>163.85</v>
      </c>
      <c r="Q15" s="32">
        <v>2990184</v>
      </c>
      <c r="R15" s="32">
        <v>0</v>
      </c>
      <c r="S15" s="32">
        <v>151688</v>
      </c>
      <c r="T15" s="32">
        <v>0</v>
      </c>
      <c r="U15" s="32">
        <v>0</v>
      </c>
      <c r="V15" s="32">
        <v>0</v>
      </c>
      <c r="W15" s="32">
        <v>0</v>
      </c>
      <c r="X15" s="32">
        <v>2267842</v>
      </c>
      <c r="Y15" s="32">
        <v>0</v>
      </c>
      <c r="Z15" s="32">
        <v>889967</v>
      </c>
      <c r="AA15" s="32">
        <v>0</v>
      </c>
      <c r="AB15" s="32">
        <v>0</v>
      </c>
      <c r="AC15" s="32">
        <v>0</v>
      </c>
      <c r="AD15" s="32">
        <v>0</v>
      </c>
      <c r="AE15" s="32">
        <v>2175323</v>
      </c>
      <c r="AF15" s="32">
        <v>0</v>
      </c>
      <c r="AG15" s="32">
        <v>902057</v>
      </c>
      <c r="AH15" s="32">
        <v>0</v>
      </c>
      <c r="AI15" s="32">
        <v>0</v>
      </c>
      <c r="AJ15" s="32">
        <v>0</v>
      </c>
      <c r="AK15" s="32">
        <v>0</v>
      </c>
      <c r="AL15" s="32">
        <v>2209137</v>
      </c>
      <c r="AM15" s="32">
        <v>0</v>
      </c>
      <c r="AN15" s="32">
        <v>802391</v>
      </c>
      <c r="AO15" s="32">
        <v>0</v>
      </c>
      <c r="AP15" s="32">
        <v>0</v>
      </c>
      <c r="AQ15" s="32">
        <v>0</v>
      </c>
      <c r="AR15" s="32">
        <v>328</v>
      </c>
      <c r="AS15" s="32">
        <v>2392122</v>
      </c>
      <c r="AT15" s="32">
        <v>0</v>
      </c>
      <c r="AU15" s="32">
        <v>837804</v>
      </c>
      <c r="AV15" s="32">
        <v>0</v>
      </c>
      <c r="AW15" s="32">
        <v>0</v>
      </c>
      <c r="AX15" s="32">
        <v>0</v>
      </c>
      <c r="AY15" s="32">
        <v>220</v>
      </c>
      <c r="AZ15" s="32">
        <v>2183334</v>
      </c>
      <c r="BA15" s="32">
        <v>72123</v>
      </c>
      <c r="BB15" s="32">
        <v>776809</v>
      </c>
      <c r="BC15" s="32">
        <v>0</v>
      </c>
      <c r="BD15" s="32">
        <v>0</v>
      </c>
      <c r="BE15" s="32">
        <v>0</v>
      </c>
      <c r="BF15" s="32">
        <v>406</v>
      </c>
      <c r="BG15" s="32">
        <v>2302649</v>
      </c>
      <c r="BH15" s="32">
        <v>72117</v>
      </c>
      <c r="BI15" s="32">
        <v>820433</v>
      </c>
      <c r="BJ15" s="32">
        <v>0</v>
      </c>
      <c r="BK15" s="32">
        <v>0</v>
      </c>
      <c r="BL15" s="32">
        <v>0</v>
      </c>
      <c r="BM15" s="32">
        <v>0</v>
      </c>
      <c r="BN15" s="32">
        <v>2293245</v>
      </c>
      <c r="BO15" s="32">
        <v>56328</v>
      </c>
      <c r="BP15" s="32">
        <v>822758</v>
      </c>
      <c r="BQ15" s="32">
        <v>0</v>
      </c>
      <c r="BR15" s="32">
        <v>0</v>
      </c>
      <c r="BS15" s="32">
        <v>0</v>
      </c>
      <c r="BT15" s="32">
        <v>0</v>
      </c>
      <c r="BU15" s="32">
        <v>2055085</v>
      </c>
      <c r="BV15" s="32">
        <v>0</v>
      </c>
      <c r="BW15" s="32">
        <v>809036</v>
      </c>
      <c r="BX15" s="32">
        <v>0</v>
      </c>
      <c r="BY15" s="32">
        <v>75000</v>
      </c>
      <c r="BZ15" s="32">
        <v>0</v>
      </c>
      <c r="CA15" s="32">
        <v>0</v>
      </c>
      <c r="CB15" s="32">
        <v>2259003</v>
      </c>
      <c r="CC15" s="32">
        <v>0</v>
      </c>
      <c r="CD15" s="32">
        <v>817117</v>
      </c>
      <c r="CE15" s="32">
        <v>0</v>
      </c>
      <c r="CF15" s="32">
        <v>125000</v>
      </c>
      <c r="CG15" s="32">
        <v>0</v>
      </c>
      <c r="CH15" s="32">
        <v>0</v>
      </c>
      <c r="CI15" s="32">
        <v>2245418</v>
      </c>
      <c r="CK15" s="32">
        <v>818330</v>
      </c>
      <c r="CL15" s="32">
        <v>0</v>
      </c>
      <c r="CO15" s="32">
        <v>315</v>
      </c>
      <c r="CP15" s="32">
        <v>2057780</v>
      </c>
      <c r="CR15" s="32">
        <v>817930</v>
      </c>
      <c r="CS15" s="32">
        <v>0</v>
      </c>
      <c r="CV15" s="32">
        <v>252</v>
      </c>
      <c r="CW15" s="32">
        <v>2370050</v>
      </c>
      <c r="CX15" s="32">
        <v>45046</v>
      </c>
      <c r="CY15" s="32">
        <v>815118</v>
      </c>
      <c r="CZ15" s="32">
        <v>0</v>
      </c>
      <c r="DC15" s="32">
        <v>0</v>
      </c>
      <c r="DD15" s="32">
        <v>2555360</v>
      </c>
      <c r="DE15" s="32">
        <v>46304</v>
      </c>
      <c r="DF15" s="32">
        <v>814624</v>
      </c>
      <c r="DG15" s="32">
        <v>0</v>
      </c>
      <c r="DK15" s="32">
        <v>2767202</v>
      </c>
      <c r="DL15" s="32">
        <v>44742</v>
      </c>
      <c r="DM15" s="32">
        <v>811943</v>
      </c>
      <c r="DN15" s="32">
        <v>0</v>
      </c>
      <c r="DR15" s="32">
        <v>3031724</v>
      </c>
      <c r="DS15" s="32">
        <v>180361</v>
      </c>
      <c r="DT15" s="32">
        <v>818480</v>
      </c>
      <c r="DU15" s="32">
        <v>0</v>
      </c>
      <c r="DX15" s="35"/>
      <c r="DY15" s="36">
        <v>3149755</v>
      </c>
      <c r="DZ15" s="36">
        <v>100538</v>
      </c>
      <c r="EA15" s="38">
        <v>824473</v>
      </c>
      <c r="EB15" s="32">
        <v>0</v>
      </c>
      <c r="EF15" s="32">
        <v>3170514</v>
      </c>
      <c r="EG15" s="32">
        <v>109826</v>
      </c>
      <c r="EH15" s="32">
        <v>826219</v>
      </c>
      <c r="EI15" s="32">
        <v>0</v>
      </c>
      <c r="EM15" s="32">
        <v>3138278</v>
      </c>
      <c r="EN15" s="32">
        <v>107218</v>
      </c>
      <c r="EO15" s="32">
        <v>826028</v>
      </c>
      <c r="EP15" s="32">
        <v>0</v>
      </c>
      <c r="ET15" s="32">
        <v>3029232</v>
      </c>
      <c r="EU15" s="32">
        <v>154304</v>
      </c>
      <c r="EV15" s="32">
        <v>876798</v>
      </c>
      <c r="EW15" s="32">
        <v>0</v>
      </c>
      <c r="FA15" s="32">
        <v>3282189</v>
      </c>
      <c r="FB15" s="32">
        <v>148516</v>
      </c>
      <c r="FC15" s="32">
        <v>879695</v>
      </c>
      <c r="FD15" s="32">
        <v>0</v>
      </c>
      <c r="FH15" s="32">
        <v>3098489</v>
      </c>
      <c r="FI15" s="32">
        <v>146241</v>
      </c>
      <c r="FJ15" s="32">
        <v>1240998</v>
      </c>
      <c r="FK15" s="32">
        <v>0</v>
      </c>
      <c r="FO15" s="5">
        <v>3143605</v>
      </c>
      <c r="FP15" s="5">
        <v>239328</v>
      </c>
      <c r="FQ15" s="5">
        <v>1126067</v>
      </c>
      <c r="FR15" s="5">
        <v>0</v>
      </c>
      <c r="FS15" s="5">
        <v>0</v>
      </c>
      <c r="FT15" s="5">
        <v>0</v>
      </c>
      <c r="FU15" s="5">
        <v>0</v>
      </c>
      <c r="FV15" s="5">
        <v>2379021</v>
      </c>
      <c r="FW15" s="5">
        <v>268470</v>
      </c>
      <c r="FX15" s="5">
        <v>1965500</v>
      </c>
      <c r="FY15" s="5">
        <v>0</v>
      </c>
      <c r="FZ15" s="5">
        <v>0</v>
      </c>
      <c r="GA15" s="5">
        <v>0</v>
      </c>
      <c r="GB15" s="5">
        <v>349</v>
      </c>
      <c r="GC15" s="5">
        <v>2352144</v>
      </c>
      <c r="GD15" s="5">
        <v>295958</v>
      </c>
      <c r="GE15" s="5">
        <v>1713500</v>
      </c>
      <c r="GF15" s="5">
        <v>0</v>
      </c>
      <c r="GG15" s="5">
        <v>0</v>
      </c>
      <c r="GH15" s="5">
        <v>350000</v>
      </c>
      <c r="GI15" s="5">
        <v>0</v>
      </c>
      <c r="GJ15" s="5">
        <f>INDEX(Sheet1!$D$2:$D$434,MATCH(Data!B15,Sheet1!$B$2:$B$434,0))</f>
        <v>2096895</v>
      </c>
      <c r="GK15" s="5">
        <f>INDEX(Sheet1!$E$2:$E$434,MATCH(Data!B15,Sheet1!$B$2:$B$434,0))</f>
        <v>297203</v>
      </c>
      <c r="GL15" s="5">
        <f>INDEX(Sheet1!$H$2:$H$434,MATCH(Data!B15,Sheet1!$B$2:$B$434,0))</f>
        <v>2170000</v>
      </c>
      <c r="GM15" s="5">
        <f>INDEX(Sheet1!$K$2:$K$434,MATCH(Data!B15,Sheet1!$B$2:$B$434,0))</f>
        <v>0</v>
      </c>
      <c r="GN15" s="5">
        <f>INDEX(Sheet1!$F$2:$F$434,MATCH(Data!B15,Sheet1!$B$2:$B$434,0))</f>
        <v>0</v>
      </c>
      <c r="GO15" s="5">
        <f>INDEX(Sheet1!$I$2:$I$434,MATCH(Data!B15,Sheet1!$B$2:$B$434,0))</f>
        <v>300000</v>
      </c>
      <c r="GP15" s="5">
        <f>INDEX(Sheet1!$J$2:$J$434,MATCH(Data!B15,Sheet1!$B$2:$B$434,0))</f>
        <v>0</v>
      </c>
      <c r="GQ15" s="5">
        <v>1577560</v>
      </c>
      <c r="GR15" s="5">
        <v>405016</v>
      </c>
      <c r="GS15" s="5">
        <v>2740614</v>
      </c>
      <c r="GT15" s="5">
        <v>0</v>
      </c>
      <c r="GU15" s="5">
        <v>0</v>
      </c>
      <c r="GV15" s="5">
        <v>375000</v>
      </c>
      <c r="GW15" s="5">
        <v>0</v>
      </c>
    </row>
    <row r="16" spans="1:205" ht="12.75">
      <c r="A16" s="32">
        <v>161</v>
      </c>
      <c r="B16" s="32" t="s">
        <v>103</v>
      </c>
      <c r="C16" s="32">
        <v>1169267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1111000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1111954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879399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827141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799107</v>
      </c>
      <c r="AM16" s="32">
        <v>0</v>
      </c>
      <c r="AN16" s="32">
        <v>328822</v>
      </c>
      <c r="AO16" s="32">
        <v>0</v>
      </c>
      <c r="AP16" s="32">
        <v>0</v>
      </c>
      <c r="AQ16" s="32">
        <v>0</v>
      </c>
      <c r="AR16" s="32">
        <v>0</v>
      </c>
      <c r="AS16" s="32">
        <v>771419</v>
      </c>
      <c r="AT16" s="32">
        <v>0</v>
      </c>
      <c r="AU16" s="32">
        <v>356510</v>
      </c>
      <c r="AV16" s="32">
        <v>0</v>
      </c>
      <c r="AW16" s="32">
        <v>0</v>
      </c>
      <c r="AX16" s="32">
        <v>0</v>
      </c>
      <c r="AY16" s="32">
        <v>0</v>
      </c>
      <c r="AZ16" s="32">
        <v>738611</v>
      </c>
      <c r="BA16" s="32">
        <v>0</v>
      </c>
      <c r="BB16" s="32">
        <v>399230</v>
      </c>
      <c r="BC16" s="32">
        <v>0</v>
      </c>
      <c r="BD16" s="32">
        <v>0</v>
      </c>
      <c r="BE16" s="32">
        <v>0</v>
      </c>
      <c r="BF16" s="32">
        <v>0</v>
      </c>
      <c r="BG16" s="32">
        <v>680601</v>
      </c>
      <c r="BH16" s="32">
        <v>0</v>
      </c>
      <c r="BI16" s="32">
        <v>414890</v>
      </c>
      <c r="BJ16" s="32">
        <v>0</v>
      </c>
      <c r="BK16" s="32">
        <v>0</v>
      </c>
      <c r="BL16" s="32">
        <v>0</v>
      </c>
      <c r="BM16" s="32">
        <v>0</v>
      </c>
      <c r="BN16" s="32">
        <v>786136</v>
      </c>
      <c r="BO16" s="32">
        <v>0</v>
      </c>
      <c r="BP16" s="32">
        <v>419590</v>
      </c>
      <c r="BQ16" s="32">
        <v>0</v>
      </c>
      <c r="BR16" s="32">
        <v>0</v>
      </c>
      <c r="BS16" s="32">
        <v>0</v>
      </c>
      <c r="BT16" s="32">
        <v>131</v>
      </c>
      <c r="BU16" s="32">
        <v>805265</v>
      </c>
      <c r="BV16" s="32">
        <v>0</v>
      </c>
      <c r="BW16" s="32">
        <v>437590</v>
      </c>
      <c r="BX16" s="32">
        <v>0</v>
      </c>
      <c r="BY16" s="32">
        <v>0</v>
      </c>
      <c r="BZ16" s="32">
        <v>0</v>
      </c>
      <c r="CA16" s="32">
        <v>0</v>
      </c>
      <c r="CB16" s="32">
        <v>644340</v>
      </c>
      <c r="CC16" s="32">
        <v>18000</v>
      </c>
      <c r="CD16" s="32">
        <v>444430</v>
      </c>
      <c r="CE16" s="32">
        <v>0</v>
      </c>
      <c r="CF16" s="32">
        <v>0</v>
      </c>
      <c r="CG16" s="32">
        <v>1000</v>
      </c>
      <c r="CH16" s="32">
        <v>0</v>
      </c>
      <c r="CI16" s="32">
        <v>588566</v>
      </c>
      <c r="CJ16" s="32">
        <v>18000</v>
      </c>
      <c r="CK16" s="32">
        <v>438775</v>
      </c>
      <c r="CL16" s="32">
        <v>0</v>
      </c>
      <c r="CN16" s="32">
        <v>1000</v>
      </c>
      <c r="CO16" s="32">
        <v>0</v>
      </c>
      <c r="CP16" s="32">
        <v>644036</v>
      </c>
      <c r="CQ16" s="32">
        <v>18000</v>
      </c>
      <c r="CR16" s="32">
        <v>446035</v>
      </c>
      <c r="CS16" s="32">
        <v>0</v>
      </c>
      <c r="CV16" s="32">
        <v>0</v>
      </c>
      <c r="CW16" s="32">
        <v>652597</v>
      </c>
      <c r="CX16" s="32">
        <v>17086</v>
      </c>
      <c r="CY16" s="32">
        <v>451510</v>
      </c>
      <c r="CZ16" s="32">
        <v>0</v>
      </c>
      <c r="DC16" s="32">
        <v>0</v>
      </c>
      <c r="DD16" s="32">
        <v>850237</v>
      </c>
      <c r="DF16" s="32">
        <v>466385</v>
      </c>
      <c r="DG16" s="32">
        <v>0</v>
      </c>
      <c r="DK16" s="32">
        <v>990507</v>
      </c>
      <c r="DM16" s="32">
        <v>468835</v>
      </c>
      <c r="DN16" s="32">
        <v>0</v>
      </c>
      <c r="DR16" s="32">
        <v>925246</v>
      </c>
      <c r="DT16" s="32">
        <v>473835</v>
      </c>
      <c r="DU16" s="32">
        <v>0</v>
      </c>
      <c r="DX16" s="35"/>
      <c r="DY16" s="36">
        <v>956370</v>
      </c>
      <c r="DZ16" s="37"/>
      <c r="EA16" s="38">
        <v>473135</v>
      </c>
      <c r="EB16" s="32">
        <v>0</v>
      </c>
      <c r="EF16" s="32">
        <v>979961</v>
      </c>
      <c r="EH16" s="32">
        <v>481635</v>
      </c>
      <c r="EI16" s="32">
        <v>0</v>
      </c>
      <c r="EM16" s="32">
        <v>982085</v>
      </c>
      <c r="EO16" s="32">
        <v>484235</v>
      </c>
      <c r="EP16" s="32">
        <v>0</v>
      </c>
      <c r="ET16" s="32">
        <v>1032763</v>
      </c>
      <c r="EV16" s="32">
        <v>484368</v>
      </c>
      <c r="EW16" s="32">
        <v>0</v>
      </c>
      <c r="FA16" s="32">
        <v>991409</v>
      </c>
      <c r="FC16" s="32">
        <v>419200</v>
      </c>
      <c r="FD16" s="32">
        <v>0</v>
      </c>
      <c r="FH16" s="32">
        <v>1199605</v>
      </c>
      <c r="FJ16" s="32">
        <v>577812</v>
      </c>
      <c r="FK16" s="32">
        <v>0</v>
      </c>
      <c r="FO16" s="5">
        <v>1283117</v>
      </c>
      <c r="FP16" s="5">
        <v>0</v>
      </c>
      <c r="FQ16" s="5">
        <v>575875</v>
      </c>
      <c r="FR16" s="5">
        <v>0</v>
      </c>
      <c r="FS16" s="5">
        <v>0</v>
      </c>
      <c r="FT16" s="5">
        <v>0</v>
      </c>
      <c r="FU16" s="5">
        <v>0</v>
      </c>
      <c r="FV16" s="5">
        <v>1150298</v>
      </c>
      <c r="FW16" s="5">
        <v>0</v>
      </c>
      <c r="FX16" s="5">
        <v>573425</v>
      </c>
      <c r="FY16" s="5">
        <v>0</v>
      </c>
      <c r="FZ16" s="5">
        <v>0</v>
      </c>
      <c r="GA16" s="5">
        <v>0</v>
      </c>
      <c r="GB16" s="5">
        <v>0</v>
      </c>
      <c r="GC16" s="5">
        <v>961584</v>
      </c>
      <c r="GD16" s="5">
        <v>0</v>
      </c>
      <c r="GE16" s="5">
        <v>575825</v>
      </c>
      <c r="GF16" s="5">
        <v>0</v>
      </c>
      <c r="GG16" s="5">
        <v>0</v>
      </c>
      <c r="GH16" s="5">
        <v>0</v>
      </c>
      <c r="GI16" s="5">
        <v>0</v>
      </c>
      <c r="GJ16" s="5">
        <f>INDEX(Sheet1!$D$2:$D$434,MATCH(Data!B16,Sheet1!$B$2:$B$434,0))</f>
        <v>903708</v>
      </c>
      <c r="GK16" s="5">
        <f>INDEX(Sheet1!$E$2:$E$434,MATCH(Data!B16,Sheet1!$B$2:$B$434,0))</f>
        <v>0</v>
      </c>
      <c r="GL16" s="5">
        <f>INDEX(Sheet1!$H$2:$H$434,MATCH(Data!B16,Sheet1!$B$2:$B$434,0))</f>
        <v>573075</v>
      </c>
      <c r="GM16" s="5">
        <f>INDEX(Sheet1!$K$2:$K$434,MATCH(Data!B16,Sheet1!$B$2:$B$434,0))</f>
        <v>0</v>
      </c>
      <c r="GN16" s="5">
        <f>INDEX(Sheet1!$F$2:$F$434,MATCH(Data!B16,Sheet1!$B$2:$B$434,0))</f>
        <v>0</v>
      </c>
      <c r="GO16" s="5">
        <f>INDEX(Sheet1!$I$2:$I$434,MATCH(Data!B16,Sheet1!$B$2:$B$434,0))</f>
        <v>0</v>
      </c>
      <c r="GP16" s="5">
        <f>INDEX(Sheet1!$J$2:$J$434,MATCH(Data!B16,Sheet1!$B$2:$B$434,0))</f>
        <v>0</v>
      </c>
      <c r="GQ16" s="5">
        <v>783072</v>
      </c>
      <c r="GR16" s="5">
        <v>0</v>
      </c>
      <c r="GS16" s="5">
        <v>575175</v>
      </c>
      <c r="GT16" s="5">
        <v>0</v>
      </c>
      <c r="GU16" s="5">
        <v>0</v>
      </c>
      <c r="GV16" s="5">
        <v>0</v>
      </c>
      <c r="GW16" s="5">
        <v>0</v>
      </c>
    </row>
    <row r="17" spans="1:205" ht="12.75">
      <c r="A17" s="32">
        <v>2450</v>
      </c>
      <c r="B17" s="32" t="s">
        <v>104</v>
      </c>
      <c r="C17" s="32">
        <v>8296482</v>
      </c>
      <c r="D17" s="32">
        <v>0</v>
      </c>
      <c r="E17" s="32">
        <v>532240</v>
      </c>
      <c r="F17" s="32">
        <v>0</v>
      </c>
      <c r="G17" s="32">
        <v>0</v>
      </c>
      <c r="H17" s="32">
        <v>15000</v>
      </c>
      <c r="I17" s="32">
        <v>0</v>
      </c>
      <c r="J17" s="32">
        <v>8301016</v>
      </c>
      <c r="K17" s="32">
        <v>0</v>
      </c>
      <c r="L17" s="32">
        <v>541077</v>
      </c>
      <c r="M17" s="32">
        <v>0</v>
      </c>
      <c r="N17" s="32">
        <v>0</v>
      </c>
      <c r="O17" s="32">
        <v>15000</v>
      </c>
      <c r="P17" s="32">
        <v>0</v>
      </c>
      <c r="Q17" s="32">
        <v>8660716</v>
      </c>
      <c r="R17" s="32">
        <v>0</v>
      </c>
      <c r="S17" s="32">
        <v>628439</v>
      </c>
      <c r="T17" s="32">
        <v>0</v>
      </c>
      <c r="U17" s="32">
        <v>0</v>
      </c>
      <c r="V17" s="32">
        <v>15000</v>
      </c>
      <c r="W17" s="32">
        <v>0</v>
      </c>
      <c r="X17" s="32">
        <v>7174520</v>
      </c>
      <c r="Y17" s="32">
        <v>0</v>
      </c>
      <c r="Z17" s="32">
        <v>638070</v>
      </c>
      <c r="AA17" s="32">
        <v>0</v>
      </c>
      <c r="AB17" s="32">
        <v>0</v>
      </c>
      <c r="AC17" s="32">
        <v>15000</v>
      </c>
      <c r="AD17" s="32">
        <v>0</v>
      </c>
      <c r="AE17" s="32">
        <v>7842148</v>
      </c>
      <c r="AF17" s="32">
        <v>0</v>
      </c>
      <c r="AG17" s="32">
        <v>631475</v>
      </c>
      <c r="AH17" s="32">
        <v>0</v>
      </c>
      <c r="AI17" s="32">
        <v>0</v>
      </c>
      <c r="AJ17" s="32">
        <v>15000</v>
      </c>
      <c r="AK17" s="32">
        <v>0</v>
      </c>
      <c r="AL17" s="32">
        <v>7864122</v>
      </c>
      <c r="AM17" s="32">
        <v>0</v>
      </c>
      <c r="AN17" s="32">
        <v>545181</v>
      </c>
      <c r="AO17" s="32">
        <v>0</v>
      </c>
      <c r="AP17" s="32">
        <v>0</v>
      </c>
      <c r="AQ17" s="32">
        <v>15000</v>
      </c>
      <c r="AR17" s="32">
        <v>0</v>
      </c>
      <c r="AS17" s="32">
        <v>8383752</v>
      </c>
      <c r="AT17" s="32">
        <v>0</v>
      </c>
      <c r="AU17" s="32">
        <v>540580</v>
      </c>
      <c r="AV17" s="32">
        <v>0</v>
      </c>
      <c r="AW17" s="32">
        <v>0</v>
      </c>
      <c r="AX17" s="32">
        <v>15000</v>
      </c>
      <c r="AY17" s="32">
        <v>0</v>
      </c>
      <c r="AZ17" s="32">
        <v>9023240</v>
      </c>
      <c r="BA17" s="32">
        <v>0</v>
      </c>
      <c r="BB17" s="32">
        <v>2098048</v>
      </c>
      <c r="BC17" s="32">
        <v>0</v>
      </c>
      <c r="BD17" s="32">
        <v>0</v>
      </c>
      <c r="BE17" s="32">
        <v>15000</v>
      </c>
      <c r="BF17" s="32">
        <v>0</v>
      </c>
      <c r="BG17" s="32">
        <v>9807835</v>
      </c>
      <c r="BH17" s="32">
        <v>0</v>
      </c>
      <c r="BI17" s="32">
        <v>1792669</v>
      </c>
      <c r="BJ17" s="32">
        <v>0</v>
      </c>
      <c r="BK17" s="32">
        <v>0</v>
      </c>
      <c r="BL17" s="32">
        <v>15000</v>
      </c>
      <c r="BM17" s="32">
        <v>0</v>
      </c>
      <c r="BN17" s="32">
        <v>10520662</v>
      </c>
      <c r="BO17" s="32">
        <v>0</v>
      </c>
      <c r="BP17" s="32">
        <v>1859616</v>
      </c>
      <c r="BQ17" s="32">
        <v>0</v>
      </c>
      <c r="BR17" s="32">
        <v>0</v>
      </c>
      <c r="BS17" s="32">
        <v>62000</v>
      </c>
      <c r="BT17" s="32">
        <v>0</v>
      </c>
      <c r="BU17" s="32">
        <v>11449468</v>
      </c>
      <c r="BV17" s="32">
        <v>0</v>
      </c>
      <c r="BW17" s="32">
        <v>1970447</v>
      </c>
      <c r="BX17" s="32">
        <v>0</v>
      </c>
      <c r="BY17" s="32">
        <v>0</v>
      </c>
      <c r="BZ17" s="32">
        <v>15000</v>
      </c>
      <c r="CA17" s="32">
        <v>0</v>
      </c>
      <c r="CB17" s="32">
        <v>11422824</v>
      </c>
      <c r="CC17" s="32">
        <v>0</v>
      </c>
      <c r="CD17" s="32">
        <v>2204493</v>
      </c>
      <c r="CE17" s="32">
        <v>0</v>
      </c>
      <c r="CF17" s="32">
        <v>371620</v>
      </c>
      <c r="CG17" s="32">
        <v>15000</v>
      </c>
      <c r="CH17" s="32">
        <v>0</v>
      </c>
      <c r="CI17" s="32">
        <v>11390509</v>
      </c>
      <c r="CK17" s="32">
        <v>2086351</v>
      </c>
      <c r="CL17" s="32">
        <v>0</v>
      </c>
      <c r="CM17" s="32">
        <v>695500</v>
      </c>
      <c r="CN17" s="32">
        <v>15000</v>
      </c>
      <c r="CO17" s="32">
        <v>0</v>
      </c>
      <c r="CP17" s="32">
        <v>12438901</v>
      </c>
      <c r="CR17" s="32">
        <v>2100691</v>
      </c>
      <c r="CS17" s="32">
        <v>0</v>
      </c>
      <c r="CT17" s="32">
        <v>628027</v>
      </c>
      <c r="CU17" s="32">
        <v>15000</v>
      </c>
      <c r="CV17" s="32">
        <v>0</v>
      </c>
      <c r="CW17" s="32">
        <v>14534789</v>
      </c>
      <c r="CY17" s="32">
        <v>2098857</v>
      </c>
      <c r="CZ17" s="32">
        <v>0</v>
      </c>
      <c r="DA17" s="32">
        <v>385500</v>
      </c>
      <c r="DB17" s="32">
        <v>15000</v>
      </c>
      <c r="DC17" s="32">
        <v>0</v>
      </c>
      <c r="DD17" s="32">
        <v>15432221</v>
      </c>
      <c r="DF17" s="32">
        <v>2113502</v>
      </c>
      <c r="DG17" s="32">
        <v>0</v>
      </c>
      <c r="DH17" s="32">
        <v>315000</v>
      </c>
      <c r="DI17" s="32">
        <v>15000</v>
      </c>
      <c r="DK17" s="32">
        <v>16282619</v>
      </c>
      <c r="DM17" s="32">
        <v>2057325</v>
      </c>
      <c r="DN17" s="32">
        <v>0</v>
      </c>
      <c r="DO17" s="32">
        <v>402000</v>
      </c>
      <c r="DP17" s="32">
        <v>15000</v>
      </c>
      <c r="DR17" s="32">
        <v>17637885</v>
      </c>
      <c r="DT17" s="32">
        <v>2003514</v>
      </c>
      <c r="DU17" s="32">
        <v>0</v>
      </c>
      <c r="DW17" s="32">
        <v>15000</v>
      </c>
      <c r="DX17" s="35"/>
      <c r="DY17" s="36">
        <v>16586696</v>
      </c>
      <c r="DZ17" s="37"/>
      <c r="EA17" s="38">
        <v>1955705</v>
      </c>
      <c r="EB17" s="32">
        <v>0</v>
      </c>
      <c r="EC17" s="32">
        <v>150000</v>
      </c>
      <c r="ED17" s="32">
        <v>15000</v>
      </c>
      <c r="EF17" s="32">
        <v>16600137</v>
      </c>
      <c r="EH17" s="32">
        <v>1874275</v>
      </c>
      <c r="EI17" s="32">
        <v>0</v>
      </c>
      <c r="EJ17" s="32">
        <v>381450</v>
      </c>
      <c r="EK17" s="32">
        <v>15000</v>
      </c>
      <c r="EM17" s="32">
        <v>15852754</v>
      </c>
      <c r="EO17" s="32">
        <v>1876050</v>
      </c>
      <c r="EP17" s="32">
        <v>0</v>
      </c>
      <c r="EQ17" s="32">
        <v>80000</v>
      </c>
      <c r="ER17" s="32">
        <v>15000</v>
      </c>
      <c r="ET17" s="32">
        <v>15984814</v>
      </c>
      <c r="EV17" s="32">
        <v>1805425</v>
      </c>
      <c r="EW17" s="32">
        <v>0</v>
      </c>
      <c r="EX17" s="32">
        <v>400000</v>
      </c>
      <c r="EY17" s="32">
        <v>15000</v>
      </c>
      <c r="FA17" s="32">
        <v>16706625</v>
      </c>
      <c r="FC17" s="32">
        <v>1735875</v>
      </c>
      <c r="FD17" s="32">
        <v>0</v>
      </c>
      <c r="FE17" s="32">
        <v>165000</v>
      </c>
      <c r="FH17" s="32">
        <v>16788184</v>
      </c>
      <c r="FI17" s="32">
        <v>117090</v>
      </c>
      <c r="FJ17" s="32">
        <v>1692075</v>
      </c>
      <c r="FK17" s="32">
        <v>0</v>
      </c>
      <c r="FL17" s="32">
        <v>272000</v>
      </c>
      <c r="FO17" s="5">
        <v>16764868</v>
      </c>
      <c r="FP17" s="5">
        <v>117090</v>
      </c>
      <c r="FQ17" s="5">
        <v>1715700</v>
      </c>
      <c r="FR17" s="5">
        <v>0</v>
      </c>
      <c r="FS17" s="5">
        <v>325000</v>
      </c>
      <c r="FT17" s="5">
        <v>0</v>
      </c>
      <c r="FU17" s="5">
        <v>0</v>
      </c>
      <c r="FV17" s="5">
        <v>16355389</v>
      </c>
      <c r="FW17" s="5">
        <v>117090</v>
      </c>
      <c r="FX17" s="5">
        <v>1705762</v>
      </c>
      <c r="FY17" s="5">
        <v>0</v>
      </c>
      <c r="FZ17" s="5">
        <v>350000</v>
      </c>
      <c r="GA17" s="5">
        <v>0</v>
      </c>
      <c r="GB17" s="5">
        <v>0</v>
      </c>
      <c r="GC17" s="5">
        <v>16154904</v>
      </c>
      <c r="GD17" s="5">
        <v>117090</v>
      </c>
      <c r="GE17" s="5">
        <v>1708950</v>
      </c>
      <c r="GF17" s="5">
        <v>0</v>
      </c>
      <c r="GG17" s="5">
        <v>300000</v>
      </c>
      <c r="GH17" s="5">
        <v>0</v>
      </c>
      <c r="GI17" s="5">
        <v>1047</v>
      </c>
      <c r="GJ17" s="5">
        <f>INDEX(Sheet1!$D$2:$D$434,MATCH(Data!B17,Sheet1!$B$2:$B$434,0))</f>
        <v>17963348</v>
      </c>
      <c r="GK17" s="5">
        <f>INDEX(Sheet1!$E$2:$E$434,MATCH(Data!B17,Sheet1!$B$2:$B$434,0))</f>
        <v>117090</v>
      </c>
      <c r="GL17" s="5">
        <f>INDEX(Sheet1!$H$2:$H$434,MATCH(Data!B17,Sheet1!$B$2:$B$434,0))</f>
        <v>0</v>
      </c>
      <c r="GM17" s="5">
        <f>INDEX(Sheet1!$K$2:$K$434,MATCH(Data!B17,Sheet1!$B$2:$B$434,0))</f>
        <v>0</v>
      </c>
      <c r="GN17" s="5">
        <f>INDEX(Sheet1!$F$2:$F$434,MATCH(Data!B17,Sheet1!$B$2:$B$434,0))</f>
        <v>300000</v>
      </c>
      <c r="GO17" s="5">
        <f>INDEX(Sheet1!$I$2:$I$434,MATCH(Data!B17,Sheet1!$B$2:$B$434,0))</f>
        <v>0</v>
      </c>
      <c r="GP17" s="5">
        <f>INDEX(Sheet1!$J$2:$J$434,MATCH(Data!B17,Sheet1!$B$2:$B$434,0))</f>
        <v>0</v>
      </c>
      <c r="GQ17" s="5">
        <v>16253881</v>
      </c>
      <c r="GR17" s="5">
        <v>117090</v>
      </c>
      <c r="GS17" s="5">
        <v>0</v>
      </c>
      <c r="GT17" s="5">
        <v>0</v>
      </c>
      <c r="GU17" s="5">
        <v>300000</v>
      </c>
      <c r="GV17" s="5">
        <v>0</v>
      </c>
      <c r="GW17" s="5">
        <v>60</v>
      </c>
    </row>
    <row r="18" spans="1:205" ht="12.75">
      <c r="A18" s="32">
        <v>170</v>
      </c>
      <c r="B18" s="32" t="s">
        <v>105</v>
      </c>
      <c r="C18" s="32">
        <v>3978000</v>
      </c>
      <c r="D18" s="32">
        <v>0</v>
      </c>
      <c r="E18" s="32">
        <v>780000</v>
      </c>
      <c r="F18" s="32">
        <v>0</v>
      </c>
      <c r="G18" s="32">
        <v>50000</v>
      </c>
      <c r="H18" s="32">
        <v>0</v>
      </c>
      <c r="I18" s="32">
        <v>0</v>
      </c>
      <c r="J18" s="32">
        <v>3800724</v>
      </c>
      <c r="K18" s="32">
        <v>0</v>
      </c>
      <c r="L18" s="32">
        <v>760000</v>
      </c>
      <c r="M18" s="32">
        <v>0</v>
      </c>
      <c r="N18" s="32">
        <v>0</v>
      </c>
      <c r="O18" s="32">
        <v>0</v>
      </c>
      <c r="P18" s="32">
        <v>0</v>
      </c>
      <c r="Q18" s="32">
        <v>3658954</v>
      </c>
      <c r="R18" s="32">
        <v>0</v>
      </c>
      <c r="S18" s="32">
        <v>800000</v>
      </c>
      <c r="T18" s="32">
        <v>0</v>
      </c>
      <c r="U18" s="32">
        <v>0</v>
      </c>
      <c r="V18" s="32">
        <v>0</v>
      </c>
      <c r="W18" s="32">
        <v>0</v>
      </c>
      <c r="X18" s="32">
        <v>2397296</v>
      </c>
      <c r="Y18" s="32">
        <v>0</v>
      </c>
      <c r="Z18" s="32">
        <v>825000</v>
      </c>
      <c r="AA18" s="32">
        <v>0</v>
      </c>
      <c r="AB18" s="32">
        <v>0</v>
      </c>
      <c r="AC18" s="32">
        <v>0</v>
      </c>
      <c r="AD18" s="32">
        <v>0</v>
      </c>
      <c r="AE18" s="32">
        <v>2694384</v>
      </c>
      <c r="AF18" s="32">
        <v>0</v>
      </c>
      <c r="AG18" s="32">
        <v>850000</v>
      </c>
      <c r="AH18" s="32">
        <v>0</v>
      </c>
      <c r="AI18" s="32">
        <v>0</v>
      </c>
      <c r="AJ18" s="32">
        <v>0</v>
      </c>
      <c r="AK18" s="32">
        <v>0</v>
      </c>
      <c r="AL18" s="32">
        <v>2654710</v>
      </c>
      <c r="AM18" s="32">
        <v>0</v>
      </c>
      <c r="AN18" s="32">
        <v>850000</v>
      </c>
      <c r="AO18" s="32">
        <v>0</v>
      </c>
      <c r="AP18" s="32">
        <v>0</v>
      </c>
      <c r="AQ18" s="32">
        <v>0</v>
      </c>
      <c r="AR18" s="32">
        <v>0</v>
      </c>
      <c r="AS18" s="32">
        <v>2593739</v>
      </c>
      <c r="AT18" s="32">
        <v>0</v>
      </c>
      <c r="AU18" s="32">
        <v>900000</v>
      </c>
      <c r="AV18" s="32">
        <v>0</v>
      </c>
      <c r="AW18" s="32">
        <v>0</v>
      </c>
      <c r="AX18" s="32">
        <v>0</v>
      </c>
      <c r="AY18" s="32">
        <v>0</v>
      </c>
      <c r="AZ18" s="32">
        <v>3070854</v>
      </c>
      <c r="BA18" s="32">
        <v>0</v>
      </c>
      <c r="BB18" s="32">
        <v>1020000</v>
      </c>
      <c r="BC18" s="32">
        <v>0</v>
      </c>
      <c r="BD18" s="32">
        <v>0</v>
      </c>
      <c r="BE18" s="32">
        <v>0</v>
      </c>
      <c r="BF18" s="32">
        <v>0</v>
      </c>
      <c r="BG18" s="32">
        <v>3314859</v>
      </c>
      <c r="BH18" s="32">
        <v>0</v>
      </c>
      <c r="BI18" s="32">
        <v>1050000</v>
      </c>
      <c r="BJ18" s="32">
        <v>0</v>
      </c>
      <c r="BK18" s="32">
        <v>0</v>
      </c>
      <c r="BL18" s="32">
        <v>0</v>
      </c>
      <c r="BM18" s="32">
        <v>0</v>
      </c>
      <c r="BN18" s="32">
        <v>3634966</v>
      </c>
      <c r="BO18" s="32">
        <v>0</v>
      </c>
      <c r="BP18" s="32">
        <v>1075000</v>
      </c>
      <c r="BQ18" s="32">
        <v>0</v>
      </c>
      <c r="BR18" s="32">
        <v>0</v>
      </c>
      <c r="BS18" s="32">
        <v>0</v>
      </c>
      <c r="BT18" s="32">
        <v>0</v>
      </c>
      <c r="BU18" s="32">
        <v>3910244</v>
      </c>
      <c r="BV18" s="32">
        <v>0</v>
      </c>
      <c r="BW18" s="32">
        <v>1060000</v>
      </c>
      <c r="BX18" s="32">
        <v>0</v>
      </c>
      <c r="BY18" s="32">
        <v>0</v>
      </c>
      <c r="BZ18" s="32">
        <v>0</v>
      </c>
      <c r="CA18" s="32">
        <v>0</v>
      </c>
      <c r="CB18" s="32">
        <v>4209992</v>
      </c>
      <c r="CC18" s="32">
        <v>0</v>
      </c>
      <c r="CD18" s="32">
        <v>1050000</v>
      </c>
      <c r="CE18" s="32">
        <v>0</v>
      </c>
      <c r="CF18" s="32">
        <v>0</v>
      </c>
      <c r="CG18" s="32">
        <v>0</v>
      </c>
      <c r="CH18" s="32">
        <v>0</v>
      </c>
      <c r="CI18" s="32">
        <v>4229321</v>
      </c>
      <c r="CK18" s="32">
        <v>810000</v>
      </c>
      <c r="CL18" s="32">
        <v>0</v>
      </c>
      <c r="CO18" s="32">
        <v>0</v>
      </c>
      <c r="CP18" s="32">
        <v>4249425</v>
      </c>
      <c r="CR18" s="32">
        <v>75000</v>
      </c>
      <c r="CS18" s="32">
        <v>0</v>
      </c>
      <c r="CV18" s="32">
        <v>0</v>
      </c>
      <c r="CW18" s="32">
        <v>5058865</v>
      </c>
      <c r="CY18" s="32">
        <v>75000</v>
      </c>
      <c r="CZ18" s="32">
        <v>0</v>
      </c>
      <c r="DC18" s="32">
        <v>0</v>
      </c>
      <c r="DD18" s="32">
        <v>4372880</v>
      </c>
      <c r="DF18" s="32">
        <v>75000</v>
      </c>
      <c r="DG18" s="32">
        <v>0</v>
      </c>
      <c r="DK18" s="32">
        <v>4988304</v>
      </c>
      <c r="DM18" s="32">
        <v>75000</v>
      </c>
      <c r="DN18" s="32">
        <v>0</v>
      </c>
      <c r="DR18" s="32">
        <v>5433142</v>
      </c>
      <c r="DU18" s="32">
        <v>0</v>
      </c>
      <c r="DX18" s="35"/>
      <c r="DY18" s="36">
        <v>5662237</v>
      </c>
      <c r="DZ18" s="37"/>
      <c r="EA18" s="35"/>
      <c r="EB18" s="32">
        <v>0</v>
      </c>
      <c r="EF18" s="32">
        <v>5984571</v>
      </c>
      <c r="EI18" s="32">
        <v>0</v>
      </c>
      <c r="EM18" s="32">
        <v>5977171</v>
      </c>
      <c r="EP18" s="32">
        <v>0</v>
      </c>
      <c r="ET18" s="32">
        <v>6079421</v>
      </c>
      <c r="EW18" s="32">
        <v>0</v>
      </c>
      <c r="FA18" s="32">
        <v>6017505</v>
      </c>
      <c r="FD18" s="32">
        <v>0</v>
      </c>
      <c r="FH18" s="32">
        <v>5843077</v>
      </c>
      <c r="FJ18" s="32">
        <v>1596898</v>
      </c>
      <c r="FK18" s="32">
        <v>0</v>
      </c>
      <c r="FO18" s="5">
        <v>5110866</v>
      </c>
      <c r="FP18" s="5">
        <v>0</v>
      </c>
      <c r="FQ18" s="5">
        <v>1738752</v>
      </c>
      <c r="FR18" s="5">
        <v>0</v>
      </c>
      <c r="FS18" s="5">
        <v>0</v>
      </c>
      <c r="FT18" s="5">
        <v>0</v>
      </c>
      <c r="FU18" s="5">
        <v>0</v>
      </c>
      <c r="FV18" s="5">
        <v>4446885</v>
      </c>
      <c r="FW18" s="5">
        <v>0</v>
      </c>
      <c r="FX18" s="5">
        <v>2212150</v>
      </c>
      <c r="FY18" s="5">
        <v>0</v>
      </c>
      <c r="FZ18" s="5">
        <v>0</v>
      </c>
      <c r="GA18" s="5">
        <v>0</v>
      </c>
      <c r="GB18" s="5">
        <v>0</v>
      </c>
      <c r="GC18" s="5">
        <v>4208927</v>
      </c>
      <c r="GD18" s="5">
        <v>0</v>
      </c>
      <c r="GE18" s="5">
        <v>2489350</v>
      </c>
      <c r="GF18" s="5">
        <v>0</v>
      </c>
      <c r="GG18" s="5">
        <v>0</v>
      </c>
      <c r="GH18" s="5">
        <v>0</v>
      </c>
      <c r="GI18" s="5">
        <v>0</v>
      </c>
      <c r="GJ18" s="5">
        <f>INDEX(Sheet1!$D$2:$D$434,MATCH(Data!B18,Sheet1!$B$2:$B$434,0))</f>
        <v>4113165</v>
      </c>
      <c r="GK18" s="5">
        <f>INDEX(Sheet1!$E$2:$E$434,MATCH(Data!B18,Sheet1!$B$2:$B$434,0))</f>
        <v>0</v>
      </c>
      <c r="GL18" s="5">
        <f>INDEX(Sheet1!$H$2:$H$434,MATCH(Data!B18,Sheet1!$B$2:$B$434,0))</f>
        <v>2532225</v>
      </c>
      <c r="GM18" s="5">
        <f>INDEX(Sheet1!$K$2:$K$434,MATCH(Data!B18,Sheet1!$B$2:$B$434,0))</f>
        <v>0</v>
      </c>
      <c r="GN18" s="5">
        <f>INDEX(Sheet1!$F$2:$F$434,MATCH(Data!B18,Sheet1!$B$2:$B$434,0))</f>
        <v>0</v>
      </c>
      <c r="GO18" s="5">
        <f>INDEX(Sheet1!$I$2:$I$434,MATCH(Data!B18,Sheet1!$B$2:$B$434,0))</f>
        <v>0</v>
      </c>
      <c r="GP18" s="5">
        <f>INDEX(Sheet1!$J$2:$J$434,MATCH(Data!B18,Sheet1!$B$2:$B$434,0))</f>
        <v>0</v>
      </c>
      <c r="GQ18" s="5">
        <v>4253947</v>
      </c>
      <c r="GR18" s="5">
        <v>0</v>
      </c>
      <c r="GS18" s="5">
        <v>2354594</v>
      </c>
      <c r="GT18" s="5">
        <v>0</v>
      </c>
      <c r="GU18" s="5">
        <v>0</v>
      </c>
      <c r="GV18" s="5">
        <v>0</v>
      </c>
      <c r="GW18" s="5">
        <v>0</v>
      </c>
    </row>
    <row r="19" spans="1:205" ht="12.75">
      <c r="A19" s="32">
        <v>182</v>
      </c>
      <c r="B19" s="32" t="s">
        <v>106</v>
      </c>
      <c r="C19" s="32">
        <v>14901000</v>
      </c>
      <c r="D19" s="32">
        <v>0</v>
      </c>
      <c r="E19" s="32">
        <v>169212</v>
      </c>
      <c r="F19" s="32">
        <v>0</v>
      </c>
      <c r="G19" s="32">
        <v>0</v>
      </c>
      <c r="H19" s="32">
        <v>0</v>
      </c>
      <c r="I19" s="32">
        <v>0</v>
      </c>
      <c r="J19" s="32">
        <v>14631702</v>
      </c>
      <c r="K19" s="32">
        <v>0</v>
      </c>
      <c r="L19" s="32">
        <v>164870</v>
      </c>
      <c r="M19" s="32">
        <v>0</v>
      </c>
      <c r="N19" s="32">
        <v>0</v>
      </c>
      <c r="O19" s="32">
        <v>0</v>
      </c>
      <c r="P19" s="32">
        <v>0</v>
      </c>
      <c r="Q19" s="32">
        <v>14289435</v>
      </c>
      <c r="R19" s="32">
        <v>0</v>
      </c>
      <c r="S19" s="32">
        <v>163245</v>
      </c>
      <c r="T19" s="32">
        <v>0</v>
      </c>
      <c r="U19" s="32">
        <v>0</v>
      </c>
      <c r="V19" s="32">
        <v>0</v>
      </c>
      <c r="W19" s="32">
        <v>37345</v>
      </c>
      <c r="X19" s="32">
        <v>10455052</v>
      </c>
      <c r="Y19" s="32">
        <v>0</v>
      </c>
      <c r="Z19" s="32">
        <v>161615</v>
      </c>
      <c r="AA19" s="32">
        <v>0</v>
      </c>
      <c r="AB19" s="32">
        <v>0</v>
      </c>
      <c r="AC19" s="32">
        <v>0</v>
      </c>
      <c r="AD19" s="32">
        <v>34952</v>
      </c>
      <c r="AE19" s="32">
        <v>10915368</v>
      </c>
      <c r="AF19" s="32">
        <v>0</v>
      </c>
      <c r="AG19" s="32">
        <v>165473</v>
      </c>
      <c r="AH19" s="32">
        <v>0</v>
      </c>
      <c r="AI19" s="32">
        <v>0</v>
      </c>
      <c r="AJ19" s="32">
        <v>0</v>
      </c>
      <c r="AK19" s="32">
        <v>38180</v>
      </c>
      <c r="AL19" s="32">
        <v>10992306</v>
      </c>
      <c r="AM19" s="32">
        <v>0</v>
      </c>
      <c r="AN19" s="32">
        <v>159548</v>
      </c>
      <c r="AO19" s="32">
        <v>0</v>
      </c>
      <c r="AP19" s="32">
        <v>0</v>
      </c>
      <c r="AQ19" s="32">
        <v>0</v>
      </c>
      <c r="AR19" s="32">
        <v>21968</v>
      </c>
      <c r="AS19" s="32">
        <v>10760734</v>
      </c>
      <c r="AT19" s="32">
        <v>0</v>
      </c>
      <c r="AU19" s="32">
        <v>1154077</v>
      </c>
      <c r="AV19" s="32">
        <v>0</v>
      </c>
      <c r="AW19" s="32">
        <v>0</v>
      </c>
      <c r="AX19" s="32">
        <v>0</v>
      </c>
      <c r="AY19" s="32">
        <v>12817</v>
      </c>
      <c r="AZ19" s="32">
        <v>11288738</v>
      </c>
      <c r="BA19" s="32">
        <v>0</v>
      </c>
      <c r="BB19" s="32">
        <v>957600</v>
      </c>
      <c r="BC19" s="32">
        <v>0</v>
      </c>
      <c r="BD19" s="32">
        <v>0</v>
      </c>
      <c r="BE19" s="32">
        <v>0</v>
      </c>
      <c r="BF19" s="32">
        <v>11949</v>
      </c>
      <c r="BG19" s="32">
        <v>11774844</v>
      </c>
      <c r="BH19" s="32">
        <v>0</v>
      </c>
      <c r="BI19" s="32">
        <v>1752781</v>
      </c>
      <c r="BJ19" s="32">
        <v>0</v>
      </c>
      <c r="BK19" s="32">
        <v>0</v>
      </c>
      <c r="BL19" s="32">
        <v>0</v>
      </c>
      <c r="BM19" s="32">
        <v>13619</v>
      </c>
      <c r="BN19" s="32">
        <v>11677478</v>
      </c>
      <c r="BO19" s="32">
        <v>0</v>
      </c>
      <c r="BP19" s="32">
        <v>1755000</v>
      </c>
      <c r="BQ19" s="32">
        <v>0</v>
      </c>
      <c r="BR19" s="32">
        <v>0</v>
      </c>
      <c r="BS19" s="32">
        <v>0</v>
      </c>
      <c r="BT19" s="32">
        <v>13647</v>
      </c>
      <c r="BU19" s="32">
        <v>12644744</v>
      </c>
      <c r="BV19" s="32">
        <v>0</v>
      </c>
      <c r="BW19" s="32">
        <v>1070880</v>
      </c>
      <c r="BX19" s="32">
        <v>0</v>
      </c>
      <c r="BY19" s="32">
        <v>0</v>
      </c>
      <c r="BZ19" s="32">
        <v>0</v>
      </c>
      <c r="CA19" s="32">
        <v>20490</v>
      </c>
      <c r="CB19" s="32">
        <v>12408195</v>
      </c>
      <c r="CC19" s="32">
        <v>0</v>
      </c>
      <c r="CD19" s="32">
        <v>1710000</v>
      </c>
      <c r="CE19" s="32">
        <v>0</v>
      </c>
      <c r="CF19" s="32">
        <v>0</v>
      </c>
      <c r="CG19" s="32">
        <v>0</v>
      </c>
      <c r="CH19" s="32">
        <v>33997</v>
      </c>
      <c r="CI19" s="32">
        <v>11963765</v>
      </c>
      <c r="CK19" s="32">
        <v>1700000</v>
      </c>
      <c r="CL19" s="32">
        <v>0</v>
      </c>
      <c r="CO19" s="32">
        <v>16320</v>
      </c>
      <c r="CP19" s="32">
        <v>12096750</v>
      </c>
      <c r="CR19" s="32">
        <v>1680000</v>
      </c>
      <c r="CS19" s="32">
        <v>0</v>
      </c>
      <c r="CV19" s="32">
        <v>5586</v>
      </c>
      <c r="CW19" s="32">
        <v>13226160</v>
      </c>
      <c r="CY19" s="32">
        <v>1480000</v>
      </c>
      <c r="CZ19" s="32">
        <v>0</v>
      </c>
      <c r="DB19" s="32">
        <v>298136</v>
      </c>
      <c r="DC19" s="32">
        <v>9125</v>
      </c>
      <c r="DD19" s="32">
        <v>13469419</v>
      </c>
      <c r="DF19" s="32">
        <v>1650000</v>
      </c>
      <c r="DG19" s="32">
        <v>0</v>
      </c>
      <c r="DI19" s="32">
        <v>313750</v>
      </c>
      <c r="DJ19" s="32">
        <v>10604</v>
      </c>
      <c r="DK19" s="32">
        <v>13377784</v>
      </c>
      <c r="DM19" s="32">
        <v>4200000</v>
      </c>
      <c r="DN19" s="32">
        <v>0</v>
      </c>
      <c r="DP19" s="32">
        <v>325000</v>
      </c>
      <c r="DQ19" s="32">
        <v>12756</v>
      </c>
      <c r="DR19" s="32">
        <v>15624068</v>
      </c>
      <c r="DT19" s="32">
        <v>1926704</v>
      </c>
      <c r="DU19" s="32">
        <v>0</v>
      </c>
      <c r="DW19" s="32">
        <v>333795</v>
      </c>
      <c r="DX19" s="38">
        <v>30973</v>
      </c>
      <c r="DY19" s="36">
        <v>14759951</v>
      </c>
      <c r="DZ19" s="37"/>
      <c r="EA19" s="38">
        <v>2268000</v>
      </c>
      <c r="EB19" s="32">
        <v>0</v>
      </c>
      <c r="ED19" s="32">
        <v>350000</v>
      </c>
      <c r="EE19" s="32">
        <v>62050</v>
      </c>
      <c r="EF19" s="32">
        <v>15615009</v>
      </c>
      <c r="EH19" s="32">
        <v>1411611</v>
      </c>
      <c r="EI19" s="32">
        <v>0</v>
      </c>
      <c r="EK19" s="32">
        <v>350000</v>
      </c>
      <c r="EL19" s="32">
        <v>63381</v>
      </c>
      <c r="EM19" s="32">
        <v>16456912</v>
      </c>
      <c r="EO19" s="32">
        <v>1203208</v>
      </c>
      <c r="EP19" s="32">
        <v>0</v>
      </c>
      <c r="ER19" s="32">
        <v>350000</v>
      </c>
      <c r="ES19" s="32">
        <v>10568</v>
      </c>
      <c r="ET19" s="32">
        <v>17588865</v>
      </c>
      <c r="EV19" s="32">
        <v>1200000</v>
      </c>
      <c r="EW19" s="32">
        <v>0</v>
      </c>
      <c r="EY19" s="32">
        <v>350000</v>
      </c>
      <c r="EZ19" s="32">
        <v>1579</v>
      </c>
      <c r="FA19" s="32">
        <v>17345745</v>
      </c>
      <c r="FB19" s="32">
        <v>124416</v>
      </c>
      <c r="FC19" s="32">
        <v>1275000</v>
      </c>
      <c r="FD19" s="32">
        <v>0</v>
      </c>
      <c r="FF19" s="32">
        <v>400000</v>
      </c>
      <c r="FH19" s="32">
        <v>17032310</v>
      </c>
      <c r="FI19" s="32">
        <v>124417</v>
      </c>
      <c r="FJ19" s="32">
        <v>650000</v>
      </c>
      <c r="FK19" s="32">
        <v>0</v>
      </c>
      <c r="FM19" s="32">
        <v>450000</v>
      </c>
      <c r="FO19" s="5">
        <v>15571745</v>
      </c>
      <c r="FP19" s="5">
        <v>124416</v>
      </c>
      <c r="FQ19" s="5">
        <v>1650000</v>
      </c>
      <c r="FR19" s="5">
        <v>0</v>
      </c>
      <c r="FS19" s="5">
        <v>0</v>
      </c>
      <c r="FT19" s="5">
        <v>475800</v>
      </c>
      <c r="FU19" s="5">
        <v>0</v>
      </c>
      <c r="FV19" s="5">
        <v>15418685</v>
      </c>
      <c r="FW19" s="5">
        <v>124416</v>
      </c>
      <c r="FX19" s="5">
        <v>440000</v>
      </c>
      <c r="FY19" s="5">
        <v>0</v>
      </c>
      <c r="FZ19" s="5">
        <v>0</v>
      </c>
      <c r="GA19" s="5">
        <v>476000</v>
      </c>
      <c r="GB19" s="5">
        <v>7214</v>
      </c>
      <c r="GC19" s="5">
        <v>15006010</v>
      </c>
      <c r="GD19" s="5">
        <v>615562</v>
      </c>
      <c r="GE19" s="5">
        <v>0</v>
      </c>
      <c r="GF19" s="5">
        <v>0</v>
      </c>
      <c r="GG19" s="5">
        <v>0</v>
      </c>
      <c r="GH19" s="5">
        <v>632000</v>
      </c>
      <c r="GI19" s="5">
        <v>3665</v>
      </c>
      <c r="GJ19" s="5">
        <f>INDEX(Sheet1!$D$2:$D$434,MATCH(Data!B19,Sheet1!$B$2:$B$434,0))</f>
        <v>14693395</v>
      </c>
      <c r="GK19" s="5">
        <f>INDEX(Sheet1!$E$2:$E$434,MATCH(Data!B19,Sheet1!$B$2:$B$434,0))</f>
        <v>0</v>
      </c>
      <c r="GL19" s="5">
        <f>INDEX(Sheet1!$H$2:$H$434,MATCH(Data!B19,Sheet1!$B$2:$B$434,0))</f>
        <v>1275000</v>
      </c>
      <c r="GM19" s="5">
        <f>INDEX(Sheet1!$K$2:$K$434,MATCH(Data!B19,Sheet1!$B$2:$B$434,0))</f>
        <v>0</v>
      </c>
      <c r="GN19" s="5">
        <f>INDEX(Sheet1!$F$2:$F$434,MATCH(Data!B19,Sheet1!$B$2:$B$434,0))</f>
        <v>0</v>
      </c>
      <c r="GO19" s="5">
        <f>INDEX(Sheet1!$I$2:$I$434,MATCH(Data!B19,Sheet1!$B$2:$B$434,0))</f>
        <v>675000</v>
      </c>
      <c r="GP19" s="5">
        <f>INDEX(Sheet1!$J$2:$J$434,MATCH(Data!B19,Sheet1!$B$2:$B$434,0))</f>
        <v>0</v>
      </c>
      <c r="GQ19" s="5">
        <v>14625720</v>
      </c>
      <c r="GR19" s="5">
        <v>0</v>
      </c>
      <c r="GS19" s="5">
        <v>2000000</v>
      </c>
      <c r="GT19" s="5">
        <v>0</v>
      </c>
      <c r="GU19" s="5">
        <v>0</v>
      </c>
      <c r="GV19" s="5">
        <v>695000</v>
      </c>
      <c r="GW19" s="5">
        <v>0</v>
      </c>
    </row>
    <row r="20" spans="1:205" ht="12.75">
      <c r="A20" s="32">
        <v>196</v>
      </c>
      <c r="B20" s="32" t="s">
        <v>107</v>
      </c>
      <c r="C20" s="32">
        <v>1412407</v>
      </c>
      <c r="D20" s="32">
        <v>0</v>
      </c>
      <c r="E20" s="32">
        <v>88440</v>
      </c>
      <c r="F20" s="32">
        <v>0</v>
      </c>
      <c r="G20" s="32">
        <v>0</v>
      </c>
      <c r="H20" s="32">
        <v>0</v>
      </c>
      <c r="I20" s="32">
        <v>0</v>
      </c>
      <c r="J20" s="32">
        <v>1405022.71</v>
      </c>
      <c r="K20" s="32">
        <v>0</v>
      </c>
      <c r="L20" s="32">
        <v>80143.29</v>
      </c>
      <c r="M20" s="32">
        <v>0</v>
      </c>
      <c r="N20" s="32">
        <v>0</v>
      </c>
      <c r="O20" s="32">
        <v>0</v>
      </c>
      <c r="P20" s="32">
        <v>0</v>
      </c>
      <c r="Q20" s="32">
        <v>1348367</v>
      </c>
      <c r="R20" s="32">
        <v>8075.81</v>
      </c>
      <c r="S20" s="32">
        <v>54607.58</v>
      </c>
      <c r="T20" s="32">
        <v>0</v>
      </c>
      <c r="U20" s="32">
        <v>0</v>
      </c>
      <c r="V20" s="32">
        <v>0</v>
      </c>
      <c r="W20" s="32">
        <v>0</v>
      </c>
      <c r="X20" s="32">
        <v>1095571</v>
      </c>
      <c r="Y20" s="32">
        <v>28185</v>
      </c>
      <c r="Z20" s="32">
        <v>40381</v>
      </c>
      <c r="AA20" s="32">
        <v>0</v>
      </c>
      <c r="AB20" s="32">
        <v>0</v>
      </c>
      <c r="AC20" s="32">
        <v>0</v>
      </c>
      <c r="AD20" s="32">
        <v>0</v>
      </c>
      <c r="AE20" s="32">
        <v>1204045</v>
      </c>
      <c r="AF20" s="32">
        <v>28185</v>
      </c>
      <c r="AG20" s="32">
        <v>40381</v>
      </c>
      <c r="AH20" s="32">
        <v>0</v>
      </c>
      <c r="AI20" s="32">
        <v>0</v>
      </c>
      <c r="AJ20" s="32">
        <v>0</v>
      </c>
      <c r="AK20" s="32">
        <v>0</v>
      </c>
      <c r="AL20" s="32">
        <v>1226879</v>
      </c>
      <c r="AM20" s="32">
        <v>43368</v>
      </c>
      <c r="AN20" s="32">
        <v>25301</v>
      </c>
      <c r="AO20" s="32">
        <v>0</v>
      </c>
      <c r="AP20" s="32">
        <v>0</v>
      </c>
      <c r="AQ20" s="32">
        <v>0</v>
      </c>
      <c r="AR20" s="32">
        <v>0</v>
      </c>
      <c r="AS20" s="32">
        <v>1238377</v>
      </c>
      <c r="AT20" s="32">
        <v>42287</v>
      </c>
      <c r="AU20" s="32">
        <v>10196</v>
      </c>
      <c r="AV20" s="32">
        <v>0</v>
      </c>
      <c r="AW20" s="32">
        <v>0</v>
      </c>
      <c r="AX20" s="32">
        <v>0</v>
      </c>
      <c r="AY20" s="32">
        <v>0</v>
      </c>
      <c r="AZ20" s="32">
        <v>1154139</v>
      </c>
      <c r="BA20" s="32">
        <v>42287</v>
      </c>
      <c r="BB20" s="32">
        <v>10196</v>
      </c>
      <c r="BC20" s="32">
        <v>0</v>
      </c>
      <c r="BD20" s="32">
        <v>0</v>
      </c>
      <c r="BE20" s="32">
        <v>0</v>
      </c>
      <c r="BF20" s="32">
        <v>-59</v>
      </c>
      <c r="BG20" s="32">
        <v>1351966</v>
      </c>
      <c r="BH20" s="32">
        <v>37286</v>
      </c>
      <c r="BI20" s="32">
        <v>15198</v>
      </c>
      <c r="BJ20" s="32">
        <v>0</v>
      </c>
      <c r="BK20" s="32">
        <v>0</v>
      </c>
      <c r="BL20" s="32">
        <v>0</v>
      </c>
      <c r="BM20" s="32">
        <v>0</v>
      </c>
      <c r="BN20" s="32">
        <v>1513792</v>
      </c>
      <c r="BO20" s="32">
        <v>37287</v>
      </c>
      <c r="BP20" s="32">
        <v>7887</v>
      </c>
      <c r="BQ20" s="32">
        <v>0</v>
      </c>
      <c r="BR20" s="32">
        <v>0</v>
      </c>
      <c r="BS20" s="32">
        <v>0</v>
      </c>
      <c r="BT20" s="32">
        <v>0</v>
      </c>
      <c r="BU20" s="32">
        <v>1314722</v>
      </c>
      <c r="BV20" s="32">
        <v>58108</v>
      </c>
      <c r="BW20" s="32">
        <v>1956</v>
      </c>
      <c r="BX20" s="32">
        <v>0</v>
      </c>
      <c r="BY20" s="32">
        <v>0</v>
      </c>
      <c r="BZ20" s="32">
        <v>0</v>
      </c>
      <c r="CA20" s="32">
        <v>0</v>
      </c>
      <c r="CB20" s="32">
        <v>1536620</v>
      </c>
      <c r="CC20" s="32">
        <v>58108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1384248</v>
      </c>
      <c r="CJ20" s="32">
        <v>58108</v>
      </c>
      <c r="CL20" s="32">
        <v>0</v>
      </c>
      <c r="CO20" s="32">
        <v>0</v>
      </c>
      <c r="CP20" s="32">
        <v>1700560</v>
      </c>
      <c r="CQ20" s="32">
        <v>59137</v>
      </c>
      <c r="CR20" s="32">
        <v>46615</v>
      </c>
      <c r="CS20" s="32">
        <v>0</v>
      </c>
      <c r="CV20" s="32">
        <v>0</v>
      </c>
      <c r="CW20" s="32">
        <v>1969842</v>
      </c>
      <c r="CX20" s="32">
        <v>20823</v>
      </c>
      <c r="CY20" s="32">
        <v>64725</v>
      </c>
      <c r="CZ20" s="32">
        <v>0</v>
      </c>
      <c r="DC20" s="32">
        <v>0</v>
      </c>
      <c r="DD20" s="32">
        <v>2012149</v>
      </c>
      <c r="DE20" s="32">
        <v>75211</v>
      </c>
      <c r="DF20" s="32">
        <v>77442</v>
      </c>
      <c r="DG20" s="32">
        <v>0</v>
      </c>
      <c r="DK20" s="32">
        <v>2154611</v>
      </c>
      <c r="DL20" s="32">
        <v>54388.16</v>
      </c>
      <c r="DM20" s="32">
        <v>29108.65</v>
      </c>
      <c r="DN20" s="32">
        <v>0</v>
      </c>
      <c r="DR20" s="32">
        <v>2306723</v>
      </c>
      <c r="DS20" s="32">
        <v>54388</v>
      </c>
      <c r="DT20" s="32">
        <v>12717</v>
      </c>
      <c r="DU20" s="32">
        <v>0</v>
      </c>
      <c r="DX20" s="35"/>
      <c r="DY20" s="36">
        <v>2182831</v>
      </c>
      <c r="DZ20" s="37"/>
      <c r="EA20" s="35"/>
      <c r="EB20" s="32">
        <v>0</v>
      </c>
      <c r="EF20" s="32">
        <v>2199116</v>
      </c>
      <c r="EI20" s="32">
        <v>0</v>
      </c>
      <c r="EM20" s="32">
        <v>2225368</v>
      </c>
      <c r="EP20" s="32">
        <v>0</v>
      </c>
      <c r="ET20" s="32">
        <v>2223496</v>
      </c>
      <c r="EW20" s="32">
        <v>0</v>
      </c>
      <c r="FA20" s="32">
        <v>2295918</v>
      </c>
      <c r="FD20" s="32">
        <v>0</v>
      </c>
      <c r="FH20" s="32">
        <v>2276190</v>
      </c>
      <c r="FK20" s="32">
        <v>0</v>
      </c>
      <c r="FO20" s="5">
        <v>2049089</v>
      </c>
      <c r="FP20" s="5">
        <v>0</v>
      </c>
      <c r="FQ20" s="5">
        <v>0</v>
      </c>
      <c r="FR20" s="5">
        <v>0</v>
      </c>
      <c r="FS20" s="5">
        <v>0</v>
      </c>
      <c r="FT20" s="5">
        <v>0</v>
      </c>
      <c r="FU20" s="5">
        <v>0</v>
      </c>
      <c r="FV20" s="5">
        <v>1899771</v>
      </c>
      <c r="FW20" s="5">
        <v>0</v>
      </c>
      <c r="FX20" s="5">
        <v>0</v>
      </c>
      <c r="FY20" s="5">
        <v>0</v>
      </c>
      <c r="FZ20" s="5">
        <v>0</v>
      </c>
      <c r="GA20" s="5">
        <v>0</v>
      </c>
      <c r="GB20" s="5">
        <v>0</v>
      </c>
      <c r="GC20" s="5">
        <v>2243861</v>
      </c>
      <c r="GD20" s="5">
        <v>0</v>
      </c>
      <c r="GE20" s="5">
        <v>0</v>
      </c>
      <c r="GF20" s="5">
        <v>0</v>
      </c>
      <c r="GG20" s="5">
        <v>0</v>
      </c>
      <c r="GH20" s="5">
        <v>0</v>
      </c>
      <c r="GI20" s="5">
        <v>0</v>
      </c>
      <c r="GJ20" s="5">
        <f>INDEX(Sheet1!$D$2:$D$434,MATCH(Data!B20,Sheet1!$B$2:$B$434,0))</f>
        <v>2207086</v>
      </c>
      <c r="GK20" s="5">
        <f>INDEX(Sheet1!$E$2:$E$434,MATCH(Data!B20,Sheet1!$B$2:$B$434,0))</f>
        <v>0</v>
      </c>
      <c r="GL20" s="5">
        <f>INDEX(Sheet1!$H$2:$H$434,MATCH(Data!B20,Sheet1!$B$2:$B$434,0))</f>
        <v>0</v>
      </c>
      <c r="GM20" s="5">
        <f>INDEX(Sheet1!$K$2:$K$434,MATCH(Data!B20,Sheet1!$B$2:$B$434,0))</f>
        <v>0</v>
      </c>
      <c r="GN20" s="5">
        <f>INDEX(Sheet1!$F$2:$F$434,MATCH(Data!B20,Sheet1!$B$2:$B$434,0))</f>
        <v>0</v>
      </c>
      <c r="GO20" s="5">
        <f>INDEX(Sheet1!$I$2:$I$434,MATCH(Data!B20,Sheet1!$B$2:$B$434,0))</f>
        <v>0</v>
      </c>
      <c r="GP20" s="5">
        <f>INDEX(Sheet1!$J$2:$J$434,MATCH(Data!B20,Sheet1!$B$2:$B$434,0))</f>
        <v>0</v>
      </c>
      <c r="GQ20" s="5">
        <v>2298598</v>
      </c>
      <c r="GR20" s="5">
        <v>0</v>
      </c>
      <c r="GS20" s="5">
        <v>0</v>
      </c>
      <c r="GT20" s="5">
        <v>0</v>
      </c>
      <c r="GU20" s="5">
        <v>0</v>
      </c>
      <c r="GV20" s="5">
        <v>0</v>
      </c>
      <c r="GW20" s="5">
        <v>0</v>
      </c>
    </row>
    <row r="21" spans="1:205" ht="12.75">
      <c r="A21" s="32">
        <v>203</v>
      </c>
      <c r="B21" s="32" t="s">
        <v>108</v>
      </c>
      <c r="C21" s="32">
        <v>1585567</v>
      </c>
      <c r="D21" s="32">
        <v>0</v>
      </c>
      <c r="E21" s="32">
        <v>80000</v>
      </c>
      <c r="F21" s="32">
        <v>0</v>
      </c>
      <c r="G21" s="32">
        <v>0</v>
      </c>
      <c r="H21" s="32">
        <v>0</v>
      </c>
      <c r="I21" s="32">
        <v>0</v>
      </c>
      <c r="J21" s="32">
        <v>1533484</v>
      </c>
      <c r="K21" s="32">
        <v>0</v>
      </c>
      <c r="L21" s="32">
        <v>80000</v>
      </c>
      <c r="M21" s="32">
        <v>0</v>
      </c>
      <c r="N21" s="32">
        <v>0</v>
      </c>
      <c r="O21" s="32">
        <v>0</v>
      </c>
      <c r="P21" s="32">
        <v>0</v>
      </c>
      <c r="Q21" s="32">
        <v>1443872</v>
      </c>
      <c r="R21" s="32">
        <v>0</v>
      </c>
      <c r="S21" s="32">
        <v>80000</v>
      </c>
      <c r="T21" s="32">
        <v>0</v>
      </c>
      <c r="U21" s="32">
        <v>0</v>
      </c>
      <c r="V21" s="32">
        <v>0</v>
      </c>
      <c r="W21" s="32">
        <v>0</v>
      </c>
      <c r="X21" s="32">
        <v>1162985</v>
      </c>
      <c r="Y21" s="32">
        <v>0</v>
      </c>
      <c r="Z21" s="32">
        <v>319712</v>
      </c>
      <c r="AA21" s="32">
        <v>0</v>
      </c>
      <c r="AB21" s="32">
        <v>0</v>
      </c>
      <c r="AC21" s="32">
        <v>0</v>
      </c>
      <c r="AD21" s="32">
        <v>0</v>
      </c>
      <c r="AE21" s="32">
        <v>1202386</v>
      </c>
      <c r="AF21" s="32">
        <v>0</v>
      </c>
      <c r="AG21" s="32">
        <v>210776</v>
      </c>
      <c r="AH21" s="32">
        <v>0</v>
      </c>
      <c r="AI21" s="32">
        <v>0</v>
      </c>
      <c r="AJ21" s="32">
        <v>0</v>
      </c>
      <c r="AK21" s="32">
        <v>0</v>
      </c>
      <c r="AL21" s="32">
        <v>921186</v>
      </c>
      <c r="AM21" s="32">
        <v>0</v>
      </c>
      <c r="AN21" s="32">
        <v>477504</v>
      </c>
      <c r="AO21" s="32">
        <v>0</v>
      </c>
      <c r="AP21" s="32">
        <v>0</v>
      </c>
      <c r="AQ21" s="32">
        <v>0</v>
      </c>
      <c r="AR21" s="32">
        <v>0</v>
      </c>
      <c r="AS21" s="32">
        <v>1027142</v>
      </c>
      <c r="AT21" s="32">
        <v>0</v>
      </c>
      <c r="AU21" s="32">
        <v>385231</v>
      </c>
      <c r="AV21" s="32">
        <v>0</v>
      </c>
      <c r="AW21" s="32">
        <v>0</v>
      </c>
      <c r="AX21" s="32">
        <v>0</v>
      </c>
      <c r="AY21" s="32">
        <v>0</v>
      </c>
      <c r="AZ21" s="32">
        <v>1034761</v>
      </c>
      <c r="BA21" s="32">
        <v>0</v>
      </c>
      <c r="BB21" s="32">
        <v>425781</v>
      </c>
      <c r="BC21" s="32">
        <v>0</v>
      </c>
      <c r="BD21" s="32">
        <v>0</v>
      </c>
      <c r="BE21" s="32">
        <v>0</v>
      </c>
      <c r="BF21" s="32">
        <v>0</v>
      </c>
      <c r="BG21" s="32">
        <v>949849</v>
      </c>
      <c r="BH21" s="32">
        <v>0</v>
      </c>
      <c r="BI21" s="32">
        <v>538731.26</v>
      </c>
      <c r="BJ21" s="32">
        <v>0</v>
      </c>
      <c r="BK21" s="32">
        <v>0</v>
      </c>
      <c r="BL21" s="32">
        <v>8926</v>
      </c>
      <c r="BM21" s="32">
        <v>0</v>
      </c>
      <c r="BN21" s="32">
        <v>966570</v>
      </c>
      <c r="BO21" s="32">
        <v>0</v>
      </c>
      <c r="BP21" s="32">
        <v>580071.88</v>
      </c>
      <c r="BQ21" s="32">
        <v>0</v>
      </c>
      <c r="BR21" s="32">
        <v>0</v>
      </c>
      <c r="BS21" s="32">
        <v>4189</v>
      </c>
      <c r="BT21" s="32">
        <v>0</v>
      </c>
      <c r="BU21" s="32">
        <v>1188959</v>
      </c>
      <c r="BV21" s="32">
        <v>0</v>
      </c>
      <c r="BW21" s="32">
        <v>520825.01</v>
      </c>
      <c r="BX21" s="32">
        <v>0</v>
      </c>
      <c r="BY21" s="32">
        <v>0</v>
      </c>
      <c r="BZ21" s="32">
        <v>0</v>
      </c>
      <c r="CA21" s="32">
        <v>0</v>
      </c>
      <c r="CB21" s="32">
        <v>1195334</v>
      </c>
      <c r="CC21" s="32">
        <v>0</v>
      </c>
      <c r="CD21" s="32">
        <v>514930</v>
      </c>
      <c r="CE21" s="32">
        <v>0</v>
      </c>
      <c r="CF21" s="32">
        <v>0</v>
      </c>
      <c r="CG21" s="32">
        <v>8732</v>
      </c>
      <c r="CH21" s="32">
        <v>242</v>
      </c>
      <c r="CI21" s="32">
        <v>1215345</v>
      </c>
      <c r="CK21" s="32">
        <v>529251</v>
      </c>
      <c r="CL21" s="32">
        <v>0</v>
      </c>
      <c r="CN21" s="32">
        <v>5273</v>
      </c>
      <c r="CO21" s="32">
        <v>0</v>
      </c>
      <c r="CP21" s="32">
        <v>1257367</v>
      </c>
      <c r="CR21" s="32">
        <v>592513</v>
      </c>
      <c r="CS21" s="32">
        <v>0</v>
      </c>
      <c r="CU21" s="32">
        <v>9138</v>
      </c>
      <c r="CV21" s="32">
        <v>346</v>
      </c>
      <c r="CW21" s="32">
        <v>1424092</v>
      </c>
      <c r="CY21" s="32">
        <v>604914</v>
      </c>
      <c r="CZ21" s="32">
        <v>0</v>
      </c>
      <c r="DB21" s="32">
        <v>1238</v>
      </c>
      <c r="DC21" s="32">
        <v>954</v>
      </c>
      <c r="DD21" s="32">
        <v>1533595</v>
      </c>
      <c r="DF21" s="32">
        <v>613991</v>
      </c>
      <c r="DG21" s="32">
        <v>0</v>
      </c>
      <c r="DI21" s="32">
        <v>3827</v>
      </c>
      <c r="DJ21" s="32">
        <v>746</v>
      </c>
      <c r="DK21" s="32">
        <v>1922453</v>
      </c>
      <c r="DM21" s="32">
        <v>375668</v>
      </c>
      <c r="DN21" s="32">
        <v>0</v>
      </c>
      <c r="DP21" s="32">
        <v>10994</v>
      </c>
      <c r="DQ21" s="32">
        <v>646</v>
      </c>
      <c r="DR21" s="32">
        <v>2253907</v>
      </c>
      <c r="DT21" s="32">
        <v>569868</v>
      </c>
      <c r="DU21" s="32">
        <v>0</v>
      </c>
      <c r="DW21" s="32">
        <v>15315</v>
      </c>
      <c r="DX21" s="38">
        <v>789</v>
      </c>
      <c r="DY21" s="36">
        <v>2086599</v>
      </c>
      <c r="DZ21" s="37"/>
      <c r="EA21" s="38">
        <v>574633</v>
      </c>
      <c r="EB21" s="32">
        <v>0</v>
      </c>
      <c r="ED21" s="32">
        <v>16050</v>
      </c>
      <c r="EE21" s="32">
        <v>1500</v>
      </c>
      <c r="EF21" s="32">
        <v>2299673</v>
      </c>
      <c r="EH21" s="32">
        <v>578020</v>
      </c>
      <c r="EI21" s="32">
        <v>0</v>
      </c>
      <c r="EL21" s="32">
        <v>1987</v>
      </c>
      <c r="EM21" s="32">
        <v>2330148</v>
      </c>
      <c r="EO21" s="32">
        <v>564627</v>
      </c>
      <c r="EP21" s="32">
        <v>0</v>
      </c>
      <c r="ES21" s="32">
        <v>109</v>
      </c>
      <c r="ET21" s="32">
        <v>2076179</v>
      </c>
      <c r="EV21" s="32">
        <v>853735</v>
      </c>
      <c r="EW21" s="32">
        <v>0</v>
      </c>
      <c r="FA21" s="32">
        <v>2723635</v>
      </c>
      <c r="FC21" s="32">
        <v>425000</v>
      </c>
      <c r="FD21" s="32">
        <v>0</v>
      </c>
      <c r="FH21" s="32">
        <v>2338000</v>
      </c>
      <c r="FJ21" s="32">
        <v>462000</v>
      </c>
      <c r="FK21" s="32">
        <v>0</v>
      </c>
      <c r="FO21" s="5">
        <v>2362413</v>
      </c>
      <c r="FP21" s="5">
        <v>0</v>
      </c>
      <c r="FQ21" s="5">
        <v>430262.5</v>
      </c>
      <c r="FR21" s="5">
        <v>0</v>
      </c>
      <c r="FS21" s="5">
        <v>0</v>
      </c>
      <c r="FT21" s="5">
        <v>0</v>
      </c>
      <c r="FU21" s="5">
        <v>0</v>
      </c>
      <c r="FV21" s="5">
        <v>2670777</v>
      </c>
      <c r="FW21" s="5">
        <v>0</v>
      </c>
      <c r="FX21" s="5">
        <v>0</v>
      </c>
      <c r="FY21" s="5">
        <v>0</v>
      </c>
      <c r="FZ21" s="5">
        <v>0</v>
      </c>
      <c r="GA21" s="5">
        <v>0</v>
      </c>
      <c r="GB21" s="5">
        <v>0</v>
      </c>
      <c r="GC21" s="5">
        <v>2438372</v>
      </c>
      <c r="GD21" s="5">
        <v>0</v>
      </c>
      <c r="GE21" s="5">
        <v>0</v>
      </c>
      <c r="GF21" s="5">
        <v>0</v>
      </c>
      <c r="GG21" s="5">
        <v>0</v>
      </c>
      <c r="GH21" s="5">
        <v>104748</v>
      </c>
      <c r="GI21" s="5">
        <v>0</v>
      </c>
      <c r="GJ21" s="5">
        <f>INDEX(Sheet1!$D$2:$D$434,MATCH(Data!B21,Sheet1!$B$2:$B$434,0))</f>
        <v>2571301</v>
      </c>
      <c r="GK21" s="5">
        <f>INDEX(Sheet1!$E$2:$E$434,MATCH(Data!B21,Sheet1!$B$2:$B$434,0))</f>
        <v>0</v>
      </c>
      <c r="GL21" s="5">
        <f>INDEX(Sheet1!$H$2:$H$434,MATCH(Data!B21,Sheet1!$B$2:$B$434,0))</f>
        <v>0</v>
      </c>
      <c r="GM21" s="5">
        <f>INDEX(Sheet1!$K$2:$K$434,MATCH(Data!B21,Sheet1!$B$2:$B$434,0))</f>
        <v>0</v>
      </c>
      <c r="GN21" s="5">
        <f>INDEX(Sheet1!$F$2:$F$434,MATCH(Data!B21,Sheet1!$B$2:$B$434,0))</f>
        <v>0</v>
      </c>
      <c r="GO21" s="5">
        <f>INDEX(Sheet1!$I$2:$I$434,MATCH(Data!B21,Sheet1!$B$2:$B$434,0))</f>
        <v>0</v>
      </c>
      <c r="GP21" s="5">
        <f>INDEX(Sheet1!$J$2:$J$434,MATCH(Data!B21,Sheet1!$B$2:$B$434,0))</f>
        <v>0</v>
      </c>
      <c r="GQ21" s="5">
        <v>2288762</v>
      </c>
      <c r="GR21" s="5">
        <v>0</v>
      </c>
      <c r="GS21" s="5">
        <v>480500</v>
      </c>
      <c r="GT21" s="5">
        <v>0</v>
      </c>
      <c r="GU21" s="5">
        <v>0</v>
      </c>
      <c r="GV21" s="5">
        <v>0</v>
      </c>
      <c r="GW21" s="5">
        <v>0</v>
      </c>
    </row>
    <row r="22" spans="1:205" ht="12.75">
      <c r="A22" s="32">
        <v>217</v>
      </c>
      <c r="B22" s="32" t="s">
        <v>109</v>
      </c>
      <c r="C22" s="32">
        <v>1423544</v>
      </c>
      <c r="D22" s="32">
        <v>0</v>
      </c>
      <c r="E22" s="32">
        <v>91456</v>
      </c>
      <c r="F22" s="32">
        <v>0</v>
      </c>
      <c r="G22" s="32">
        <v>0</v>
      </c>
      <c r="H22" s="32">
        <v>16000</v>
      </c>
      <c r="I22" s="32">
        <v>0</v>
      </c>
      <c r="J22" s="32">
        <v>1363541</v>
      </c>
      <c r="K22" s="32">
        <v>0</v>
      </c>
      <c r="L22" s="32">
        <v>94100</v>
      </c>
      <c r="M22" s="32">
        <v>0</v>
      </c>
      <c r="N22" s="32">
        <v>0</v>
      </c>
      <c r="O22" s="32">
        <v>9500</v>
      </c>
      <c r="P22" s="32">
        <v>0</v>
      </c>
      <c r="Q22" s="32">
        <v>1318103</v>
      </c>
      <c r="R22" s="32">
        <v>0</v>
      </c>
      <c r="S22" s="32">
        <v>74800</v>
      </c>
      <c r="T22" s="32">
        <v>0</v>
      </c>
      <c r="U22" s="32">
        <v>0</v>
      </c>
      <c r="V22" s="32">
        <v>9500</v>
      </c>
      <c r="W22" s="32">
        <v>0</v>
      </c>
      <c r="X22" s="32">
        <v>936344</v>
      </c>
      <c r="Y22" s="32">
        <v>0</v>
      </c>
      <c r="Z22" s="32">
        <v>380200</v>
      </c>
      <c r="AA22" s="32">
        <v>0</v>
      </c>
      <c r="AB22" s="32">
        <v>0</v>
      </c>
      <c r="AC22" s="32">
        <v>15900</v>
      </c>
      <c r="AD22" s="32">
        <v>0</v>
      </c>
      <c r="AE22" s="32">
        <v>849992</v>
      </c>
      <c r="AF22" s="32">
        <v>0</v>
      </c>
      <c r="AG22" s="32">
        <v>485000</v>
      </c>
      <c r="AH22" s="32">
        <v>0</v>
      </c>
      <c r="AI22" s="32">
        <v>0</v>
      </c>
      <c r="AJ22" s="32">
        <v>12100</v>
      </c>
      <c r="AK22" s="32">
        <v>0</v>
      </c>
      <c r="AL22" s="32">
        <v>864463</v>
      </c>
      <c r="AM22" s="32">
        <v>0</v>
      </c>
      <c r="AN22" s="32">
        <v>604938</v>
      </c>
      <c r="AO22" s="32">
        <v>0</v>
      </c>
      <c r="AP22" s="32">
        <v>0</v>
      </c>
      <c r="AQ22" s="32">
        <v>17300</v>
      </c>
      <c r="AR22" s="32">
        <v>0</v>
      </c>
      <c r="AS22" s="32">
        <v>849874</v>
      </c>
      <c r="AT22" s="32">
        <v>0</v>
      </c>
      <c r="AU22" s="32">
        <v>590000</v>
      </c>
      <c r="AV22" s="32">
        <v>0</v>
      </c>
      <c r="AW22" s="32">
        <v>0</v>
      </c>
      <c r="AX22" s="32">
        <v>0</v>
      </c>
      <c r="AY22" s="32">
        <v>0</v>
      </c>
      <c r="AZ22" s="32">
        <v>759041</v>
      </c>
      <c r="BA22" s="32">
        <v>0</v>
      </c>
      <c r="BB22" s="32">
        <v>688747</v>
      </c>
      <c r="BC22" s="32">
        <v>0</v>
      </c>
      <c r="BD22" s="32">
        <v>0</v>
      </c>
      <c r="BE22" s="32">
        <v>6500</v>
      </c>
      <c r="BF22" s="32">
        <v>0</v>
      </c>
      <c r="BG22" s="32">
        <v>1323418</v>
      </c>
      <c r="BH22" s="32">
        <v>0</v>
      </c>
      <c r="BI22" s="32">
        <v>647100</v>
      </c>
      <c r="BJ22" s="32">
        <v>0</v>
      </c>
      <c r="BK22" s="32">
        <v>0</v>
      </c>
      <c r="BL22" s="32">
        <v>8900</v>
      </c>
      <c r="BM22" s="32">
        <v>0</v>
      </c>
      <c r="BN22" s="32">
        <v>1334193</v>
      </c>
      <c r="BO22" s="32">
        <v>0</v>
      </c>
      <c r="BP22" s="32">
        <v>704400</v>
      </c>
      <c r="BQ22" s="32">
        <v>0</v>
      </c>
      <c r="BR22" s="32">
        <v>0</v>
      </c>
      <c r="BS22" s="32">
        <v>10000</v>
      </c>
      <c r="BT22" s="32">
        <v>0</v>
      </c>
      <c r="BU22" s="32">
        <v>1388849</v>
      </c>
      <c r="BV22" s="32">
        <v>14808</v>
      </c>
      <c r="BW22" s="32">
        <v>705000</v>
      </c>
      <c r="BX22" s="32">
        <v>0</v>
      </c>
      <c r="BY22" s="32">
        <v>0</v>
      </c>
      <c r="BZ22" s="32">
        <v>10000</v>
      </c>
      <c r="CA22" s="32">
        <v>0</v>
      </c>
      <c r="CB22" s="32">
        <v>1364816</v>
      </c>
      <c r="CC22" s="32">
        <v>14808</v>
      </c>
      <c r="CD22" s="32">
        <v>705000</v>
      </c>
      <c r="CE22" s="32">
        <v>0</v>
      </c>
      <c r="CF22" s="32">
        <v>0</v>
      </c>
      <c r="CG22" s="32">
        <v>78000</v>
      </c>
      <c r="CH22" s="32">
        <v>0</v>
      </c>
      <c r="CI22" s="32">
        <v>1497993</v>
      </c>
      <c r="CJ22" s="32">
        <v>15790</v>
      </c>
      <c r="CK22" s="32">
        <v>707455</v>
      </c>
      <c r="CL22" s="32">
        <v>0</v>
      </c>
      <c r="CN22" s="32">
        <v>137035</v>
      </c>
      <c r="CO22" s="32">
        <v>0</v>
      </c>
      <c r="CP22" s="32">
        <v>1631313</v>
      </c>
      <c r="CQ22" s="32">
        <v>28950</v>
      </c>
      <c r="CR22" s="32">
        <v>667325</v>
      </c>
      <c r="CS22" s="32">
        <v>0</v>
      </c>
      <c r="CU22" s="32">
        <v>139265</v>
      </c>
      <c r="CV22" s="32">
        <v>0</v>
      </c>
      <c r="CW22" s="32">
        <v>1848229</v>
      </c>
      <c r="CX22" s="32">
        <v>78402</v>
      </c>
      <c r="CY22" s="32">
        <v>665860</v>
      </c>
      <c r="CZ22" s="32">
        <v>0</v>
      </c>
      <c r="DB22" s="32">
        <v>128000</v>
      </c>
      <c r="DC22" s="32">
        <v>0</v>
      </c>
      <c r="DD22" s="32">
        <v>1815090</v>
      </c>
      <c r="DE22" s="32">
        <v>65296</v>
      </c>
      <c r="DF22" s="32">
        <v>670098</v>
      </c>
      <c r="DG22" s="32">
        <v>0</v>
      </c>
      <c r="DI22" s="32">
        <v>144590</v>
      </c>
      <c r="DK22" s="32">
        <v>2068465</v>
      </c>
      <c r="DL22" s="32">
        <v>40000</v>
      </c>
      <c r="DM22" s="32">
        <v>590000</v>
      </c>
      <c r="DN22" s="32">
        <v>0</v>
      </c>
      <c r="DP22" s="32">
        <v>145000</v>
      </c>
      <c r="DR22" s="32">
        <v>2202460</v>
      </c>
      <c r="DS22" s="32">
        <v>35800</v>
      </c>
      <c r="DT22" s="32">
        <v>650000</v>
      </c>
      <c r="DU22" s="32">
        <v>0</v>
      </c>
      <c r="DW22" s="32">
        <v>130000</v>
      </c>
      <c r="DX22" s="35"/>
      <c r="DY22" s="36">
        <v>2245395</v>
      </c>
      <c r="DZ22" s="36">
        <v>40778</v>
      </c>
      <c r="EA22" s="38">
        <v>675000</v>
      </c>
      <c r="EB22" s="32">
        <v>0</v>
      </c>
      <c r="ED22" s="32">
        <v>70000</v>
      </c>
      <c r="EF22" s="32">
        <v>2347336</v>
      </c>
      <c r="EG22" s="32">
        <v>40778</v>
      </c>
      <c r="EH22" s="32">
        <v>675225</v>
      </c>
      <c r="EI22" s="32">
        <v>0</v>
      </c>
      <c r="EK22" s="32">
        <v>100000</v>
      </c>
      <c r="EM22" s="32">
        <v>2391460</v>
      </c>
      <c r="EN22" s="32">
        <v>41778</v>
      </c>
      <c r="EO22" s="32">
        <v>678765</v>
      </c>
      <c r="EP22" s="32">
        <v>0</v>
      </c>
      <c r="ER22" s="32">
        <v>100000</v>
      </c>
      <c r="ET22" s="32">
        <v>2715057</v>
      </c>
      <c r="EU22" s="32">
        <v>152778</v>
      </c>
      <c r="EV22" s="32">
        <v>675775</v>
      </c>
      <c r="EW22" s="32">
        <v>0</v>
      </c>
      <c r="EY22" s="32">
        <v>100000</v>
      </c>
      <c r="FA22" s="32">
        <v>3203604</v>
      </c>
      <c r="FB22" s="32">
        <v>145724</v>
      </c>
      <c r="FC22" s="32">
        <v>459583</v>
      </c>
      <c r="FD22" s="32">
        <v>0</v>
      </c>
      <c r="FF22" s="32">
        <v>100000</v>
      </c>
      <c r="FH22" s="32">
        <v>3313085</v>
      </c>
      <c r="FI22" s="32">
        <v>226475</v>
      </c>
      <c r="FJ22" s="32">
        <v>232300</v>
      </c>
      <c r="FK22" s="32">
        <v>0</v>
      </c>
      <c r="FM22" s="32">
        <v>116000</v>
      </c>
      <c r="FO22" s="5">
        <v>3170078</v>
      </c>
      <c r="FP22" s="5">
        <v>481100</v>
      </c>
      <c r="FQ22" s="5">
        <v>0</v>
      </c>
      <c r="FR22" s="5">
        <v>0</v>
      </c>
      <c r="FS22" s="5">
        <v>0</v>
      </c>
      <c r="FT22" s="5">
        <v>225000</v>
      </c>
      <c r="FU22" s="5">
        <v>0</v>
      </c>
      <c r="FV22" s="5">
        <v>3017294</v>
      </c>
      <c r="FW22" s="5">
        <v>601835</v>
      </c>
      <c r="FX22" s="5">
        <v>0</v>
      </c>
      <c r="FY22" s="5">
        <v>0</v>
      </c>
      <c r="FZ22" s="5">
        <v>0</v>
      </c>
      <c r="GA22" s="5">
        <v>225000</v>
      </c>
      <c r="GB22" s="5">
        <v>0</v>
      </c>
      <c r="GC22" s="5">
        <v>2693886</v>
      </c>
      <c r="GD22" s="5">
        <v>487050</v>
      </c>
      <c r="GE22" s="5">
        <v>0</v>
      </c>
      <c r="GF22" s="5">
        <v>0</v>
      </c>
      <c r="GG22" s="5">
        <v>0</v>
      </c>
      <c r="GH22" s="5">
        <v>450000</v>
      </c>
      <c r="GI22" s="5">
        <v>0</v>
      </c>
      <c r="GJ22" s="5">
        <f>INDEX(Sheet1!$D$2:$D$434,MATCH(Data!B22,Sheet1!$B$2:$B$434,0))</f>
        <v>2655749</v>
      </c>
      <c r="GK22" s="5">
        <f>INDEX(Sheet1!$E$2:$E$434,MATCH(Data!B22,Sheet1!$B$2:$B$434,0))</f>
        <v>485025</v>
      </c>
      <c r="GL22" s="5">
        <f>INDEX(Sheet1!$H$2:$H$434,MATCH(Data!B22,Sheet1!$B$2:$B$434,0))</f>
        <v>0</v>
      </c>
      <c r="GM22" s="5">
        <f>INDEX(Sheet1!$K$2:$K$434,MATCH(Data!B22,Sheet1!$B$2:$B$434,0))</f>
        <v>0</v>
      </c>
      <c r="GN22" s="5">
        <f>INDEX(Sheet1!$F$2:$F$434,MATCH(Data!B22,Sheet1!$B$2:$B$434,0))</f>
        <v>0</v>
      </c>
      <c r="GO22" s="5">
        <f>INDEX(Sheet1!$I$2:$I$434,MATCH(Data!B22,Sheet1!$B$2:$B$434,0))</f>
        <v>400000</v>
      </c>
      <c r="GP22" s="5">
        <f>INDEX(Sheet1!$J$2:$J$434,MATCH(Data!B22,Sheet1!$B$2:$B$434,0))</f>
        <v>0</v>
      </c>
      <c r="GQ22" s="5">
        <v>2555874</v>
      </c>
      <c r="GR22" s="5">
        <v>369386</v>
      </c>
      <c r="GS22" s="5">
        <v>0</v>
      </c>
      <c r="GT22" s="5">
        <v>0</v>
      </c>
      <c r="GU22" s="5">
        <v>0</v>
      </c>
      <c r="GV22" s="5">
        <v>450000</v>
      </c>
      <c r="GW22" s="5">
        <v>0</v>
      </c>
    </row>
    <row r="23" spans="1:205" ht="12.75">
      <c r="A23" s="32">
        <v>231</v>
      </c>
      <c r="B23" s="32" t="s">
        <v>110</v>
      </c>
      <c r="C23" s="32">
        <v>2861184</v>
      </c>
      <c r="D23" s="32">
        <v>0</v>
      </c>
      <c r="E23" s="32">
        <v>489204</v>
      </c>
      <c r="F23" s="32">
        <v>0</v>
      </c>
      <c r="G23" s="32">
        <v>0</v>
      </c>
      <c r="H23" s="32">
        <v>20000</v>
      </c>
      <c r="I23" s="32">
        <v>0</v>
      </c>
      <c r="J23" s="32">
        <v>2747810</v>
      </c>
      <c r="K23" s="32">
        <v>0</v>
      </c>
      <c r="L23" s="32">
        <v>513699</v>
      </c>
      <c r="M23" s="32">
        <v>0</v>
      </c>
      <c r="N23" s="32">
        <v>0</v>
      </c>
      <c r="O23" s="32">
        <v>0</v>
      </c>
      <c r="P23" s="32">
        <v>0</v>
      </c>
      <c r="Q23" s="32">
        <v>2630124</v>
      </c>
      <c r="R23" s="32">
        <v>0</v>
      </c>
      <c r="S23" s="32">
        <v>533717</v>
      </c>
      <c r="T23" s="32">
        <v>0</v>
      </c>
      <c r="U23" s="32">
        <v>0</v>
      </c>
      <c r="V23" s="32">
        <v>21268</v>
      </c>
      <c r="W23" s="32">
        <v>0</v>
      </c>
      <c r="X23" s="32">
        <v>1877896</v>
      </c>
      <c r="Y23" s="32">
        <v>0</v>
      </c>
      <c r="Z23" s="32">
        <v>544800</v>
      </c>
      <c r="AA23" s="32">
        <v>0</v>
      </c>
      <c r="AB23" s="32">
        <v>0</v>
      </c>
      <c r="AC23" s="32">
        <v>16619</v>
      </c>
      <c r="AD23" s="32">
        <v>0</v>
      </c>
      <c r="AE23" s="32">
        <v>1961650</v>
      </c>
      <c r="AF23" s="32">
        <v>40426</v>
      </c>
      <c r="AG23" s="32">
        <v>551000</v>
      </c>
      <c r="AH23" s="32">
        <v>0</v>
      </c>
      <c r="AI23" s="32">
        <v>0</v>
      </c>
      <c r="AJ23" s="32">
        <v>16020</v>
      </c>
      <c r="AK23" s="32">
        <v>0</v>
      </c>
      <c r="AL23" s="32">
        <v>2078974</v>
      </c>
      <c r="AM23" s="32">
        <v>26951</v>
      </c>
      <c r="AN23" s="32">
        <v>563269</v>
      </c>
      <c r="AO23" s="32">
        <v>0</v>
      </c>
      <c r="AP23" s="32">
        <v>0</v>
      </c>
      <c r="AQ23" s="32">
        <v>14468</v>
      </c>
      <c r="AR23" s="32">
        <v>525</v>
      </c>
      <c r="AS23" s="32">
        <v>2228165</v>
      </c>
      <c r="AT23" s="32">
        <v>0</v>
      </c>
      <c r="AU23" s="32">
        <v>577286</v>
      </c>
      <c r="AV23" s="32">
        <v>0</v>
      </c>
      <c r="AW23" s="32">
        <v>0</v>
      </c>
      <c r="AX23" s="32">
        <v>21394</v>
      </c>
      <c r="AY23" s="32">
        <v>287</v>
      </c>
      <c r="AZ23" s="32">
        <v>2405207</v>
      </c>
      <c r="BA23" s="32">
        <v>0</v>
      </c>
      <c r="BB23" s="32">
        <v>580480</v>
      </c>
      <c r="BC23" s="32">
        <v>0</v>
      </c>
      <c r="BD23" s="32">
        <v>0</v>
      </c>
      <c r="BE23" s="32">
        <v>18255</v>
      </c>
      <c r="BF23" s="32">
        <v>0</v>
      </c>
      <c r="BG23" s="32">
        <v>2667255</v>
      </c>
      <c r="BH23" s="32">
        <v>0</v>
      </c>
      <c r="BI23" s="32">
        <v>1139421</v>
      </c>
      <c r="BJ23" s="32">
        <v>0</v>
      </c>
      <c r="BK23" s="32">
        <v>0</v>
      </c>
      <c r="BL23" s="32">
        <v>18000</v>
      </c>
      <c r="BM23" s="32">
        <v>503</v>
      </c>
      <c r="BN23" s="32">
        <v>2855363</v>
      </c>
      <c r="BO23" s="32">
        <v>0</v>
      </c>
      <c r="BP23" s="32">
        <v>1438750</v>
      </c>
      <c r="BQ23" s="32">
        <v>0</v>
      </c>
      <c r="BR23" s="32">
        <v>0</v>
      </c>
      <c r="BS23" s="32">
        <v>18000</v>
      </c>
      <c r="BT23" s="32">
        <v>0</v>
      </c>
      <c r="BU23" s="32">
        <v>3260386</v>
      </c>
      <c r="BV23" s="32">
        <v>0</v>
      </c>
      <c r="BW23" s="32">
        <v>1764003</v>
      </c>
      <c r="BX23" s="32">
        <v>0</v>
      </c>
      <c r="BY23" s="32">
        <v>0</v>
      </c>
      <c r="BZ23" s="32">
        <v>27500</v>
      </c>
      <c r="CA23" s="32">
        <v>0</v>
      </c>
      <c r="CB23" s="32">
        <v>3662044</v>
      </c>
      <c r="CC23" s="32">
        <v>92179</v>
      </c>
      <c r="CD23" s="32">
        <v>1971905</v>
      </c>
      <c r="CE23" s="32">
        <v>0</v>
      </c>
      <c r="CF23" s="32">
        <v>0</v>
      </c>
      <c r="CG23" s="32">
        <v>44900</v>
      </c>
      <c r="CH23" s="32">
        <v>0</v>
      </c>
      <c r="CI23" s="32">
        <v>3295272</v>
      </c>
      <c r="CJ23" s="32">
        <v>98635</v>
      </c>
      <c r="CK23" s="32">
        <v>2237509</v>
      </c>
      <c r="CL23" s="32">
        <v>0</v>
      </c>
      <c r="CN23" s="32">
        <v>44160</v>
      </c>
      <c r="CO23" s="32">
        <v>3050</v>
      </c>
      <c r="CP23" s="32">
        <v>3606079</v>
      </c>
      <c r="CQ23" s="32">
        <v>101598</v>
      </c>
      <c r="CR23" s="32">
        <v>2232630</v>
      </c>
      <c r="CS23" s="32">
        <v>0</v>
      </c>
      <c r="CU23" s="32">
        <v>45000</v>
      </c>
      <c r="CV23" s="32">
        <v>0</v>
      </c>
      <c r="CW23" s="32">
        <v>3812978</v>
      </c>
      <c r="CX23" s="32">
        <v>104650</v>
      </c>
      <c r="CY23" s="32">
        <v>2215262</v>
      </c>
      <c r="CZ23" s="32">
        <v>0</v>
      </c>
      <c r="DB23" s="32">
        <v>119500</v>
      </c>
      <c r="DC23" s="32">
        <v>0</v>
      </c>
      <c r="DD23" s="32">
        <v>3782598</v>
      </c>
      <c r="DE23" s="32">
        <v>107794</v>
      </c>
      <c r="DF23" s="32">
        <v>2215559</v>
      </c>
      <c r="DG23" s="32">
        <v>0</v>
      </c>
      <c r="DI23" s="32">
        <v>49000</v>
      </c>
      <c r="DK23" s="32">
        <v>3957677</v>
      </c>
      <c r="DL23" s="32">
        <v>111031</v>
      </c>
      <c r="DM23" s="32">
        <v>2232112</v>
      </c>
      <c r="DN23" s="32">
        <v>0</v>
      </c>
      <c r="DP23" s="32">
        <v>62000</v>
      </c>
      <c r="DR23" s="32">
        <v>4124383</v>
      </c>
      <c r="DS23" s="32">
        <v>114366</v>
      </c>
      <c r="DT23" s="32">
        <v>2019330</v>
      </c>
      <c r="DU23" s="32">
        <v>0</v>
      </c>
      <c r="DW23" s="32">
        <v>56000</v>
      </c>
      <c r="DX23" s="35"/>
      <c r="DY23" s="36">
        <v>3559953</v>
      </c>
      <c r="DZ23" s="36">
        <v>113809</v>
      </c>
      <c r="EA23" s="38">
        <v>1941049</v>
      </c>
      <c r="EB23" s="32">
        <v>0</v>
      </c>
      <c r="ED23" s="32">
        <v>50000</v>
      </c>
      <c r="EE23" s="32">
        <v>2286</v>
      </c>
      <c r="EF23" s="32">
        <v>3565730</v>
      </c>
      <c r="EG23" s="32">
        <v>113988</v>
      </c>
      <c r="EH23" s="32">
        <v>1854048</v>
      </c>
      <c r="EI23" s="32">
        <v>0</v>
      </c>
      <c r="EK23" s="32">
        <v>50000</v>
      </c>
      <c r="EL23" s="32">
        <v>495</v>
      </c>
      <c r="EM23" s="32">
        <v>3366218</v>
      </c>
      <c r="EN23" s="32">
        <v>271793</v>
      </c>
      <c r="EO23" s="32">
        <v>1822993</v>
      </c>
      <c r="EP23" s="32">
        <v>0</v>
      </c>
      <c r="ER23" s="32">
        <v>50000</v>
      </c>
      <c r="ET23" s="32">
        <v>3450538</v>
      </c>
      <c r="EU23" s="32">
        <v>338475</v>
      </c>
      <c r="EV23" s="32">
        <v>1782975</v>
      </c>
      <c r="EW23" s="32">
        <v>0</v>
      </c>
      <c r="EY23" s="32">
        <v>50000</v>
      </c>
      <c r="FA23" s="32">
        <v>3597234</v>
      </c>
      <c r="FB23" s="32">
        <v>299500</v>
      </c>
      <c r="FC23" s="32">
        <v>2632054</v>
      </c>
      <c r="FD23" s="32">
        <v>0</v>
      </c>
      <c r="FF23" s="32">
        <v>50000</v>
      </c>
      <c r="FH23" s="32">
        <v>3413484</v>
      </c>
      <c r="FI23" s="32">
        <v>254183</v>
      </c>
      <c r="FJ23" s="32">
        <v>2689825</v>
      </c>
      <c r="FK23" s="32">
        <v>0</v>
      </c>
      <c r="FM23" s="32">
        <v>50000</v>
      </c>
      <c r="FO23" s="5">
        <v>3228598</v>
      </c>
      <c r="FP23" s="5">
        <v>269231</v>
      </c>
      <c r="FQ23" s="5">
        <v>2232775</v>
      </c>
      <c r="FR23" s="5">
        <v>0</v>
      </c>
      <c r="FS23" s="5">
        <v>0</v>
      </c>
      <c r="FT23" s="5">
        <v>50000</v>
      </c>
      <c r="FU23" s="5">
        <v>0</v>
      </c>
      <c r="FV23" s="5">
        <v>3812762</v>
      </c>
      <c r="FW23" s="5">
        <v>249747</v>
      </c>
      <c r="FX23" s="5">
        <v>2253425</v>
      </c>
      <c r="FY23" s="5">
        <v>0</v>
      </c>
      <c r="FZ23" s="5">
        <v>0</v>
      </c>
      <c r="GA23" s="5">
        <v>50000</v>
      </c>
      <c r="GB23" s="5">
        <v>0</v>
      </c>
      <c r="GC23" s="5">
        <v>3990188</v>
      </c>
      <c r="GD23" s="5">
        <v>255300</v>
      </c>
      <c r="GE23" s="5">
        <v>2525066</v>
      </c>
      <c r="GF23" s="5">
        <v>0</v>
      </c>
      <c r="GG23" s="5">
        <v>0</v>
      </c>
      <c r="GH23" s="5">
        <v>50000</v>
      </c>
      <c r="GI23" s="5">
        <v>0</v>
      </c>
      <c r="GJ23" s="5">
        <f>INDEX(Sheet1!$D$2:$D$434,MATCH(Data!B23,Sheet1!$B$2:$B$434,0))</f>
        <v>4347073</v>
      </c>
      <c r="GK23" s="5">
        <f>INDEX(Sheet1!$E$2:$E$434,MATCH(Data!B23,Sheet1!$B$2:$B$434,0))</f>
        <v>223296</v>
      </c>
      <c r="GL23" s="5">
        <f>INDEX(Sheet1!$H$2:$H$434,MATCH(Data!B23,Sheet1!$B$2:$B$434,0))</f>
        <v>2550656</v>
      </c>
      <c r="GM23" s="5">
        <f>INDEX(Sheet1!$K$2:$K$434,MATCH(Data!B23,Sheet1!$B$2:$B$434,0))</f>
        <v>0</v>
      </c>
      <c r="GN23" s="5">
        <f>INDEX(Sheet1!$F$2:$F$434,MATCH(Data!B23,Sheet1!$B$2:$B$434,0))</f>
        <v>0</v>
      </c>
      <c r="GO23" s="5">
        <f>INDEX(Sheet1!$I$2:$I$434,MATCH(Data!B23,Sheet1!$B$2:$B$434,0))</f>
        <v>150000</v>
      </c>
      <c r="GP23" s="5">
        <f>INDEX(Sheet1!$J$2:$J$434,MATCH(Data!B23,Sheet1!$B$2:$B$434,0))</f>
        <v>0</v>
      </c>
      <c r="GQ23" s="5">
        <v>3680243</v>
      </c>
      <c r="GR23" s="5">
        <v>401929</v>
      </c>
      <c r="GS23" s="5">
        <v>2116515</v>
      </c>
      <c r="GT23" s="5">
        <v>0</v>
      </c>
      <c r="GU23" s="5">
        <v>0</v>
      </c>
      <c r="GV23" s="5">
        <v>150000</v>
      </c>
      <c r="GW23" s="5">
        <v>2987</v>
      </c>
    </row>
    <row r="24" spans="1:205" ht="12.75">
      <c r="A24" s="32">
        <v>245</v>
      </c>
      <c r="B24" s="32" t="s">
        <v>111</v>
      </c>
      <c r="C24" s="32">
        <v>1388338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1313207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1375960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977946</v>
      </c>
      <c r="Y24" s="32">
        <v>0</v>
      </c>
      <c r="Z24" s="32">
        <v>387754</v>
      </c>
      <c r="AA24" s="32">
        <v>0</v>
      </c>
      <c r="AB24" s="32">
        <v>0</v>
      </c>
      <c r="AC24" s="32">
        <v>0</v>
      </c>
      <c r="AD24" s="32">
        <v>0</v>
      </c>
      <c r="AE24" s="32">
        <v>921902</v>
      </c>
      <c r="AF24" s="32">
        <v>0</v>
      </c>
      <c r="AG24" s="32">
        <v>549660</v>
      </c>
      <c r="AH24" s="32">
        <v>0</v>
      </c>
      <c r="AI24" s="32">
        <v>0</v>
      </c>
      <c r="AJ24" s="32">
        <v>0</v>
      </c>
      <c r="AK24" s="32">
        <v>0</v>
      </c>
      <c r="AL24" s="32">
        <v>760996</v>
      </c>
      <c r="AM24" s="32">
        <v>0</v>
      </c>
      <c r="AN24" s="32">
        <v>595669</v>
      </c>
      <c r="AO24" s="32">
        <v>0</v>
      </c>
      <c r="AP24" s="32">
        <v>0</v>
      </c>
      <c r="AQ24" s="32">
        <v>0</v>
      </c>
      <c r="AR24" s="32">
        <v>0</v>
      </c>
      <c r="AS24" s="32">
        <v>871505</v>
      </c>
      <c r="AT24" s="32">
        <v>0</v>
      </c>
      <c r="AU24" s="32">
        <v>646621</v>
      </c>
      <c r="AV24" s="32">
        <v>0</v>
      </c>
      <c r="AW24" s="32">
        <v>0</v>
      </c>
      <c r="AX24" s="32">
        <v>0</v>
      </c>
      <c r="AY24" s="32">
        <v>0</v>
      </c>
      <c r="AZ24" s="32">
        <v>944616</v>
      </c>
      <c r="BA24" s="32">
        <v>0</v>
      </c>
      <c r="BB24" s="32">
        <v>654920</v>
      </c>
      <c r="BC24" s="32">
        <v>0</v>
      </c>
      <c r="BD24" s="32">
        <v>0</v>
      </c>
      <c r="BE24" s="32">
        <v>0</v>
      </c>
      <c r="BF24" s="32">
        <v>0</v>
      </c>
      <c r="BG24" s="32">
        <v>843693</v>
      </c>
      <c r="BH24" s="32">
        <v>0</v>
      </c>
      <c r="BI24" s="32">
        <v>676910</v>
      </c>
      <c r="BJ24" s="32">
        <v>0</v>
      </c>
      <c r="BK24" s="32">
        <v>0</v>
      </c>
      <c r="BL24" s="32">
        <v>0</v>
      </c>
      <c r="BM24" s="32">
        <v>0</v>
      </c>
      <c r="BN24" s="32">
        <v>879798</v>
      </c>
      <c r="BO24" s="32">
        <v>0</v>
      </c>
      <c r="BP24" s="32">
        <v>671447.5</v>
      </c>
      <c r="BQ24" s="32">
        <v>0</v>
      </c>
      <c r="BR24" s="32">
        <v>0</v>
      </c>
      <c r="BS24" s="32">
        <v>0</v>
      </c>
      <c r="BT24" s="32">
        <v>0</v>
      </c>
      <c r="BU24" s="32">
        <v>969377</v>
      </c>
      <c r="BV24" s="32">
        <v>0</v>
      </c>
      <c r="BW24" s="32">
        <v>680070</v>
      </c>
      <c r="BX24" s="32">
        <v>0</v>
      </c>
      <c r="BY24" s="32">
        <v>0</v>
      </c>
      <c r="BZ24" s="32">
        <v>0</v>
      </c>
      <c r="CA24" s="32">
        <v>0</v>
      </c>
      <c r="CB24" s="32">
        <v>1159508</v>
      </c>
      <c r="CC24" s="32">
        <v>0</v>
      </c>
      <c r="CD24" s="32">
        <v>673700</v>
      </c>
      <c r="CE24" s="32">
        <v>0</v>
      </c>
      <c r="CF24" s="32">
        <v>0</v>
      </c>
      <c r="CG24" s="32">
        <v>0</v>
      </c>
      <c r="CH24" s="32">
        <v>0</v>
      </c>
      <c r="CI24" s="32">
        <v>1146784</v>
      </c>
      <c r="CK24" s="32">
        <v>679800</v>
      </c>
      <c r="CL24" s="32">
        <v>0</v>
      </c>
      <c r="CO24" s="32">
        <v>0</v>
      </c>
      <c r="CP24" s="32">
        <v>973553</v>
      </c>
      <c r="CR24" s="32">
        <v>961800</v>
      </c>
      <c r="CS24" s="32">
        <v>0</v>
      </c>
      <c r="CV24" s="32">
        <v>206</v>
      </c>
      <c r="CW24" s="32">
        <v>1189832</v>
      </c>
      <c r="CY24" s="32">
        <v>884758</v>
      </c>
      <c r="CZ24" s="32">
        <v>0</v>
      </c>
      <c r="DC24" s="32">
        <v>0</v>
      </c>
      <c r="DD24" s="32">
        <v>1279228</v>
      </c>
      <c r="DF24" s="32">
        <v>878069</v>
      </c>
      <c r="DG24" s="32">
        <v>0</v>
      </c>
      <c r="DK24" s="32">
        <v>1531597</v>
      </c>
      <c r="DM24" s="32">
        <v>759619</v>
      </c>
      <c r="DN24" s="32">
        <v>0</v>
      </c>
      <c r="DR24" s="32">
        <v>1695424</v>
      </c>
      <c r="DT24" s="32">
        <v>854839</v>
      </c>
      <c r="DU24" s="32">
        <v>0</v>
      </c>
      <c r="DX24" s="35"/>
      <c r="DY24" s="36">
        <v>1694206</v>
      </c>
      <c r="DZ24" s="37"/>
      <c r="EA24" s="38">
        <v>924419</v>
      </c>
      <c r="EB24" s="32">
        <v>0</v>
      </c>
      <c r="EF24" s="32">
        <v>1837472</v>
      </c>
      <c r="EH24" s="32">
        <v>929369</v>
      </c>
      <c r="EI24" s="32">
        <v>0</v>
      </c>
      <c r="EM24" s="32">
        <v>1989416</v>
      </c>
      <c r="EO24" s="32">
        <v>739171</v>
      </c>
      <c r="EP24" s="32">
        <v>0</v>
      </c>
      <c r="ET24" s="32">
        <v>2161999</v>
      </c>
      <c r="EV24" s="32">
        <v>742367</v>
      </c>
      <c r="EW24" s="32">
        <v>0</v>
      </c>
      <c r="FA24" s="32">
        <v>2176825</v>
      </c>
      <c r="FC24" s="32">
        <v>719128</v>
      </c>
      <c r="FD24" s="32">
        <v>0</v>
      </c>
      <c r="FH24" s="32">
        <v>2357432</v>
      </c>
      <c r="FJ24" s="32">
        <v>525286</v>
      </c>
      <c r="FK24" s="32">
        <v>0</v>
      </c>
      <c r="FO24" s="5">
        <v>2393748</v>
      </c>
      <c r="FP24" s="5">
        <v>0</v>
      </c>
      <c r="FQ24" s="5">
        <v>520583</v>
      </c>
      <c r="FR24" s="5">
        <v>0</v>
      </c>
      <c r="FS24" s="5">
        <v>0</v>
      </c>
      <c r="FT24" s="5">
        <v>0</v>
      </c>
      <c r="FU24" s="5">
        <v>0</v>
      </c>
      <c r="FV24" s="5">
        <v>2512949</v>
      </c>
      <c r="FW24" s="5">
        <v>0</v>
      </c>
      <c r="FX24" s="5">
        <v>518827</v>
      </c>
      <c r="FY24" s="5">
        <v>0</v>
      </c>
      <c r="FZ24" s="5">
        <v>0</v>
      </c>
      <c r="GA24" s="5">
        <v>0</v>
      </c>
      <c r="GB24" s="5">
        <v>0</v>
      </c>
      <c r="GC24" s="5">
        <v>2628286</v>
      </c>
      <c r="GD24" s="5">
        <v>0</v>
      </c>
      <c r="GE24" s="5">
        <v>521940</v>
      </c>
      <c r="GF24" s="5">
        <v>0</v>
      </c>
      <c r="GG24" s="5">
        <v>0</v>
      </c>
      <c r="GH24" s="5">
        <v>0</v>
      </c>
      <c r="GI24" s="5">
        <v>0</v>
      </c>
      <c r="GJ24" s="5">
        <f>INDEX(Sheet1!$D$2:$D$434,MATCH(Data!B24,Sheet1!$B$2:$B$434,0))</f>
        <v>2552117</v>
      </c>
      <c r="GK24" s="5">
        <f>INDEX(Sheet1!$E$2:$E$434,MATCH(Data!B24,Sheet1!$B$2:$B$434,0))</f>
        <v>0</v>
      </c>
      <c r="GL24" s="5">
        <f>INDEX(Sheet1!$H$2:$H$434,MATCH(Data!B24,Sheet1!$B$2:$B$434,0))</f>
        <v>625200</v>
      </c>
      <c r="GM24" s="5">
        <f>INDEX(Sheet1!$K$2:$K$434,MATCH(Data!B24,Sheet1!$B$2:$B$434,0))</f>
        <v>0</v>
      </c>
      <c r="GN24" s="5">
        <f>INDEX(Sheet1!$F$2:$F$434,MATCH(Data!B24,Sheet1!$B$2:$B$434,0))</f>
        <v>0</v>
      </c>
      <c r="GO24" s="5">
        <f>INDEX(Sheet1!$I$2:$I$434,MATCH(Data!B24,Sheet1!$B$2:$B$434,0))</f>
        <v>0</v>
      </c>
      <c r="GP24" s="5">
        <f>INDEX(Sheet1!$J$2:$J$434,MATCH(Data!B24,Sheet1!$B$2:$B$434,0))</f>
        <v>0</v>
      </c>
      <c r="GQ24" s="5">
        <v>2662954</v>
      </c>
      <c r="GR24" s="5">
        <v>0</v>
      </c>
      <c r="GS24" s="5">
        <v>820800</v>
      </c>
      <c r="GT24" s="5">
        <v>0</v>
      </c>
      <c r="GU24" s="5">
        <v>0</v>
      </c>
      <c r="GV24" s="5">
        <v>0</v>
      </c>
      <c r="GW24" s="5">
        <v>0</v>
      </c>
    </row>
    <row r="25" spans="1:205" ht="12.75">
      <c r="A25" s="32">
        <v>280</v>
      </c>
      <c r="B25" s="32" t="s">
        <v>112</v>
      </c>
      <c r="C25" s="32">
        <v>7580604</v>
      </c>
      <c r="D25" s="32">
        <v>0</v>
      </c>
      <c r="E25" s="32">
        <v>1009615</v>
      </c>
      <c r="F25" s="32">
        <v>0</v>
      </c>
      <c r="G25" s="32">
        <v>0</v>
      </c>
      <c r="H25" s="32">
        <v>0</v>
      </c>
      <c r="I25" s="32">
        <v>0</v>
      </c>
      <c r="J25" s="32">
        <v>7490631</v>
      </c>
      <c r="K25" s="32">
        <v>0</v>
      </c>
      <c r="L25" s="32">
        <v>1057000</v>
      </c>
      <c r="M25" s="32">
        <v>0</v>
      </c>
      <c r="N25" s="32">
        <v>0</v>
      </c>
      <c r="O25" s="32">
        <v>0</v>
      </c>
      <c r="P25" s="32">
        <v>0</v>
      </c>
      <c r="Q25" s="32">
        <v>7378484</v>
      </c>
      <c r="R25" s="32">
        <v>0</v>
      </c>
      <c r="S25" s="32">
        <v>1375825</v>
      </c>
      <c r="T25" s="32">
        <v>0</v>
      </c>
      <c r="U25" s="32">
        <v>0</v>
      </c>
      <c r="V25" s="32">
        <v>0</v>
      </c>
      <c r="W25" s="32">
        <v>0</v>
      </c>
      <c r="X25" s="32">
        <v>5612038</v>
      </c>
      <c r="Y25" s="32">
        <v>0</v>
      </c>
      <c r="Z25" s="32">
        <v>1521967</v>
      </c>
      <c r="AA25" s="32">
        <v>0</v>
      </c>
      <c r="AB25" s="32">
        <v>0</v>
      </c>
      <c r="AC25" s="32">
        <v>0</v>
      </c>
      <c r="AD25" s="32">
        <v>0</v>
      </c>
      <c r="AE25" s="32">
        <v>5458320</v>
      </c>
      <c r="AF25" s="32">
        <v>0</v>
      </c>
      <c r="AG25" s="32">
        <v>1982500</v>
      </c>
      <c r="AH25" s="32">
        <v>0</v>
      </c>
      <c r="AI25" s="32">
        <v>0</v>
      </c>
      <c r="AJ25" s="32">
        <v>0</v>
      </c>
      <c r="AK25" s="32">
        <v>0</v>
      </c>
      <c r="AL25" s="32">
        <v>5691512</v>
      </c>
      <c r="AM25" s="32">
        <v>0</v>
      </c>
      <c r="AN25" s="32">
        <v>2060000</v>
      </c>
      <c r="AO25" s="32">
        <v>0</v>
      </c>
      <c r="AP25" s="32">
        <v>0</v>
      </c>
      <c r="AQ25" s="32">
        <v>0</v>
      </c>
      <c r="AR25" s="32">
        <v>0</v>
      </c>
      <c r="AS25" s="32">
        <v>5956113</v>
      </c>
      <c r="AT25" s="32">
        <v>0</v>
      </c>
      <c r="AU25" s="32">
        <v>2338288.01</v>
      </c>
      <c r="AV25" s="32">
        <v>0</v>
      </c>
      <c r="AW25" s="32">
        <v>106965</v>
      </c>
      <c r="AX25" s="32">
        <v>0</v>
      </c>
      <c r="AY25" s="32">
        <v>106965</v>
      </c>
      <c r="AZ25" s="32">
        <v>5734590</v>
      </c>
      <c r="BA25" s="32">
        <v>0</v>
      </c>
      <c r="BB25" s="32">
        <v>2343200</v>
      </c>
      <c r="BC25" s="32">
        <v>0</v>
      </c>
      <c r="BD25" s="32">
        <v>20000</v>
      </c>
      <c r="BE25" s="32">
        <v>0</v>
      </c>
      <c r="BF25" s="32">
        <v>20000</v>
      </c>
      <c r="BG25" s="32">
        <v>6267841</v>
      </c>
      <c r="BH25" s="32">
        <v>0</v>
      </c>
      <c r="BI25" s="32">
        <v>2299389</v>
      </c>
      <c r="BJ25" s="32">
        <v>0</v>
      </c>
      <c r="BK25" s="32">
        <v>0</v>
      </c>
      <c r="BL25" s="32">
        <v>0</v>
      </c>
      <c r="BM25" s="32">
        <v>0</v>
      </c>
      <c r="BN25" s="32">
        <v>6992519</v>
      </c>
      <c r="BO25" s="32">
        <v>0</v>
      </c>
      <c r="BP25" s="32">
        <v>2255062</v>
      </c>
      <c r="BQ25" s="32">
        <v>0</v>
      </c>
      <c r="BR25" s="32">
        <v>0</v>
      </c>
      <c r="BS25" s="32">
        <v>64803</v>
      </c>
      <c r="BT25" s="32">
        <v>0</v>
      </c>
      <c r="BU25" s="32">
        <v>7194061</v>
      </c>
      <c r="BV25" s="32">
        <v>194428</v>
      </c>
      <c r="BW25" s="32">
        <v>2255702</v>
      </c>
      <c r="BX25" s="32">
        <v>0</v>
      </c>
      <c r="BY25" s="32">
        <v>0</v>
      </c>
      <c r="BZ25" s="32">
        <v>86168</v>
      </c>
      <c r="CA25" s="32">
        <v>0</v>
      </c>
      <c r="CB25" s="32">
        <v>8220104</v>
      </c>
      <c r="CC25" s="32">
        <v>201837</v>
      </c>
      <c r="CD25" s="32">
        <v>2297164</v>
      </c>
      <c r="CE25" s="32">
        <v>0</v>
      </c>
      <c r="CF25" s="32">
        <v>0</v>
      </c>
      <c r="CG25" s="32">
        <v>152012</v>
      </c>
      <c r="CH25" s="32">
        <v>0</v>
      </c>
      <c r="CI25" s="32">
        <v>8621142</v>
      </c>
      <c r="CJ25" s="32">
        <v>212199</v>
      </c>
      <c r="CK25" s="32">
        <v>1885259</v>
      </c>
      <c r="CL25" s="32">
        <v>0</v>
      </c>
      <c r="CN25" s="32">
        <v>164021</v>
      </c>
      <c r="CO25" s="32">
        <v>9228</v>
      </c>
      <c r="CP25" s="32">
        <v>8580450</v>
      </c>
      <c r="CQ25" s="32">
        <v>213339</v>
      </c>
      <c r="CR25" s="32">
        <v>1791137</v>
      </c>
      <c r="CS25" s="32">
        <v>0</v>
      </c>
      <c r="CU25" s="32">
        <v>205221</v>
      </c>
      <c r="CV25" s="32">
        <v>3617</v>
      </c>
      <c r="CW25" s="32">
        <v>9824112</v>
      </c>
      <c r="CX25" s="32">
        <v>220800</v>
      </c>
      <c r="CY25" s="32">
        <v>1732100</v>
      </c>
      <c r="CZ25" s="32">
        <v>0</v>
      </c>
      <c r="DB25" s="32">
        <v>274064</v>
      </c>
      <c r="DC25" s="32">
        <v>17784</v>
      </c>
      <c r="DD25" s="32">
        <v>10509055</v>
      </c>
      <c r="DE25" s="32">
        <v>226745</v>
      </c>
      <c r="DF25" s="32">
        <v>1664474</v>
      </c>
      <c r="DG25" s="32">
        <v>0</v>
      </c>
      <c r="DI25" s="32">
        <v>294079</v>
      </c>
      <c r="DJ25" s="32">
        <v>3446</v>
      </c>
      <c r="DK25" s="32">
        <v>11562442</v>
      </c>
      <c r="DL25" s="32">
        <v>242049</v>
      </c>
      <c r="DM25" s="32">
        <v>1621311</v>
      </c>
      <c r="DN25" s="32">
        <v>0</v>
      </c>
      <c r="DP25" s="32">
        <v>302490</v>
      </c>
      <c r="DQ25" s="32">
        <v>1507</v>
      </c>
      <c r="DR25" s="32">
        <v>11794812</v>
      </c>
      <c r="DS25" s="32">
        <v>246158</v>
      </c>
      <c r="DT25" s="32">
        <v>1743302</v>
      </c>
      <c r="DU25" s="32">
        <v>0</v>
      </c>
      <c r="DW25" s="32">
        <v>261277</v>
      </c>
      <c r="DX25" s="35"/>
      <c r="DY25" s="36">
        <v>12525799</v>
      </c>
      <c r="DZ25" s="36">
        <v>235229</v>
      </c>
      <c r="EA25" s="35"/>
      <c r="EB25" s="32">
        <v>0</v>
      </c>
      <c r="ED25" s="32">
        <v>240203</v>
      </c>
      <c r="EF25" s="32">
        <v>12426728</v>
      </c>
      <c r="EG25" s="32">
        <v>241369</v>
      </c>
      <c r="EI25" s="32">
        <v>0</v>
      </c>
      <c r="EK25" s="32">
        <v>248775</v>
      </c>
      <c r="EM25" s="32">
        <v>12540812</v>
      </c>
      <c r="EN25" s="32">
        <v>288060</v>
      </c>
      <c r="EP25" s="32">
        <v>0</v>
      </c>
      <c r="ER25" s="32">
        <v>248775</v>
      </c>
      <c r="ET25" s="32">
        <v>12225438</v>
      </c>
      <c r="EU25" s="32">
        <v>285500</v>
      </c>
      <c r="EV25" s="32">
        <v>672430</v>
      </c>
      <c r="EW25" s="32">
        <v>0</v>
      </c>
      <c r="EY25" s="32">
        <v>248775</v>
      </c>
      <c r="FA25" s="32">
        <v>11817899</v>
      </c>
      <c r="FB25" s="32">
        <v>285850</v>
      </c>
      <c r="FC25" s="32">
        <v>1400000</v>
      </c>
      <c r="FD25" s="32">
        <v>0</v>
      </c>
      <c r="FF25" s="32">
        <v>378044</v>
      </c>
      <c r="FG25" s="32">
        <v>244.82</v>
      </c>
      <c r="FH25" s="32">
        <v>11779319</v>
      </c>
      <c r="FI25" s="32">
        <v>286100</v>
      </c>
      <c r="FJ25" s="32">
        <v>1530382</v>
      </c>
      <c r="FK25" s="32">
        <v>0</v>
      </c>
      <c r="FM25" s="32">
        <v>315912</v>
      </c>
      <c r="FN25" s="32">
        <v>640</v>
      </c>
      <c r="FO25" s="5">
        <v>11542830</v>
      </c>
      <c r="FP25" s="5">
        <v>372529</v>
      </c>
      <c r="FQ25" s="5">
        <v>2792940</v>
      </c>
      <c r="FR25" s="5">
        <v>0</v>
      </c>
      <c r="FS25" s="5">
        <v>0</v>
      </c>
      <c r="FT25" s="5">
        <v>339085</v>
      </c>
      <c r="FU25" s="5">
        <v>0</v>
      </c>
      <c r="FV25" s="5">
        <v>11073162</v>
      </c>
      <c r="FW25" s="5">
        <v>453076</v>
      </c>
      <c r="FX25" s="5">
        <v>3770806</v>
      </c>
      <c r="FY25" s="5">
        <v>0</v>
      </c>
      <c r="FZ25" s="5">
        <v>0</v>
      </c>
      <c r="GA25" s="5">
        <v>369085</v>
      </c>
      <c r="GB25" s="5">
        <v>0</v>
      </c>
      <c r="GC25" s="5">
        <v>11255546</v>
      </c>
      <c r="GD25" s="5">
        <v>450549</v>
      </c>
      <c r="GE25" s="5">
        <v>4482865</v>
      </c>
      <c r="GF25" s="5">
        <v>0</v>
      </c>
      <c r="GG25" s="5">
        <v>0</v>
      </c>
      <c r="GH25" s="5">
        <v>419085</v>
      </c>
      <c r="GI25" s="5">
        <v>1297</v>
      </c>
      <c r="GJ25" s="5">
        <f>INDEX(Sheet1!$D$2:$D$434,MATCH(Data!B25,Sheet1!$B$2:$B$434,0))</f>
        <v>10815543</v>
      </c>
      <c r="GK25" s="5">
        <f>INDEX(Sheet1!$E$2:$E$434,MATCH(Data!B25,Sheet1!$B$2:$B$434,0))</f>
        <v>447901</v>
      </c>
      <c r="GL25" s="5">
        <f>INDEX(Sheet1!$H$2:$H$434,MATCH(Data!B25,Sheet1!$B$2:$B$434,0))</f>
        <v>5958461</v>
      </c>
      <c r="GM25" s="5">
        <f>INDEX(Sheet1!$K$2:$K$434,MATCH(Data!B25,Sheet1!$B$2:$B$434,0))</f>
        <v>0</v>
      </c>
      <c r="GN25" s="5">
        <f>INDEX(Sheet1!$F$2:$F$434,MATCH(Data!B25,Sheet1!$B$2:$B$434,0))</f>
        <v>0</v>
      </c>
      <c r="GO25" s="5">
        <f>INDEX(Sheet1!$I$2:$I$434,MATCH(Data!B25,Sheet1!$B$2:$B$434,0))</f>
        <v>419085</v>
      </c>
      <c r="GP25" s="5">
        <f>INDEX(Sheet1!$J$2:$J$434,MATCH(Data!B25,Sheet1!$B$2:$B$434,0))</f>
        <v>431</v>
      </c>
      <c r="GQ25" s="5">
        <v>10579449</v>
      </c>
      <c r="GR25" s="5">
        <v>350272</v>
      </c>
      <c r="GS25" s="5">
        <v>7628585</v>
      </c>
      <c r="GT25" s="5">
        <v>0</v>
      </c>
      <c r="GU25" s="5">
        <v>0</v>
      </c>
      <c r="GV25" s="5">
        <v>419085</v>
      </c>
      <c r="GW25" s="5">
        <v>72</v>
      </c>
    </row>
    <row r="26" spans="1:205" ht="12.75">
      <c r="A26" s="32">
        <v>287</v>
      </c>
      <c r="B26" s="32" t="s">
        <v>113</v>
      </c>
      <c r="C26" s="32">
        <v>1212934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1291493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1190628</v>
      </c>
      <c r="R26" s="32">
        <v>0</v>
      </c>
      <c r="S26" s="32">
        <v>169963</v>
      </c>
      <c r="T26" s="32">
        <v>0</v>
      </c>
      <c r="U26" s="32">
        <v>0</v>
      </c>
      <c r="V26" s="32">
        <v>0</v>
      </c>
      <c r="W26" s="32">
        <v>0</v>
      </c>
      <c r="X26" s="32">
        <v>1086593</v>
      </c>
      <c r="Y26" s="32">
        <v>0</v>
      </c>
      <c r="Z26" s="32">
        <v>155500</v>
      </c>
      <c r="AA26" s="32">
        <v>0</v>
      </c>
      <c r="AB26" s="32">
        <v>0</v>
      </c>
      <c r="AC26" s="32">
        <v>0</v>
      </c>
      <c r="AD26" s="32">
        <v>0</v>
      </c>
      <c r="AE26" s="32">
        <v>1145444</v>
      </c>
      <c r="AF26" s="32">
        <v>0</v>
      </c>
      <c r="AG26" s="32">
        <v>159430</v>
      </c>
      <c r="AH26" s="32">
        <v>0</v>
      </c>
      <c r="AI26" s="32">
        <v>0</v>
      </c>
      <c r="AJ26" s="32">
        <v>5000</v>
      </c>
      <c r="AK26" s="32">
        <v>0</v>
      </c>
      <c r="AL26" s="32">
        <v>1236946</v>
      </c>
      <c r="AM26" s="32">
        <v>0</v>
      </c>
      <c r="AN26" s="32">
        <v>261187</v>
      </c>
      <c r="AO26" s="32">
        <v>0</v>
      </c>
      <c r="AP26" s="32">
        <v>0</v>
      </c>
      <c r="AQ26" s="32">
        <v>5000</v>
      </c>
      <c r="AR26" s="32">
        <v>0</v>
      </c>
      <c r="AS26" s="32">
        <v>1165128</v>
      </c>
      <c r="AT26" s="32">
        <v>0</v>
      </c>
      <c r="AU26" s="32">
        <v>268630</v>
      </c>
      <c r="AV26" s="32">
        <v>0</v>
      </c>
      <c r="AW26" s="32">
        <v>0</v>
      </c>
      <c r="AX26" s="32">
        <v>5000</v>
      </c>
      <c r="AY26" s="32">
        <v>0</v>
      </c>
      <c r="AZ26" s="32">
        <v>1384695</v>
      </c>
      <c r="BA26" s="32">
        <v>0</v>
      </c>
      <c r="BB26" s="32">
        <v>191505</v>
      </c>
      <c r="BC26" s="32">
        <v>0</v>
      </c>
      <c r="BD26" s="32">
        <v>0</v>
      </c>
      <c r="BE26" s="32">
        <v>0</v>
      </c>
      <c r="BF26" s="32">
        <v>0</v>
      </c>
      <c r="BG26" s="32">
        <v>1514066</v>
      </c>
      <c r="BH26" s="32">
        <v>0</v>
      </c>
      <c r="BI26" s="32">
        <v>275680</v>
      </c>
      <c r="BJ26" s="32">
        <v>0</v>
      </c>
      <c r="BK26" s="32">
        <v>0</v>
      </c>
      <c r="BL26" s="32">
        <v>0</v>
      </c>
      <c r="BM26" s="32">
        <v>0</v>
      </c>
      <c r="BN26" s="32">
        <v>1316926</v>
      </c>
      <c r="BO26" s="32">
        <v>0</v>
      </c>
      <c r="BP26" s="32">
        <v>338098</v>
      </c>
      <c r="BQ26" s="32">
        <v>0</v>
      </c>
      <c r="BR26" s="32">
        <v>0</v>
      </c>
      <c r="BS26" s="32">
        <v>2297</v>
      </c>
      <c r="BT26" s="32">
        <v>0</v>
      </c>
      <c r="BU26" s="32">
        <v>1334785</v>
      </c>
      <c r="BV26" s="32">
        <v>28000</v>
      </c>
      <c r="BW26" s="32">
        <v>338000</v>
      </c>
      <c r="BX26" s="32">
        <v>0</v>
      </c>
      <c r="BY26" s="32">
        <v>0</v>
      </c>
      <c r="BZ26" s="32">
        <v>0</v>
      </c>
      <c r="CA26" s="32">
        <v>1695</v>
      </c>
      <c r="CB26" s="32">
        <v>1393890</v>
      </c>
      <c r="CC26" s="32">
        <v>30000</v>
      </c>
      <c r="CD26" s="32">
        <v>358000</v>
      </c>
      <c r="CE26" s="32">
        <v>0</v>
      </c>
      <c r="CF26" s="32">
        <v>0</v>
      </c>
      <c r="CG26" s="32">
        <v>0</v>
      </c>
      <c r="CH26" s="32">
        <v>0</v>
      </c>
      <c r="CI26" s="32">
        <v>1227117</v>
      </c>
      <c r="CJ26" s="32">
        <v>60000</v>
      </c>
      <c r="CK26" s="32">
        <v>366000</v>
      </c>
      <c r="CL26" s="32">
        <v>0</v>
      </c>
      <c r="CO26" s="32">
        <v>0</v>
      </c>
      <c r="CP26" s="32">
        <v>1261804</v>
      </c>
      <c r="CQ26" s="32">
        <v>60000</v>
      </c>
      <c r="CR26" s="32">
        <v>378196</v>
      </c>
      <c r="CS26" s="32">
        <v>0</v>
      </c>
      <c r="CV26" s="32">
        <v>0</v>
      </c>
      <c r="CW26" s="32">
        <v>1530000</v>
      </c>
      <c r="CX26" s="32">
        <v>60000</v>
      </c>
      <c r="CY26" s="32">
        <v>210000</v>
      </c>
      <c r="CZ26" s="32">
        <v>0</v>
      </c>
      <c r="DC26" s="32">
        <v>0</v>
      </c>
      <c r="DD26" s="32">
        <v>1585000</v>
      </c>
      <c r="DE26" s="32">
        <v>60000</v>
      </c>
      <c r="DG26" s="32">
        <v>0</v>
      </c>
      <c r="DK26" s="32">
        <v>1683000</v>
      </c>
      <c r="DL26" s="32">
        <v>60000</v>
      </c>
      <c r="DN26" s="32">
        <v>0</v>
      </c>
      <c r="DR26" s="32">
        <v>1709000</v>
      </c>
      <c r="DS26" s="32">
        <v>28000</v>
      </c>
      <c r="DT26" s="32">
        <v>113000</v>
      </c>
      <c r="DU26" s="32">
        <v>0</v>
      </c>
      <c r="DX26" s="35"/>
      <c r="DY26" s="36">
        <v>1818000</v>
      </c>
      <c r="DZ26" s="37"/>
      <c r="EA26" s="38">
        <v>141000</v>
      </c>
      <c r="EB26" s="32">
        <v>0</v>
      </c>
      <c r="EF26" s="32">
        <v>1862000</v>
      </c>
      <c r="EH26" s="32">
        <v>141000</v>
      </c>
      <c r="EI26" s="32">
        <v>0</v>
      </c>
      <c r="EM26" s="32">
        <v>1959315</v>
      </c>
      <c r="EO26" s="32">
        <v>55760</v>
      </c>
      <c r="EP26" s="32">
        <v>0</v>
      </c>
      <c r="ET26" s="32">
        <v>2015994</v>
      </c>
      <c r="EV26" s="32">
        <v>60000</v>
      </c>
      <c r="EW26" s="32">
        <v>0</v>
      </c>
      <c r="FA26" s="32">
        <v>1892189</v>
      </c>
      <c r="FC26" s="32">
        <v>100000</v>
      </c>
      <c r="FD26" s="32">
        <v>0</v>
      </c>
      <c r="FH26" s="32">
        <v>1804386</v>
      </c>
      <c r="FJ26" s="32">
        <v>100720</v>
      </c>
      <c r="FK26" s="32">
        <v>0</v>
      </c>
      <c r="FO26" s="5">
        <v>1885984</v>
      </c>
      <c r="FP26" s="5">
        <v>0</v>
      </c>
      <c r="FQ26" s="5">
        <v>100860</v>
      </c>
      <c r="FR26" s="5">
        <v>0</v>
      </c>
      <c r="FS26" s="5">
        <v>0</v>
      </c>
      <c r="FT26" s="5">
        <v>0</v>
      </c>
      <c r="FU26" s="5">
        <v>0</v>
      </c>
      <c r="FV26" s="5">
        <v>1946639</v>
      </c>
      <c r="FW26" s="5">
        <v>0</v>
      </c>
      <c r="FX26" s="5">
        <v>775000</v>
      </c>
      <c r="FY26" s="5">
        <v>0</v>
      </c>
      <c r="FZ26" s="5">
        <v>0</v>
      </c>
      <c r="GA26" s="5">
        <v>0</v>
      </c>
      <c r="GB26" s="5">
        <v>0</v>
      </c>
      <c r="GC26" s="5">
        <v>1988729</v>
      </c>
      <c r="GD26" s="5">
        <v>0</v>
      </c>
      <c r="GE26" s="5">
        <v>857250</v>
      </c>
      <c r="GF26" s="5">
        <v>0</v>
      </c>
      <c r="GG26" s="5">
        <v>0</v>
      </c>
      <c r="GH26" s="5">
        <v>0</v>
      </c>
      <c r="GI26" s="5">
        <v>0</v>
      </c>
      <c r="GJ26" s="5">
        <f>INDEX(Sheet1!$D$2:$D$434,MATCH(Data!B26,Sheet1!$B$2:$B$434,0))</f>
        <v>1699602</v>
      </c>
      <c r="GK26" s="5">
        <f>INDEX(Sheet1!$E$2:$E$434,MATCH(Data!B26,Sheet1!$B$2:$B$434,0))</f>
        <v>0</v>
      </c>
      <c r="GL26" s="5">
        <f>INDEX(Sheet1!$H$2:$H$434,MATCH(Data!B26,Sheet1!$B$2:$B$434,0))</f>
        <v>1251877</v>
      </c>
      <c r="GM26" s="5">
        <f>INDEX(Sheet1!$K$2:$K$434,MATCH(Data!B26,Sheet1!$B$2:$B$434,0))</f>
        <v>0</v>
      </c>
      <c r="GN26" s="5">
        <f>INDEX(Sheet1!$F$2:$F$434,MATCH(Data!B26,Sheet1!$B$2:$B$434,0))</f>
        <v>0</v>
      </c>
      <c r="GO26" s="5">
        <f>INDEX(Sheet1!$I$2:$I$434,MATCH(Data!B26,Sheet1!$B$2:$B$434,0))</f>
        <v>0</v>
      </c>
      <c r="GP26" s="5">
        <f>INDEX(Sheet1!$J$2:$J$434,MATCH(Data!B26,Sheet1!$B$2:$B$434,0))</f>
        <v>0</v>
      </c>
      <c r="GQ26" s="5">
        <v>1577160</v>
      </c>
      <c r="GR26" s="5">
        <v>0</v>
      </c>
      <c r="GS26" s="5">
        <v>1635000</v>
      </c>
      <c r="GT26" s="5">
        <v>0</v>
      </c>
      <c r="GU26" s="5">
        <v>0</v>
      </c>
      <c r="GV26" s="5">
        <v>0</v>
      </c>
      <c r="GW26" s="5">
        <v>0</v>
      </c>
    </row>
    <row r="27" spans="1:205" ht="12.75">
      <c r="A27" s="32">
        <v>308</v>
      </c>
      <c r="B27" s="32" t="s">
        <v>114</v>
      </c>
      <c r="C27" s="32">
        <v>3084261</v>
      </c>
      <c r="D27" s="32">
        <v>0</v>
      </c>
      <c r="E27" s="32">
        <v>234601</v>
      </c>
      <c r="F27" s="32">
        <v>0</v>
      </c>
      <c r="G27" s="32">
        <v>75000</v>
      </c>
      <c r="H27" s="32">
        <v>0</v>
      </c>
      <c r="I27" s="32">
        <v>0</v>
      </c>
      <c r="J27" s="32">
        <v>3193873</v>
      </c>
      <c r="K27" s="32">
        <v>0</v>
      </c>
      <c r="L27" s="32">
        <v>206737</v>
      </c>
      <c r="M27" s="32">
        <v>0</v>
      </c>
      <c r="N27" s="32">
        <v>0</v>
      </c>
      <c r="O27" s="32">
        <v>0</v>
      </c>
      <c r="P27" s="32">
        <v>6081.14</v>
      </c>
      <c r="Q27" s="32">
        <v>3001853</v>
      </c>
      <c r="R27" s="32">
        <v>0</v>
      </c>
      <c r="S27" s="32">
        <v>201879</v>
      </c>
      <c r="T27" s="32">
        <v>0</v>
      </c>
      <c r="U27" s="32">
        <v>0</v>
      </c>
      <c r="V27" s="32">
        <v>0</v>
      </c>
      <c r="W27" s="32">
        <v>1441</v>
      </c>
      <c r="X27" s="32">
        <v>2276137</v>
      </c>
      <c r="Y27" s="32">
        <v>0</v>
      </c>
      <c r="Z27" s="32">
        <v>198605</v>
      </c>
      <c r="AA27" s="32">
        <v>0</v>
      </c>
      <c r="AB27" s="32">
        <v>0</v>
      </c>
      <c r="AC27" s="32">
        <v>0</v>
      </c>
      <c r="AD27" s="32">
        <v>240</v>
      </c>
      <c r="AE27" s="32">
        <v>2235231</v>
      </c>
      <c r="AF27" s="32">
        <v>29318</v>
      </c>
      <c r="AG27" s="32">
        <v>676578</v>
      </c>
      <c r="AH27" s="32">
        <v>0</v>
      </c>
      <c r="AI27" s="32">
        <v>0</v>
      </c>
      <c r="AJ27" s="32">
        <v>0</v>
      </c>
      <c r="AK27" s="32">
        <v>153</v>
      </c>
      <c r="AL27" s="32">
        <v>2107891</v>
      </c>
      <c r="AM27" s="32">
        <v>18494</v>
      </c>
      <c r="AN27" s="32">
        <v>802435</v>
      </c>
      <c r="AO27" s="32">
        <v>0</v>
      </c>
      <c r="AP27" s="32">
        <v>0</v>
      </c>
      <c r="AQ27" s="32">
        <v>0</v>
      </c>
      <c r="AR27" s="32">
        <v>576</v>
      </c>
      <c r="AS27" s="32">
        <v>1974059</v>
      </c>
      <c r="AT27" s="32">
        <v>18093</v>
      </c>
      <c r="AU27" s="32">
        <v>1007406</v>
      </c>
      <c r="AV27" s="32">
        <v>0</v>
      </c>
      <c r="AW27" s="32">
        <v>0</v>
      </c>
      <c r="AX27" s="32">
        <v>0</v>
      </c>
      <c r="AY27" s="32">
        <v>144</v>
      </c>
      <c r="AZ27" s="32">
        <v>2080076</v>
      </c>
      <c r="BA27" s="32">
        <v>17256</v>
      </c>
      <c r="BB27" s="32">
        <v>1122406</v>
      </c>
      <c r="BC27" s="32">
        <v>0</v>
      </c>
      <c r="BD27" s="32">
        <v>0</v>
      </c>
      <c r="BE27" s="32">
        <v>0</v>
      </c>
      <c r="BF27" s="32">
        <v>0</v>
      </c>
      <c r="BG27" s="32">
        <v>2181360</v>
      </c>
      <c r="BH27" s="32">
        <v>16428</v>
      </c>
      <c r="BI27" s="32">
        <v>1190787</v>
      </c>
      <c r="BJ27" s="32">
        <v>0</v>
      </c>
      <c r="BK27" s="32">
        <v>0</v>
      </c>
      <c r="BL27" s="32">
        <v>0</v>
      </c>
      <c r="BM27" s="32">
        <v>1074</v>
      </c>
      <c r="BN27" s="32">
        <v>2494774</v>
      </c>
      <c r="BO27" s="32">
        <v>15601</v>
      </c>
      <c r="BP27" s="32">
        <v>1238024</v>
      </c>
      <c r="BQ27" s="32">
        <v>0</v>
      </c>
      <c r="BR27" s="32">
        <v>0</v>
      </c>
      <c r="BS27" s="32">
        <v>28000</v>
      </c>
      <c r="BT27" s="32">
        <v>522</v>
      </c>
      <c r="BU27" s="32">
        <v>2257000</v>
      </c>
      <c r="BV27" s="32">
        <v>138810</v>
      </c>
      <c r="BW27" s="32">
        <v>1235460</v>
      </c>
      <c r="BX27" s="32">
        <v>0</v>
      </c>
      <c r="BY27" s="32">
        <v>0</v>
      </c>
      <c r="BZ27" s="32">
        <v>25000</v>
      </c>
      <c r="CA27" s="32">
        <v>627</v>
      </c>
      <c r="CB27" s="32">
        <v>2658075</v>
      </c>
      <c r="CC27" s="32">
        <v>139000</v>
      </c>
      <c r="CD27" s="32">
        <v>1158721</v>
      </c>
      <c r="CE27" s="32">
        <v>0</v>
      </c>
      <c r="CF27" s="32">
        <v>0</v>
      </c>
      <c r="CG27" s="32">
        <v>20814</v>
      </c>
      <c r="CH27" s="32">
        <v>1832</v>
      </c>
      <c r="CI27" s="32">
        <v>2403538</v>
      </c>
      <c r="CJ27" s="32">
        <v>96819</v>
      </c>
      <c r="CK27" s="32">
        <v>1222202</v>
      </c>
      <c r="CL27" s="32">
        <v>0</v>
      </c>
      <c r="CN27" s="32">
        <v>22061</v>
      </c>
      <c r="CO27" s="32">
        <v>668</v>
      </c>
      <c r="CP27" s="32">
        <v>2283263</v>
      </c>
      <c r="CQ27" s="32">
        <v>102425</v>
      </c>
      <c r="CR27" s="32">
        <v>1410107</v>
      </c>
      <c r="CS27" s="32">
        <v>0</v>
      </c>
      <c r="CU27" s="32">
        <v>17311</v>
      </c>
      <c r="CV27" s="32">
        <v>20033</v>
      </c>
      <c r="CW27" s="32">
        <v>3089850</v>
      </c>
      <c r="CX27" s="32">
        <v>106390</v>
      </c>
      <c r="CY27" s="32">
        <v>1500444</v>
      </c>
      <c r="CZ27" s="32">
        <v>0</v>
      </c>
      <c r="DB27" s="32">
        <v>19000</v>
      </c>
      <c r="DC27" s="32">
        <v>1611</v>
      </c>
      <c r="DD27" s="32">
        <v>2917709</v>
      </c>
      <c r="DE27" s="32">
        <v>110125</v>
      </c>
      <c r="DF27" s="32">
        <v>1500444</v>
      </c>
      <c r="DG27" s="32">
        <v>0</v>
      </c>
      <c r="DI27" s="32">
        <v>140000</v>
      </c>
      <c r="DK27" s="32">
        <v>3155717</v>
      </c>
      <c r="DL27" s="32">
        <v>114435</v>
      </c>
      <c r="DM27" s="32">
        <v>1313241</v>
      </c>
      <c r="DN27" s="32">
        <v>0</v>
      </c>
      <c r="DP27" s="32">
        <v>180690</v>
      </c>
      <c r="DR27" s="32">
        <v>3446997</v>
      </c>
      <c r="DS27" s="32">
        <v>116835</v>
      </c>
      <c r="DT27" s="32">
        <v>1404373</v>
      </c>
      <c r="DU27" s="32">
        <v>0</v>
      </c>
      <c r="DW27" s="32">
        <v>185000</v>
      </c>
      <c r="DX27" s="35"/>
      <c r="DY27" s="36">
        <v>202617</v>
      </c>
      <c r="DZ27" s="36">
        <v>179731</v>
      </c>
      <c r="EA27" s="38">
        <v>4406038</v>
      </c>
      <c r="EB27" s="32">
        <v>0</v>
      </c>
      <c r="ED27" s="32">
        <v>185000</v>
      </c>
      <c r="EF27" s="32">
        <v>3778886</v>
      </c>
      <c r="EG27" s="32">
        <v>182380</v>
      </c>
      <c r="EH27" s="32">
        <v>1157118</v>
      </c>
      <c r="EI27" s="32">
        <v>0</v>
      </c>
      <c r="EM27" s="32">
        <v>3145032</v>
      </c>
      <c r="EN27" s="32">
        <v>194658</v>
      </c>
      <c r="EO27" s="32">
        <v>1304068</v>
      </c>
      <c r="EP27" s="32">
        <v>0</v>
      </c>
      <c r="ER27" s="32">
        <v>185000</v>
      </c>
      <c r="ET27" s="32">
        <v>4160922</v>
      </c>
      <c r="EU27" s="32">
        <v>201440</v>
      </c>
      <c r="EV27" s="32">
        <v>639668</v>
      </c>
      <c r="EW27" s="32">
        <v>0</v>
      </c>
      <c r="EY27" s="32">
        <v>185000</v>
      </c>
      <c r="FA27" s="32">
        <v>4379348</v>
      </c>
      <c r="FB27" s="32">
        <v>211580</v>
      </c>
      <c r="FC27" s="32">
        <v>510898</v>
      </c>
      <c r="FD27" s="32">
        <v>0</v>
      </c>
      <c r="FF27" s="32">
        <v>185000</v>
      </c>
      <c r="FH27" s="32">
        <v>4424723</v>
      </c>
      <c r="FI27" s="32">
        <v>213920</v>
      </c>
      <c r="FJ27" s="32">
        <v>196698</v>
      </c>
      <c r="FK27" s="32">
        <v>0</v>
      </c>
      <c r="FM27" s="32">
        <v>185000</v>
      </c>
      <c r="FO27" s="5">
        <v>4180060</v>
      </c>
      <c r="FP27" s="5">
        <v>819531</v>
      </c>
      <c r="FQ27" s="5">
        <v>92698</v>
      </c>
      <c r="FR27" s="5">
        <v>0</v>
      </c>
      <c r="FS27" s="5">
        <v>0</v>
      </c>
      <c r="FT27" s="5">
        <v>185000</v>
      </c>
      <c r="FU27" s="5">
        <v>0</v>
      </c>
      <c r="FV27" s="5">
        <v>3968424</v>
      </c>
      <c r="FW27" s="5">
        <v>819642</v>
      </c>
      <c r="FX27" s="5">
        <v>92698</v>
      </c>
      <c r="FY27" s="5">
        <v>0</v>
      </c>
      <c r="FZ27" s="5">
        <v>0</v>
      </c>
      <c r="GA27" s="5">
        <v>295000</v>
      </c>
      <c r="GB27" s="5">
        <v>0</v>
      </c>
      <c r="GC27" s="5">
        <v>4370061</v>
      </c>
      <c r="GD27" s="5">
        <v>817800</v>
      </c>
      <c r="GE27" s="5">
        <v>92698</v>
      </c>
      <c r="GF27" s="5">
        <v>0</v>
      </c>
      <c r="GG27" s="5">
        <v>0</v>
      </c>
      <c r="GH27" s="5">
        <v>295000</v>
      </c>
      <c r="GI27" s="5">
        <v>0</v>
      </c>
      <c r="GJ27" s="5">
        <f>INDEX(Sheet1!$D$2:$D$434,MATCH(Data!B27,Sheet1!$B$2:$B$434,0))</f>
        <v>4431032</v>
      </c>
      <c r="GK27" s="5">
        <f>INDEX(Sheet1!$E$2:$E$434,MATCH(Data!B27,Sheet1!$B$2:$B$434,0))</f>
        <v>801135</v>
      </c>
      <c r="GL27" s="5">
        <f>INDEX(Sheet1!$H$2:$H$434,MATCH(Data!B27,Sheet1!$B$2:$B$434,0))</f>
        <v>92698</v>
      </c>
      <c r="GM27" s="5">
        <f>INDEX(Sheet1!$K$2:$K$434,MATCH(Data!B27,Sheet1!$B$2:$B$434,0))</f>
        <v>0</v>
      </c>
      <c r="GN27" s="5">
        <f>INDEX(Sheet1!$F$2:$F$434,MATCH(Data!B27,Sheet1!$B$2:$B$434,0))</f>
        <v>0</v>
      </c>
      <c r="GO27" s="5">
        <f>INDEX(Sheet1!$I$2:$I$434,MATCH(Data!B27,Sheet1!$B$2:$B$434,0))</f>
        <v>295000</v>
      </c>
      <c r="GP27" s="5">
        <f>INDEX(Sheet1!$J$2:$J$434,MATCH(Data!B27,Sheet1!$B$2:$B$434,0))</f>
        <v>0</v>
      </c>
      <c r="GQ27" s="5">
        <v>3714276</v>
      </c>
      <c r="GR27" s="5">
        <v>793257</v>
      </c>
      <c r="GS27" s="5">
        <v>675952</v>
      </c>
      <c r="GT27" s="5">
        <v>0</v>
      </c>
      <c r="GU27" s="5">
        <v>0</v>
      </c>
      <c r="GV27" s="5">
        <v>495000</v>
      </c>
      <c r="GW27" s="5">
        <v>0</v>
      </c>
    </row>
    <row r="28" spans="1:205" ht="12.75">
      <c r="A28" s="32">
        <v>315</v>
      </c>
      <c r="B28" s="32" t="s">
        <v>115</v>
      </c>
      <c r="C28" s="32">
        <v>2140477</v>
      </c>
      <c r="D28" s="32">
        <v>0</v>
      </c>
      <c r="E28" s="32">
        <v>141220</v>
      </c>
      <c r="F28" s="32">
        <v>0</v>
      </c>
      <c r="G28" s="32">
        <v>0</v>
      </c>
      <c r="H28" s="32">
        <v>0</v>
      </c>
      <c r="I28" s="32">
        <v>0</v>
      </c>
      <c r="J28" s="32">
        <v>1980518</v>
      </c>
      <c r="K28" s="32">
        <v>0</v>
      </c>
      <c r="L28" s="32">
        <v>139924</v>
      </c>
      <c r="M28" s="32">
        <v>0</v>
      </c>
      <c r="N28" s="32">
        <v>0</v>
      </c>
      <c r="O28" s="32">
        <v>0</v>
      </c>
      <c r="P28" s="32">
        <v>143.92</v>
      </c>
      <c r="Q28" s="32">
        <v>2011997</v>
      </c>
      <c r="R28" s="32">
        <v>0</v>
      </c>
      <c r="S28" s="32">
        <v>138644.68</v>
      </c>
      <c r="T28" s="32">
        <v>0</v>
      </c>
      <c r="U28" s="32">
        <v>0</v>
      </c>
      <c r="V28" s="32">
        <v>0</v>
      </c>
      <c r="W28" s="32">
        <v>34984.74</v>
      </c>
      <c r="X28" s="32">
        <v>1651957</v>
      </c>
      <c r="Y28" s="32">
        <v>0</v>
      </c>
      <c r="Z28" s="32">
        <v>137332</v>
      </c>
      <c r="AA28" s="32">
        <v>0</v>
      </c>
      <c r="AB28" s="32">
        <v>0</v>
      </c>
      <c r="AC28" s="32">
        <v>0</v>
      </c>
      <c r="AD28" s="32">
        <v>0</v>
      </c>
      <c r="AE28" s="32">
        <v>1559107</v>
      </c>
      <c r="AF28" s="32">
        <v>0</v>
      </c>
      <c r="AG28" s="32">
        <v>136036</v>
      </c>
      <c r="AH28" s="32">
        <v>0</v>
      </c>
      <c r="AI28" s="32">
        <v>0</v>
      </c>
      <c r="AJ28" s="32">
        <v>173234</v>
      </c>
      <c r="AK28" s="32">
        <v>1730</v>
      </c>
      <c r="AL28" s="32">
        <v>1864207</v>
      </c>
      <c r="AM28" s="32">
        <v>0</v>
      </c>
      <c r="AN28" s="32">
        <v>126137</v>
      </c>
      <c r="AO28" s="32">
        <v>0</v>
      </c>
      <c r="AP28" s="32">
        <v>0</v>
      </c>
      <c r="AQ28" s="32">
        <v>80987</v>
      </c>
      <c r="AR28" s="32">
        <v>0</v>
      </c>
      <c r="AS28" s="32">
        <v>1524015</v>
      </c>
      <c r="AT28" s="32">
        <v>0</v>
      </c>
      <c r="AU28" s="32">
        <v>126100</v>
      </c>
      <c r="AV28" s="32">
        <v>0</v>
      </c>
      <c r="AW28" s="32">
        <v>250000</v>
      </c>
      <c r="AX28" s="32">
        <v>80075</v>
      </c>
      <c r="AY28" s="32">
        <v>0</v>
      </c>
      <c r="AZ28" s="32">
        <v>1694603</v>
      </c>
      <c r="BA28" s="32">
        <v>0</v>
      </c>
      <c r="BB28" s="32">
        <v>396200</v>
      </c>
      <c r="BC28" s="32">
        <v>0</v>
      </c>
      <c r="BD28" s="32">
        <v>500000</v>
      </c>
      <c r="BE28" s="32">
        <v>85903</v>
      </c>
      <c r="BF28" s="32">
        <v>0</v>
      </c>
      <c r="BG28" s="32">
        <v>2322694</v>
      </c>
      <c r="BH28" s="32">
        <v>0</v>
      </c>
      <c r="BI28" s="32">
        <v>400000</v>
      </c>
      <c r="BJ28" s="32">
        <v>0</v>
      </c>
      <c r="BK28" s="32">
        <v>1000</v>
      </c>
      <c r="BL28" s="32">
        <v>55894</v>
      </c>
      <c r="BM28" s="32">
        <v>0</v>
      </c>
      <c r="BN28" s="32">
        <v>2676911</v>
      </c>
      <c r="BO28" s="32">
        <v>0</v>
      </c>
      <c r="BP28" s="32">
        <v>349488</v>
      </c>
      <c r="BQ28" s="32">
        <v>0</v>
      </c>
      <c r="BR28" s="32">
        <v>0</v>
      </c>
      <c r="BS28" s="32">
        <v>73443</v>
      </c>
      <c r="BT28" s="32">
        <v>0</v>
      </c>
      <c r="BU28" s="32">
        <v>2963172</v>
      </c>
      <c r="BV28" s="32">
        <v>25000</v>
      </c>
      <c r="BW28" s="32">
        <v>302000</v>
      </c>
      <c r="BX28" s="32">
        <v>0</v>
      </c>
      <c r="BY28" s="32">
        <v>0</v>
      </c>
      <c r="BZ28" s="32">
        <v>120477</v>
      </c>
      <c r="CA28" s="32">
        <v>0</v>
      </c>
      <c r="CB28" s="32">
        <v>3338414</v>
      </c>
      <c r="CC28" s="32">
        <v>27400</v>
      </c>
      <c r="CD28" s="32">
        <v>399900</v>
      </c>
      <c r="CE28" s="32">
        <v>0</v>
      </c>
      <c r="CF28" s="32">
        <v>0</v>
      </c>
      <c r="CG28" s="32">
        <v>141562</v>
      </c>
      <c r="CH28" s="32">
        <v>7728</v>
      </c>
      <c r="CI28" s="32">
        <v>3547083</v>
      </c>
      <c r="CJ28" s="32">
        <v>25700</v>
      </c>
      <c r="CK28" s="32">
        <v>353200</v>
      </c>
      <c r="CL28" s="32">
        <v>0</v>
      </c>
      <c r="CN28" s="32">
        <v>213864</v>
      </c>
      <c r="CO28" s="32">
        <v>5367</v>
      </c>
      <c r="CP28" s="32">
        <v>4157873</v>
      </c>
      <c r="CQ28" s="32">
        <v>27200</v>
      </c>
      <c r="CR28" s="32">
        <v>345200</v>
      </c>
      <c r="CS28" s="32">
        <v>0</v>
      </c>
      <c r="CU28" s="32">
        <v>70000</v>
      </c>
      <c r="CV28" s="32">
        <v>2707</v>
      </c>
      <c r="CW28" s="32">
        <v>4321365</v>
      </c>
      <c r="CX28" s="32">
        <v>23600</v>
      </c>
      <c r="CY28" s="32">
        <v>353400</v>
      </c>
      <c r="CZ28" s="32">
        <v>0</v>
      </c>
      <c r="DB28" s="32">
        <v>63000</v>
      </c>
      <c r="DC28" s="32">
        <v>814</v>
      </c>
      <c r="DD28" s="32">
        <v>4741256</v>
      </c>
      <c r="DE28" s="32">
        <v>23500</v>
      </c>
      <c r="DF28" s="32">
        <v>351000</v>
      </c>
      <c r="DG28" s="32">
        <v>0</v>
      </c>
      <c r="DI28" s="32">
        <v>63000</v>
      </c>
      <c r="DJ28" s="32">
        <v>760</v>
      </c>
      <c r="DK28" s="32">
        <v>5042851</v>
      </c>
      <c r="DL28" s="32">
        <v>25000</v>
      </c>
      <c r="DM28" s="32">
        <v>351400</v>
      </c>
      <c r="DN28" s="32">
        <v>0</v>
      </c>
      <c r="DP28" s="32">
        <v>48200</v>
      </c>
      <c r="DQ28" s="32">
        <v>1034</v>
      </c>
      <c r="DR28" s="32">
        <v>5510251</v>
      </c>
      <c r="DS28" s="32">
        <v>25000</v>
      </c>
      <c r="DT28" s="32">
        <v>357000</v>
      </c>
      <c r="DU28" s="32">
        <v>0</v>
      </c>
      <c r="DW28" s="32">
        <v>43000</v>
      </c>
      <c r="DX28" s="38">
        <v>560</v>
      </c>
      <c r="DY28" s="36">
        <v>5371001</v>
      </c>
      <c r="DZ28" s="36">
        <v>27664</v>
      </c>
      <c r="EA28" s="38">
        <v>322192</v>
      </c>
      <c r="EB28" s="32">
        <v>0</v>
      </c>
      <c r="ED28" s="32">
        <v>70000</v>
      </c>
      <c r="EE28" s="32">
        <v>600</v>
      </c>
      <c r="EF28" s="32">
        <v>5411956</v>
      </c>
      <c r="EG28" s="32">
        <v>27664</v>
      </c>
      <c r="EH28" s="32">
        <v>331950</v>
      </c>
      <c r="EI28" s="32">
        <v>0</v>
      </c>
      <c r="EK28" s="32">
        <v>70000</v>
      </c>
      <c r="EM28" s="32">
        <v>5412255</v>
      </c>
      <c r="EN28" s="32">
        <v>27664</v>
      </c>
      <c r="EO28" s="32">
        <v>331450</v>
      </c>
      <c r="EP28" s="32">
        <v>0</v>
      </c>
      <c r="ER28" s="32">
        <v>70000</v>
      </c>
      <c r="ET28" s="32">
        <v>5439412</v>
      </c>
      <c r="EV28" s="32">
        <v>330450</v>
      </c>
      <c r="EW28" s="32">
        <v>0</v>
      </c>
      <c r="EY28" s="32">
        <v>70000</v>
      </c>
      <c r="FA28" s="32">
        <v>5440466</v>
      </c>
      <c r="FC28" s="32">
        <v>328950</v>
      </c>
      <c r="FD28" s="32">
        <v>0</v>
      </c>
      <c r="FF28" s="32">
        <v>70000</v>
      </c>
      <c r="FH28" s="32">
        <v>5639838</v>
      </c>
      <c r="FJ28" s="32">
        <v>339700</v>
      </c>
      <c r="FK28" s="32">
        <v>0</v>
      </c>
      <c r="FM28" s="32">
        <v>70000</v>
      </c>
      <c r="FO28" s="5">
        <v>5645967</v>
      </c>
      <c r="FP28" s="5">
        <v>0</v>
      </c>
      <c r="FQ28" s="5">
        <v>332013</v>
      </c>
      <c r="FR28" s="5">
        <v>0</v>
      </c>
      <c r="FS28" s="5">
        <v>0</v>
      </c>
      <c r="FT28" s="5">
        <v>73937</v>
      </c>
      <c r="FU28" s="5">
        <v>0</v>
      </c>
      <c r="FV28" s="5">
        <v>5920762</v>
      </c>
      <c r="FW28" s="5">
        <v>0</v>
      </c>
      <c r="FX28" s="5">
        <v>348606</v>
      </c>
      <c r="FY28" s="5">
        <v>0</v>
      </c>
      <c r="FZ28" s="5">
        <v>0</v>
      </c>
      <c r="GA28" s="5">
        <v>70000</v>
      </c>
      <c r="GB28" s="5">
        <v>0</v>
      </c>
      <c r="GC28" s="5">
        <v>6171920</v>
      </c>
      <c r="GD28" s="5">
        <v>0</v>
      </c>
      <c r="GE28" s="5">
        <v>339669</v>
      </c>
      <c r="GF28" s="5">
        <v>0</v>
      </c>
      <c r="GG28" s="5">
        <v>0</v>
      </c>
      <c r="GH28" s="5">
        <v>70000</v>
      </c>
      <c r="GI28" s="5">
        <v>2870</v>
      </c>
      <c r="GJ28" s="5">
        <f>INDEX(Sheet1!$D$2:$D$434,MATCH(Data!B28,Sheet1!$B$2:$B$434,0))</f>
        <v>6529424</v>
      </c>
      <c r="GK28" s="5">
        <f>INDEX(Sheet1!$E$2:$E$434,MATCH(Data!B28,Sheet1!$B$2:$B$434,0))</f>
        <v>0</v>
      </c>
      <c r="GL28" s="5">
        <f>INDEX(Sheet1!$H$2:$H$434,MATCH(Data!B28,Sheet1!$B$2:$B$434,0))</f>
        <v>345100</v>
      </c>
      <c r="GM28" s="5">
        <f>INDEX(Sheet1!$K$2:$K$434,MATCH(Data!B28,Sheet1!$B$2:$B$434,0))</f>
        <v>0</v>
      </c>
      <c r="GN28" s="5">
        <f>INDEX(Sheet1!$F$2:$F$434,MATCH(Data!B28,Sheet1!$B$2:$B$434,0))</f>
        <v>0</v>
      </c>
      <c r="GO28" s="5">
        <f>INDEX(Sheet1!$I$2:$I$434,MATCH(Data!B28,Sheet1!$B$2:$B$434,0))</f>
        <v>70000</v>
      </c>
      <c r="GP28" s="5">
        <f>INDEX(Sheet1!$J$2:$J$434,MATCH(Data!B28,Sheet1!$B$2:$B$434,0))</f>
        <v>0</v>
      </c>
      <c r="GQ28" s="5">
        <v>6605796</v>
      </c>
      <c r="GR28" s="5">
        <v>0</v>
      </c>
      <c r="GS28" s="5">
        <v>0</v>
      </c>
      <c r="GT28" s="5">
        <v>0</v>
      </c>
      <c r="GU28" s="5">
        <v>0</v>
      </c>
      <c r="GV28" s="5">
        <v>100000</v>
      </c>
      <c r="GW28" s="5">
        <v>0</v>
      </c>
    </row>
    <row r="29" spans="1:205" ht="12.75">
      <c r="A29" s="32">
        <v>336</v>
      </c>
      <c r="B29" s="32" t="s">
        <v>116</v>
      </c>
      <c r="C29" s="32">
        <v>9546505</v>
      </c>
      <c r="D29" s="32">
        <v>0</v>
      </c>
      <c r="E29" s="32">
        <v>913574</v>
      </c>
      <c r="F29" s="32">
        <v>0</v>
      </c>
      <c r="G29" s="32">
        <v>0</v>
      </c>
      <c r="H29" s="32">
        <v>0</v>
      </c>
      <c r="I29" s="32">
        <v>0</v>
      </c>
      <c r="J29" s="32">
        <v>10061037</v>
      </c>
      <c r="K29" s="32">
        <v>0</v>
      </c>
      <c r="L29" s="32">
        <v>904083</v>
      </c>
      <c r="M29" s="32">
        <v>0</v>
      </c>
      <c r="N29" s="32">
        <v>0</v>
      </c>
      <c r="O29" s="32">
        <v>0</v>
      </c>
      <c r="P29" s="32">
        <v>5712.28</v>
      </c>
      <c r="Q29" s="32">
        <v>9767665</v>
      </c>
      <c r="R29" s="32">
        <v>0</v>
      </c>
      <c r="S29" s="32">
        <v>935502</v>
      </c>
      <c r="T29" s="32">
        <v>0</v>
      </c>
      <c r="U29" s="32">
        <v>0</v>
      </c>
      <c r="V29" s="32">
        <v>0</v>
      </c>
      <c r="W29" s="32">
        <v>3688.12</v>
      </c>
      <c r="X29" s="32">
        <v>7327934</v>
      </c>
      <c r="Y29" s="32">
        <v>0</v>
      </c>
      <c r="Z29" s="32">
        <v>2109952</v>
      </c>
      <c r="AA29" s="32">
        <v>0</v>
      </c>
      <c r="AB29" s="32">
        <v>0</v>
      </c>
      <c r="AC29" s="32">
        <v>0</v>
      </c>
      <c r="AD29" s="32">
        <v>3361</v>
      </c>
      <c r="AE29" s="32">
        <v>8135539</v>
      </c>
      <c r="AF29" s="32">
        <v>0</v>
      </c>
      <c r="AG29" s="32">
        <v>2005775</v>
      </c>
      <c r="AH29" s="32">
        <v>0</v>
      </c>
      <c r="AI29" s="32">
        <v>0</v>
      </c>
      <c r="AJ29" s="32">
        <v>0</v>
      </c>
      <c r="AK29" s="32">
        <v>826</v>
      </c>
      <c r="AL29" s="32">
        <v>8446679</v>
      </c>
      <c r="AM29" s="32">
        <v>0</v>
      </c>
      <c r="AN29" s="32">
        <v>2129263</v>
      </c>
      <c r="AO29" s="32">
        <v>0</v>
      </c>
      <c r="AP29" s="32">
        <v>0</v>
      </c>
      <c r="AQ29" s="32">
        <v>0</v>
      </c>
      <c r="AR29" s="32">
        <v>0</v>
      </c>
      <c r="AS29" s="32">
        <v>8076579</v>
      </c>
      <c r="AT29" s="32">
        <v>0</v>
      </c>
      <c r="AU29" s="32">
        <v>2090114</v>
      </c>
      <c r="AV29" s="32">
        <v>0</v>
      </c>
      <c r="AW29" s="32">
        <v>0</v>
      </c>
      <c r="AX29" s="32">
        <v>0</v>
      </c>
      <c r="AY29" s="32">
        <v>0</v>
      </c>
      <c r="AZ29" s="32">
        <v>8353785</v>
      </c>
      <c r="BA29" s="32">
        <v>0</v>
      </c>
      <c r="BB29" s="32">
        <v>2098511</v>
      </c>
      <c r="BC29" s="32">
        <v>0</v>
      </c>
      <c r="BD29" s="32">
        <v>0</v>
      </c>
      <c r="BE29" s="32">
        <v>0</v>
      </c>
      <c r="BF29" s="32">
        <v>0</v>
      </c>
      <c r="BG29" s="32">
        <v>8470296</v>
      </c>
      <c r="BH29" s="32">
        <v>0</v>
      </c>
      <c r="BI29" s="32">
        <v>2099108</v>
      </c>
      <c r="BJ29" s="32">
        <v>0</v>
      </c>
      <c r="BK29" s="32">
        <v>0</v>
      </c>
      <c r="BL29" s="32">
        <v>0</v>
      </c>
      <c r="BM29" s="32">
        <v>8741</v>
      </c>
      <c r="BN29" s="32">
        <v>8664239</v>
      </c>
      <c r="BO29" s="32">
        <v>0</v>
      </c>
      <c r="BP29" s="32">
        <v>2100105</v>
      </c>
      <c r="BQ29" s="32">
        <v>0</v>
      </c>
      <c r="BR29" s="32">
        <v>0</v>
      </c>
      <c r="BS29" s="32">
        <v>0</v>
      </c>
      <c r="BT29" s="32">
        <v>7000</v>
      </c>
      <c r="BU29" s="32">
        <v>8475748</v>
      </c>
      <c r="BV29" s="32">
        <v>0</v>
      </c>
      <c r="BW29" s="32">
        <v>1982510</v>
      </c>
      <c r="BX29" s="32">
        <v>0</v>
      </c>
      <c r="BY29" s="32">
        <v>0</v>
      </c>
      <c r="BZ29" s="32">
        <v>0</v>
      </c>
      <c r="CA29" s="32">
        <v>4282</v>
      </c>
      <c r="CB29" s="32">
        <v>8681340</v>
      </c>
      <c r="CC29" s="32">
        <v>0</v>
      </c>
      <c r="CD29" s="32">
        <v>2044673</v>
      </c>
      <c r="CE29" s="32">
        <v>0</v>
      </c>
      <c r="CF29" s="32">
        <v>0</v>
      </c>
      <c r="CG29" s="32">
        <v>80000</v>
      </c>
      <c r="CH29" s="32">
        <v>4282</v>
      </c>
      <c r="CI29" s="32">
        <v>8739354</v>
      </c>
      <c r="CK29" s="32">
        <v>2007603</v>
      </c>
      <c r="CL29" s="32">
        <v>0</v>
      </c>
      <c r="CN29" s="32">
        <v>59056</v>
      </c>
      <c r="CO29" s="32">
        <v>4282</v>
      </c>
      <c r="CP29" s="32">
        <v>9062996</v>
      </c>
      <c r="CR29" s="32">
        <v>2004256</v>
      </c>
      <c r="CS29" s="32">
        <v>0</v>
      </c>
      <c r="CU29" s="32">
        <v>80000</v>
      </c>
      <c r="CV29" s="32">
        <v>4282</v>
      </c>
      <c r="CW29" s="32">
        <v>10333968</v>
      </c>
      <c r="CY29" s="32">
        <v>2038362</v>
      </c>
      <c r="CZ29" s="32">
        <v>0</v>
      </c>
      <c r="DB29" s="32">
        <v>280690</v>
      </c>
      <c r="DC29" s="32">
        <v>0</v>
      </c>
      <c r="DD29" s="32">
        <v>11433356</v>
      </c>
      <c r="DF29" s="32">
        <v>2039963</v>
      </c>
      <c r="DG29" s="32">
        <v>0</v>
      </c>
      <c r="DH29" s="32">
        <v>200000</v>
      </c>
      <c r="DI29" s="32">
        <v>289957</v>
      </c>
      <c r="DK29" s="32">
        <v>12065294</v>
      </c>
      <c r="DM29" s="32">
        <v>2040325</v>
      </c>
      <c r="DN29" s="32">
        <v>0</v>
      </c>
      <c r="DO29" s="32">
        <v>300000</v>
      </c>
      <c r="DP29" s="32">
        <v>369045</v>
      </c>
      <c r="DR29" s="32">
        <v>13245691</v>
      </c>
      <c r="DT29" s="32">
        <v>1771509</v>
      </c>
      <c r="DU29" s="32">
        <v>0</v>
      </c>
      <c r="DV29" s="32">
        <v>300000</v>
      </c>
      <c r="DW29" s="32">
        <v>409589</v>
      </c>
      <c r="DX29" s="35"/>
      <c r="DY29" s="36">
        <v>12680650</v>
      </c>
      <c r="DZ29" s="37"/>
      <c r="EA29" s="35"/>
      <c r="EB29" s="32">
        <v>0</v>
      </c>
      <c r="EC29" s="32">
        <v>300000</v>
      </c>
      <c r="ED29" s="32">
        <v>789467</v>
      </c>
      <c r="EE29" s="32">
        <v>15553</v>
      </c>
      <c r="EF29" s="32">
        <v>12309113</v>
      </c>
      <c r="EG29" s="32">
        <v>412032</v>
      </c>
      <c r="EI29" s="32">
        <v>0</v>
      </c>
      <c r="EJ29" s="32">
        <v>300000</v>
      </c>
      <c r="EK29" s="32">
        <v>410000</v>
      </c>
      <c r="EL29" s="32">
        <v>3911</v>
      </c>
      <c r="EM29" s="32">
        <v>12512935</v>
      </c>
      <c r="EN29" s="32">
        <v>564744</v>
      </c>
      <c r="EP29" s="32">
        <v>0</v>
      </c>
      <c r="ES29" s="32">
        <v>4619</v>
      </c>
      <c r="ET29" s="32">
        <v>12028947</v>
      </c>
      <c r="EU29" s="32">
        <v>563693</v>
      </c>
      <c r="EW29" s="32">
        <v>0</v>
      </c>
      <c r="EZ29" s="32">
        <v>1127</v>
      </c>
      <c r="FA29" s="32">
        <v>11669344</v>
      </c>
      <c r="FB29" s="32">
        <v>567493</v>
      </c>
      <c r="FD29" s="32">
        <v>0</v>
      </c>
      <c r="FH29" s="32">
        <v>11815201</v>
      </c>
      <c r="FI29" s="32">
        <v>569344</v>
      </c>
      <c r="FK29" s="32">
        <v>0</v>
      </c>
      <c r="FM29" s="32">
        <v>104900</v>
      </c>
      <c r="FO29" s="5">
        <v>12979482</v>
      </c>
      <c r="FP29" s="5">
        <v>567944</v>
      </c>
      <c r="FQ29" s="5">
        <v>2214350</v>
      </c>
      <c r="FR29" s="5">
        <v>0</v>
      </c>
      <c r="FS29" s="5">
        <v>0</v>
      </c>
      <c r="FT29" s="5">
        <v>74453</v>
      </c>
      <c r="FU29" s="5">
        <v>0</v>
      </c>
      <c r="FV29" s="5">
        <v>10606010</v>
      </c>
      <c r="FW29" s="5">
        <v>564287</v>
      </c>
      <c r="FX29" s="5">
        <v>3711809</v>
      </c>
      <c r="FY29" s="5">
        <v>0</v>
      </c>
      <c r="FZ29" s="5">
        <v>0</v>
      </c>
      <c r="GA29" s="5">
        <v>525000</v>
      </c>
      <c r="GB29" s="5">
        <v>0</v>
      </c>
      <c r="GC29" s="5">
        <v>10597740</v>
      </c>
      <c r="GD29" s="5">
        <v>571779</v>
      </c>
      <c r="GE29" s="5">
        <v>4045669</v>
      </c>
      <c r="GF29" s="5">
        <v>0</v>
      </c>
      <c r="GG29" s="5">
        <v>0</v>
      </c>
      <c r="GH29" s="5">
        <v>575000</v>
      </c>
      <c r="GI29" s="5">
        <v>0</v>
      </c>
      <c r="GJ29" s="5">
        <f>INDEX(Sheet1!$D$2:$D$434,MATCH(Data!B29,Sheet1!$B$2:$B$434,0))</f>
        <v>10374080</v>
      </c>
      <c r="GK29" s="5">
        <f>INDEX(Sheet1!$E$2:$E$434,MATCH(Data!B29,Sheet1!$B$2:$B$434,0))</f>
        <v>701596</v>
      </c>
      <c r="GL29" s="5">
        <f>INDEX(Sheet1!$H$2:$H$434,MATCH(Data!B29,Sheet1!$B$2:$B$434,0))</f>
        <v>4695044</v>
      </c>
      <c r="GM29" s="5">
        <f>INDEX(Sheet1!$K$2:$K$434,MATCH(Data!B29,Sheet1!$B$2:$B$434,0))</f>
        <v>0</v>
      </c>
      <c r="GN29" s="5">
        <f>INDEX(Sheet1!$F$2:$F$434,MATCH(Data!B29,Sheet1!$B$2:$B$434,0))</f>
        <v>0</v>
      </c>
      <c r="GO29" s="5">
        <f>INDEX(Sheet1!$I$2:$I$434,MATCH(Data!B29,Sheet1!$B$2:$B$434,0))</f>
        <v>750000</v>
      </c>
      <c r="GP29" s="5">
        <f>INDEX(Sheet1!$J$2:$J$434,MATCH(Data!B29,Sheet1!$B$2:$B$434,0))</f>
        <v>0</v>
      </c>
      <c r="GQ29" s="5">
        <v>8911253</v>
      </c>
      <c r="GR29" s="5">
        <v>700796</v>
      </c>
      <c r="GS29" s="5">
        <v>5930000</v>
      </c>
      <c r="GT29" s="5">
        <v>0</v>
      </c>
      <c r="GU29" s="5">
        <v>0</v>
      </c>
      <c r="GV29" s="5">
        <v>1000000</v>
      </c>
      <c r="GW29" s="5">
        <v>0</v>
      </c>
    </row>
    <row r="30" spans="1:205" ht="12.75">
      <c r="A30" s="32">
        <v>4263</v>
      </c>
      <c r="B30" s="32" t="s">
        <v>117</v>
      </c>
      <c r="C30" s="32">
        <v>1743468</v>
      </c>
      <c r="D30" s="32">
        <v>0</v>
      </c>
      <c r="E30" s="32">
        <v>71750</v>
      </c>
      <c r="F30" s="32">
        <v>0</v>
      </c>
      <c r="G30" s="32">
        <v>0</v>
      </c>
      <c r="H30" s="32">
        <v>0</v>
      </c>
      <c r="I30" s="32">
        <v>0</v>
      </c>
      <c r="J30" s="32">
        <v>1702506</v>
      </c>
      <c r="K30" s="32">
        <v>0</v>
      </c>
      <c r="L30" s="32">
        <v>38215</v>
      </c>
      <c r="M30" s="32">
        <v>0</v>
      </c>
      <c r="N30" s="32">
        <v>0</v>
      </c>
      <c r="O30" s="32">
        <v>0</v>
      </c>
      <c r="P30" s="32">
        <v>0</v>
      </c>
      <c r="Q30" s="32">
        <v>1679439</v>
      </c>
      <c r="R30" s="32">
        <v>0</v>
      </c>
      <c r="S30" s="32">
        <v>158963</v>
      </c>
      <c r="T30" s="32">
        <v>0</v>
      </c>
      <c r="U30" s="32">
        <v>0</v>
      </c>
      <c r="V30" s="32">
        <v>0</v>
      </c>
      <c r="W30" s="32">
        <v>0</v>
      </c>
      <c r="X30" s="32">
        <v>1451255</v>
      </c>
      <c r="Y30" s="32">
        <v>0</v>
      </c>
      <c r="Z30" s="32">
        <v>333901</v>
      </c>
      <c r="AA30" s="32">
        <v>0</v>
      </c>
      <c r="AB30" s="32">
        <v>0</v>
      </c>
      <c r="AC30" s="32">
        <v>0</v>
      </c>
      <c r="AD30" s="32">
        <v>307</v>
      </c>
      <c r="AE30" s="32">
        <v>1535960</v>
      </c>
      <c r="AF30" s="32">
        <v>0</v>
      </c>
      <c r="AG30" s="32">
        <v>335661</v>
      </c>
      <c r="AH30" s="32">
        <v>0</v>
      </c>
      <c r="AI30" s="32">
        <v>0</v>
      </c>
      <c r="AJ30" s="32">
        <v>0</v>
      </c>
      <c r="AK30" s="32">
        <v>442</v>
      </c>
      <c r="AL30" s="32">
        <v>1769577</v>
      </c>
      <c r="AM30" s="32">
        <v>0</v>
      </c>
      <c r="AN30" s="32">
        <v>335185</v>
      </c>
      <c r="AO30" s="32">
        <v>0</v>
      </c>
      <c r="AP30" s="32">
        <v>0</v>
      </c>
      <c r="AQ30" s="32">
        <v>0</v>
      </c>
      <c r="AR30" s="32">
        <v>879</v>
      </c>
      <c r="AS30" s="32">
        <v>1817698</v>
      </c>
      <c r="AT30" s="32">
        <v>24155</v>
      </c>
      <c r="AU30" s="32">
        <v>320743</v>
      </c>
      <c r="AV30" s="32">
        <v>0</v>
      </c>
      <c r="AW30" s="32">
        <v>0</v>
      </c>
      <c r="AX30" s="32">
        <v>0</v>
      </c>
      <c r="AY30" s="32">
        <v>0</v>
      </c>
      <c r="AZ30" s="32">
        <v>1874666</v>
      </c>
      <c r="BA30" s="32">
        <v>24155</v>
      </c>
      <c r="BB30" s="32">
        <v>321968</v>
      </c>
      <c r="BC30" s="32">
        <v>0</v>
      </c>
      <c r="BD30" s="32">
        <v>0</v>
      </c>
      <c r="BE30" s="32">
        <v>0</v>
      </c>
      <c r="BF30" s="32">
        <v>0</v>
      </c>
      <c r="BG30" s="32">
        <v>2068388</v>
      </c>
      <c r="BH30" s="32">
        <v>24155</v>
      </c>
      <c r="BI30" s="32">
        <v>316509</v>
      </c>
      <c r="BJ30" s="32">
        <v>0</v>
      </c>
      <c r="BK30" s="32">
        <v>0</v>
      </c>
      <c r="BL30" s="32">
        <v>0</v>
      </c>
      <c r="BM30" s="32">
        <v>861</v>
      </c>
      <c r="BN30" s="32">
        <v>2230351</v>
      </c>
      <c r="BO30" s="32">
        <v>24155</v>
      </c>
      <c r="BP30" s="32">
        <v>320413</v>
      </c>
      <c r="BQ30" s="32">
        <v>0</v>
      </c>
      <c r="BR30" s="32">
        <v>0</v>
      </c>
      <c r="BS30" s="32">
        <v>0</v>
      </c>
      <c r="BT30" s="32">
        <v>43</v>
      </c>
      <c r="BU30" s="32">
        <v>2268086</v>
      </c>
      <c r="BV30" s="32">
        <v>24155</v>
      </c>
      <c r="BW30" s="32">
        <v>320413</v>
      </c>
      <c r="BX30" s="32">
        <v>0</v>
      </c>
      <c r="BY30" s="32">
        <v>0</v>
      </c>
      <c r="BZ30" s="32">
        <v>0</v>
      </c>
      <c r="CA30" s="32">
        <v>623</v>
      </c>
      <c r="CB30" s="32">
        <v>2321297</v>
      </c>
      <c r="CC30" s="32">
        <v>0</v>
      </c>
      <c r="CD30" s="32">
        <v>323613</v>
      </c>
      <c r="CE30" s="32">
        <v>0</v>
      </c>
      <c r="CF30" s="32">
        <v>0</v>
      </c>
      <c r="CG30" s="32">
        <v>0</v>
      </c>
      <c r="CH30" s="32">
        <v>557</v>
      </c>
      <c r="CI30" s="32">
        <v>2319376</v>
      </c>
      <c r="CK30" s="32">
        <v>324083</v>
      </c>
      <c r="CL30" s="32">
        <v>0</v>
      </c>
      <c r="CO30" s="32">
        <v>1731</v>
      </c>
      <c r="CP30" s="32">
        <v>2368344</v>
      </c>
      <c r="CR30" s="32">
        <v>328878</v>
      </c>
      <c r="CS30" s="32">
        <v>0</v>
      </c>
      <c r="CV30" s="32">
        <v>415</v>
      </c>
      <c r="CW30" s="32">
        <v>2487561</v>
      </c>
      <c r="CY30" s="32">
        <v>324878</v>
      </c>
      <c r="CZ30" s="32">
        <v>0</v>
      </c>
      <c r="DC30" s="32">
        <v>0</v>
      </c>
      <c r="DD30" s="32">
        <v>2605686</v>
      </c>
      <c r="DF30" s="32">
        <v>330390</v>
      </c>
      <c r="DG30" s="32">
        <v>0</v>
      </c>
      <c r="DK30" s="32">
        <v>2814116</v>
      </c>
      <c r="DM30" s="32">
        <v>335100</v>
      </c>
      <c r="DN30" s="32">
        <v>0</v>
      </c>
      <c r="DR30" s="32">
        <v>2663277</v>
      </c>
      <c r="DT30" s="32">
        <v>329180</v>
      </c>
      <c r="DU30" s="32">
        <v>0</v>
      </c>
      <c r="DX30" s="38">
        <v>42</v>
      </c>
      <c r="DY30" s="36">
        <v>2494297</v>
      </c>
      <c r="DZ30" s="37"/>
      <c r="EA30" s="38">
        <v>321038</v>
      </c>
      <c r="EB30" s="32">
        <v>0</v>
      </c>
      <c r="EF30" s="32">
        <v>2570370</v>
      </c>
      <c r="EH30" s="32">
        <v>318980</v>
      </c>
      <c r="EI30" s="32">
        <v>0</v>
      </c>
      <c r="EM30" s="32">
        <v>2669536</v>
      </c>
      <c r="EO30" s="32">
        <v>325168</v>
      </c>
      <c r="EP30" s="32">
        <v>0</v>
      </c>
      <c r="ET30" s="32">
        <v>2855291</v>
      </c>
      <c r="EV30" s="32">
        <v>248800</v>
      </c>
      <c r="EW30" s="32">
        <v>0</v>
      </c>
      <c r="FA30" s="32">
        <v>3426804</v>
      </c>
      <c r="FD30" s="32">
        <v>0</v>
      </c>
      <c r="FH30" s="32">
        <v>3393159</v>
      </c>
      <c r="FK30" s="32">
        <v>0</v>
      </c>
      <c r="FO30" s="5">
        <v>3296334</v>
      </c>
      <c r="FP30" s="5">
        <v>0</v>
      </c>
      <c r="FQ30" s="5">
        <v>0</v>
      </c>
      <c r="FR30" s="5">
        <v>0</v>
      </c>
      <c r="FS30" s="5">
        <v>0</v>
      </c>
      <c r="FT30" s="5">
        <v>0</v>
      </c>
      <c r="FU30" s="5">
        <v>0</v>
      </c>
      <c r="FV30" s="5">
        <v>3384359</v>
      </c>
      <c r="FW30" s="5">
        <v>0</v>
      </c>
      <c r="FX30" s="5">
        <v>0</v>
      </c>
      <c r="FY30" s="5">
        <v>0</v>
      </c>
      <c r="FZ30" s="5">
        <v>0</v>
      </c>
      <c r="GA30" s="5">
        <v>10000</v>
      </c>
      <c r="GB30" s="5">
        <v>0</v>
      </c>
      <c r="GC30" s="5">
        <v>3455674</v>
      </c>
      <c r="GD30" s="5">
        <v>0</v>
      </c>
      <c r="GE30" s="5">
        <v>0</v>
      </c>
      <c r="GF30" s="5">
        <v>0</v>
      </c>
      <c r="GG30" s="5">
        <v>0</v>
      </c>
      <c r="GH30" s="5">
        <v>40000</v>
      </c>
      <c r="GI30" s="5">
        <v>0</v>
      </c>
      <c r="GJ30" s="5">
        <f>INDEX(Sheet1!$D$2:$D$434,MATCH(Data!B30,Sheet1!$B$2:$B$434,0))</f>
        <v>3502379</v>
      </c>
      <c r="GK30" s="5">
        <f>INDEX(Sheet1!$E$2:$E$434,MATCH(Data!B30,Sheet1!$B$2:$B$434,0))</f>
        <v>0</v>
      </c>
      <c r="GL30" s="5">
        <f>INDEX(Sheet1!$H$2:$H$434,MATCH(Data!B30,Sheet1!$B$2:$B$434,0))</f>
        <v>0</v>
      </c>
      <c r="GM30" s="5">
        <f>INDEX(Sheet1!$K$2:$K$434,MATCH(Data!B30,Sheet1!$B$2:$B$434,0))</f>
        <v>0</v>
      </c>
      <c r="GN30" s="5">
        <f>INDEX(Sheet1!$F$2:$F$434,MATCH(Data!B30,Sheet1!$B$2:$B$434,0))</f>
        <v>0</v>
      </c>
      <c r="GO30" s="5">
        <f>INDEX(Sheet1!$I$2:$I$434,MATCH(Data!B30,Sheet1!$B$2:$B$434,0))</f>
        <v>35000</v>
      </c>
      <c r="GP30" s="5">
        <f>INDEX(Sheet1!$J$2:$J$434,MATCH(Data!B30,Sheet1!$B$2:$B$434,0))</f>
        <v>0</v>
      </c>
      <c r="GQ30" s="5">
        <v>3442749</v>
      </c>
      <c r="GR30" s="5">
        <v>0</v>
      </c>
      <c r="GS30" s="5">
        <v>0</v>
      </c>
      <c r="GT30" s="5">
        <v>0</v>
      </c>
      <c r="GU30" s="5">
        <v>0</v>
      </c>
      <c r="GV30" s="5">
        <v>35000</v>
      </c>
      <c r="GW30" s="5">
        <v>0</v>
      </c>
    </row>
    <row r="31" spans="1:205" ht="12.75">
      <c r="A31" s="32">
        <v>350</v>
      </c>
      <c r="B31" s="32" t="s">
        <v>118</v>
      </c>
      <c r="C31" s="32">
        <v>2484918</v>
      </c>
      <c r="D31" s="32">
        <v>0</v>
      </c>
      <c r="E31" s="32">
        <v>121531</v>
      </c>
      <c r="F31" s="32">
        <v>0</v>
      </c>
      <c r="G31" s="32">
        <v>0</v>
      </c>
      <c r="H31" s="32">
        <v>20000</v>
      </c>
      <c r="I31" s="32">
        <v>0</v>
      </c>
      <c r="J31" s="32">
        <v>2491418</v>
      </c>
      <c r="K31" s="32">
        <v>0</v>
      </c>
      <c r="L31" s="32">
        <v>125031</v>
      </c>
      <c r="M31" s="32">
        <v>0</v>
      </c>
      <c r="N31" s="32">
        <v>0</v>
      </c>
      <c r="O31" s="32">
        <v>10000</v>
      </c>
      <c r="P31" s="32">
        <v>0</v>
      </c>
      <c r="Q31" s="32">
        <v>2694664</v>
      </c>
      <c r="R31" s="32">
        <v>0</v>
      </c>
      <c r="S31" s="32">
        <v>370282.11</v>
      </c>
      <c r="T31" s="32">
        <v>0</v>
      </c>
      <c r="U31" s="32">
        <v>0</v>
      </c>
      <c r="V31" s="32">
        <v>19618</v>
      </c>
      <c r="W31" s="32">
        <v>0</v>
      </c>
      <c r="X31" s="32">
        <v>2143575</v>
      </c>
      <c r="Y31" s="32">
        <v>0</v>
      </c>
      <c r="Z31" s="32">
        <v>662294</v>
      </c>
      <c r="AA31" s="32">
        <v>0</v>
      </c>
      <c r="AB31" s="32">
        <v>0</v>
      </c>
      <c r="AC31" s="32">
        <v>10000</v>
      </c>
      <c r="AD31" s="32">
        <v>0</v>
      </c>
      <c r="AE31" s="32">
        <v>2400294</v>
      </c>
      <c r="AF31" s="32">
        <v>0</v>
      </c>
      <c r="AG31" s="32">
        <v>663997</v>
      </c>
      <c r="AH31" s="32">
        <v>0</v>
      </c>
      <c r="AI31" s="32">
        <v>0</v>
      </c>
      <c r="AJ31" s="32">
        <v>20000</v>
      </c>
      <c r="AK31" s="32">
        <v>0</v>
      </c>
      <c r="AL31" s="32">
        <v>2552720</v>
      </c>
      <c r="AM31" s="32">
        <v>0</v>
      </c>
      <c r="AN31" s="32">
        <v>666504</v>
      </c>
      <c r="AO31" s="32">
        <v>0</v>
      </c>
      <c r="AP31" s="32">
        <v>0</v>
      </c>
      <c r="AQ31" s="32">
        <v>14000</v>
      </c>
      <c r="AR31" s="32">
        <v>0</v>
      </c>
      <c r="AS31" s="32">
        <v>2558798</v>
      </c>
      <c r="AT31" s="32">
        <v>0</v>
      </c>
      <c r="AU31" s="32">
        <v>663455</v>
      </c>
      <c r="AV31" s="32">
        <v>0</v>
      </c>
      <c r="AW31" s="32">
        <v>0</v>
      </c>
      <c r="AX31" s="32">
        <v>14000</v>
      </c>
      <c r="AY31" s="32">
        <v>0</v>
      </c>
      <c r="AZ31" s="32">
        <v>2584183</v>
      </c>
      <c r="BA31" s="32">
        <v>0</v>
      </c>
      <c r="BB31" s="32">
        <v>592876</v>
      </c>
      <c r="BC31" s="32">
        <v>0</v>
      </c>
      <c r="BD31" s="32">
        <v>0</v>
      </c>
      <c r="BE31" s="32">
        <v>14000</v>
      </c>
      <c r="BF31" s="32">
        <v>0</v>
      </c>
      <c r="BG31" s="32">
        <v>2543827</v>
      </c>
      <c r="BH31" s="32">
        <v>0</v>
      </c>
      <c r="BI31" s="32">
        <v>629232</v>
      </c>
      <c r="BJ31" s="32">
        <v>0</v>
      </c>
      <c r="BK31" s="32">
        <v>0</v>
      </c>
      <c r="BL31" s="32">
        <v>14000</v>
      </c>
      <c r="BM31" s="32">
        <v>0</v>
      </c>
      <c r="BN31" s="32">
        <v>2641628</v>
      </c>
      <c r="BO31" s="32">
        <v>0</v>
      </c>
      <c r="BP31" s="32">
        <v>615488</v>
      </c>
      <c r="BQ31" s="32">
        <v>0</v>
      </c>
      <c r="BR31" s="32">
        <v>0</v>
      </c>
      <c r="BS31" s="32">
        <v>14000</v>
      </c>
      <c r="BT31" s="32">
        <v>0</v>
      </c>
      <c r="BU31" s="32">
        <v>2646116</v>
      </c>
      <c r="BV31" s="32">
        <v>0</v>
      </c>
      <c r="BW31" s="32">
        <v>611000</v>
      </c>
      <c r="BX31" s="32">
        <v>0</v>
      </c>
      <c r="BY31" s="32">
        <v>0</v>
      </c>
      <c r="BZ31" s="32">
        <v>14000</v>
      </c>
      <c r="CA31" s="32">
        <v>0</v>
      </c>
      <c r="CB31" s="32">
        <v>2646116</v>
      </c>
      <c r="CC31" s="32">
        <v>0</v>
      </c>
      <c r="CD31" s="32">
        <v>605400</v>
      </c>
      <c r="CE31" s="32">
        <v>0</v>
      </c>
      <c r="CF31" s="32">
        <v>0</v>
      </c>
      <c r="CG31" s="32">
        <v>19600</v>
      </c>
      <c r="CH31" s="32">
        <v>0</v>
      </c>
      <c r="CI31" s="32">
        <v>2790054</v>
      </c>
      <c r="CK31" s="32">
        <v>605400</v>
      </c>
      <c r="CL31" s="32">
        <v>0</v>
      </c>
      <c r="CN31" s="32">
        <v>19600</v>
      </c>
      <c r="CO31" s="32">
        <v>0</v>
      </c>
      <c r="CP31" s="32">
        <v>3011888</v>
      </c>
      <c r="CR31" s="32">
        <v>605400</v>
      </c>
      <c r="CS31" s="32">
        <v>0</v>
      </c>
      <c r="CU31" s="32">
        <v>23600</v>
      </c>
      <c r="CV31" s="32">
        <v>0</v>
      </c>
      <c r="CW31" s="32">
        <v>3320800</v>
      </c>
      <c r="CY31" s="32">
        <v>605400</v>
      </c>
      <c r="CZ31" s="32">
        <v>0</v>
      </c>
      <c r="DB31" s="32">
        <v>23600</v>
      </c>
      <c r="DC31" s="32">
        <v>0</v>
      </c>
      <c r="DD31" s="32">
        <v>3606496</v>
      </c>
      <c r="DF31" s="32">
        <v>605400</v>
      </c>
      <c r="DG31" s="32">
        <v>0</v>
      </c>
      <c r="DI31" s="32">
        <v>23600</v>
      </c>
      <c r="DK31" s="32">
        <v>3703226</v>
      </c>
      <c r="DM31" s="32">
        <v>605400</v>
      </c>
      <c r="DN31" s="32">
        <v>0</v>
      </c>
      <c r="DP31" s="32">
        <v>23600</v>
      </c>
      <c r="DR31" s="32">
        <v>3711723</v>
      </c>
      <c r="DS31" s="32">
        <v>71143</v>
      </c>
      <c r="DT31" s="32">
        <v>605400</v>
      </c>
      <c r="DU31" s="32">
        <v>0</v>
      </c>
      <c r="DW31" s="32">
        <v>23600</v>
      </c>
      <c r="DX31" s="35"/>
      <c r="DY31" s="36">
        <v>3832092</v>
      </c>
      <c r="DZ31" s="36">
        <v>71143</v>
      </c>
      <c r="EA31" s="38">
        <v>584000</v>
      </c>
      <c r="EB31" s="32">
        <v>0</v>
      </c>
      <c r="ED31" s="32">
        <v>23600</v>
      </c>
      <c r="EF31" s="32">
        <v>4074947</v>
      </c>
      <c r="EG31" s="32">
        <v>71143</v>
      </c>
      <c r="EH31" s="32">
        <v>584000</v>
      </c>
      <c r="EI31" s="32">
        <v>0</v>
      </c>
      <c r="EK31" s="32">
        <v>23600</v>
      </c>
      <c r="EM31" s="32">
        <v>4463969</v>
      </c>
      <c r="EN31" s="32">
        <v>71143</v>
      </c>
      <c r="EO31" s="32">
        <v>580800</v>
      </c>
      <c r="EP31" s="32">
        <v>0</v>
      </c>
      <c r="ER31" s="32">
        <v>23600</v>
      </c>
      <c r="ET31" s="32">
        <v>4190986</v>
      </c>
      <c r="EU31" s="32">
        <v>71143</v>
      </c>
      <c r="EV31" s="32">
        <v>785600</v>
      </c>
      <c r="EW31" s="32">
        <v>0</v>
      </c>
      <c r="EY31" s="32">
        <v>23600</v>
      </c>
      <c r="FA31" s="32">
        <v>4223408</v>
      </c>
      <c r="FB31" s="32">
        <v>576000</v>
      </c>
      <c r="FC31" s="32">
        <v>367000</v>
      </c>
      <c r="FD31" s="32">
        <v>0</v>
      </c>
      <c r="FF31" s="32">
        <v>23600</v>
      </c>
      <c r="FH31" s="32">
        <v>3876549</v>
      </c>
      <c r="FI31" s="32">
        <v>388318</v>
      </c>
      <c r="FJ31" s="32">
        <v>960178</v>
      </c>
      <c r="FK31" s="32">
        <v>0</v>
      </c>
      <c r="FM31" s="32">
        <v>69182</v>
      </c>
      <c r="FO31" s="5">
        <v>4487582</v>
      </c>
      <c r="FP31" s="5">
        <v>384993</v>
      </c>
      <c r="FQ31" s="5">
        <v>1200000</v>
      </c>
      <c r="FR31" s="5">
        <v>0</v>
      </c>
      <c r="FS31" s="5">
        <v>0</v>
      </c>
      <c r="FT31" s="5">
        <v>92111</v>
      </c>
      <c r="FU31" s="5">
        <v>0</v>
      </c>
      <c r="FV31" s="5">
        <v>4683400</v>
      </c>
      <c r="FW31" s="5">
        <v>386442</v>
      </c>
      <c r="FX31" s="5">
        <v>716825</v>
      </c>
      <c r="FY31" s="5">
        <v>0</v>
      </c>
      <c r="FZ31" s="5">
        <v>0</v>
      </c>
      <c r="GA31" s="5">
        <v>79200</v>
      </c>
      <c r="GB31" s="5">
        <v>0</v>
      </c>
      <c r="GC31" s="5">
        <v>4204171</v>
      </c>
      <c r="GD31" s="5">
        <v>430360</v>
      </c>
      <c r="GE31" s="5">
        <v>1500000</v>
      </c>
      <c r="GF31" s="5">
        <v>0</v>
      </c>
      <c r="GG31" s="5">
        <v>0</v>
      </c>
      <c r="GH31" s="5">
        <v>91945</v>
      </c>
      <c r="GI31" s="5">
        <v>0</v>
      </c>
      <c r="GJ31" s="5">
        <f>INDEX(Sheet1!$D$2:$D$434,MATCH(Data!B31,Sheet1!$B$2:$B$434,0))</f>
        <v>4077314</v>
      </c>
      <c r="GK31" s="5">
        <f>INDEX(Sheet1!$E$2:$E$434,MATCH(Data!B31,Sheet1!$B$2:$B$434,0))</f>
        <v>430556</v>
      </c>
      <c r="GL31" s="5">
        <f>INDEX(Sheet1!$H$2:$H$434,MATCH(Data!B31,Sheet1!$B$2:$B$434,0))</f>
        <v>2231993</v>
      </c>
      <c r="GM31" s="5">
        <f>INDEX(Sheet1!$K$2:$K$434,MATCH(Data!B31,Sheet1!$B$2:$B$434,0))</f>
        <v>0</v>
      </c>
      <c r="GN31" s="5">
        <f>INDEX(Sheet1!$F$2:$F$434,MATCH(Data!B31,Sheet1!$B$2:$B$434,0))</f>
        <v>0</v>
      </c>
      <c r="GO31" s="5">
        <f>INDEX(Sheet1!$I$2:$I$434,MATCH(Data!B31,Sheet1!$B$2:$B$434,0))</f>
        <v>91945</v>
      </c>
      <c r="GP31" s="5">
        <f>INDEX(Sheet1!$J$2:$J$434,MATCH(Data!B31,Sheet1!$B$2:$B$434,0))</f>
        <v>0</v>
      </c>
      <c r="GQ31" s="5">
        <v>4160867</v>
      </c>
      <c r="GR31" s="5">
        <v>430402</v>
      </c>
      <c r="GS31" s="5">
        <v>2187938</v>
      </c>
      <c r="GT31" s="5">
        <v>0</v>
      </c>
      <c r="GU31" s="5">
        <v>0</v>
      </c>
      <c r="GV31" s="5">
        <v>487196</v>
      </c>
      <c r="GW31" s="5">
        <v>0</v>
      </c>
    </row>
    <row r="32" spans="1:205" ht="12.75">
      <c r="A32" s="32">
        <v>364</v>
      </c>
      <c r="B32" s="32" t="s">
        <v>119</v>
      </c>
      <c r="C32" s="32">
        <v>1316529</v>
      </c>
      <c r="D32" s="32">
        <v>0</v>
      </c>
      <c r="E32" s="32">
        <v>14560</v>
      </c>
      <c r="F32" s="32">
        <v>0</v>
      </c>
      <c r="G32" s="32">
        <v>0</v>
      </c>
      <c r="H32" s="32">
        <v>0</v>
      </c>
      <c r="I32" s="32">
        <v>0</v>
      </c>
      <c r="J32" s="32">
        <v>1248474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305.8</v>
      </c>
      <c r="Q32" s="32">
        <v>1243075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918308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847829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920679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912878</v>
      </c>
      <c r="AT32" s="32">
        <v>0</v>
      </c>
      <c r="AU32" s="32">
        <v>308962</v>
      </c>
      <c r="AV32" s="32">
        <v>0</v>
      </c>
      <c r="AW32" s="32">
        <v>0</v>
      </c>
      <c r="AX32" s="32">
        <v>0</v>
      </c>
      <c r="AY32" s="32">
        <v>0</v>
      </c>
      <c r="AZ32" s="32">
        <v>860314</v>
      </c>
      <c r="BA32" s="32">
        <v>0</v>
      </c>
      <c r="BB32" s="32">
        <v>330134</v>
      </c>
      <c r="BC32" s="32">
        <v>0</v>
      </c>
      <c r="BD32" s="32">
        <v>0</v>
      </c>
      <c r="BE32" s="32">
        <v>0</v>
      </c>
      <c r="BF32" s="32">
        <v>690.71</v>
      </c>
      <c r="BG32" s="32">
        <v>774257</v>
      </c>
      <c r="BH32" s="32">
        <v>0</v>
      </c>
      <c r="BI32" s="32">
        <v>328248.76</v>
      </c>
      <c r="BJ32" s="32">
        <v>0</v>
      </c>
      <c r="BK32" s="32">
        <v>0</v>
      </c>
      <c r="BL32" s="32">
        <v>0</v>
      </c>
      <c r="BM32" s="32">
        <v>694</v>
      </c>
      <c r="BN32" s="32">
        <v>736517</v>
      </c>
      <c r="BO32" s="32">
        <v>0</v>
      </c>
      <c r="BP32" s="32">
        <v>346108.76</v>
      </c>
      <c r="BQ32" s="32">
        <v>0</v>
      </c>
      <c r="BR32" s="32">
        <v>0</v>
      </c>
      <c r="BS32" s="32">
        <v>3000</v>
      </c>
      <c r="BT32" s="32">
        <v>669.88</v>
      </c>
      <c r="BU32" s="32">
        <v>725444</v>
      </c>
      <c r="BV32" s="32">
        <v>0</v>
      </c>
      <c r="BW32" s="32">
        <v>347693.76</v>
      </c>
      <c r="BX32" s="32">
        <v>0</v>
      </c>
      <c r="BY32" s="32">
        <v>0</v>
      </c>
      <c r="BZ32" s="32">
        <v>2000</v>
      </c>
      <c r="CA32" s="32">
        <v>1402.98</v>
      </c>
      <c r="CB32" s="32">
        <v>592730</v>
      </c>
      <c r="CC32" s="32">
        <v>0</v>
      </c>
      <c r="CD32" s="32">
        <v>348768.76</v>
      </c>
      <c r="CE32" s="32">
        <v>0</v>
      </c>
      <c r="CF32" s="32">
        <v>0</v>
      </c>
      <c r="CG32" s="32">
        <v>0</v>
      </c>
      <c r="CH32" s="32">
        <v>0</v>
      </c>
      <c r="CI32" s="32">
        <v>499292</v>
      </c>
      <c r="CK32" s="32">
        <v>349333.76</v>
      </c>
      <c r="CL32" s="32">
        <v>0</v>
      </c>
      <c r="CO32" s="32">
        <v>0</v>
      </c>
      <c r="CP32" s="32">
        <v>712701</v>
      </c>
      <c r="CR32" s="32">
        <v>349388.76</v>
      </c>
      <c r="CS32" s="32">
        <v>0</v>
      </c>
      <c r="CU32" s="32">
        <v>1500</v>
      </c>
      <c r="CV32" s="32">
        <v>0</v>
      </c>
      <c r="CW32" s="32">
        <v>634408</v>
      </c>
      <c r="CY32" s="32">
        <v>348933.76</v>
      </c>
      <c r="CZ32" s="32">
        <v>0</v>
      </c>
      <c r="DC32" s="32">
        <v>0</v>
      </c>
      <c r="DD32" s="32">
        <v>1000516</v>
      </c>
      <c r="DF32" s="32">
        <v>364011</v>
      </c>
      <c r="DG32" s="32">
        <v>0</v>
      </c>
      <c r="DK32" s="32">
        <v>1106879</v>
      </c>
      <c r="DM32" s="32">
        <v>339880</v>
      </c>
      <c r="DN32" s="32">
        <v>0</v>
      </c>
      <c r="DR32" s="32">
        <v>1180364</v>
      </c>
      <c r="DT32" s="32">
        <v>337880</v>
      </c>
      <c r="DU32" s="32">
        <v>0</v>
      </c>
      <c r="DX32" s="35"/>
      <c r="DY32" s="36">
        <v>1180364</v>
      </c>
      <c r="DZ32" s="37"/>
      <c r="EA32" s="38">
        <v>337880</v>
      </c>
      <c r="EB32" s="32">
        <v>0</v>
      </c>
      <c r="EF32" s="32">
        <v>1178014</v>
      </c>
      <c r="EH32" s="32">
        <v>340230</v>
      </c>
      <c r="EI32" s="32">
        <v>0</v>
      </c>
      <c r="EM32" s="32">
        <v>1187959</v>
      </c>
      <c r="EO32" s="32">
        <v>341750</v>
      </c>
      <c r="EP32" s="32">
        <v>0</v>
      </c>
      <c r="ET32" s="32">
        <v>986221</v>
      </c>
      <c r="EV32" s="32">
        <v>342400</v>
      </c>
      <c r="EW32" s="32">
        <v>0</v>
      </c>
      <c r="FA32" s="32">
        <v>1103808</v>
      </c>
      <c r="FC32" s="32">
        <v>342425</v>
      </c>
      <c r="FD32" s="32">
        <v>0</v>
      </c>
      <c r="FF32" s="32">
        <v>2000</v>
      </c>
      <c r="FH32" s="32">
        <v>1057963</v>
      </c>
      <c r="FJ32" s="32">
        <v>341805</v>
      </c>
      <c r="FK32" s="32">
        <v>0</v>
      </c>
      <c r="FM32" s="32">
        <v>4500</v>
      </c>
      <c r="FO32" s="5">
        <v>1072640</v>
      </c>
      <c r="FP32" s="5">
        <v>0</v>
      </c>
      <c r="FQ32" s="5">
        <v>343200</v>
      </c>
      <c r="FR32" s="5">
        <v>0</v>
      </c>
      <c r="FS32" s="5">
        <v>0</v>
      </c>
      <c r="FT32" s="5">
        <v>1000</v>
      </c>
      <c r="FU32" s="5">
        <v>0</v>
      </c>
      <c r="FV32" s="5">
        <v>1110218</v>
      </c>
      <c r="FW32" s="5">
        <v>0</v>
      </c>
      <c r="FX32" s="5">
        <v>627000</v>
      </c>
      <c r="FY32" s="5">
        <v>0</v>
      </c>
      <c r="FZ32" s="5">
        <v>0</v>
      </c>
      <c r="GA32" s="5">
        <v>4000</v>
      </c>
      <c r="GB32" s="5">
        <v>0</v>
      </c>
      <c r="GC32" s="5">
        <v>1129864</v>
      </c>
      <c r="GD32" s="5">
        <v>0</v>
      </c>
      <c r="GE32" s="5">
        <v>625000</v>
      </c>
      <c r="GF32" s="5">
        <v>0</v>
      </c>
      <c r="GG32" s="5">
        <v>0</v>
      </c>
      <c r="GH32" s="5">
        <v>1000</v>
      </c>
      <c r="GI32" s="5">
        <v>0</v>
      </c>
      <c r="GJ32" s="5">
        <f>INDEX(Sheet1!$D$2:$D$434,MATCH(Data!B32,Sheet1!$B$2:$B$434,0))</f>
        <v>940551</v>
      </c>
      <c r="GK32" s="5">
        <f>INDEX(Sheet1!$E$2:$E$434,MATCH(Data!B32,Sheet1!$B$2:$B$434,0))</f>
        <v>0</v>
      </c>
      <c r="GL32" s="5">
        <f>INDEX(Sheet1!$H$2:$H$434,MATCH(Data!B32,Sheet1!$B$2:$B$434,0))</f>
        <v>623900</v>
      </c>
      <c r="GM32" s="5">
        <f>INDEX(Sheet1!$K$2:$K$434,MATCH(Data!B32,Sheet1!$B$2:$B$434,0))</f>
        <v>0</v>
      </c>
      <c r="GN32" s="5">
        <f>INDEX(Sheet1!$F$2:$F$434,MATCH(Data!B32,Sheet1!$B$2:$B$434,0))</f>
        <v>0</v>
      </c>
      <c r="GO32" s="5">
        <f>INDEX(Sheet1!$I$2:$I$434,MATCH(Data!B32,Sheet1!$B$2:$B$434,0))</f>
        <v>1000</v>
      </c>
      <c r="GP32" s="5">
        <f>INDEX(Sheet1!$J$2:$J$434,MATCH(Data!B32,Sheet1!$B$2:$B$434,0))</f>
        <v>0</v>
      </c>
      <c r="GQ32" s="5">
        <v>1177979</v>
      </c>
      <c r="GR32" s="5">
        <v>0</v>
      </c>
      <c r="GS32" s="5">
        <v>625200</v>
      </c>
      <c r="GT32" s="5">
        <v>0</v>
      </c>
      <c r="GU32" s="5">
        <v>0</v>
      </c>
      <c r="GV32" s="5">
        <v>1000</v>
      </c>
      <c r="GW32" s="5">
        <v>0</v>
      </c>
    </row>
    <row r="33" spans="1:205" ht="12.75">
      <c r="A33" s="32">
        <v>413</v>
      </c>
      <c r="B33" s="32" t="s">
        <v>120</v>
      </c>
      <c r="C33" s="32">
        <v>12927842</v>
      </c>
      <c r="D33" s="32">
        <v>0</v>
      </c>
      <c r="E33" s="32">
        <v>2100400</v>
      </c>
      <c r="F33" s="32">
        <v>0</v>
      </c>
      <c r="G33" s="32">
        <v>0</v>
      </c>
      <c r="H33" s="32">
        <v>0</v>
      </c>
      <c r="I33" s="32">
        <v>0</v>
      </c>
      <c r="J33" s="32">
        <v>11923340</v>
      </c>
      <c r="K33" s="32">
        <v>0</v>
      </c>
      <c r="L33" s="32">
        <v>2570800</v>
      </c>
      <c r="M33" s="32">
        <v>0</v>
      </c>
      <c r="N33" s="32">
        <v>0</v>
      </c>
      <c r="O33" s="32">
        <v>0</v>
      </c>
      <c r="P33" s="32">
        <v>10873</v>
      </c>
      <c r="Q33" s="32">
        <v>11339972</v>
      </c>
      <c r="R33" s="32">
        <v>0</v>
      </c>
      <c r="S33" s="32">
        <v>2500000</v>
      </c>
      <c r="T33" s="32">
        <v>0</v>
      </c>
      <c r="U33" s="32">
        <v>0</v>
      </c>
      <c r="V33" s="32">
        <v>0</v>
      </c>
      <c r="W33" s="32">
        <v>22699.65</v>
      </c>
      <c r="X33" s="32">
        <v>9093809</v>
      </c>
      <c r="Y33" s="32">
        <v>0</v>
      </c>
      <c r="Z33" s="32">
        <v>2500000</v>
      </c>
      <c r="AA33" s="32">
        <v>0</v>
      </c>
      <c r="AB33" s="32">
        <v>0</v>
      </c>
      <c r="AC33" s="32">
        <v>0</v>
      </c>
      <c r="AD33" s="32">
        <v>0</v>
      </c>
      <c r="AE33" s="32">
        <v>9635465</v>
      </c>
      <c r="AF33" s="32">
        <v>0</v>
      </c>
      <c r="AG33" s="32">
        <v>2450000</v>
      </c>
      <c r="AH33" s="32">
        <v>0</v>
      </c>
      <c r="AI33" s="32">
        <v>0</v>
      </c>
      <c r="AJ33" s="32">
        <v>0</v>
      </c>
      <c r="AK33" s="32">
        <v>0</v>
      </c>
      <c r="AL33" s="32">
        <v>10166418</v>
      </c>
      <c r="AM33" s="32">
        <v>0</v>
      </c>
      <c r="AN33" s="32">
        <v>2525000</v>
      </c>
      <c r="AO33" s="32">
        <v>0</v>
      </c>
      <c r="AP33" s="32">
        <v>0</v>
      </c>
      <c r="AQ33" s="32">
        <v>0</v>
      </c>
      <c r="AR33" s="32">
        <v>51187</v>
      </c>
      <c r="AS33" s="32">
        <v>10015441</v>
      </c>
      <c r="AT33" s="32">
        <v>0</v>
      </c>
      <c r="AU33" s="32">
        <v>2500000</v>
      </c>
      <c r="AV33" s="32">
        <v>0</v>
      </c>
      <c r="AW33" s="32">
        <v>0</v>
      </c>
      <c r="AX33" s="32">
        <v>0</v>
      </c>
      <c r="AY33" s="32">
        <v>50217</v>
      </c>
      <c r="AZ33" s="32">
        <v>9721801</v>
      </c>
      <c r="BA33" s="32">
        <v>0</v>
      </c>
      <c r="BB33" s="32">
        <v>2535000</v>
      </c>
      <c r="BC33" s="32">
        <v>0</v>
      </c>
      <c r="BD33" s="32">
        <v>0</v>
      </c>
      <c r="BE33" s="32">
        <v>0</v>
      </c>
      <c r="BF33" s="32">
        <v>8544</v>
      </c>
      <c r="BG33" s="32">
        <v>10364966</v>
      </c>
      <c r="BH33" s="32">
        <v>0</v>
      </c>
      <c r="BI33" s="32">
        <v>2335000</v>
      </c>
      <c r="BJ33" s="32">
        <v>0</v>
      </c>
      <c r="BK33" s="32">
        <v>0</v>
      </c>
      <c r="BL33" s="32">
        <v>0</v>
      </c>
      <c r="BM33" s="32">
        <v>48880</v>
      </c>
      <c r="BN33" s="32">
        <v>9908601</v>
      </c>
      <c r="BO33" s="32">
        <v>0</v>
      </c>
      <c r="BP33" s="32">
        <v>2435000</v>
      </c>
      <c r="BQ33" s="32">
        <v>0</v>
      </c>
      <c r="BR33" s="32">
        <v>0</v>
      </c>
      <c r="BS33" s="32">
        <v>0</v>
      </c>
      <c r="BT33" s="32">
        <v>21137</v>
      </c>
      <c r="BU33" s="32">
        <v>10573904</v>
      </c>
      <c r="BV33" s="32">
        <v>0</v>
      </c>
      <c r="BW33" s="32">
        <v>2433570</v>
      </c>
      <c r="BX33" s="32">
        <v>0</v>
      </c>
      <c r="BY33" s="32">
        <v>0</v>
      </c>
      <c r="BZ33" s="32">
        <v>0</v>
      </c>
      <c r="CA33" s="32">
        <v>27260</v>
      </c>
      <c r="CB33" s="32">
        <v>10857145.16</v>
      </c>
      <c r="CC33" s="32">
        <v>0</v>
      </c>
      <c r="CD33" s="32">
        <v>2420032</v>
      </c>
      <c r="CE33" s="32">
        <v>0</v>
      </c>
      <c r="CF33" s="32">
        <v>0</v>
      </c>
      <c r="CG33" s="32">
        <v>0</v>
      </c>
      <c r="CH33" s="32">
        <v>6887.84</v>
      </c>
      <c r="CI33" s="32">
        <v>11612954</v>
      </c>
      <c r="CK33" s="32">
        <v>2428720</v>
      </c>
      <c r="CL33" s="32">
        <v>0</v>
      </c>
      <c r="CO33" s="32">
        <v>16225</v>
      </c>
      <c r="CP33" s="32">
        <v>12057684</v>
      </c>
      <c r="CR33" s="32">
        <v>2421708</v>
      </c>
      <c r="CS33" s="32">
        <v>0</v>
      </c>
      <c r="CV33" s="32">
        <v>90688</v>
      </c>
      <c r="CW33" s="32">
        <v>11155905</v>
      </c>
      <c r="CY33" s="32">
        <v>2510224</v>
      </c>
      <c r="CZ33" s="32">
        <v>0</v>
      </c>
      <c r="DC33" s="32">
        <v>0</v>
      </c>
      <c r="DD33" s="32">
        <v>9234917</v>
      </c>
      <c r="DF33" s="32">
        <v>2531277</v>
      </c>
      <c r="DG33" s="32">
        <v>0</v>
      </c>
      <c r="DK33" s="32">
        <v>10492720</v>
      </c>
      <c r="DM33" s="32">
        <v>2050000</v>
      </c>
      <c r="DN33" s="32">
        <v>0</v>
      </c>
      <c r="DR33" s="32">
        <v>11675000</v>
      </c>
      <c r="DT33" s="32">
        <v>1700000</v>
      </c>
      <c r="DU33" s="32">
        <v>0</v>
      </c>
      <c r="DX33" s="35"/>
      <c r="DY33" s="36">
        <v>9748392</v>
      </c>
      <c r="DZ33" s="36">
        <v>620000</v>
      </c>
      <c r="EA33" s="38">
        <v>2400000</v>
      </c>
      <c r="EB33" s="32">
        <v>0</v>
      </c>
      <c r="EE33" s="32">
        <v>6374</v>
      </c>
      <c r="EF33" s="32">
        <v>9798312</v>
      </c>
      <c r="EG33" s="32">
        <v>730311</v>
      </c>
      <c r="EH33" s="32">
        <v>3263523</v>
      </c>
      <c r="EI33" s="32">
        <v>0</v>
      </c>
      <c r="EL33" s="32">
        <v>5975</v>
      </c>
      <c r="EM33" s="32">
        <v>8529469</v>
      </c>
      <c r="EN33" s="32">
        <v>765945</v>
      </c>
      <c r="EO33" s="32">
        <v>4595037</v>
      </c>
      <c r="EP33" s="32">
        <v>0</v>
      </c>
      <c r="ES33" s="32">
        <v>38836</v>
      </c>
      <c r="ET33" s="32">
        <v>9675023</v>
      </c>
      <c r="EU33" s="32">
        <v>905542</v>
      </c>
      <c r="EV33" s="32">
        <v>4207850</v>
      </c>
      <c r="EW33" s="32">
        <v>0</v>
      </c>
      <c r="EZ33" s="32">
        <v>1503</v>
      </c>
      <c r="FA33" s="32">
        <v>10109782</v>
      </c>
      <c r="FB33" s="32">
        <v>841782</v>
      </c>
      <c r="FC33" s="32">
        <v>4635338</v>
      </c>
      <c r="FD33" s="32">
        <v>0</v>
      </c>
      <c r="FG33" s="32">
        <v>2105</v>
      </c>
      <c r="FH33" s="32">
        <v>7846146</v>
      </c>
      <c r="FI33" s="32">
        <v>833318</v>
      </c>
      <c r="FJ33" s="32">
        <v>4531540</v>
      </c>
      <c r="FK33" s="32">
        <v>0</v>
      </c>
      <c r="FN33" s="32">
        <v>217</v>
      </c>
      <c r="FO33" s="5">
        <v>10554081</v>
      </c>
      <c r="FP33" s="5">
        <v>935606</v>
      </c>
      <c r="FQ33" s="5">
        <v>4536545</v>
      </c>
      <c r="FR33" s="5">
        <v>0</v>
      </c>
      <c r="FS33" s="5">
        <v>0</v>
      </c>
      <c r="FT33" s="5">
        <v>0</v>
      </c>
      <c r="FU33" s="5">
        <v>0</v>
      </c>
      <c r="FV33" s="5">
        <v>11528696</v>
      </c>
      <c r="FW33" s="5">
        <v>998953</v>
      </c>
      <c r="FX33" s="5">
        <v>4597387</v>
      </c>
      <c r="FY33" s="5">
        <v>0</v>
      </c>
      <c r="FZ33" s="5">
        <v>0</v>
      </c>
      <c r="GA33" s="5">
        <v>0</v>
      </c>
      <c r="GB33" s="5">
        <v>0</v>
      </c>
      <c r="GC33" s="5">
        <v>2388166</v>
      </c>
      <c r="GD33" s="5">
        <v>1030327</v>
      </c>
      <c r="GE33" s="5">
        <v>12765000</v>
      </c>
      <c r="GF33" s="5">
        <v>0</v>
      </c>
      <c r="GG33" s="5">
        <v>0</v>
      </c>
      <c r="GH33" s="5">
        <v>350000</v>
      </c>
      <c r="GI33" s="5">
        <v>0</v>
      </c>
      <c r="GJ33" s="5">
        <f>INDEX(Sheet1!$D$2:$D$434,MATCH(Data!B33,Sheet1!$B$2:$B$434,0))</f>
        <v>4257062</v>
      </c>
      <c r="GK33" s="5">
        <f>INDEX(Sheet1!$E$2:$E$434,MATCH(Data!B33,Sheet1!$B$2:$B$434,0))</f>
        <v>965713</v>
      </c>
      <c r="GL33" s="5">
        <f>INDEX(Sheet1!$H$2:$H$434,MATCH(Data!B33,Sheet1!$B$2:$B$434,0))</f>
        <v>12300000</v>
      </c>
      <c r="GM33" s="5">
        <f>INDEX(Sheet1!$K$2:$K$434,MATCH(Data!B33,Sheet1!$B$2:$B$434,0))</f>
        <v>0</v>
      </c>
      <c r="GN33" s="5">
        <f>INDEX(Sheet1!$F$2:$F$434,MATCH(Data!B33,Sheet1!$B$2:$B$434,0))</f>
        <v>0</v>
      </c>
      <c r="GO33" s="5">
        <f>INDEX(Sheet1!$I$2:$I$434,MATCH(Data!B33,Sheet1!$B$2:$B$434,0))</f>
        <v>0</v>
      </c>
      <c r="GP33" s="5">
        <f>INDEX(Sheet1!$J$2:$J$434,MATCH(Data!B33,Sheet1!$B$2:$B$434,0))</f>
        <v>0</v>
      </c>
      <c r="GQ33" s="5">
        <v>1343523</v>
      </c>
      <c r="GR33" s="5">
        <v>962778</v>
      </c>
      <c r="GS33" s="5">
        <v>17425000</v>
      </c>
      <c r="GT33" s="5">
        <v>0</v>
      </c>
      <c r="GU33" s="5">
        <v>0</v>
      </c>
      <c r="GV33" s="5">
        <v>0</v>
      </c>
      <c r="GW33" s="5">
        <v>0</v>
      </c>
    </row>
    <row r="34" spans="1:205" ht="12.75">
      <c r="A34" s="32">
        <v>422</v>
      </c>
      <c r="B34" s="32" t="s">
        <v>121</v>
      </c>
      <c r="C34" s="32">
        <v>3203649</v>
      </c>
      <c r="D34" s="32">
        <v>0</v>
      </c>
      <c r="E34" s="32">
        <v>295598</v>
      </c>
      <c r="F34" s="32">
        <v>0</v>
      </c>
      <c r="G34" s="32">
        <v>0</v>
      </c>
      <c r="H34" s="32">
        <v>0</v>
      </c>
      <c r="I34" s="32">
        <v>0</v>
      </c>
      <c r="J34" s="32">
        <v>3050387</v>
      </c>
      <c r="K34" s="32">
        <v>0</v>
      </c>
      <c r="L34" s="32">
        <v>247052</v>
      </c>
      <c r="M34" s="32">
        <v>0</v>
      </c>
      <c r="N34" s="32">
        <v>0</v>
      </c>
      <c r="O34" s="32">
        <v>0</v>
      </c>
      <c r="P34" s="32">
        <v>435.83</v>
      </c>
      <c r="Q34" s="32">
        <v>3201012</v>
      </c>
      <c r="R34" s="32">
        <v>0</v>
      </c>
      <c r="S34" s="32">
        <v>199878</v>
      </c>
      <c r="T34" s="32">
        <v>0</v>
      </c>
      <c r="U34" s="32">
        <v>0</v>
      </c>
      <c r="V34" s="32">
        <v>0</v>
      </c>
      <c r="W34" s="32">
        <v>678</v>
      </c>
      <c r="X34" s="32">
        <v>2635614</v>
      </c>
      <c r="Y34" s="32">
        <v>0</v>
      </c>
      <c r="Z34" s="32">
        <v>136215</v>
      </c>
      <c r="AA34" s="32">
        <v>0</v>
      </c>
      <c r="AB34" s="32">
        <v>0</v>
      </c>
      <c r="AC34" s="32">
        <v>0</v>
      </c>
      <c r="AD34" s="32">
        <v>442</v>
      </c>
      <c r="AE34" s="32">
        <v>2724540</v>
      </c>
      <c r="AF34" s="32">
        <v>0</v>
      </c>
      <c r="AG34" s="32">
        <v>516207</v>
      </c>
      <c r="AH34" s="32">
        <v>0</v>
      </c>
      <c r="AI34" s="32">
        <v>0</v>
      </c>
      <c r="AJ34" s="32">
        <v>0</v>
      </c>
      <c r="AK34" s="32">
        <v>1748</v>
      </c>
      <c r="AL34" s="32">
        <v>3095754</v>
      </c>
      <c r="AM34" s="32">
        <v>0</v>
      </c>
      <c r="AN34" s="32">
        <v>679453</v>
      </c>
      <c r="AO34" s="32">
        <v>0</v>
      </c>
      <c r="AP34" s="32">
        <v>0</v>
      </c>
      <c r="AQ34" s="32">
        <v>0</v>
      </c>
      <c r="AR34" s="32">
        <v>774</v>
      </c>
      <c r="AS34" s="32">
        <v>2917153</v>
      </c>
      <c r="AT34" s="32">
        <v>0</v>
      </c>
      <c r="AU34" s="32">
        <v>833826</v>
      </c>
      <c r="AV34" s="32">
        <v>0</v>
      </c>
      <c r="AW34" s="32">
        <v>0</v>
      </c>
      <c r="AX34" s="32">
        <v>0</v>
      </c>
      <c r="AY34" s="32">
        <v>774</v>
      </c>
      <c r="AZ34" s="32">
        <v>2899154</v>
      </c>
      <c r="BA34" s="32">
        <v>0</v>
      </c>
      <c r="BB34" s="32">
        <v>967553</v>
      </c>
      <c r="BC34" s="32">
        <v>0</v>
      </c>
      <c r="BD34" s="32">
        <v>0</v>
      </c>
      <c r="BE34" s="32">
        <v>0</v>
      </c>
      <c r="BF34" s="32">
        <v>774</v>
      </c>
      <c r="BG34" s="32">
        <v>2962564</v>
      </c>
      <c r="BH34" s="32">
        <v>0</v>
      </c>
      <c r="BI34" s="32">
        <v>980593</v>
      </c>
      <c r="BJ34" s="32">
        <v>0</v>
      </c>
      <c r="BK34" s="32">
        <v>0</v>
      </c>
      <c r="BL34" s="32">
        <v>4750</v>
      </c>
      <c r="BM34" s="32">
        <v>932</v>
      </c>
      <c r="BN34" s="32">
        <v>2642845</v>
      </c>
      <c r="BO34" s="32">
        <v>0</v>
      </c>
      <c r="BP34" s="32">
        <v>991368</v>
      </c>
      <c r="BQ34" s="32">
        <v>0</v>
      </c>
      <c r="BR34" s="32">
        <v>0</v>
      </c>
      <c r="BS34" s="32">
        <v>14430</v>
      </c>
      <c r="BT34" s="32">
        <v>890</v>
      </c>
      <c r="BU34" s="32">
        <v>2761960</v>
      </c>
      <c r="BV34" s="32">
        <v>0</v>
      </c>
      <c r="BW34" s="32">
        <v>946430</v>
      </c>
      <c r="BX34" s="32">
        <v>0</v>
      </c>
      <c r="BY34" s="32">
        <v>0</v>
      </c>
      <c r="BZ34" s="32">
        <v>45000</v>
      </c>
      <c r="CA34" s="32">
        <v>1093</v>
      </c>
      <c r="CB34" s="32">
        <v>3090283</v>
      </c>
      <c r="CC34" s="32">
        <v>0</v>
      </c>
      <c r="CD34" s="32">
        <v>947305</v>
      </c>
      <c r="CE34" s="32">
        <v>0</v>
      </c>
      <c r="CF34" s="32">
        <v>0</v>
      </c>
      <c r="CG34" s="32">
        <v>48220</v>
      </c>
      <c r="CH34" s="32">
        <v>1757</v>
      </c>
      <c r="CI34" s="32">
        <v>2770681</v>
      </c>
      <c r="CJ34" s="32">
        <v>61837</v>
      </c>
      <c r="CK34" s="32">
        <v>987670</v>
      </c>
      <c r="CL34" s="32">
        <v>0</v>
      </c>
      <c r="CN34" s="32">
        <v>50390</v>
      </c>
      <c r="CO34" s="32">
        <v>1957</v>
      </c>
      <c r="CP34" s="32">
        <v>2898771</v>
      </c>
      <c r="CQ34" s="32">
        <v>61837</v>
      </c>
      <c r="CR34" s="32">
        <v>991283</v>
      </c>
      <c r="CS34" s="32">
        <v>0</v>
      </c>
      <c r="CU34" s="32">
        <v>68230</v>
      </c>
      <c r="CV34" s="32">
        <v>1780</v>
      </c>
      <c r="CW34" s="32">
        <v>3127368</v>
      </c>
      <c r="CX34" s="32">
        <v>61838</v>
      </c>
      <c r="CY34" s="32">
        <v>963995</v>
      </c>
      <c r="CZ34" s="32">
        <v>0</v>
      </c>
      <c r="DB34" s="32">
        <v>76770</v>
      </c>
      <c r="DC34" s="32">
        <v>1800</v>
      </c>
      <c r="DD34" s="32">
        <v>3598910</v>
      </c>
      <c r="DE34" s="32">
        <v>61838</v>
      </c>
      <c r="DF34" s="32">
        <v>995000</v>
      </c>
      <c r="DG34" s="32">
        <v>0</v>
      </c>
      <c r="DJ34" s="32">
        <v>1401</v>
      </c>
      <c r="DK34" s="32">
        <v>3622503</v>
      </c>
      <c r="DL34" s="32">
        <v>61838</v>
      </c>
      <c r="DM34" s="32">
        <v>1145000</v>
      </c>
      <c r="DN34" s="32">
        <v>0</v>
      </c>
      <c r="DQ34" s="32">
        <v>1200</v>
      </c>
      <c r="DR34" s="32">
        <v>3451388</v>
      </c>
      <c r="DS34" s="32">
        <v>157329</v>
      </c>
      <c r="DT34" s="32">
        <v>1221824</v>
      </c>
      <c r="DU34" s="32">
        <v>0</v>
      </c>
      <c r="DX34" s="35"/>
      <c r="DY34" s="36">
        <v>3664301</v>
      </c>
      <c r="DZ34" s="36">
        <v>166240</v>
      </c>
      <c r="EA34" s="38">
        <v>1000000</v>
      </c>
      <c r="EB34" s="32">
        <v>0</v>
      </c>
      <c r="EF34" s="32">
        <v>3186581</v>
      </c>
      <c r="EG34" s="32">
        <v>165205</v>
      </c>
      <c r="EH34" s="32">
        <v>1478755</v>
      </c>
      <c r="EI34" s="32">
        <v>0</v>
      </c>
      <c r="EM34" s="32">
        <v>3646437</v>
      </c>
      <c r="EN34" s="32">
        <v>107275</v>
      </c>
      <c r="EO34" s="32">
        <v>1076829</v>
      </c>
      <c r="EP34" s="32">
        <v>0</v>
      </c>
      <c r="ET34" s="32">
        <v>3211792</v>
      </c>
      <c r="EU34" s="32">
        <v>139244</v>
      </c>
      <c r="EV34" s="32">
        <v>1479505</v>
      </c>
      <c r="EW34" s="32">
        <v>0</v>
      </c>
      <c r="FA34" s="32">
        <v>3072579</v>
      </c>
      <c r="FC34" s="32">
        <v>1757962</v>
      </c>
      <c r="FD34" s="32">
        <v>0</v>
      </c>
      <c r="FH34" s="32">
        <v>3508117</v>
      </c>
      <c r="FJ34" s="32">
        <v>1322424</v>
      </c>
      <c r="FK34" s="32">
        <v>0</v>
      </c>
      <c r="FO34" s="5">
        <v>3008111</v>
      </c>
      <c r="FP34" s="5">
        <v>115000</v>
      </c>
      <c r="FQ34" s="5">
        <v>1707430</v>
      </c>
      <c r="FR34" s="5">
        <v>0</v>
      </c>
      <c r="FS34" s="5">
        <v>0</v>
      </c>
      <c r="FT34" s="5">
        <v>0</v>
      </c>
      <c r="FU34" s="5">
        <v>0</v>
      </c>
      <c r="FV34" s="5">
        <v>3569454</v>
      </c>
      <c r="FW34" s="5">
        <v>111731</v>
      </c>
      <c r="FX34" s="5">
        <v>1295415</v>
      </c>
      <c r="FY34" s="5">
        <v>0</v>
      </c>
      <c r="FZ34" s="5">
        <v>0</v>
      </c>
      <c r="GA34" s="5">
        <v>0</v>
      </c>
      <c r="GB34" s="5">
        <v>0</v>
      </c>
      <c r="GC34" s="5">
        <v>2870916</v>
      </c>
      <c r="GD34" s="5">
        <v>136622</v>
      </c>
      <c r="GE34" s="5">
        <v>2661563</v>
      </c>
      <c r="GF34" s="5">
        <v>0</v>
      </c>
      <c r="GG34" s="5">
        <v>0</v>
      </c>
      <c r="GH34" s="5">
        <v>0</v>
      </c>
      <c r="GI34" s="5">
        <v>0</v>
      </c>
      <c r="GJ34" s="5">
        <f>INDEX(Sheet1!$D$2:$D$434,MATCH(Data!B34,Sheet1!$B$2:$B$434,0))</f>
        <v>2746828</v>
      </c>
      <c r="GK34" s="5">
        <f>INDEX(Sheet1!$E$2:$E$434,MATCH(Data!B34,Sheet1!$B$2:$B$434,0))</f>
        <v>112582</v>
      </c>
      <c r="GL34" s="5">
        <f>INDEX(Sheet1!$H$2:$H$434,MATCH(Data!B34,Sheet1!$B$2:$B$434,0))</f>
        <v>2809691</v>
      </c>
      <c r="GM34" s="5">
        <f>INDEX(Sheet1!$K$2:$K$434,MATCH(Data!B34,Sheet1!$B$2:$B$434,0))</f>
        <v>0</v>
      </c>
      <c r="GN34" s="5">
        <f>INDEX(Sheet1!$F$2:$F$434,MATCH(Data!B34,Sheet1!$B$2:$B$434,0))</f>
        <v>0</v>
      </c>
      <c r="GO34" s="5">
        <f>INDEX(Sheet1!$I$2:$I$434,MATCH(Data!B34,Sheet1!$B$2:$B$434,0))</f>
        <v>0</v>
      </c>
      <c r="GP34" s="5">
        <f>INDEX(Sheet1!$J$2:$J$434,MATCH(Data!B34,Sheet1!$B$2:$B$434,0))</f>
        <v>0</v>
      </c>
      <c r="GQ34" s="5">
        <v>2026593</v>
      </c>
      <c r="GR34" s="5">
        <v>350000</v>
      </c>
      <c r="GS34" s="5">
        <v>3292508</v>
      </c>
      <c r="GT34" s="5">
        <v>0</v>
      </c>
      <c r="GU34" s="5">
        <v>0</v>
      </c>
      <c r="GV34" s="5">
        <v>0</v>
      </c>
      <c r="GW34" s="5">
        <v>0</v>
      </c>
    </row>
    <row r="35" spans="1:205" ht="12.75">
      <c r="A35" s="32">
        <v>427</v>
      </c>
      <c r="B35" s="32" t="s">
        <v>122</v>
      </c>
      <c r="C35" s="32">
        <v>535336</v>
      </c>
      <c r="D35" s="32">
        <v>0</v>
      </c>
      <c r="E35" s="32">
        <v>95300</v>
      </c>
      <c r="F35" s="32">
        <v>0</v>
      </c>
      <c r="G35" s="32">
        <v>0</v>
      </c>
      <c r="H35" s="32">
        <v>2700</v>
      </c>
      <c r="I35" s="32">
        <v>0</v>
      </c>
      <c r="J35" s="32">
        <v>517531</v>
      </c>
      <c r="K35" s="32">
        <v>0</v>
      </c>
      <c r="L35" s="32">
        <v>51403</v>
      </c>
      <c r="M35" s="32">
        <v>0</v>
      </c>
      <c r="N35" s="32">
        <v>0</v>
      </c>
      <c r="O35" s="32">
        <v>0</v>
      </c>
      <c r="P35" s="32">
        <v>0</v>
      </c>
      <c r="Q35" s="32">
        <v>498417</v>
      </c>
      <c r="R35" s="32">
        <v>0</v>
      </c>
      <c r="S35" s="32">
        <v>49518</v>
      </c>
      <c r="T35" s="32">
        <v>0</v>
      </c>
      <c r="U35" s="32">
        <v>0</v>
      </c>
      <c r="V35" s="32">
        <v>0</v>
      </c>
      <c r="W35" s="32">
        <v>0</v>
      </c>
      <c r="X35" s="32">
        <v>438624</v>
      </c>
      <c r="Y35" s="32">
        <v>0</v>
      </c>
      <c r="Z35" s="32">
        <v>46750</v>
      </c>
      <c r="AA35" s="32">
        <v>0</v>
      </c>
      <c r="AB35" s="32">
        <v>0</v>
      </c>
      <c r="AC35" s="32">
        <v>0</v>
      </c>
      <c r="AD35" s="32">
        <v>0</v>
      </c>
      <c r="AE35" s="32">
        <v>388835</v>
      </c>
      <c r="AF35" s="32">
        <v>0</v>
      </c>
      <c r="AG35" s="32">
        <v>45698</v>
      </c>
      <c r="AH35" s="32">
        <v>0</v>
      </c>
      <c r="AI35" s="32">
        <v>0</v>
      </c>
      <c r="AJ35" s="32">
        <v>0</v>
      </c>
      <c r="AK35" s="32">
        <v>0</v>
      </c>
      <c r="AL35" s="32">
        <v>441087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487336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492498</v>
      </c>
      <c r="BA35" s="32">
        <v>0</v>
      </c>
      <c r="BB35" s="32">
        <v>178719</v>
      </c>
      <c r="BC35" s="32">
        <v>0</v>
      </c>
      <c r="BD35" s="32">
        <v>0</v>
      </c>
      <c r="BE35" s="32">
        <v>0</v>
      </c>
      <c r="BF35" s="32">
        <v>0</v>
      </c>
      <c r="BG35" s="32">
        <v>425610</v>
      </c>
      <c r="BH35" s="32">
        <v>0</v>
      </c>
      <c r="BI35" s="32">
        <v>214463</v>
      </c>
      <c r="BJ35" s="32">
        <v>0</v>
      </c>
      <c r="BK35" s="32">
        <v>0</v>
      </c>
      <c r="BL35" s="32">
        <v>0</v>
      </c>
      <c r="BM35" s="32">
        <v>0</v>
      </c>
      <c r="BN35" s="32">
        <v>330987</v>
      </c>
      <c r="BO35" s="32">
        <v>0</v>
      </c>
      <c r="BP35" s="32">
        <v>278250</v>
      </c>
      <c r="BQ35" s="32">
        <v>0</v>
      </c>
      <c r="BR35" s="32">
        <v>0</v>
      </c>
      <c r="BS35" s="32">
        <v>0</v>
      </c>
      <c r="BT35" s="32">
        <v>0</v>
      </c>
      <c r="BU35" s="32">
        <v>226783</v>
      </c>
      <c r="BV35" s="32">
        <v>0</v>
      </c>
      <c r="BW35" s="32">
        <v>304314</v>
      </c>
      <c r="BX35" s="32">
        <v>0</v>
      </c>
      <c r="BY35" s="32">
        <v>0</v>
      </c>
      <c r="BZ35" s="32">
        <v>0</v>
      </c>
      <c r="CA35" s="32">
        <v>0</v>
      </c>
      <c r="CB35" s="32">
        <v>218109</v>
      </c>
      <c r="CC35" s="32">
        <v>0</v>
      </c>
      <c r="CD35" s="32">
        <v>325299</v>
      </c>
      <c r="CE35" s="32">
        <v>0</v>
      </c>
      <c r="CF35" s="32">
        <v>0</v>
      </c>
      <c r="CG35" s="32">
        <v>0</v>
      </c>
      <c r="CH35" s="32">
        <v>0</v>
      </c>
      <c r="CI35" s="32">
        <v>230649</v>
      </c>
      <c r="CK35" s="32">
        <v>363570</v>
      </c>
      <c r="CL35" s="32">
        <v>0</v>
      </c>
      <c r="CN35" s="32">
        <v>10000</v>
      </c>
      <c r="CO35" s="32">
        <v>0</v>
      </c>
      <c r="CP35" s="32">
        <v>362209</v>
      </c>
      <c r="CR35" s="32">
        <v>369251</v>
      </c>
      <c r="CS35" s="32">
        <v>0</v>
      </c>
      <c r="CU35" s="32">
        <v>7000</v>
      </c>
      <c r="CV35" s="32">
        <v>0</v>
      </c>
      <c r="CW35" s="32">
        <v>505666</v>
      </c>
      <c r="CY35" s="32">
        <v>369276</v>
      </c>
      <c r="CZ35" s="32">
        <v>0</v>
      </c>
      <c r="DB35" s="32">
        <v>5000</v>
      </c>
      <c r="DC35" s="32">
        <v>0</v>
      </c>
      <c r="DD35" s="32">
        <v>476851</v>
      </c>
      <c r="DF35" s="32">
        <v>368776</v>
      </c>
      <c r="DG35" s="32">
        <v>0</v>
      </c>
      <c r="DI35" s="32">
        <v>3000</v>
      </c>
      <c r="DK35" s="32">
        <v>560183</v>
      </c>
      <c r="DM35" s="32">
        <v>367751</v>
      </c>
      <c r="DN35" s="32">
        <v>0</v>
      </c>
      <c r="DP35" s="32">
        <v>3000</v>
      </c>
      <c r="DR35" s="32">
        <v>616626</v>
      </c>
      <c r="DT35" s="32">
        <v>366201</v>
      </c>
      <c r="DU35" s="32">
        <v>0</v>
      </c>
      <c r="DW35" s="32">
        <v>3000</v>
      </c>
      <c r="DX35" s="35"/>
      <c r="DY35" s="36">
        <v>596605</v>
      </c>
      <c r="DZ35" s="37"/>
      <c r="EA35" s="38">
        <v>368995</v>
      </c>
      <c r="EB35" s="32">
        <v>0</v>
      </c>
      <c r="ED35" s="32">
        <v>3000</v>
      </c>
      <c r="EF35" s="32">
        <v>667841</v>
      </c>
      <c r="EH35" s="32">
        <v>371001</v>
      </c>
      <c r="EI35" s="32">
        <v>0</v>
      </c>
      <c r="EK35" s="32">
        <v>3000</v>
      </c>
      <c r="EL35" s="32">
        <v>349</v>
      </c>
      <c r="EM35" s="32">
        <v>601767</v>
      </c>
      <c r="EO35" s="32">
        <v>367351</v>
      </c>
      <c r="EP35" s="32">
        <v>0</v>
      </c>
      <c r="ER35" s="32">
        <v>3000</v>
      </c>
      <c r="ES35" s="32">
        <v>349</v>
      </c>
      <c r="ET35" s="32">
        <v>595321</v>
      </c>
      <c r="EU35" s="32">
        <v>25151</v>
      </c>
      <c r="EV35" s="32">
        <v>336540</v>
      </c>
      <c r="EW35" s="32">
        <v>0</v>
      </c>
      <c r="EY35" s="32">
        <v>3000</v>
      </c>
      <c r="EZ35" s="32">
        <v>349</v>
      </c>
      <c r="FA35" s="32">
        <v>613289</v>
      </c>
      <c r="FB35" s="32">
        <v>18015</v>
      </c>
      <c r="FC35" s="32">
        <v>339038</v>
      </c>
      <c r="FD35" s="32">
        <v>0</v>
      </c>
      <c r="FF35" s="32">
        <v>3000</v>
      </c>
      <c r="FH35" s="32">
        <v>539416</v>
      </c>
      <c r="FI35" s="32">
        <v>18015</v>
      </c>
      <c r="FJ35" s="32">
        <v>335730</v>
      </c>
      <c r="FK35" s="32">
        <v>0</v>
      </c>
      <c r="FM35" s="32">
        <v>23000</v>
      </c>
      <c r="FO35" s="5">
        <v>723375</v>
      </c>
      <c r="FP35" s="5">
        <v>18015</v>
      </c>
      <c r="FQ35" s="5">
        <v>341240</v>
      </c>
      <c r="FR35" s="5">
        <v>0</v>
      </c>
      <c r="FS35" s="5">
        <v>0</v>
      </c>
      <c r="FT35" s="5">
        <v>23000</v>
      </c>
      <c r="FU35" s="5">
        <v>0</v>
      </c>
      <c r="FV35" s="5">
        <v>911124</v>
      </c>
      <c r="FW35" s="5">
        <v>11263</v>
      </c>
      <c r="FX35" s="5">
        <v>340505</v>
      </c>
      <c r="FY35" s="5">
        <v>0</v>
      </c>
      <c r="FZ35" s="5">
        <v>0</v>
      </c>
      <c r="GA35" s="5">
        <v>23000</v>
      </c>
      <c r="GB35" s="5">
        <v>0</v>
      </c>
      <c r="GC35" s="5">
        <v>803199</v>
      </c>
      <c r="GD35" s="5">
        <v>11263</v>
      </c>
      <c r="GE35" s="5">
        <v>338685</v>
      </c>
      <c r="GF35" s="5">
        <v>0</v>
      </c>
      <c r="GG35" s="5">
        <v>0</v>
      </c>
      <c r="GH35" s="5">
        <v>23000</v>
      </c>
      <c r="GI35" s="5">
        <v>0</v>
      </c>
      <c r="GJ35" s="5">
        <f>INDEX(Sheet1!$D$2:$D$434,MATCH(Data!B35,Sheet1!$B$2:$B$434,0))</f>
        <v>886403</v>
      </c>
      <c r="GK35" s="5">
        <f>INDEX(Sheet1!$E$2:$E$434,MATCH(Data!B35,Sheet1!$B$2:$B$434,0))</f>
        <v>11263</v>
      </c>
      <c r="GL35" s="5">
        <f>INDEX(Sheet1!$H$2:$H$434,MATCH(Data!B35,Sheet1!$B$2:$B$434,0))</f>
        <v>0</v>
      </c>
      <c r="GM35" s="5">
        <f>INDEX(Sheet1!$K$2:$K$434,MATCH(Data!B35,Sheet1!$B$2:$B$434,0))</f>
        <v>0</v>
      </c>
      <c r="GN35" s="5">
        <f>INDEX(Sheet1!$F$2:$F$434,MATCH(Data!B35,Sheet1!$B$2:$B$434,0))</f>
        <v>0</v>
      </c>
      <c r="GO35" s="5">
        <f>INDEX(Sheet1!$I$2:$I$434,MATCH(Data!B35,Sheet1!$B$2:$B$434,0))</f>
        <v>45000</v>
      </c>
      <c r="GP35" s="5">
        <f>INDEX(Sheet1!$J$2:$J$434,MATCH(Data!B35,Sheet1!$B$2:$B$434,0))</f>
        <v>0</v>
      </c>
      <c r="GQ35" s="5">
        <v>975852</v>
      </c>
      <c r="GR35" s="5">
        <v>11263</v>
      </c>
      <c r="GS35" s="5">
        <v>0</v>
      </c>
      <c r="GT35" s="5">
        <v>0</v>
      </c>
      <c r="GU35" s="5">
        <v>0</v>
      </c>
      <c r="GV35" s="5">
        <v>45000</v>
      </c>
      <c r="GW35" s="5">
        <v>0</v>
      </c>
    </row>
    <row r="36" spans="1:205" ht="12.75">
      <c r="A36" s="32">
        <v>434</v>
      </c>
      <c r="B36" s="32" t="s">
        <v>123</v>
      </c>
      <c r="C36" s="32">
        <v>3784341</v>
      </c>
      <c r="D36" s="32">
        <v>0</v>
      </c>
      <c r="E36" s="32">
        <v>201617</v>
      </c>
      <c r="F36" s="32">
        <v>0</v>
      </c>
      <c r="G36" s="32">
        <v>0</v>
      </c>
      <c r="H36" s="32">
        <v>23973</v>
      </c>
      <c r="I36" s="32">
        <v>0</v>
      </c>
      <c r="J36" s="32">
        <v>3795252</v>
      </c>
      <c r="K36" s="32">
        <v>0</v>
      </c>
      <c r="L36" s="32">
        <v>505824</v>
      </c>
      <c r="M36" s="32">
        <v>0</v>
      </c>
      <c r="N36" s="32">
        <v>0</v>
      </c>
      <c r="O36" s="32">
        <v>24692</v>
      </c>
      <c r="P36" s="32">
        <v>0</v>
      </c>
      <c r="Q36" s="32">
        <v>3645303</v>
      </c>
      <c r="R36" s="32">
        <v>0</v>
      </c>
      <c r="S36" s="32">
        <v>982629</v>
      </c>
      <c r="T36" s="32">
        <v>0</v>
      </c>
      <c r="U36" s="32">
        <v>0</v>
      </c>
      <c r="V36" s="32">
        <v>24692</v>
      </c>
      <c r="W36" s="32">
        <v>0</v>
      </c>
      <c r="X36" s="32">
        <v>2464863</v>
      </c>
      <c r="Y36" s="32">
        <v>0</v>
      </c>
      <c r="Z36" s="32">
        <v>1253294</v>
      </c>
      <c r="AA36" s="32">
        <v>0</v>
      </c>
      <c r="AB36" s="32">
        <v>0</v>
      </c>
      <c r="AC36" s="32">
        <v>24692</v>
      </c>
      <c r="AD36" s="32">
        <v>0</v>
      </c>
      <c r="AE36" s="32">
        <v>2549124</v>
      </c>
      <c r="AF36" s="32">
        <v>0</v>
      </c>
      <c r="AG36" s="32">
        <v>1279883</v>
      </c>
      <c r="AH36" s="32">
        <v>0</v>
      </c>
      <c r="AI36" s="32">
        <v>0</v>
      </c>
      <c r="AJ36" s="32">
        <v>24692</v>
      </c>
      <c r="AK36" s="32">
        <v>0</v>
      </c>
      <c r="AL36" s="32">
        <v>2510216</v>
      </c>
      <c r="AM36" s="32">
        <v>0</v>
      </c>
      <c r="AN36" s="32">
        <v>1411109</v>
      </c>
      <c r="AO36" s="32">
        <v>0</v>
      </c>
      <c r="AP36" s="32">
        <v>0</v>
      </c>
      <c r="AQ36" s="32">
        <v>24692</v>
      </c>
      <c r="AR36" s="32">
        <v>0</v>
      </c>
      <c r="AS36" s="32">
        <v>2540270</v>
      </c>
      <c r="AT36" s="32">
        <v>0</v>
      </c>
      <c r="AU36" s="32">
        <v>1483834</v>
      </c>
      <c r="AV36" s="32">
        <v>0</v>
      </c>
      <c r="AW36" s="32">
        <v>0</v>
      </c>
      <c r="AX36" s="32">
        <v>24692</v>
      </c>
      <c r="AY36" s="32">
        <v>0</v>
      </c>
      <c r="AZ36" s="32">
        <v>2813197</v>
      </c>
      <c r="BA36" s="32">
        <v>0</v>
      </c>
      <c r="BB36" s="32">
        <v>1483834</v>
      </c>
      <c r="BC36" s="32">
        <v>0</v>
      </c>
      <c r="BD36" s="32">
        <v>0</v>
      </c>
      <c r="BE36" s="32">
        <v>24692</v>
      </c>
      <c r="BF36" s="32">
        <v>0</v>
      </c>
      <c r="BG36" s="32">
        <v>2864547</v>
      </c>
      <c r="BH36" s="32">
        <v>0</v>
      </c>
      <c r="BI36" s="32">
        <v>1568000</v>
      </c>
      <c r="BJ36" s="32">
        <v>0</v>
      </c>
      <c r="BK36" s="32">
        <v>0</v>
      </c>
      <c r="BL36" s="32">
        <v>24692</v>
      </c>
      <c r="BM36" s="32">
        <v>0</v>
      </c>
      <c r="BN36" s="32">
        <v>2822900</v>
      </c>
      <c r="BO36" s="32">
        <v>0</v>
      </c>
      <c r="BP36" s="32">
        <v>1581329</v>
      </c>
      <c r="BQ36" s="32">
        <v>0</v>
      </c>
      <c r="BR36" s="32">
        <v>0</v>
      </c>
      <c r="BS36" s="32">
        <v>24692</v>
      </c>
      <c r="BT36" s="32">
        <v>0</v>
      </c>
      <c r="BU36" s="32">
        <v>3364112</v>
      </c>
      <c r="BV36" s="32">
        <v>0</v>
      </c>
      <c r="BW36" s="32">
        <v>1548252</v>
      </c>
      <c r="BX36" s="32">
        <v>0</v>
      </c>
      <c r="BY36" s="32">
        <v>0</v>
      </c>
      <c r="BZ36" s="32">
        <v>24692</v>
      </c>
      <c r="CA36" s="32">
        <v>0</v>
      </c>
      <c r="CB36" s="32">
        <v>3633122</v>
      </c>
      <c r="CC36" s="32">
        <v>0</v>
      </c>
      <c r="CD36" s="32">
        <v>1548252</v>
      </c>
      <c r="CE36" s="32">
        <v>0</v>
      </c>
      <c r="CF36" s="32">
        <v>0</v>
      </c>
      <c r="CG36" s="32">
        <v>24692</v>
      </c>
      <c r="CH36" s="32">
        <v>0</v>
      </c>
      <c r="CI36" s="32">
        <v>3445349</v>
      </c>
      <c r="CK36" s="32">
        <v>1648252</v>
      </c>
      <c r="CL36" s="32">
        <v>0</v>
      </c>
      <c r="CN36" s="32">
        <v>24692</v>
      </c>
      <c r="CO36" s="32">
        <v>0</v>
      </c>
      <c r="CP36" s="32">
        <v>3378457</v>
      </c>
      <c r="CR36" s="32">
        <v>1649596</v>
      </c>
      <c r="CS36" s="32">
        <v>0</v>
      </c>
      <c r="CU36" s="32">
        <v>90000</v>
      </c>
      <c r="CV36" s="32">
        <v>0</v>
      </c>
      <c r="CW36" s="32">
        <v>3468662</v>
      </c>
      <c r="CY36" s="32">
        <v>1608000</v>
      </c>
      <c r="CZ36" s="32">
        <v>0</v>
      </c>
      <c r="DB36" s="32">
        <v>90000</v>
      </c>
      <c r="DC36" s="32">
        <v>0</v>
      </c>
      <c r="DD36" s="32">
        <v>3737619</v>
      </c>
      <c r="DF36" s="32">
        <v>1506088</v>
      </c>
      <c r="DG36" s="32">
        <v>0</v>
      </c>
      <c r="DI36" s="32">
        <v>130000</v>
      </c>
      <c r="DK36" s="32">
        <v>4329250</v>
      </c>
      <c r="DM36" s="32">
        <v>1476288</v>
      </c>
      <c r="DN36" s="32">
        <v>0</v>
      </c>
      <c r="DP36" s="32">
        <v>130000</v>
      </c>
      <c r="DR36" s="32">
        <v>4464543</v>
      </c>
      <c r="DT36" s="32">
        <v>1426088</v>
      </c>
      <c r="DU36" s="32">
        <v>0</v>
      </c>
      <c r="DW36" s="32">
        <v>130000</v>
      </c>
      <c r="DX36" s="35"/>
      <c r="DY36" s="36">
        <v>4554770</v>
      </c>
      <c r="DZ36" s="37"/>
      <c r="EA36" s="38">
        <v>1379213</v>
      </c>
      <c r="EB36" s="32">
        <v>0</v>
      </c>
      <c r="ED36" s="32">
        <v>130000</v>
      </c>
      <c r="EF36" s="32">
        <v>4807240</v>
      </c>
      <c r="EH36" s="32">
        <v>1250663</v>
      </c>
      <c r="EI36" s="32">
        <v>0</v>
      </c>
      <c r="EK36" s="32">
        <v>100000</v>
      </c>
      <c r="EM36" s="32">
        <v>5193309</v>
      </c>
      <c r="EO36" s="32">
        <v>909403</v>
      </c>
      <c r="EP36" s="32">
        <v>0</v>
      </c>
      <c r="ER36" s="32">
        <v>100000</v>
      </c>
      <c r="ET36" s="32">
        <v>4945595</v>
      </c>
      <c r="EV36" s="32">
        <v>1399069</v>
      </c>
      <c r="EW36" s="32">
        <v>0</v>
      </c>
      <c r="EY36" s="32">
        <v>100000</v>
      </c>
      <c r="FA36" s="32">
        <v>5038943</v>
      </c>
      <c r="FC36" s="32">
        <v>1395000</v>
      </c>
      <c r="FD36" s="32">
        <v>0</v>
      </c>
      <c r="FF36" s="32">
        <v>100000</v>
      </c>
      <c r="FH36" s="32">
        <v>4832410</v>
      </c>
      <c r="FJ36" s="32">
        <v>1395000</v>
      </c>
      <c r="FK36" s="32">
        <v>0</v>
      </c>
      <c r="FM36" s="32">
        <v>100000</v>
      </c>
      <c r="FO36" s="5">
        <v>4231593</v>
      </c>
      <c r="FP36" s="5">
        <v>125583</v>
      </c>
      <c r="FQ36" s="5">
        <v>1395000</v>
      </c>
      <c r="FR36" s="5">
        <v>0</v>
      </c>
      <c r="FS36" s="5">
        <v>0</v>
      </c>
      <c r="FT36" s="5">
        <v>110000</v>
      </c>
      <c r="FU36" s="5">
        <v>0</v>
      </c>
      <c r="FV36" s="5">
        <v>4557299</v>
      </c>
      <c r="FW36" s="5">
        <v>152875</v>
      </c>
      <c r="FX36" s="5">
        <v>1396050</v>
      </c>
      <c r="FY36" s="5">
        <v>0</v>
      </c>
      <c r="FZ36" s="5">
        <v>0</v>
      </c>
      <c r="GA36" s="5">
        <v>110000</v>
      </c>
      <c r="GB36" s="5">
        <v>86</v>
      </c>
      <c r="GC36" s="5">
        <v>4819487</v>
      </c>
      <c r="GD36" s="5">
        <v>169125</v>
      </c>
      <c r="GE36" s="5">
        <v>1470000</v>
      </c>
      <c r="GF36" s="5">
        <v>0</v>
      </c>
      <c r="GG36" s="5">
        <v>0</v>
      </c>
      <c r="GH36" s="5">
        <v>110000</v>
      </c>
      <c r="GI36" s="5">
        <v>0</v>
      </c>
      <c r="GJ36" s="5">
        <f>INDEX(Sheet1!$D$2:$D$434,MATCH(Data!B36,Sheet1!$B$2:$B$434,0))</f>
        <v>5051232</v>
      </c>
      <c r="GK36" s="5">
        <f>INDEX(Sheet1!$E$2:$E$434,MATCH(Data!B36,Sheet1!$B$2:$B$434,0))</f>
        <v>170000</v>
      </c>
      <c r="GL36" s="5">
        <f>INDEX(Sheet1!$H$2:$H$434,MATCH(Data!B36,Sheet1!$B$2:$B$434,0))</f>
        <v>1396450</v>
      </c>
      <c r="GM36" s="5">
        <f>INDEX(Sheet1!$K$2:$K$434,MATCH(Data!B36,Sheet1!$B$2:$B$434,0))</f>
        <v>0</v>
      </c>
      <c r="GN36" s="5">
        <f>INDEX(Sheet1!$F$2:$F$434,MATCH(Data!B36,Sheet1!$B$2:$B$434,0))</f>
        <v>0</v>
      </c>
      <c r="GO36" s="5">
        <f>INDEX(Sheet1!$I$2:$I$434,MATCH(Data!B36,Sheet1!$B$2:$B$434,0))</f>
        <v>260000</v>
      </c>
      <c r="GP36" s="5">
        <f>INDEX(Sheet1!$J$2:$J$434,MATCH(Data!B36,Sheet1!$B$2:$B$434,0))</f>
        <v>0</v>
      </c>
      <c r="GQ36" s="5">
        <v>4604541</v>
      </c>
      <c r="GR36" s="5">
        <v>170725</v>
      </c>
      <c r="GS36" s="5">
        <v>2324416</v>
      </c>
      <c r="GT36" s="5">
        <v>0</v>
      </c>
      <c r="GU36" s="5">
        <v>0</v>
      </c>
      <c r="GV36" s="5">
        <v>300000</v>
      </c>
      <c r="GW36" s="5">
        <v>0</v>
      </c>
    </row>
    <row r="37" spans="1:205" ht="12.75">
      <c r="A37" s="32">
        <v>6013</v>
      </c>
      <c r="B37" s="32" t="s">
        <v>124</v>
      </c>
      <c r="C37" s="32">
        <v>3113218</v>
      </c>
      <c r="D37" s="32">
        <v>0</v>
      </c>
      <c r="E37" s="32">
        <v>105081</v>
      </c>
      <c r="F37" s="32">
        <v>0</v>
      </c>
      <c r="G37" s="32">
        <v>0</v>
      </c>
      <c r="H37" s="32">
        <v>0</v>
      </c>
      <c r="I37" s="32">
        <v>0</v>
      </c>
      <c r="J37" s="32">
        <v>3348412</v>
      </c>
      <c r="K37" s="32">
        <v>0</v>
      </c>
      <c r="L37" s="32">
        <v>145137</v>
      </c>
      <c r="M37" s="32">
        <v>0</v>
      </c>
      <c r="N37" s="32">
        <v>0</v>
      </c>
      <c r="O37" s="32">
        <v>0</v>
      </c>
      <c r="P37" s="32">
        <v>73.51</v>
      </c>
      <c r="Q37" s="32">
        <v>3703620</v>
      </c>
      <c r="R37" s="32">
        <v>0</v>
      </c>
      <c r="S37" s="32">
        <v>144701</v>
      </c>
      <c r="T37" s="32">
        <v>0</v>
      </c>
      <c r="U37" s="32">
        <v>0</v>
      </c>
      <c r="V37" s="32">
        <v>0</v>
      </c>
      <c r="W37" s="32">
        <v>161.81</v>
      </c>
      <c r="X37" s="32">
        <v>3749964</v>
      </c>
      <c r="Y37" s="32">
        <v>0</v>
      </c>
      <c r="Z37" s="32">
        <v>146800</v>
      </c>
      <c r="AA37" s="32">
        <v>0</v>
      </c>
      <c r="AB37" s="32">
        <v>0</v>
      </c>
      <c r="AC37" s="32">
        <v>0</v>
      </c>
      <c r="AD37" s="32">
        <v>247</v>
      </c>
      <c r="AE37" s="32">
        <v>3916847</v>
      </c>
      <c r="AF37" s="32">
        <v>0</v>
      </c>
      <c r="AG37" s="32">
        <v>174670</v>
      </c>
      <c r="AH37" s="32">
        <v>0</v>
      </c>
      <c r="AI37" s="32">
        <v>0</v>
      </c>
      <c r="AJ37" s="32">
        <v>0</v>
      </c>
      <c r="AK37" s="32">
        <v>157</v>
      </c>
      <c r="AL37" s="32">
        <v>4045988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2778</v>
      </c>
      <c r="AS37" s="32">
        <v>4077873</v>
      </c>
      <c r="AT37" s="32">
        <v>0</v>
      </c>
      <c r="AU37" s="32">
        <v>1473936.26</v>
      </c>
      <c r="AV37" s="32">
        <v>0</v>
      </c>
      <c r="AW37" s="32">
        <v>0</v>
      </c>
      <c r="AX37" s="32">
        <v>0</v>
      </c>
      <c r="AY37" s="32">
        <v>22727</v>
      </c>
      <c r="AZ37" s="32">
        <v>4229881</v>
      </c>
      <c r="BA37" s="32">
        <v>0</v>
      </c>
      <c r="BB37" s="32">
        <v>1477303</v>
      </c>
      <c r="BC37" s="32">
        <v>0</v>
      </c>
      <c r="BD37" s="32">
        <v>0</v>
      </c>
      <c r="BE37" s="32">
        <v>0</v>
      </c>
      <c r="BF37" s="32">
        <v>998</v>
      </c>
      <c r="BG37" s="32">
        <v>4515341</v>
      </c>
      <c r="BH37" s="32">
        <v>0</v>
      </c>
      <c r="BI37" s="32">
        <v>1475388.13</v>
      </c>
      <c r="BJ37" s="32">
        <v>0</v>
      </c>
      <c r="BK37" s="32">
        <v>0</v>
      </c>
      <c r="BL37" s="32">
        <v>35497</v>
      </c>
      <c r="BM37" s="32">
        <v>3220</v>
      </c>
      <c r="BN37" s="32">
        <v>4850156</v>
      </c>
      <c r="BO37" s="32">
        <v>0</v>
      </c>
      <c r="BP37" s="32">
        <v>1472665</v>
      </c>
      <c r="BQ37" s="32">
        <v>0</v>
      </c>
      <c r="BR37" s="32">
        <v>0</v>
      </c>
      <c r="BS37" s="32">
        <v>150000</v>
      </c>
      <c r="BT37" s="32">
        <v>1997</v>
      </c>
      <c r="BU37" s="32">
        <v>5139000</v>
      </c>
      <c r="BV37" s="32">
        <v>0</v>
      </c>
      <c r="BW37" s="32">
        <v>1472915</v>
      </c>
      <c r="BX37" s="32">
        <v>0</v>
      </c>
      <c r="BY37" s="32">
        <v>0</v>
      </c>
      <c r="BZ37" s="32">
        <v>150000</v>
      </c>
      <c r="CA37" s="32">
        <v>1472</v>
      </c>
      <c r="CB37" s="32">
        <v>5329161</v>
      </c>
      <c r="CC37" s="32">
        <v>58603</v>
      </c>
      <c r="CD37" s="32">
        <v>1474409</v>
      </c>
      <c r="CE37" s="32">
        <v>0</v>
      </c>
      <c r="CF37" s="32">
        <v>0</v>
      </c>
      <c r="CG37" s="32">
        <v>150000</v>
      </c>
      <c r="CH37" s="32">
        <v>3955</v>
      </c>
      <c r="CI37" s="32">
        <v>5634375</v>
      </c>
      <c r="CK37" s="32">
        <v>1478088</v>
      </c>
      <c r="CL37" s="32">
        <v>0</v>
      </c>
      <c r="CN37" s="32">
        <v>170041</v>
      </c>
      <c r="CO37" s="32">
        <v>1936</v>
      </c>
      <c r="CP37" s="32">
        <v>5811530</v>
      </c>
      <c r="CQ37" s="32">
        <v>58603</v>
      </c>
      <c r="CR37" s="32">
        <v>1480110</v>
      </c>
      <c r="CS37" s="32">
        <v>0</v>
      </c>
      <c r="CU37" s="32">
        <v>285895</v>
      </c>
      <c r="CV37" s="32">
        <v>427</v>
      </c>
      <c r="CW37" s="32">
        <v>5967558</v>
      </c>
      <c r="CX37" s="32">
        <v>147102</v>
      </c>
      <c r="CY37" s="32">
        <v>1481740</v>
      </c>
      <c r="CZ37" s="32">
        <v>0</v>
      </c>
      <c r="DB37" s="32">
        <v>239725</v>
      </c>
      <c r="DC37" s="32">
        <v>328</v>
      </c>
      <c r="DD37" s="32">
        <v>6165954</v>
      </c>
      <c r="DE37" s="32">
        <v>136196</v>
      </c>
      <c r="DF37" s="32">
        <v>1146288</v>
      </c>
      <c r="DG37" s="32">
        <v>0</v>
      </c>
      <c r="DI37" s="32">
        <v>587396</v>
      </c>
      <c r="DJ37" s="32">
        <v>19057</v>
      </c>
      <c r="DK37" s="32">
        <v>6449179</v>
      </c>
      <c r="DL37" s="32">
        <v>139503</v>
      </c>
      <c r="DM37" s="32">
        <v>1198894</v>
      </c>
      <c r="DN37" s="32">
        <v>0</v>
      </c>
      <c r="DP37" s="32">
        <v>314319</v>
      </c>
      <c r="DQ37" s="32">
        <v>232</v>
      </c>
      <c r="DR37" s="32">
        <v>6495139</v>
      </c>
      <c r="DS37" s="32">
        <v>132552</v>
      </c>
      <c r="DT37" s="32">
        <v>1206056</v>
      </c>
      <c r="DU37" s="32">
        <v>0</v>
      </c>
      <c r="DW37" s="32">
        <v>326188</v>
      </c>
      <c r="DX37" s="38">
        <v>9131</v>
      </c>
      <c r="DY37" s="36">
        <v>6631888</v>
      </c>
      <c r="DZ37" s="36">
        <v>148303</v>
      </c>
      <c r="EA37" s="38">
        <v>1205022</v>
      </c>
      <c r="EB37" s="32">
        <v>0</v>
      </c>
      <c r="ED37" s="32">
        <v>326188</v>
      </c>
      <c r="EE37" s="32">
        <v>1523</v>
      </c>
      <c r="EF37" s="32">
        <v>5971486</v>
      </c>
      <c r="EG37" s="32">
        <v>145734</v>
      </c>
      <c r="EH37" s="32">
        <v>1206338</v>
      </c>
      <c r="EI37" s="32">
        <v>0</v>
      </c>
      <c r="EK37" s="32">
        <v>363750</v>
      </c>
      <c r="EL37" s="32">
        <v>132</v>
      </c>
      <c r="EM37" s="32">
        <v>6113266</v>
      </c>
      <c r="EN37" s="32">
        <v>143141</v>
      </c>
      <c r="EO37" s="32">
        <v>1200650</v>
      </c>
      <c r="EP37" s="32">
        <v>0</v>
      </c>
      <c r="ER37" s="32">
        <v>363750</v>
      </c>
      <c r="ES37" s="32">
        <v>86</v>
      </c>
      <c r="ET37" s="32">
        <v>7385661</v>
      </c>
      <c r="EU37" s="32">
        <v>140836</v>
      </c>
      <c r="EW37" s="32">
        <v>0</v>
      </c>
      <c r="EY37" s="32">
        <v>363750</v>
      </c>
      <c r="EZ37" s="32">
        <v>5484</v>
      </c>
      <c r="FA37" s="32">
        <v>6873581</v>
      </c>
      <c r="FB37" s="32">
        <v>682631</v>
      </c>
      <c r="FD37" s="32">
        <v>0</v>
      </c>
      <c r="FF37" s="32">
        <v>489600</v>
      </c>
      <c r="FG37" s="32">
        <v>36</v>
      </c>
      <c r="FH37" s="32">
        <v>7352242</v>
      </c>
      <c r="FI37" s="32">
        <v>420925</v>
      </c>
      <c r="FK37" s="32">
        <v>0</v>
      </c>
      <c r="FM37" s="32">
        <v>489600</v>
      </c>
      <c r="FN37" s="32">
        <v>67</v>
      </c>
      <c r="FO37" s="5">
        <v>7096397</v>
      </c>
      <c r="FP37" s="5">
        <v>661187</v>
      </c>
      <c r="FQ37" s="5">
        <v>0</v>
      </c>
      <c r="FR37" s="5">
        <v>0</v>
      </c>
      <c r="FS37" s="5">
        <v>0</v>
      </c>
      <c r="FT37" s="5">
        <v>489600</v>
      </c>
      <c r="FU37" s="5">
        <v>0</v>
      </c>
      <c r="FV37" s="5">
        <v>6843832</v>
      </c>
      <c r="FW37" s="5">
        <v>662013</v>
      </c>
      <c r="FX37" s="5">
        <v>0</v>
      </c>
      <c r="FY37" s="5">
        <v>0</v>
      </c>
      <c r="FZ37" s="5">
        <v>0</v>
      </c>
      <c r="GA37" s="5">
        <v>454600</v>
      </c>
      <c r="GB37" s="5">
        <v>0</v>
      </c>
      <c r="GC37" s="5">
        <v>6546683</v>
      </c>
      <c r="GD37" s="5">
        <v>296516</v>
      </c>
      <c r="GE37" s="5">
        <v>800000</v>
      </c>
      <c r="GF37" s="5">
        <v>0</v>
      </c>
      <c r="GG37" s="5">
        <v>0</v>
      </c>
      <c r="GH37" s="5">
        <v>489600</v>
      </c>
      <c r="GI37" s="5">
        <v>282</v>
      </c>
      <c r="GJ37" s="5">
        <f>INDEX(Sheet1!$D$2:$D$434,MATCH(Data!B37,Sheet1!$B$2:$B$434,0))</f>
        <v>6889675</v>
      </c>
      <c r="GK37" s="5">
        <f>INDEX(Sheet1!$E$2:$E$434,MATCH(Data!B37,Sheet1!$B$2:$B$434,0))</f>
        <v>170413</v>
      </c>
      <c r="GL37" s="5">
        <f>INDEX(Sheet1!$H$2:$H$434,MATCH(Data!B37,Sheet1!$B$2:$B$434,0))</f>
        <v>1000000</v>
      </c>
      <c r="GM37" s="5">
        <f>INDEX(Sheet1!$K$2:$K$434,MATCH(Data!B37,Sheet1!$B$2:$B$434,0))</f>
        <v>0</v>
      </c>
      <c r="GN37" s="5">
        <f>INDEX(Sheet1!$F$2:$F$434,MATCH(Data!B37,Sheet1!$B$2:$B$434,0))</f>
        <v>0</v>
      </c>
      <c r="GO37" s="5">
        <f>INDEX(Sheet1!$I$2:$I$434,MATCH(Data!B37,Sheet1!$B$2:$B$434,0))</f>
        <v>489600</v>
      </c>
      <c r="GP37" s="5">
        <f>INDEX(Sheet1!$J$2:$J$434,MATCH(Data!B37,Sheet1!$B$2:$B$434,0))</f>
        <v>16</v>
      </c>
      <c r="GQ37" s="5">
        <v>6976544</v>
      </c>
      <c r="GR37" s="5">
        <v>167113</v>
      </c>
      <c r="GS37" s="5">
        <v>1517872</v>
      </c>
      <c r="GT37" s="5">
        <v>0</v>
      </c>
      <c r="GU37" s="5">
        <v>0</v>
      </c>
      <c r="GV37" s="5">
        <v>524600</v>
      </c>
      <c r="GW37" s="5">
        <v>0</v>
      </c>
    </row>
    <row r="38" spans="1:205" ht="12.75">
      <c r="A38" s="32">
        <v>441</v>
      </c>
      <c r="B38" s="32" t="s">
        <v>125</v>
      </c>
      <c r="C38" s="32">
        <v>1869080</v>
      </c>
      <c r="D38" s="32">
        <v>0</v>
      </c>
      <c r="E38" s="32">
        <v>162713</v>
      </c>
      <c r="F38" s="32">
        <v>0</v>
      </c>
      <c r="G38" s="32">
        <v>0</v>
      </c>
      <c r="H38" s="32">
        <v>0</v>
      </c>
      <c r="I38" s="32">
        <v>0</v>
      </c>
      <c r="J38" s="32">
        <v>1817164</v>
      </c>
      <c r="K38" s="32">
        <v>0</v>
      </c>
      <c r="L38" s="32">
        <v>156439</v>
      </c>
      <c r="M38" s="32">
        <v>0</v>
      </c>
      <c r="N38" s="32">
        <v>0</v>
      </c>
      <c r="O38" s="32">
        <v>2000</v>
      </c>
      <c r="P38" s="32">
        <v>0</v>
      </c>
      <c r="Q38" s="32">
        <v>1916597</v>
      </c>
      <c r="R38" s="32">
        <v>0</v>
      </c>
      <c r="S38" s="32">
        <v>123027</v>
      </c>
      <c r="T38" s="32">
        <v>0</v>
      </c>
      <c r="U38" s="32">
        <v>0</v>
      </c>
      <c r="V38" s="32">
        <v>6000</v>
      </c>
      <c r="W38" s="32">
        <v>1730.29</v>
      </c>
      <c r="X38" s="32">
        <v>1483104</v>
      </c>
      <c r="Y38" s="32">
        <v>0</v>
      </c>
      <c r="Z38" s="32">
        <v>54500</v>
      </c>
      <c r="AA38" s="32">
        <v>0</v>
      </c>
      <c r="AB38" s="32">
        <v>0</v>
      </c>
      <c r="AC38" s="32">
        <v>6000</v>
      </c>
      <c r="AD38" s="32">
        <v>0</v>
      </c>
      <c r="AE38" s="32">
        <v>1705914</v>
      </c>
      <c r="AF38" s="32">
        <v>0</v>
      </c>
      <c r="AG38" s="32">
        <v>52500</v>
      </c>
      <c r="AH38" s="32">
        <v>0</v>
      </c>
      <c r="AI38" s="32">
        <v>0</v>
      </c>
      <c r="AJ38" s="32">
        <v>6000</v>
      </c>
      <c r="AK38" s="32">
        <v>0</v>
      </c>
      <c r="AL38" s="32">
        <v>1847353</v>
      </c>
      <c r="AM38" s="32">
        <v>0</v>
      </c>
      <c r="AN38" s="32">
        <v>0</v>
      </c>
      <c r="AO38" s="32">
        <v>0</v>
      </c>
      <c r="AP38" s="32">
        <v>0</v>
      </c>
      <c r="AQ38" s="32">
        <v>6000</v>
      </c>
      <c r="AR38" s="32">
        <v>0</v>
      </c>
      <c r="AS38" s="32">
        <v>2003205</v>
      </c>
      <c r="AT38" s="32">
        <v>0</v>
      </c>
      <c r="AU38" s="32">
        <v>322691</v>
      </c>
      <c r="AV38" s="32">
        <v>0</v>
      </c>
      <c r="AW38" s="32">
        <v>0</v>
      </c>
      <c r="AX38" s="32">
        <v>6000</v>
      </c>
      <c r="AY38" s="32">
        <v>0</v>
      </c>
      <c r="AZ38" s="32">
        <v>2169850</v>
      </c>
      <c r="BA38" s="32">
        <v>0</v>
      </c>
      <c r="BB38" s="32">
        <v>277850</v>
      </c>
      <c r="BC38" s="32">
        <v>0</v>
      </c>
      <c r="BD38" s="32">
        <v>0</v>
      </c>
      <c r="BE38" s="32">
        <v>6000</v>
      </c>
      <c r="BF38" s="32">
        <v>0</v>
      </c>
      <c r="BG38" s="32">
        <v>2293714</v>
      </c>
      <c r="BH38" s="32">
        <v>0</v>
      </c>
      <c r="BI38" s="32">
        <v>189000</v>
      </c>
      <c r="BJ38" s="32">
        <v>0</v>
      </c>
      <c r="BK38" s="32">
        <v>0</v>
      </c>
      <c r="BL38" s="32">
        <v>14000</v>
      </c>
      <c r="BM38" s="32">
        <v>0</v>
      </c>
      <c r="BN38" s="32">
        <v>2384245</v>
      </c>
      <c r="BO38" s="32">
        <v>27500</v>
      </c>
      <c r="BP38" s="32">
        <v>189000</v>
      </c>
      <c r="BQ38" s="32">
        <v>0</v>
      </c>
      <c r="BR38" s="32">
        <v>0</v>
      </c>
      <c r="BS38" s="32">
        <v>24000</v>
      </c>
      <c r="BT38" s="32">
        <v>662</v>
      </c>
      <c r="BU38" s="32">
        <v>2500777</v>
      </c>
      <c r="BV38" s="32">
        <v>29339</v>
      </c>
      <c r="BW38" s="32">
        <v>189000</v>
      </c>
      <c r="BX38" s="32">
        <v>0</v>
      </c>
      <c r="BY38" s="32">
        <v>0</v>
      </c>
      <c r="BZ38" s="32">
        <v>32000</v>
      </c>
      <c r="CA38" s="32">
        <v>2206</v>
      </c>
      <c r="CB38" s="32">
        <v>2560793</v>
      </c>
      <c r="CC38" s="32">
        <v>52761</v>
      </c>
      <c r="CD38" s="32">
        <v>189000</v>
      </c>
      <c r="CE38" s="32">
        <v>0</v>
      </c>
      <c r="CF38" s="32">
        <v>0</v>
      </c>
      <c r="CG38" s="32">
        <v>44275</v>
      </c>
      <c r="CH38" s="32">
        <v>83</v>
      </c>
      <c r="CI38" s="32">
        <v>2626667</v>
      </c>
      <c r="CJ38" s="32">
        <v>43377</v>
      </c>
      <c r="CK38" s="32">
        <v>189000</v>
      </c>
      <c r="CL38" s="32">
        <v>0</v>
      </c>
      <c r="CN38" s="32">
        <v>65900</v>
      </c>
      <c r="CO38" s="32">
        <v>0</v>
      </c>
      <c r="CP38" s="32">
        <v>2636248</v>
      </c>
      <c r="CQ38" s="32">
        <v>74809</v>
      </c>
      <c r="CR38" s="32">
        <v>189000</v>
      </c>
      <c r="CS38" s="32">
        <v>0</v>
      </c>
      <c r="CU38" s="32">
        <v>125900</v>
      </c>
      <c r="CV38" s="32">
        <v>1</v>
      </c>
      <c r="CW38" s="32">
        <v>2648609</v>
      </c>
      <c r="CX38" s="32">
        <v>106664</v>
      </c>
      <c r="CY38" s="32">
        <v>189000</v>
      </c>
      <c r="CZ38" s="32">
        <v>0</v>
      </c>
      <c r="DB38" s="32">
        <v>145230</v>
      </c>
      <c r="DC38" s="32">
        <v>0</v>
      </c>
      <c r="DD38" s="32">
        <v>2707124</v>
      </c>
      <c r="DE38" s="32">
        <v>103561</v>
      </c>
      <c r="DF38" s="32">
        <v>189000</v>
      </c>
      <c r="DG38" s="32">
        <v>0</v>
      </c>
      <c r="DI38" s="32">
        <v>145230</v>
      </c>
      <c r="DK38" s="32">
        <v>2829123</v>
      </c>
      <c r="DL38" s="32">
        <v>110269</v>
      </c>
      <c r="DM38" s="32">
        <v>189000</v>
      </c>
      <c r="DN38" s="32">
        <v>0</v>
      </c>
      <c r="DP38" s="32">
        <v>145230</v>
      </c>
      <c r="DR38" s="32">
        <v>2856886</v>
      </c>
      <c r="DS38" s="32">
        <v>110269</v>
      </c>
      <c r="DT38" s="32">
        <v>189000</v>
      </c>
      <c r="DU38" s="32">
        <v>0</v>
      </c>
      <c r="DW38" s="32">
        <v>145230</v>
      </c>
      <c r="DX38" s="35"/>
      <c r="DY38" s="36">
        <v>2776334</v>
      </c>
      <c r="DZ38" s="36">
        <v>102332</v>
      </c>
      <c r="EA38" s="38">
        <v>189000</v>
      </c>
      <c r="EB38" s="32">
        <v>0</v>
      </c>
      <c r="ED38" s="32">
        <v>145230</v>
      </c>
      <c r="EF38" s="32">
        <v>2798523</v>
      </c>
      <c r="EG38" s="32">
        <v>99685</v>
      </c>
      <c r="EH38" s="32">
        <v>189000</v>
      </c>
      <c r="EI38" s="32">
        <v>0</v>
      </c>
      <c r="EK38" s="32">
        <v>145230</v>
      </c>
      <c r="EM38" s="32">
        <v>2824194</v>
      </c>
      <c r="EN38" s="32">
        <v>99685</v>
      </c>
      <c r="EO38" s="32">
        <v>189000</v>
      </c>
      <c r="EP38" s="32">
        <v>0</v>
      </c>
      <c r="ER38" s="32">
        <v>145230</v>
      </c>
      <c r="ET38" s="32">
        <v>2854652</v>
      </c>
      <c r="EU38" s="32">
        <v>89011</v>
      </c>
      <c r="EV38" s="32">
        <v>189000</v>
      </c>
      <c r="EW38" s="32">
        <v>0</v>
      </c>
      <c r="EY38" s="32">
        <v>145230</v>
      </c>
      <c r="FA38" s="32">
        <v>2911546</v>
      </c>
      <c r="FB38" s="32">
        <v>91881</v>
      </c>
      <c r="FC38" s="32">
        <v>189000</v>
      </c>
      <c r="FD38" s="32">
        <v>0</v>
      </c>
      <c r="FF38" s="32">
        <v>145230</v>
      </c>
      <c r="FH38" s="32">
        <v>2518093</v>
      </c>
      <c r="FI38" s="32">
        <v>488999</v>
      </c>
      <c r="FJ38" s="32">
        <v>225746</v>
      </c>
      <c r="FK38" s="32">
        <v>0</v>
      </c>
      <c r="FM38" s="32">
        <v>145230</v>
      </c>
      <c r="FO38" s="5">
        <v>2480762</v>
      </c>
      <c r="FP38" s="5">
        <v>825866</v>
      </c>
      <c r="FQ38" s="5">
        <v>0</v>
      </c>
      <c r="FR38" s="5">
        <v>0</v>
      </c>
      <c r="FS38" s="5">
        <v>0</v>
      </c>
      <c r="FT38" s="5">
        <v>145230</v>
      </c>
      <c r="FU38" s="5">
        <v>0</v>
      </c>
      <c r="FV38" s="5">
        <v>2525813</v>
      </c>
      <c r="FW38" s="5">
        <v>914014</v>
      </c>
      <c r="FX38" s="5">
        <v>0</v>
      </c>
      <c r="FY38" s="5">
        <v>0</v>
      </c>
      <c r="FZ38" s="5">
        <v>0</v>
      </c>
      <c r="GA38" s="5">
        <v>175000</v>
      </c>
      <c r="GB38" s="5">
        <v>0</v>
      </c>
      <c r="GC38" s="5">
        <v>2401831</v>
      </c>
      <c r="GD38" s="5">
        <v>946394</v>
      </c>
      <c r="GE38" s="5">
        <v>0</v>
      </c>
      <c r="GF38" s="5">
        <v>0</v>
      </c>
      <c r="GG38" s="5">
        <v>0</v>
      </c>
      <c r="GH38" s="5">
        <v>470000</v>
      </c>
      <c r="GI38" s="5">
        <v>0</v>
      </c>
      <c r="GJ38" s="5">
        <f>INDEX(Sheet1!$D$2:$D$434,MATCH(Data!B38,Sheet1!$B$2:$B$434,0))</f>
        <v>3060948</v>
      </c>
      <c r="GK38" s="5">
        <f>INDEX(Sheet1!$E$2:$E$434,MATCH(Data!B38,Sheet1!$B$2:$B$434,0))</f>
        <v>891291</v>
      </c>
      <c r="GL38" s="5">
        <f>INDEX(Sheet1!$H$2:$H$434,MATCH(Data!B38,Sheet1!$B$2:$B$434,0))</f>
        <v>0</v>
      </c>
      <c r="GM38" s="5">
        <f>INDEX(Sheet1!$K$2:$K$434,MATCH(Data!B38,Sheet1!$B$2:$B$434,0))</f>
        <v>0</v>
      </c>
      <c r="GN38" s="5">
        <f>INDEX(Sheet1!$F$2:$F$434,MATCH(Data!B38,Sheet1!$B$2:$B$434,0))</f>
        <v>0</v>
      </c>
      <c r="GO38" s="5">
        <f>INDEX(Sheet1!$I$2:$I$434,MATCH(Data!B38,Sheet1!$B$2:$B$434,0))</f>
        <v>0</v>
      </c>
      <c r="GP38" s="5">
        <f>INDEX(Sheet1!$J$2:$J$434,MATCH(Data!B38,Sheet1!$B$2:$B$434,0))</f>
        <v>0</v>
      </c>
      <c r="GQ38" s="5">
        <v>3681759</v>
      </c>
      <c r="GR38" s="5">
        <v>86743</v>
      </c>
      <c r="GS38" s="5">
        <v>0</v>
      </c>
      <c r="GT38" s="5">
        <v>0</v>
      </c>
      <c r="GU38" s="5">
        <v>0</v>
      </c>
      <c r="GV38" s="5">
        <v>522000</v>
      </c>
      <c r="GW38" s="5">
        <v>0</v>
      </c>
    </row>
    <row r="39" spans="1:205" ht="12.75">
      <c r="A39" s="32">
        <v>2240</v>
      </c>
      <c r="B39" s="32" t="s">
        <v>126</v>
      </c>
      <c r="C39" s="32">
        <v>1599553</v>
      </c>
      <c r="D39" s="32">
        <v>0</v>
      </c>
      <c r="E39" s="32">
        <v>96324</v>
      </c>
      <c r="F39" s="32">
        <v>0</v>
      </c>
      <c r="G39" s="32">
        <v>0</v>
      </c>
      <c r="H39" s="32">
        <v>0</v>
      </c>
      <c r="I39" s="32">
        <v>0</v>
      </c>
      <c r="J39" s="32">
        <v>1823136</v>
      </c>
      <c r="K39" s="32">
        <v>0</v>
      </c>
      <c r="L39" s="32">
        <v>95125</v>
      </c>
      <c r="M39" s="32">
        <v>0</v>
      </c>
      <c r="N39" s="32">
        <v>0</v>
      </c>
      <c r="O39" s="32">
        <v>0</v>
      </c>
      <c r="P39" s="32">
        <v>0</v>
      </c>
      <c r="Q39" s="32">
        <v>1615794</v>
      </c>
      <c r="R39" s="32">
        <v>0</v>
      </c>
      <c r="S39" s="32">
        <v>96137</v>
      </c>
      <c r="T39" s="32">
        <v>0</v>
      </c>
      <c r="U39" s="32">
        <v>0</v>
      </c>
      <c r="V39" s="32">
        <v>0</v>
      </c>
      <c r="W39" s="32">
        <v>0</v>
      </c>
      <c r="X39" s="32">
        <v>1262979</v>
      </c>
      <c r="Y39" s="32">
        <v>10000</v>
      </c>
      <c r="Z39" s="32">
        <v>92678</v>
      </c>
      <c r="AA39" s="32">
        <v>0</v>
      </c>
      <c r="AB39" s="32">
        <v>0</v>
      </c>
      <c r="AC39" s="32">
        <v>0</v>
      </c>
      <c r="AD39" s="32">
        <v>0</v>
      </c>
      <c r="AE39" s="32">
        <v>1245042</v>
      </c>
      <c r="AF39" s="32">
        <v>33705</v>
      </c>
      <c r="AG39" s="32">
        <v>94174</v>
      </c>
      <c r="AH39" s="32">
        <v>0</v>
      </c>
      <c r="AI39" s="32">
        <v>0</v>
      </c>
      <c r="AJ39" s="32">
        <v>0</v>
      </c>
      <c r="AK39" s="32">
        <v>0</v>
      </c>
      <c r="AL39" s="32">
        <v>1221892</v>
      </c>
      <c r="AM39" s="32">
        <v>99434</v>
      </c>
      <c r="AN39" s="32">
        <v>90295</v>
      </c>
      <c r="AO39" s="32">
        <v>0</v>
      </c>
      <c r="AP39" s="32">
        <v>0</v>
      </c>
      <c r="AQ39" s="32">
        <v>0</v>
      </c>
      <c r="AR39" s="32">
        <v>0</v>
      </c>
      <c r="AS39" s="32">
        <v>1233772</v>
      </c>
      <c r="AT39" s="32">
        <v>96662</v>
      </c>
      <c r="AU39" s="32">
        <v>85663</v>
      </c>
      <c r="AV39" s="32">
        <v>0</v>
      </c>
      <c r="AW39" s="32">
        <v>0</v>
      </c>
      <c r="AX39" s="32">
        <v>0</v>
      </c>
      <c r="AY39" s="32">
        <v>0</v>
      </c>
      <c r="AZ39" s="32">
        <v>1300234</v>
      </c>
      <c r="BA39" s="32">
        <v>93787</v>
      </c>
      <c r="BB39" s="32">
        <v>82758</v>
      </c>
      <c r="BC39" s="32">
        <v>0</v>
      </c>
      <c r="BD39" s="32">
        <v>0</v>
      </c>
      <c r="BE39" s="32">
        <v>0</v>
      </c>
      <c r="BF39" s="32">
        <v>0</v>
      </c>
      <c r="BG39" s="32">
        <v>1305389</v>
      </c>
      <c r="BH39" s="32">
        <v>85121</v>
      </c>
      <c r="BI39" s="32">
        <v>84818</v>
      </c>
      <c r="BJ39" s="32">
        <v>0</v>
      </c>
      <c r="BK39" s="32">
        <v>0</v>
      </c>
      <c r="BL39" s="32">
        <v>0</v>
      </c>
      <c r="BM39" s="32">
        <v>0</v>
      </c>
      <c r="BN39" s="32">
        <v>1288184</v>
      </c>
      <c r="BO39" s="32">
        <v>85121</v>
      </c>
      <c r="BP39" s="32">
        <v>81668</v>
      </c>
      <c r="BQ39" s="32">
        <v>0</v>
      </c>
      <c r="BR39" s="32">
        <v>0</v>
      </c>
      <c r="BS39" s="32">
        <v>0</v>
      </c>
      <c r="BT39" s="32">
        <v>0</v>
      </c>
      <c r="BU39" s="32">
        <v>1099183</v>
      </c>
      <c r="BV39" s="32">
        <v>70121</v>
      </c>
      <c r="BW39" s="32">
        <v>83480</v>
      </c>
      <c r="BX39" s="32">
        <v>0</v>
      </c>
      <c r="BY39" s="32">
        <v>0</v>
      </c>
      <c r="BZ39" s="32">
        <v>0</v>
      </c>
      <c r="CA39" s="32">
        <v>0</v>
      </c>
      <c r="CB39" s="32">
        <v>1038567</v>
      </c>
      <c r="CC39" s="32">
        <v>67630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1061046</v>
      </c>
      <c r="CJ39" s="32">
        <v>67630</v>
      </c>
      <c r="CL39" s="32">
        <v>0</v>
      </c>
      <c r="CO39" s="32">
        <v>0</v>
      </c>
      <c r="CP39" s="32">
        <v>1058852</v>
      </c>
      <c r="CQ39" s="32">
        <v>46892</v>
      </c>
      <c r="CS39" s="32">
        <v>0</v>
      </c>
      <c r="CV39" s="32">
        <v>0</v>
      </c>
      <c r="CW39" s="32">
        <v>1805878</v>
      </c>
      <c r="CX39" s="32">
        <v>46892</v>
      </c>
      <c r="CZ39" s="32">
        <v>0</v>
      </c>
      <c r="DC39" s="32">
        <v>0</v>
      </c>
      <c r="DD39" s="32">
        <v>1895740</v>
      </c>
      <c r="DE39" s="32">
        <v>46892</v>
      </c>
      <c r="DG39" s="32">
        <v>0</v>
      </c>
      <c r="DK39" s="32">
        <v>2063608</v>
      </c>
      <c r="DL39" s="32">
        <v>46892</v>
      </c>
      <c r="DN39" s="32">
        <v>0</v>
      </c>
      <c r="DR39" s="32">
        <v>1484900</v>
      </c>
      <c r="DS39" s="32">
        <v>46892</v>
      </c>
      <c r="DU39" s="32">
        <v>0</v>
      </c>
      <c r="DX39" s="35"/>
      <c r="DY39" s="36">
        <v>1436251</v>
      </c>
      <c r="DZ39" s="36">
        <v>4892</v>
      </c>
      <c r="EA39" s="35"/>
      <c r="EB39" s="32">
        <v>0</v>
      </c>
      <c r="EF39" s="32">
        <v>1549879</v>
      </c>
      <c r="EG39" s="32">
        <v>42488</v>
      </c>
      <c r="EI39" s="32">
        <v>0</v>
      </c>
      <c r="EM39" s="32">
        <v>1569728</v>
      </c>
      <c r="EN39" s="32">
        <v>83292</v>
      </c>
      <c r="EP39" s="32">
        <v>0</v>
      </c>
      <c r="ET39" s="32">
        <v>1523012</v>
      </c>
      <c r="EU39" s="32">
        <v>83292</v>
      </c>
      <c r="EW39" s="32">
        <v>0</v>
      </c>
      <c r="FA39" s="32">
        <v>1522414</v>
      </c>
      <c r="FB39" s="32">
        <v>83292</v>
      </c>
      <c r="FD39" s="32">
        <v>0</v>
      </c>
      <c r="FH39" s="32">
        <v>1316910</v>
      </c>
      <c r="FI39" s="32">
        <v>78285</v>
      </c>
      <c r="FK39" s="32">
        <v>0</v>
      </c>
      <c r="FO39" s="5">
        <v>1517623</v>
      </c>
      <c r="FP39" s="5">
        <v>78285</v>
      </c>
      <c r="FQ39" s="5">
        <v>0</v>
      </c>
      <c r="FR39" s="5">
        <v>0</v>
      </c>
      <c r="FS39" s="5">
        <v>0</v>
      </c>
      <c r="FT39" s="5">
        <v>0</v>
      </c>
      <c r="FU39" s="5">
        <v>0</v>
      </c>
      <c r="FV39" s="5">
        <v>1361596</v>
      </c>
      <c r="FW39" s="5">
        <v>78285</v>
      </c>
      <c r="FX39" s="5">
        <v>100000</v>
      </c>
      <c r="FY39" s="5">
        <v>0</v>
      </c>
      <c r="FZ39" s="5">
        <v>0</v>
      </c>
      <c r="GA39" s="5">
        <v>0</v>
      </c>
      <c r="GB39" s="5">
        <v>0</v>
      </c>
      <c r="GC39" s="5">
        <v>1161636</v>
      </c>
      <c r="GD39" s="5">
        <v>100285</v>
      </c>
      <c r="GE39" s="5">
        <v>100000</v>
      </c>
      <c r="GF39" s="5">
        <v>0</v>
      </c>
      <c r="GG39" s="5">
        <v>0</v>
      </c>
      <c r="GH39" s="5">
        <v>0</v>
      </c>
      <c r="GI39" s="5">
        <v>0</v>
      </c>
      <c r="GJ39" s="5">
        <f>INDEX(Sheet1!$D$2:$D$434,MATCH(Data!B39,Sheet1!$B$2:$B$434,0))</f>
        <v>1242128</v>
      </c>
      <c r="GK39" s="5">
        <f>INDEX(Sheet1!$E$2:$E$434,MATCH(Data!B39,Sheet1!$B$2:$B$434,0))</f>
        <v>78285</v>
      </c>
      <c r="GL39" s="5">
        <f>INDEX(Sheet1!$H$2:$H$434,MATCH(Data!B39,Sheet1!$B$2:$B$434,0))</f>
        <v>100000</v>
      </c>
      <c r="GM39" s="5">
        <f>INDEX(Sheet1!$K$2:$K$434,MATCH(Data!B39,Sheet1!$B$2:$B$434,0))</f>
        <v>0</v>
      </c>
      <c r="GN39" s="5">
        <f>INDEX(Sheet1!$F$2:$F$434,MATCH(Data!B39,Sheet1!$B$2:$B$434,0))</f>
        <v>0</v>
      </c>
      <c r="GO39" s="5">
        <f>INDEX(Sheet1!$I$2:$I$434,MATCH(Data!B39,Sheet1!$B$2:$B$434,0))</f>
        <v>0</v>
      </c>
      <c r="GP39" s="5">
        <f>INDEX(Sheet1!$J$2:$J$434,MATCH(Data!B39,Sheet1!$B$2:$B$434,0))</f>
        <v>0</v>
      </c>
      <c r="GQ39" s="5">
        <v>1125927</v>
      </c>
      <c r="GR39" s="5">
        <v>78285</v>
      </c>
      <c r="GS39" s="5">
        <v>201459</v>
      </c>
      <c r="GT39" s="5">
        <v>0</v>
      </c>
      <c r="GU39" s="5">
        <v>0</v>
      </c>
      <c r="GV39" s="5">
        <v>0</v>
      </c>
      <c r="GW39" s="5">
        <v>0</v>
      </c>
    </row>
    <row r="40" spans="1:205" ht="12.75">
      <c r="A40" s="32">
        <v>476</v>
      </c>
      <c r="B40" s="32" t="s">
        <v>127</v>
      </c>
      <c r="C40" s="32">
        <v>3943093</v>
      </c>
      <c r="D40" s="32">
        <v>0</v>
      </c>
      <c r="E40" s="32">
        <v>395140</v>
      </c>
      <c r="F40" s="32">
        <v>0</v>
      </c>
      <c r="G40" s="32">
        <v>0</v>
      </c>
      <c r="H40" s="32">
        <v>0</v>
      </c>
      <c r="I40" s="32">
        <v>0</v>
      </c>
      <c r="J40" s="32">
        <v>3844253</v>
      </c>
      <c r="K40" s="32">
        <v>0</v>
      </c>
      <c r="L40" s="32">
        <v>345277</v>
      </c>
      <c r="M40" s="32">
        <v>0</v>
      </c>
      <c r="N40" s="32">
        <v>0</v>
      </c>
      <c r="O40" s="32">
        <v>0</v>
      </c>
      <c r="P40" s="32">
        <v>0</v>
      </c>
      <c r="Q40" s="32">
        <v>3976840</v>
      </c>
      <c r="R40" s="32">
        <v>67523</v>
      </c>
      <c r="S40" s="32">
        <v>653436</v>
      </c>
      <c r="T40" s="32">
        <v>0</v>
      </c>
      <c r="U40" s="32">
        <v>0</v>
      </c>
      <c r="V40" s="32">
        <v>0</v>
      </c>
      <c r="W40" s="32">
        <v>0</v>
      </c>
      <c r="X40" s="32">
        <v>2766200</v>
      </c>
      <c r="Y40" s="32">
        <v>67523</v>
      </c>
      <c r="Z40" s="32">
        <v>764825</v>
      </c>
      <c r="AA40" s="32">
        <v>0</v>
      </c>
      <c r="AB40" s="32">
        <v>0</v>
      </c>
      <c r="AC40" s="32">
        <v>0</v>
      </c>
      <c r="AD40" s="32">
        <v>0</v>
      </c>
      <c r="AE40" s="32">
        <v>2556310</v>
      </c>
      <c r="AF40" s="32">
        <v>67523</v>
      </c>
      <c r="AG40" s="32">
        <v>737550</v>
      </c>
      <c r="AH40" s="32">
        <v>0</v>
      </c>
      <c r="AI40" s="32">
        <v>0</v>
      </c>
      <c r="AJ40" s="32">
        <v>0</v>
      </c>
      <c r="AK40" s="32">
        <v>0</v>
      </c>
      <c r="AL40" s="32">
        <v>2904772</v>
      </c>
      <c r="AM40" s="32">
        <v>64466</v>
      </c>
      <c r="AN40" s="32">
        <v>800538</v>
      </c>
      <c r="AO40" s="32">
        <v>0</v>
      </c>
      <c r="AP40" s="32">
        <v>0</v>
      </c>
      <c r="AQ40" s="32">
        <v>0</v>
      </c>
      <c r="AR40" s="32">
        <v>0</v>
      </c>
      <c r="AS40" s="32">
        <v>2997854</v>
      </c>
      <c r="AT40" s="32">
        <v>0</v>
      </c>
      <c r="AU40" s="32">
        <v>773658</v>
      </c>
      <c r="AV40" s="32">
        <v>0</v>
      </c>
      <c r="AW40" s="32">
        <v>0</v>
      </c>
      <c r="AX40" s="32">
        <v>0</v>
      </c>
      <c r="AY40" s="32">
        <v>0</v>
      </c>
      <c r="AZ40" s="32">
        <v>3165882</v>
      </c>
      <c r="BA40" s="32">
        <v>0</v>
      </c>
      <c r="BB40" s="32">
        <v>691180</v>
      </c>
      <c r="BC40" s="32">
        <v>0</v>
      </c>
      <c r="BD40" s="32">
        <v>0</v>
      </c>
      <c r="BE40" s="32">
        <v>0</v>
      </c>
      <c r="BF40" s="32">
        <v>0</v>
      </c>
      <c r="BG40" s="32">
        <v>3486464</v>
      </c>
      <c r="BH40" s="32">
        <v>0</v>
      </c>
      <c r="BI40" s="32">
        <v>691498</v>
      </c>
      <c r="BJ40" s="32">
        <v>0</v>
      </c>
      <c r="BK40" s="32">
        <v>0</v>
      </c>
      <c r="BL40" s="32">
        <v>0</v>
      </c>
      <c r="BM40" s="32">
        <v>0</v>
      </c>
      <c r="BN40" s="32">
        <v>3445045</v>
      </c>
      <c r="BO40" s="32">
        <v>0</v>
      </c>
      <c r="BP40" s="32">
        <v>733496</v>
      </c>
      <c r="BQ40" s="32">
        <v>0</v>
      </c>
      <c r="BR40" s="32">
        <v>0</v>
      </c>
      <c r="BS40" s="32">
        <v>0</v>
      </c>
      <c r="BT40" s="32">
        <v>0</v>
      </c>
      <c r="BU40" s="32">
        <v>3454417</v>
      </c>
      <c r="BV40" s="32">
        <v>95858</v>
      </c>
      <c r="BW40" s="32">
        <v>684226</v>
      </c>
      <c r="BX40" s="32">
        <v>0</v>
      </c>
      <c r="BY40" s="32">
        <v>0</v>
      </c>
      <c r="BZ40" s="32">
        <v>0</v>
      </c>
      <c r="CA40" s="32">
        <v>0</v>
      </c>
      <c r="CB40" s="32">
        <v>4084024</v>
      </c>
      <c r="CC40" s="32">
        <v>95858</v>
      </c>
      <c r="CD40" s="32">
        <v>631844</v>
      </c>
      <c r="CE40" s="32">
        <v>0</v>
      </c>
      <c r="CF40" s="32">
        <v>0</v>
      </c>
      <c r="CG40" s="32">
        <v>0</v>
      </c>
      <c r="CH40" s="32">
        <v>0</v>
      </c>
      <c r="CI40" s="32">
        <v>3733346</v>
      </c>
      <c r="CJ40" s="32">
        <v>232357</v>
      </c>
      <c r="CK40" s="32">
        <v>846023</v>
      </c>
      <c r="CL40" s="32">
        <v>0</v>
      </c>
      <c r="CO40" s="32">
        <v>0</v>
      </c>
      <c r="CP40" s="32">
        <v>3825410</v>
      </c>
      <c r="CQ40" s="32">
        <v>269633</v>
      </c>
      <c r="CR40" s="32">
        <v>651437</v>
      </c>
      <c r="CS40" s="32">
        <v>0</v>
      </c>
      <c r="CV40" s="32">
        <v>0</v>
      </c>
      <c r="CW40" s="32">
        <v>4589160</v>
      </c>
      <c r="CX40" s="32">
        <v>273060</v>
      </c>
      <c r="CY40" s="32">
        <v>653275</v>
      </c>
      <c r="CZ40" s="32">
        <v>0</v>
      </c>
      <c r="DB40" s="32">
        <v>46320</v>
      </c>
      <c r="DC40" s="32">
        <v>0</v>
      </c>
      <c r="DD40" s="32">
        <v>5174214</v>
      </c>
      <c r="DE40" s="32">
        <v>280601</v>
      </c>
      <c r="DF40" s="32">
        <v>654119</v>
      </c>
      <c r="DG40" s="32">
        <v>0</v>
      </c>
      <c r="DK40" s="32">
        <v>5157881</v>
      </c>
      <c r="DL40" s="32">
        <v>282288</v>
      </c>
      <c r="DM40" s="32">
        <v>465625</v>
      </c>
      <c r="DN40" s="32">
        <v>0</v>
      </c>
      <c r="DP40" s="32">
        <v>40000</v>
      </c>
      <c r="DR40" s="32">
        <v>6001899</v>
      </c>
      <c r="DS40" s="32">
        <v>283250</v>
      </c>
      <c r="DT40" s="32">
        <v>464581</v>
      </c>
      <c r="DU40" s="32">
        <v>0</v>
      </c>
      <c r="DW40" s="32">
        <v>20000</v>
      </c>
      <c r="DX40" s="35"/>
      <c r="DY40" s="36">
        <v>6214357</v>
      </c>
      <c r="DZ40" s="36">
        <v>283626</v>
      </c>
      <c r="EA40" s="38">
        <v>467794</v>
      </c>
      <c r="EB40" s="32">
        <v>0</v>
      </c>
      <c r="ED40" s="32">
        <v>20000</v>
      </c>
      <c r="EF40" s="32">
        <v>6223018</v>
      </c>
      <c r="EG40" s="32">
        <v>288240</v>
      </c>
      <c r="EH40" s="32">
        <v>465263</v>
      </c>
      <c r="EI40" s="32">
        <v>0</v>
      </c>
      <c r="EK40" s="32">
        <v>20000</v>
      </c>
      <c r="EM40" s="32">
        <v>6501280</v>
      </c>
      <c r="EN40" s="32">
        <v>183904</v>
      </c>
      <c r="EO40" s="32">
        <v>466988</v>
      </c>
      <c r="EP40" s="32">
        <v>0</v>
      </c>
      <c r="ER40" s="32">
        <v>20000</v>
      </c>
      <c r="ET40" s="32">
        <v>6560336</v>
      </c>
      <c r="EU40" s="32">
        <v>181013</v>
      </c>
      <c r="EV40" s="32">
        <v>1224358</v>
      </c>
      <c r="EW40" s="32">
        <v>0</v>
      </c>
      <c r="EY40" s="32">
        <v>20000</v>
      </c>
      <c r="FA40" s="32">
        <v>6304912</v>
      </c>
      <c r="FB40" s="32">
        <v>182680</v>
      </c>
      <c r="FC40" s="32">
        <v>1601363</v>
      </c>
      <c r="FD40" s="32">
        <v>0</v>
      </c>
      <c r="FF40" s="32">
        <v>9805</v>
      </c>
      <c r="FH40" s="32">
        <v>6534833</v>
      </c>
      <c r="FI40" s="32">
        <v>178905</v>
      </c>
      <c r="FJ40" s="32">
        <v>1661860</v>
      </c>
      <c r="FK40" s="32">
        <v>0</v>
      </c>
      <c r="FM40" s="32">
        <v>9790</v>
      </c>
      <c r="FO40" s="5">
        <v>6713892</v>
      </c>
      <c r="FP40" s="5">
        <v>0</v>
      </c>
      <c r="FQ40" s="5">
        <v>1784075</v>
      </c>
      <c r="FR40" s="5">
        <v>0</v>
      </c>
      <c r="FS40" s="5">
        <v>0</v>
      </c>
      <c r="FT40" s="5">
        <v>10157</v>
      </c>
      <c r="FU40" s="5">
        <v>0</v>
      </c>
      <c r="FV40" s="5">
        <v>5992882</v>
      </c>
      <c r="FW40" s="5">
        <v>0</v>
      </c>
      <c r="FX40" s="5">
        <v>2017489</v>
      </c>
      <c r="FY40" s="5">
        <v>0</v>
      </c>
      <c r="FZ40" s="5">
        <v>0</v>
      </c>
      <c r="GA40" s="5">
        <v>10055</v>
      </c>
      <c r="GB40" s="5">
        <v>0</v>
      </c>
      <c r="GC40" s="5">
        <v>5793789</v>
      </c>
      <c r="GD40" s="5">
        <v>0</v>
      </c>
      <c r="GE40" s="5">
        <v>2570237</v>
      </c>
      <c r="GF40" s="5">
        <v>0</v>
      </c>
      <c r="GG40" s="5">
        <v>0</v>
      </c>
      <c r="GH40" s="5">
        <v>8554</v>
      </c>
      <c r="GI40" s="5">
        <v>0</v>
      </c>
      <c r="GJ40" s="5">
        <f>INDEX(Sheet1!$D$2:$D$434,MATCH(Data!B40,Sheet1!$B$2:$B$434,0))</f>
        <v>6055671</v>
      </c>
      <c r="GK40" s="5">
        <f>INDEX(Sheet1!$E$2:$E$434,MATCH(Data!B40,Sheet1!$B$2:$B$434,0))</f>
        <v>0</v>
      </c>
      <c r="GL40" s="5">
        <f>INDEX(Sheet1!$H$2:$H$434,MATCH(Data!B40,Sheet1!$B$2:$B$434,0))</f>
        <v>2611146</v>
      </c>
      <c r="GM40" s="5">
        <f>INDEX(Sheet1!$K$2:$K$434,MATCH(Data!B40,Sheet1!$B$2:$B$434,0))</f>
        <v>0</v>
      </c>
      <c r="GN40" s="5">
        <f>INDEX(Sheet1!$F$2:$F$434,MATCH(Data!B40,Sheet1!$B$2:$B$434,0))</f>
        <v>0</v>
      </c>
      <c r="GO40" s="5">
        <f>INDEX(Sheet1!$I$2:$I$434,MATCH(Data!B40,Sheet1!$B$2:$B$434,0))</f>
        <v>18578</v>
      </c>
      <c r="GP40" s="5">
        <f>INDEX(Sheet1!$J$2:$J$434,MATCH(Data!B40,Sheet1!$B$2:$B$434,0))</f>
        <v>0</v>
      </c>
      <c r="GQ40" s="5">
        <v>4569416</v>
      </c>
      <c r="GR40" s="5">
        <v>0</v>
      </c>
      <c r="GS40" s="5">
        <v>3454085</v>
      </c>
      <c r="GT40" s="5">
        <v>0</v>
      </c>
      <c r="GU40" s="5">
        <v>0</v>
      </c>
      <c r="GV40" s="5">
        <v>19210</v>
      </c>
      <c r="GW40" s="5">
        <v>0</v>
      </c>
    </row>
    <row r="41" spans="1:205" ht="12.75">
      <c r="A41" s="32">
        <v>485</v>
      </c>
      <c r="B41" s="32" t="s">
        <v>128</v>
      </c>
      <c r="C41" s="32">
        <v>1353604</v>
      </c>
      <c r="D41" s="32">
        <v>0</v>
      </c>
      <c r="E41" s="32">
        <v>203048</v>
      </c>
      <c r="F41" s="32">
        <v>0</v>
      </c>
      <c r="G41" s="32">
        <v>0</v>
      </c>
      <c r="H41" s="32">
        <v>0</v>
      </c>
      <c r="I41" s="32">
        <v>0</v>
      </c>
      <c r="J41" s="32">
        <v>1417667</v>
      </c>
      <c r="K41" s="32">
        <v>0</v>
      </c>
      <c r="L41" s="32">
        <v>200250</v>
      </c>
      <c r="M41" s="32">
        <v>0</v>
      </c>
      <c r="N41" s="32">
        <v>50000</v>
      </c>
      <c r="O41" s="32">
        <v>0</v>
      </c>
      <c r="P41" s="32">
        <v>0</v>
      </c>
      <c r="Q41" s="32">
        <v>1320940</v>
      </c>
      <c r="R41" s="32">
        <v>0</v>
      </c>
      <c r="S41" s="32">
        <v>180870</v>
      </c>
      <c r="T41" s="32">
        <v>0</v>
      </c>
      <c r="U41" s="32">
        <v>110000</v>
      </c>
      <c r="V41" s="32">
        <v>0</v>
      </c>
      <c r="W41" s="32">
        <v>0</v>
      </c>
      <c r="X41" s="32">
        <v>782184</v>
      </c>
      <c r="Y41" s="32">
        <v>0</v>
      </c>
      <c r="Z41" s="32">
        <v>176325</v>
      </c>
      <c r="AA41" s="32">
        <v>0</v>
      </c>
      <c r="AB41" s="32">
        <v>150000</v>
      </c>
      <c r="AC41" s="32">
        <v>0</v>
      </c>
      <c r="AD41" s="32">
        <v>0</v>
      </c>
      <c r="AE41" s="32">
        <v>879514</v>
      </c>
      <c r="AF41" s="32">
        <v>0</v>
      </c>
      <c r="AG41" s="32">
        <v>237855</v>
      </c>
      <c r="AH41" s="32">
        <v>0</v>
      </c>
      <c r="AI41" s="32">
        <v>0</v>
      </c>
      <c r="AJ41" s="32">
        <v>0</v>
      </c>
      <c r="AK41" s="32">
        <v>0</v>
      </c>
      <c r="AL41" s="32">
        <v>845599</v>
      </c>
      <c r="AM41" s="32">
        <v>0</v>
      </c>
      <c r="AN41" s="32">
        <v>415968</v>
      </c>
      <c r="AO41" s="32">
        <v>0</v>
      </c>
      <c r="AP41" s="32">
        <v>0</v>
      </c>
      <c r="AQ41" s="32">
        <v>0</v>
      </c>
      <c r="AR41" s="32">
        <v>0</v>
      </c>
      <c r="AS41" s="32">
        <v>889286</v>
      </c>
      <c r="AT41" s="32">
        <v>0</v>
      </c>
      <c r="AU41" s="32">
        <v>529070</v>
      </c>
      <c r="AV41" s="32">
        <v>0</v>
      </c>
      <c r="AW41" s="32">
        <v>0</v>
      </c>
      <c r="AX41" s="32">
        <v>0</v>
      </c>
      <c r="AY41" s="32">
        <v>0</v>
      </c>
      <c r="AZ41" s="32">
        <v>867991</v>
      </c>
      <c r="BA41" s="32">
        <v>0</v>
      </c>
      <c r="BB41" s="32">
        <v>598663</v>
      </c>
      <c r="BC41" s="32">
        <v>0</v>
      </c>
      <c r="BD41" s="32">
        <v>0</v>
      </c>
      <c r="BE41" s="32">
        <v>0</v>
      </c>
      <c r="BF41" s="32">
        <v>0</v>
      </c>
      <c r="BG41" s="32">
        <v>796521</v>
      </c>
      <c r="BH41" s="32">
        <v>0</v>
      </c>
      <c r="BI41" s="32">
        <v>638563</v>
      </c>
      <c r="BJ41" s="32">
        <v>0</v>
      </c>
      <c r="BK41" s="32">
        <v>0</v>
      </c>
      <c r="BL41" s="32">
        <v>0</v>
      </c>
      <c r="BM41" s="32">
        <v>0</v>
      </c>
      <c r="BN41" s="32">
        <v>905667</v>
      </c>
      <c r="BO41" s="32">
        <v>0</v>
      </c>
      <c r="BP41" s="32">
        <v>648938</v>
      </c>
      <c r="BQ41" s="32">
        <v>0</v>
      </c>
      <c r="BR41" s="32">
        <v>0</v>
      </c>
      <c r="BS41" s="32">
        <v>0</v>
      </c>
      <c r="BT41" s="32">
        <v>0</v>
      </c>
      <c r="BU41" s="32">
        <v>1016399</v>
      </c>
      <c r="BV41" s="32">
        <v>0</v>
      </c>
      <c r="BW41" s="32">
        <v>658063</v>
      </c>
      <c r="BX41" s="32">
        <v>0</v>
      </c>
      <c r="BY41" s="32">
        <v>0</v>
      </c>
      <c r="BZ41" s="32">
        <v>0</v>
      </c>
      <c r="CA41" s="32">
        <v>0</v>
      </c>
      <c r="CB41" s="32">
        <v>1108015</v>
      </c>
      <c r="CC41" s="32">
        <v>0</v>
      </c>
      <c r="CD41" s="32">
        <v>661062</v>
      </c>
      <c r="CE41" s="32">
        <v>0</v>
      </c>
      <c r="CF41" s="32">
        <v>0</v>
      </c>
      <c r="CG41" s="32">
        <v>0</v>
      </c>
      <c r="CH41" s="32">
        <v>0</v>
      </c>
      <c r="CI41" s="32">
        <v>1020349</v>
      </c>
      <c r="CK41" s="32">
        <v>658735</v>
      </c>
      <c r="CL41" s="32">
        <v>0</v>
      </c>
      <c r="CO41" s="32">
        <v>0</v>
      </c>
      <c r="CP41" s="32">
        <v>989291</v>
      </c>
      <c r="CR41" s="32">
        <v>656797</v>
      </c>
      <c r="CS41" s="32">
        <v>0</v>
      </c>
      <c r="CV41" s="32">
        <v>0</v>
      </c>
      <c r="CW41" s="32">
        <v>1122428</v>
      </c>
      <c r="CY41" s="32">
        <v>659637</v>
      </c>
      <c r="CZ41" s="32">
        <v>0</v>
      </c>
      <c r="DC41" s="32">
        <v>0</v>
      </c>
      <c r="DD41" s="32">
        <v>1321545</v>
      </c>
      <c r="DF41" s="32">
        <v>653387</v>
      </c>
      <c r="DG41" s="32">
        <v>0</v>
      </c>
      <c r="DK41" s="32">
        <v>1709493</v>
      </c>
      <c r="DM41" s="32">
        <v>652737</v>
      </c>
      <c r="DN41" s="32">
        <v>0</v>
      </c>
      <c r="DR41" s="32">
        <v>1753972</v>
      </c>
      <c r="DT41" s="32">
        <v>650050</v>
      </c>
      <c r="DU41" s="32">
        <v>0</v>
      </c>
      <c r="DX41" s="35"/>
      <c r="DY41" s="36">
        <v>1815773</v>
      </c>
      <c r="DZ41" s="37"/>
      <c r="EA41" s="38">
        <v>616919</v>
      </c>
      <c r="EB41" s="32">
        <v>0</v>
      </c>
      <c r="EF41" s="32">
        <v>1954339</v>
      </c>
      <c r="EH41" s="32">
        <v>615200</v>
      </c>
      <c r="EI41" s="32">
        <v>0</v>
      </c>
      <c r="EM41" s="32">
        <v>2445049</v>
      </c>
      <c r="EO41" s="32">
        <v>1111913</v>
      </c>
      <c r="EP41" s="32">
        <v>0</v>
      </c>
      <c r="ET41" s="32">
        <v>2675574</v>
      </c>
      <c r="EV41" s="32">
        <v>870247</v>
      </c>
      <c r="EW41" s="32">
        <v>0</v>
      </c>
      <c r="FA41" s="32">
        <v>2460580</v>
      </c>
      <c r="FC41" s="32">
        <v>1105787</v>
      </c>
      <c r="FD41" s="32">
        <v>0</v>
      </c>
      <c r="FH41" s="32">
        <v>2497730</v>
      </c>
      <c r="FJ41" s="32">
        <v>1104963</v>
      </c>
      <c r="FK41" s="32">
        <v>0</v>
      </c>
      <c r="FO41" s="5">
        <v>2931317</v>
      </c>
      <c r="FP41" s="5">
        <v>0</v>
      </c>
      <c r="FQ41" s="5">
        <v>980325</v>
      </c>
      <c r="FR41" s="5">
        <v>0</v>
      </c>
      <c r="FS41" s="5">
        <v>0</v>
      </c>
      <c r="FT41" s="5">
        <v>0</v>
      </c>
      <c r="FU41" s="5">
        <v>0</v>
      </c>
      <c r="FV41" s="5">
        <v>2883248</v>
      </c>
      <c r="FW41" s="5">
        <v>0</v>
      </c>
      <c r="FX41" s="5">
        <v>1094923</v>
      </c>
      <c r="FY41" s="5">
        <v>0</v>
      </c>
      <c r="FZ41" s="5">
        <v>0</v>
      </c>
      <c r="GA41" s="5">
        <v>0</v>
      </c>
      <c r="GB41" s="5">
        <v>0</v>
      </c>
      <c r="GC41" s="5">
        <v>3038486</v>
      </c>
      <c r="GD41" s="5">
        <v>0</v>
      </c>
      <c r="GE41" s="5">
        <v>1223400</v>
      </c>
      <c r="GF41" s="5">
        <v>0</v>
      </c>
      <c r="GG41" s="5">
        <v>0</v>
      </c>
      <c r="GH41" s="5">
        <v>0</v>
      </c>
      <c r="GI41" s="5">
        <v>0</v>
      </c>
      <c r="GJ41" s="5">
        <f>INDEX(Sheet1!$D$2:$D$434,MATCH(Data!B41,Sheet1!$B$2:$B$434,0))</f>
        <v>2814989</v>
      </c>
      <c r="GK41" s="5">
        <f>INDEX(Sheet1!$E$2:$E$434,MATCH(Data!B41,Sheet1!$B$2:$B$434,0))</f>
        <v>0</v>
      </c>
      <c r="GL41" s="5">
        <f>INDEX(Sheet1!$H$2:$H$434,MATCH(Data!B41,Sheet1!$B$2:$B$434,0))</f>
        <v>1388275</v>
      </c>
      <c r="GM41" s="5">
        <f>INDEX(Sheet1!$K$2:$K$434,MATCH(Data!B41,Sheet1!$B$2:$B$434,0))</f>
        <v>0</v>
      </c>
      <c r="GN41" s="5">
        <f>INDEX(Sheet1!$F$2:$F$434,MATCH(Data!B41,Sheet1!$B$2:$B$434,0))</f>
        <v>0</v>
      </c>
      <c r="GO41" s="5">
        <f>INDEX(Sheet1!$I$2:$I$434,MATCH(Data!B41,Sheet1!$B$2:$B$434,0))</f>
        <v>0</v>
      </c>
      <c r="GP41" s="5">
        <f>INDEX(Sheet1!$J$2:$J$434,MATCH(Data!B41,Sheet1!$B$2:$B$434,0))</f>
        <v>0</v>
      </c>
      <c r="GQ41" s="5">
        <v>2479358</v>
      </c>
      <c r="GR41" s="5">
        <v>0</v>
      </c>
      <c r="GS41" s="5">
        <v>1397717</v>
      </c>
      <c r="GT41" s="5">
        <v>0</v>
      </c>
      <c r="GU41" s="5">
        <v>0</v>
      </c>
      <c r="GV41" s="5">
        <v>0</v>
      </c>
      <c r="GW41" s="5">
        <v>0</v>
      </c>
    </row>
    <row r="42" spans="1:205" ht="12.75">
      <c r="A42" s="32">
        <v>497</v>
      </c>
      <c r="B42" s="32" t="s">
        <v>129</v>
      </c>
      <c r="C42" s="32">
        <v>2885377</v>
      </c>
      <c r="D42" s="32">
        <v>0</v>
      </c>
      <c r="E42" s="32">
        <v>121010</v>
      </c>
      <c r="F42" s="32">
        <v>0</v>
      </c>
      <c r="G42" s="32">
        <v>0</v>
      </c>
      <c r="H42" s="32">
        <v>0</v>
      </c>
      <c r="I42" s="32">
        <v>0</v>
      </c>
      <c r="J42" s="32">
        <v>2769852</v>
      </c>
      <c r="K42" s="32">
        <v>0</v>
      </c>
      <c r="L42" s="32">
        <v>125721</v>
      </c>
      <c r="M42" s="32">
        <v>0</v>
      </c>
      <c r="N42" s="32">
        <v>0</v>
      </c>
      <c r="O42" s="32">
        <v>0</v>
      </c>
      <c r="P42" s="32">
        <v>0</v>
      </c>
      <c r="Q42" s="32">
        <v>2567869</v>
      </c>
      <c r="R42" s="32">
        <v>0</v>
      </c>
      <c r="S42" s="32">
        <v>100972</v>
      </c>
      <c r="T42" s="32">
        <v>0</v>
      </c>
      <c r="U42" s="32">
        <v>0</v>
      </c>
      <c r="V42" s="32">
        <v>0</v>
      </c>
      <c r="W42" s="32">
        <v>0</v>
      </c>
      <c r="X42" s="32">
        <v>2107522</v>
      </c>
      <c r="Y42" s="32">
        <v>0</v>
      </c>
      <c r="Z42" s="32">
        <v>99442</v>
      </c>
      <c r="AA42" s="32">
        <v>0</v>
      </c>
      <c r="AB42" s="32">
        <v>0</v>
      </c>
      <c r="AC42" s="32">
        <v>0</v>
      </c>
      <c r="AD42" s="32">
        <v>0</v>
      </c>
      <c r="AE42" s="32">
        <v>2104668</v>
      </c>
      <c r="AF42" s="32">
        <v>0</v>
      </c>
      <c r="AG42" s="32">
        <v>81113</v>
      </c>
      <c r="AH42" s="32">
        <v>0</v>
      </c>
      <c r="AI42" s="32">
        <v>0</v>
      </c>
      <c r="AJ42" s="32">
        <v>0</v>
      </c>
      <c r="AK42" s="32">
        <v>0</v>
      </c>
      <c r="AL42" s="32">
        <v>2271831</v>
      </c>
      <c r="AM42" s="32">
        <v>0</v>
      </c>
      <c r="AN42" s="32">
        <v>78112</v>
      </c>
      <c r="AO42" s="32">
        <v>0</v>
      </c>
      <c r="AP42" s="32">
        <v>0</v>
      </c>
      <c r="AQ42" s="32">
        <v>0</v>
      </c>
      <c r="AR42" s="32">
        <v>0</v>
      </c>
      <c r="AS42" s="32">
        <v>2374793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3000505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532</v>
      </c>
      <c r="BG42" s="32">
        <v>2989524</v>
      </c>
      <c r="BH42" s="32">
        <v>0</v>
      </c>
      <c r="BI42" s="32">
        <v>410152</v>
      </c>
      <c r="BJ42" s="32">
        <v>0</v>
      </c>
      <c r="BK42" s="32">
        <v>0</v>
      </c>
      <c r="BL42" s="32">
        <v>0</v>
      </c>
      <c r="BM42" s="32">
        <v>2363</v>
      </c>
      <c r="BN42" s="32">
        <v>2631777</v>
      </c>
      <c r="BO42" s="32">
        <v>0</v>
      </c>
      <c r="BP42" s="32">
        <v>550153</v>
      </c>
      <c r="BQ42" s="32">
        <v>0</v>
      </c>
      <c r="BR42" s="32">
        <v>0</v>
      </c>
      <c r="BS42" s="32">
        <v>0</v>
      </c>
      <c r="BT42" s="32">
        <v>2155</v>
      </c>
      <c r="BU42" s="32">
        <v>2718194</v>
      </c>
      <c r="BV42" s="32">
        <v>112166</v>
      </c>
      <c r="BW42" s="32">
        <v>829269</v>
      </c>
      <c r="BX42" s="32">
        <v>0</v>
      </c>
      <c r="BY42" s="32">
        <v>0</v>
      </c>
      <c r="BZ42" s="32">
        <v>0</v>
      </c>
      <c r="CA42" s="32">
        <v>11607</v>
      </c>
      <c r="CB42" s="32">
        <v>3036141</v>
      </c>
      <c r="CC42" s="32">
        <v>89275</v>
      </c>
      <c r="CD42" s="32">
        <v>892067</v>
      </c>
      <c r="CE42" s="32">
        <v>0</v>
      </c>
      <c r="CF42" s="32">
        <v>0</v>
      </c>
      <c r="CG42" s="32">
        <v>0</v>
      </c>
      <c r="CH42" s="32">
        <v>1912</v>
      </c>
      <c r="CI42" s="32">
        <v>2839155</v>
      </c>
      <c r="CJ42" s="32">
        <v>92850</v>
      </c>
      <c r="CK42" s="32">
        <v>927449</v>
      </c>
      <c r="CL42" s="32">
        <v>0</v>
      </c>
      <c r="CO42" s="32">
        <v>3766</v>
      </c>
      <c r="CP42" s="32">
        <v>2612854</v>
      </c>
      <c r="CQ42" s="32">
        <v>96188</v>
      </c>
      <c r="CR42" s="32">
        <v>955725</v>
      </c>
      <c r="CS42" s="32">
        <v>0</v>
      </c>
      <c r="CV42" s="32">
        <v>358</v>
      </c>
      <c r="CW42" s="32">
        <v>3185703</v>
      </c>
      <c r="CX42" s="32">
        <v>99288</v>
      </c>
      <c r="CY42" s="32">
        <v>987225</v>
      </c>
      <c r="CZ42" s="32">
        <v>0</v>
      </c>
      <c r="DC42" s="32">
        <v>1122</v>
      </c>
      <c r="DD42" s="32">
        <v>3086757</v>
      </c>
      <c r="DE42" s="32">
        <v>102150</v>
      </c>
      <c r="DF42" s="32">
        <v>1016396</v>
      </c>
      <c r="DG42" s="32">
        <v>0</v>
      </c>
      <c r="DJ42" s="32">
        <v>381</v>
      </c>
      <c r="DK42" s="32">
        <v>3567124</v>
      </c>
      <c r="DL42" s="32">
        <v>114775</v>
      </c>
      <c r="DM42" s="32">
        <v>1047966</v>
      </c>
      <c r="DN42" s="32">
        <v>0</v>
      </c>
      <c r="DP42" s="32">
        <v>22066</v>
      </c>
      <c r="DQ42" s="32">
        <v>956</v>
      </c>
      <c r="DR42" s="32">
        <v>3640179</v>
      </c>
      <c r="DS42" s="32">
        <v>121688</v>
      </c>
      <c r="DT42" s="32">
        <v>1076773</v>
      </c>
      <c r="DU42" s="32">
        <v>0</v>
      </c>
      <c r="DW42" s="32">
        <v>23500</v>
      </c>
      <c r="DX42" s="38">
        <v>2594</v>
      </c>
      <c r="DY42" s="36">
        <v>3860172</v>
      </c>
      <c r="DZ42" s="36">
        <v>133125</v>
      </c>
      <c r="EA42" s="38">
        <v>1086368</v>
      </c>
      <c r="EB42" s="32">
        <v>0</v>
      </c>
      <c r="ED42" s="32">
        <v>23500</v>
      </c>
      <c r="EE42" s="32">
        <v>441</v>
      </c>
      <c r="EF42" s="32">
        <v>3847074</v>
      </c>
      <c r="EG42" s="32">
        <v>116423</v>
      </c>
      <c r="EH42" s="32">
        <v>1608181</v>
      </c>
      <c r="EI42" s="32">
        <v>0</v>
      </c>
      <c r="EK42" s="32">
        <v>23000</v>
      </c>
      <c r="EL42" s="32">
        <v>311</v>
      </c>
      <c r="EM42" s="32">
        <v>4099061</v>
      </c>
      <c r="EN42" s="32">
        <v>113900</v>
      </c>
      <c r="EO42" s="32">
        <v>1681931</v>
      </c>
      <c r="EP42" s="32">
        <v>0</v>
      </c>
      <c r="ER42" s="32">
        <v>23000</v>
      </c>
      <c r="ES42" s="32">
        <v>491</v>
      </c>
      <c r="ET42" s="32">
        <v>4034884</v>
      </c>
      <c r="EU42" s="32">
        <v>111900</v>
      </c>
      <c r="EV42" s="32">
        <v>1711000</v>
      </c>
      <c r="EW42" s="32">
        <v>0</v>
      </c>
      <c r="EY42" s="32">
        <v>23000</v>
      </c>
      <c r="FA42" s="32">
        <v>4192362</v>
      </c>
      <c r="FB42" s="32">
        <v>119900</v>
      </c>
      <c r="FC42" s="32">
        <v>1740000</v>
      </c>
      <c r="FD42" s="32">
        <v>0</v>
      </c>
      <c r="FF42" s="32">
        <v>23000</v>
      </c>
      <c r="FH42" s="32">
        <v>3813206</v>
      </c>
      <c r="FI42" s="32">
        <v>122700</v>
      </c>
      <c r="FJ42" s="32">
        <v>1877778</v>
      </c>
      <c r="FK42" s="32">
        <v>0</v>
      </c>
      <c r="FM42" s="32">
        <v>28000</v>
      </c>
      <c r="FO42" s="5">
        <v>3971141</v>
      </c>
      <c r="FP42" s="5">
        <v>120400</v>
      </c>
      <c r="FQ42" s="5">
        <v>2008250</v>
      </c>
      <c r="FR42" s="5">
        <v>0</v>
      </c>
      <c r="FS42" s="5">
        <v>0</v>
      </c>
      <c r="FT42" s="5">
        <v>28000</v>
      </c>
      <c r="FU42" s="5">
        <v>59</v>
      </c>
      <c r="FV42" s="5">
        <v>3701209</v>
      </c>
      <c r="FW42" s="5">
        <v>127813</v>
      </c>
      <c r="FX42" s="5">
        <v>2047250</v>
      </c>
      <c r="FY42" s="5">
        <v>0</v>
      </c>
      <c r="FZ42" s="5">
        <v>0</v>
      </c>
      <c r="GA42" s="5">
        <v>28000</v>
      </c>
      <c r="GB42" s="5">
        <v>0</v>
      </c>
      <c r="GC42" s="5">
        <v>3988645</v>
      </c>
      <c r="GD42" s="5">
        <v>0</v>
      </c>
      <c r="GE42" s="5">
        <v>2259094</v>
      </c>
      <c r="GF42" s="5">
        <v>0</v>
      </c>
      <c r="GG42" s="5">
        <v>0</v>
      </c>
      <c r="GH42" s="5">
        <v>35000</v>
      </c>
      <c r="GI42" s="5">
        <v>0</v>
      </c>
      <c r="GJ42" s="5">
        <f>INDEX(Sheet1!$D$2:$D$434,MATCH(Data!B42,Sheet1!$B$2:$B$434,0))</f>
        <v>3944883</v>
      </c>
      <c r="GK42" s="5">
        <f>INDEX(Sheet1!$E$2:$E$434,MATCH(Data!B42,Sheet1!$B$2:$B$434,0))</f>
        <v>0</v>
      </c>
      <c r="GL42" s="5">
        <f>INDEX(Sheet1!$H$2:$H$434,MATCH(Data!B42,Sheet1!$B$2:$B$434,0))</f>
        <v>2250400</v>
      </c>
      <c r="GM42" s="5">
        <f>INDEX(Sheet1!$K$2:$K$434,MATCH(Data!B42,Sheet1!$B$2:$B$434,0))</f>
        <v>0</v>
      </c>
      <c r="GN42" s="5">
        <f>INDEX(Sheet1!$F$2:$F$434,MATCH(Data!B42,Sheet1!$B$2:$B$434,0))</f>
        <v>0</v>
      </c>
      <c r="GO42" s="5">
        <f>INDEX(Sheet1!$I$2:$I$434,MATCH(Data!B42,Sheet1!$B$2:$B$434,0))</f>
        <v>35000</v>
      </c>
      <c r="GP42" s="5">
        <f>INDEX(Sheet1!$J$2:$J$434,MATCH(Data!B42,Sheet1!$B$2:$B$434,0))</f>
        <v>0</v>
      </c>
      <c r="GQ42" s="5">
        <v>4236850</v>
      </c>
      <c r="GR42" s="5">
        <v>0</v>
      </c>
      <c r="GS42" s="5">
        <v>2301650</v>
      </c>
      <c r="GT42" s="5">
        <v>0</v>
      </c>
      <c r="GU42" s="5">
        <v>0</v>
      </c>
      <c r="GV42" s="5">
        <v>35000</v>
      </c>
      <c r="GW42" s="5">
        <v>0</v>
      </c>
    </row>
    <row r="43" spans="1:205" ht="12.75">
      <c r="A43" s="32">
        <v>539</v>
      </c>
      <c r="B43" s="32" t="s">
        <v>558</v>
      </c>
      <c r="C43" s="32">
        <v>1301260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1273529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CE43" s="32">
        <v>0</v>
      </c>
      <c r="DX43" s="35"/>
      <c r="DY43" s="39"/>
      <c r="DZ43" s="39"/>
      <c r="EA43" s="35"/>
      <c r="GC43" s="5" t="s">
        <v>673</v>
      </c>
      <c r="GD43" s="5" t="s">
        <v>673</v>
      </c>
      <c r="GE43" s="5" t="s">
        <v>673</v>
      </c>
      <c r="GF43" s="5" t="s">
        <v>673</v>
      </c>
      <c r="GG43" s="5" t="s">
        <v>673</v>
      </c>
      <c r="GH43" s="5" t="s">
        <v>673</v>
      </c>
      <c r="GI43" s="5" t="s">
        <v>673</v>
      </c>
      <c r="GQ43" s="5">
        <v>0</v>
      </c>
      <c r="GR43" s="5">
        <v>0</v>
      </c>
      <c r="GS43" s="5">
        <v>0</v>
      </c>
      <c r="GT43" s="5">
        <v>0</v>
      </c>
      <c r="GU43" s="5">
        <v>0</v>
      </c>
      <c r="GV43" s="5">
        <v>0</v>
      </c>
      <c r="GW43" s="5">
        <v>0</v>
      </c>
    </row>
    <row r="44" spans="1:205" ht="12.75">
      <c r="A44" s="32">
        <v>602</v>
      </c>
      <c r="B44" s="32" t="s">
        <v>130</v>
      </c>
      <c r="C44" s="32">
        <v>2675423</v>
      </c>
      <c r="D44" s="32">
        <v>0</v>
      </c>
      <c r="E44" s="32">
        <v>223662</v>
      </c>
      <c r="F44" s="32">
        <v>0</v>
      </c>
      <c r="G44" s="32">
        <v>0</v>
      </c>
      <c r="H44" s="32">
        <v>0</v>
      </c>
      <c r="I44" s="32">
        <v>0</v>
      </c>
      <c r="J44" s="32">
        <v>2461695</v>
      </c>
      <c r="K44" s="32">
        <v>0</v>
      </c>
      <c r="L44" s="32">
        <v>222383</v>
      </c>
      <c r="M44" s="32">
        <v>0</v>
      </c>
      <c r="N44" s="32">
        <v>0</v>
      </c>
      <c r="O44" s="32">
        <v>0</v>
      </c>
      <c r="P44" s="32">
        <v>0</v>
      </c>
      <c r="Q44" s="32">
        <v>2397513</v>
      </c>
      <c r="R44" s="32">
        <v>0</v>
      </c>
      <c r="S44" s="32">
        <v>212083</v>
      </c>
      <c r="T44" s="32">
        <v>0</v>
      </c>
      <c r="U44" s="32">
        <v>0</v>
      </c>
      <c r="V44" s="32">
        <v>0</v>
      </c>
      <c r="W44" s="32">
        <v>712</v>
      </c>
      <c r="X44" s="32">
        <v>1753156</v>
      </c>
      <c r="Y44" s="32">
        <v>0</v>
      </c>
      <c r="Z44" s="32">
        <v>605337</v>
      </c>
      <c r="AA44" s="32">
        <v>0</v>
      </c>
      <c r="AB44" s="32">
        <v>0</v>
      </c>
      <c r="AC44" s="32">
        <v>0</v>
      </c>
      <c r="AD44" s="32">
        <v>942</v>
      </c>
      <c r="AE44" s="32">
        <v>1924811</v>
      </c>
      <c r="AF44" s="32">
        <v>0</v>
      </c>
      <c r="AG44" s="32">
        <v>595000</v>
      </c>
      <c r="AH44" s="32">
        <v>0</v>
      </c>
      <c r="AI44" s="32">
        <v>0</v>
      </c>
      <c r="AJ44" s="32">
        <v>0</v>
      </c>
      <c r="AK44" s="32">
        <v>0</v>
      </c>
      <c r="AL44" s="32">
        <v>1880068</v>
      </c>
      <c r="AM44" s="32">
        <v>0</v>
      </c>
      <c r="AN44" s="32">
        <v>690200</v>
      </c>
      <c r="AO44" s="32">
        <v>0</v>
      </c>
      <c r="AP44" s="32">
        <v>0</v>
      </c>
      <c r="AQ44" s="32">
        <v>0</v>
      </c>
      <c r="AR44" s="32">
        <v>1571</v>
      </c>
      <c r="AS44" s="32">
        <v>1918504</v>
      </c>
      <c r="AT44" s="32">
        <v>0</v>
      </c>
      <c r="AU44" s="32">
        <v>737780</v>
      </c>
      <c r="AV44" s="32">
        <v>0</v>
      </c>
      <c r="AW44" s="32">
        <v>0</v>
      </c>
      <c r="AX44" s="32">
        <v>0</v>
      </c>
      <c r="AY44" s="32">
        <v>0</v>
      </c>
      <c r="AZ44" s="32">
        <v>2121427</v>
      </c>
      <c r="BA44" s="32">
        <v>0</v>
      </c>
      <c r="BB44" s="32">
        <v>743559</v>
      </c>
      <c r="BC44" s="32">
        <v>0</v>
      </c>
      <c r="BD44" s="32">
        <v>0</v>
      </c>
      <c r="BE44" s="32">
        <v>0</v>
      </c>
      <c r="BF44" s="32">
        <v>0</v>
      </c>
      <c r="BG44" s="32">
        <v>2043088</v>
      </c>
      <c r="BH44" s="32">
        <v>0</v>
      </c>
      <c r="BI44" s="32">
        <v>728309</v>
      </c>
      <c r="BJ44" s="32">
        <v>0</v>
      </c>
      <c r="BK44" s="32">
        <v>0</v>
      </c>
      <c r="BL44" s="32">
        <v>0</v>
      </c>
      <c r="BM44" s="32">
        <v>0</v>
      </c>
      <c r="BN44" s="32">
        <v>2309112</v>
      </c>
      <c r="BO44" s="32">
        <v>0</v>
      </c>
      <c r="BP44" s="32">
        <v>727115</v>
      </c>
      <c r="BQ44" s="32">
        <v>0</v>
      </c>
      <c r="BR44" s="32">
        <v>0</v>
      </c>
      <c r="BS44" s="32">
        <v>0</v>
      </c>
      <c r="BT44" s="32">
        <v>0</v>
      </c>
      <c r="BU44" s="32">
        <v>2128537</v>
      </c>
      <c r="BV44" s="32">
        <v>40000</v>
      </c>
      <c r="BW44" s="32">
        <v>723935</v>
      </c>
      <c r="BX44" s="32">
        <v>0</v>
      </c>
      <c r="BY44" s="32">
        <v>0</v>
      </c>
      <c r="BZ44" s="32">
        <v>0</v>
      </c>
      <c r="CA44" s="32">
        <v>0</v>
      </c>
      <c r="CB44" s="32">
        <v>2434049</v>
      </c>
      <c r="CC44" s="32">
        <v>40000</v>
      </c>
      <c r="CD44" s="32">
        <v>709346</v>
      </c>
      <c r="CE44" s="32">
        <v>0</v>
      </c>
      <c r="CF44" s="32">
        <v>0</v>
      </c>
      <c r="CG44" s="32">
        <v>0</v>
      </c>
      <c r="CH44" s="32">
        <v>0</v>
      </c>
      <c r="CI44" s="32">
        <v>2276444</v>
      </c>
      <c r="CJ44" s="32">
        <v>40000</v>
      </c>
      <c r="CK44" s="32">
        <v>717560</v>
      </c>
      <c r="CL44" s="32">
        <v>0</v>
      </c>
      <c r="CO44" s="32">
        <v>0</v>
      </c>
      <c r="CP44" s="32">
        <v>2195204</v>
      </c>
      <c r="CQ44" s="32">
        <v>60000</v>
      </c>
      <c r="CR44" s="32">
        <v>719108</v>
      </c>
      <c r="CS44" s="32">
        <v>0</v>
      </c>
      <c r="CV44" s="32">
        <v>0</v>
      </c>
      <c r="CW44" s="32">
        <v>2569467</v>
      </c>
      <c r="CX44" s="32">
        <v>67426</v>
      </c>
      <c r="CY44" s="32">
        <v>716141</v>
      </c>
      <c r="CZ44" s="32">
        <v>0</v>
      </c>
      <c r="DC44" s="32">
        <v>0</v>
      </c>
      <c r="DD44" s="32">
        <v>2651730</v>
      </c>
      <c r="DE44" s="32">
        <v>67426</v>
      </c>
      <c r="DF44" s="32">
        <v>697095</v>
      </c>
      <c r="DG44" s="32">
        <v>0</v>
      </c>
      <c r="DK44" s="32">
        <v>3063392</v>
      </c>
      <c r="DL44" s="32">
        <v>67426</v>
      </c>
      <c r="DM44" s="32">
        <v>763539</v>
      </c>
      <c r="DN44" s="32">
        <v>0</v>
      </c>
      <c r="DR44" s="32">
        <v>3329328</v>
      </c>
      <c r="DS44" s="32">
        <v>67426</v>
      </c>
      <c r="DT44" s="32">
        <v>780631</v>
      </c>
      <c r="DU44" s="32">
        <v>0</v>
      </c>
      <c r="DW44" s="32">
        <v>45000</v>
      </c>
      <c r="DX44" s="35"/>
      <c r="DY44" s="36">
        <v>3413322</v>
      </c>
      <c r="DZ44" s="36">
        <v>67426</v>
      </c>
      <c r="EA44" s="38">
        <v>821761</v>
      </c>
      <c r="EB44" s="32">
        <v>0</v>
      </c>
      <c r="ED44" s="32">
        <v>35000</v>
      </c>
      <c r="EF44" s="32">
        <v>3250744</v>
      </c>
      <c r="EG44" s="32">
        <v>57079</v>
      </c>
      <c r="EH44" s="32">
        <v>792491</v>
      </c>
      <c r="EI44" s="32">
        <v>0</v>
      </c>
      <c r="EK44" s="32">
        <v>35000</v>
      </c>
      <c r="EM44" s="32">
        <v>3519149</v>
      </c>
      <c r="EN44" s="32">
        <v>57252</v>
      </c>
      <c r="EO44" s="32">
        <v>799241</v>
      </c>
      <c r="EP44" s="32">
        <v>0</v>
      </c>
      <c r="ER44" s="32">
        <v>35000</v>
      </c>
      <c r="ET44" s="32">
        <v>3769278</v>
      </c>
      <c r="EU44" s="32">
        <v>56452</v>
      </c>
      <c r="EV44" s="32">
        <v>795116</v>
      </c>
      <c r="EW44" s="32">
        <v>0</v>
      </c>
      <c r="EY44" s="32">
        <v>35000</v>
      </c>
      <c r="FA44" s="32">
        <v>3549872</v>
      </c>
      <c r="FB44" s="32">
        <v>55652</v>
      </c>
      <c r="FC44" s="32">
        <v>780963</v>
      </c>
      <c r="FD44" s="32">
        <v>0</v>
      </c>
      <c r="FF44" s="32">
        <v>35000</v>
      </c>
      <c r="FH44" s="32">
        <v>3464563</v>
      </c>
      <c r="FI44" s="32">
        <v>59803</v>
      </c>
      <c r="FJ44" s="32">
        <v>815200</v>
      </c>
      <c r="FK44" s="32">
        <v>0</v>
      </c>
      <c r="FM44" s="32">
        <v>25000</v>
      </c>
      <c r="FO44" s="5">
        <v>3590884</v>
      </c>
      <c r="FP44" s="5">
        <v>58790</v>
      </c>
      <c r="FQ44" s="5">
        <v>845125</v>
      </c>
      <c r="FR44" s="5">
        <v>0</v>
      </c>
      <c r="FS44" s="5">
        <v>0</v>
      </c>
      <c r="FT44" s="5">
        <v>25000</v>
      </c>
      <c r="FU44" s="5">
        <v>0</v>
      </c>
      <c r="FV44" s="5">
        <v>3557078</v>
      </c>
      <c r="FW44" s="5">
        <v>57665</v>
      </c>
      <c r="FX44" s="5">
        <v>841438</v>
      </c>
      <c r="FY44" s="5">
        <v>0</v>
      </c>
      <c r="FZ44" s="5">
        <v>0</v>
      </c>
      <c r="GA44" s="5">
        <v>25000</v>
      </c>
      <c r="GB44" s="5">
        <v>0</v>
      </c>
      <c r="GC44" s="5">
        <v>3449128</v>
      </c>
      <c r="GD44" s="5">
        <v>56427</v>
      </c>
      <c r="GE44" s="5">
        <v>840337</v>
      </c>
      <c r="GF44" s="5">
        <v>0</v>
      </c>
      <c r="GG44" s="5">
        <v>0</v>
      </c>
      <c r="GH44" s="5">
        <v>25000</v>
      </c>
      <c r="GI44" s="5">
        <v>0</v>
      </c>
      <c r="GJ44" s="5">
        <f>INDEX(Sheet1!$D$2:$D$434,MATCH(Data!B44,Sheet1!$B$2:$B$434,0))</f>
        <v>3534556</v>
      </c>
      <c r="GK44" s="5">
        <f>INDEX(Sheet1!$E$2:$E$434,MATCH(Data!B44,Sheet1!$B$2:$B$434,0))</f>
        <v>59971</v>
      </c>
      <c r="GL44" s="5">
        <f>INDEX(Sheet1!$H$2:$H$434,MATCH(Data!B44,Sheet1!$B$2:$B$434,0))</f>
        <v>843887</v>
      </c>
      <c r="GM44" s="5">
        <f>INDEX(Sheet1!$K$2:$K$434,MATCH(Data!B44,Sheet1!$B$2:$B$434,0))</f>
        <v>0</v>
      </c>
      <c r="GN44" s="5">
        <f>INDEX(Sheet1!$F$2:$F$434,MATCH(Data!B44,Sheet1!$B$2:$B$434,0))</f>
        <v>0</v>
      </c>
      <c r="GO44" s="5">
        <f>INDEX(Sheet1!$I$2:$I$434,MATCH(Data!B44,Sheet1!$B$2:$B$434,0))</f>
        <v>35000</v>
      </c>
      <c r="GP44" s="5">
        <f>INDEX(Sheet1!$J$2:$J$434,MATCH(Data!B44,Sheet1!$B$2:$B$434,0))</f>
        <v>0</v>
      </c>
      <c r="GQ44" s="5">
        <v>3834884</v>
      </c>
      <c r="GR44" s="5">
        <v>58378</v>
      </c>
      <c r="GS44" s="5">
        <v>846041</v>
      </c>
      <c r="GT44" s="5">
        <v>0</v>
      </c>
      <c r="GU44" s="5">
        <v>0</v>
      </c>
      <c r="GV44" s="5">
        <v>100000</v>
      </c>
      <c r="GW44" s="5">
        <v>0</v>
      </c>
    </row>
    <row r="45" spans="1:205" ht="12.75">
      <c r="A45" s="32">
        <v>609</v>
      </c>
      <c r="B45" s="32" t="s">
        <v>131</v>
      </c>
      <c r="C45" s="32">
        <v>1716903</v>
      </c>
      <c r="D45" s="32">
        <v>0</v>
      </c>
      <c r="E45" s="32">
        <v>125775</v>
      </c>
      <c r="F45" s="32">
        <v>0</v>
      </c>
      <c r="G45" s="32">
        <v>0</v>
      </c>
      <c r="H45" s="32">
        <v>2600</v>
      </c>
      <c r="I45" s="32">
        <v>0</v>
      </c>
      <c r="J45" s="32">
        <v>1678543</v>
      </c>
      <c r="K45" s="32">
        <v>0</v>
      </c>
      <c r="L45" s="32">
        <v>122000</v>
      </c>
      <c r="M45" s="32">
        <v>0</v>
      </c>
      <c r="N45" s="32">
        <v>0</v>
      </c>
      <c r="O45" s="32">
        <v>2600</v>
      </c>
      <c r="P45" s="32">
        <v>0</v>
      </c>
      <c r="Q45" s="32">
        <v>1713675</v>
      </c>
      <c r="R45" s="32">
        <v>0</v>
      </c>
      <c r="S45" s="32">
        <v>114400</v>
      </c>
      <c r="T45" s="32">
        <v>0</v>
      </c>
      <c r="U45" s="32">
        <v>0</v>
      </c>
      <c r="V45" s="32">
        <v>2600</v>
      </c>
      <c r="W45" s="32">
        <v>0</v>
      </c>
      <c r="X45" s="32">
        <v>1218755</v>
      </c>
      <c r="Y45" s="32">
        <v>0</v>
      </c>
      <c r="Z45" s="32">
        <v>89200</v>
      </c>
      <c r="AA45" s="32">
        <v>0</v>
      </c>
      <c r="AB45" s="32">
        <v>0</v>
      </c>
      <c r="AC45" s="32">
        <v>2600</v>
      </c>
      <c r="AD45" s="32">
        <v>0</v>
      </c>
      <c r="AE45" s="32">
        <v>1247957</v>
      </c>
      <c r="AF45" s="32">
        <v>0</v>
      </c>
      <c r="AG45" s="32">
        <v>0</v>
      </c>
      <c r="AH45" s="32">
        <v>0</v>
      </c>
      <c r="AI45" s="32">
        <v>0</v>
      </c>
      <c r="AJ45" s="32">
        <v>2600</v>
      </c>
      <c r="AK45" s="32">
        <v>0</v>
      </c>
      <c r="AL45" s="32">
        <v>1340798</v>
      </c>
      <c r="AM45" s="32">
        <v>0</v>
      </c>
      <c r="AN45" s="32">
        <v>0</v>
      </c>
      <c r="AO45" s="32">
        <v>0</v>
      </c>
      <c r="AP45" s="32">
        <v>0</v>
      </c>
      <c r="AQ45" s="32">
        <v>2600</v>
      </c>
      <c r="AR45" s="32">
        <v>0</v>
      </c>
      <c r="AS45" s="32">
        <v>1353246</v>
      </c>
      <c r="AT45" s="32">
        <v>0</v>
      </c>
      <c r="AU45" s="32">
        <v>0</v>
      </c>
      <c r="AV45" s="32">
        <v>0</v>
      </c>
      <c r="AW45" s="32">
        <v>0</v>
      </c>
      <c r="AX45" s="32">
        <v>2600</v>
      </c>
      <c r="AY45" s="32">
        <v>0</v>
      </c>
      <c r="AZ45" s="32">
        <v>1456968</v>
      </c>
      <c r="BA45" s="32">
        <v>0</v>
      </c>
      <c r="BB45" s="32">
        <v>0</v>
      </c>
      <c r="BC45" s="32">
        <v>0</v>
      </c>
      <c r="BD45" s="32">
        <v>0</v>
      </c>
      <c r="BE45" s="32">
        <v>2600</v>
      </c>
      <c r="BF45" s="32">
        <v>0</v>
      </c>
      <c r="BG45" s="32">
        <v>1597699</v>
      </c>
      <c r="BH45" s="32">
        <v>0</v>
      </c>
      <c r="BI45" s="32">
        <v>0</v>
      </c>
      <c r="BJ45" s="32">
        <v>0</v>
      </c>
      <c r="BK45" s="32">
        <v>0</v>
      </c>
      <c r="BL45" s="32">
        <v>2600</v>
      </c>
      <c r="BM45" s="32">
        <v>376</v>
      </c>
      <c r="BN45" s="32">
        <v>1617703</v>
      </c>
      <c r="BO45" s="32">
        <v>0</v>
      </c>
      <c r="BP45" s="32">
        <v>0</v>
      </c>
      <c r="BQ45" s="32">
        <v>0</v>
      </c>
      <c r="BR45" s="32">
        <v>0</v>
      </c>
      <c r="BS45" s="32">
        <v>2600</v>
      </c>
      <c r="BT45" s="32">
        <v>219</v>
      </c>
      <c r="BU45" s="32">
        <v>1635488</v>
      </c>
      <c r="BV45" s="32">
        <v>0</v>
      </c>
      <c r="BW45" s="32">
        <v>0</v>
      </c>
      <c r="BX45" s="32">
        <v>0</v>
      </c>
      <c r="BY45" s="32">
        <v>0</v>
      </c>
      <c r="BZ45" s="32">
        <v>2600</v>
      </c>
      <c r="CA45" s="32">
        <v>0</v>
      </c>
      <c r="CB45" s="32">
        <v>1697939</v>
      </c>
      <c r="CC45" s="32">
        <v>0</v>
      </c>
      <c r="CD45" s="32">
        <v>0</v>
      </c>
      <c r="CE45" s="32">
        <v>0</v>
      </c>
      <c r="CF45" s="32">
        <v>0</v>
      </c>
      <c r="CG45" s="32">
        <v>2600</v>
      </c>
      <c r="CH45" s="32">
        <v>929.64</v>
      </c>
      <c r="CI45" s="32">
        <v>1573838</v>
      </c>
      <c r="CL45" s="32">
        <v>0</v>
      </c>
      <c r="CN45" s="32">
        <v>5000</v>
      </c>
      <c r="CO45" s="32">
        <v>0</v>
      </c>
      <c r="CP45" s="32">
        <v>1599132</v>
      </c>
      <c r="CS45" s="32">
        <v>0</v>
      </c>
      <c r="CU45" s="32">
        <v>5000</v>
      </c>
      <c r="CV45" s="32">
        <v>0</v>
      </c>
      <c r="CW45" s="32">
        <v>1900132</v>
      </c>
      <c r="CZ45" s="32">
        <v>0</v>
      </c>
      <c r="DB45" s="32">
        <v>5000</v>
      </c>
      <c r="DC45" s="32">
        <v>0</v>
      </c>
      <c r="DD45" s="32">
        <v>2159967</v>
      </c>
      <c r="DG45" s="32">
        <v>0</v>
      </c>
      <c r="DI45" s="32">
        <v>5000</v>
      </c>
      <c r="DK45" s="32">
        <v>2405384</v>
      </c>
      <c r="DN45" s="32">
        <v>0</v>
      </c>
      <c r="DP45" s="32">
        <v>5000</v>
      </c>
      <c r="DR45" s="32">
        <v>2444126</v>
      </c>
      <c r="DU45" s="32">
        <v>0</v>
      </c>
      <c r="DW45" s="32">
        <v>5000</v>
      </c>
      <c r="DX45" s="35"/>
      <c r="DY45" s="36">
        <v>2475610</v>
      </c>
      <c r="DZ45" s="37"/>
      <c r="EA45" s="35"/>
      <c r="EB45" s="32">
        <v>0</v>
      </c>
      <c r="ED45" s="32">
        <v>5000</v>
      </c>
      <c r="EF45" s="32">
        <v>2515929</v>
      </c>
      <c r="EI45" s="32">
        <v>0</v>
      </c>
      <c r="EK45" s="32">
        <v>5000</v>
      </c>
      <c r="EM45" s="32">
        <v>2014597</v>
      </c>
      <c r="EN45" s="32">
        <v>63783</v>
      </c>
      <c r="EP45" s="32">
        <v>0</v>
      </c>
      <c r="ER45" s="32">
        <v>5000</v>
      </c>
      <c r="ES45" s="32">
        <v>2057</v>
      </c>
      <c r="ET45" s="32">
        <v>2255223</v>
      </c>
      <c r="EU45" s="32">
        <v>63783</v>
      </c>
      <c r="EW45" s="32">
        <v>0</v>
      </c>
      <c r="EY45" s="32">
        <v>5000</v>
      </c>
      <c r="FA45" s="32">
        <v>1823058</v>
      </c>
      <c r="FB45" s="32">
        <v>63783</v>
      </c>
      <c r="FD45" s="32">
        <v>0</v>
      </c>
      <c r="FF45" s="32">
        <v>5000</v>
      </c>
      <c r="FH45" s="32">
        <v>2841677</v>
      </c>
      <c r="FI45" s="32">
        <v>63783</v>
      </c>
      <c r="FK45" s="32">
        <v>0</v>
      </c>
      <c r="FM45" s="32">
        <v>5000</v>
      </c>
      <c r="FO45" s="5">
        <v>3214828</v>
      </c>
      <c r="FP45" s="5">
        <v>63783</v>
      </c>
      <c r="FQ45" s="5">
        <v>0</v>
      </c>
      <c r="FR45" s="5">
        <v>0</v>
      </c>
      <c r="FS45" s="5">
        <v>0</v>
      </c>
      <c r="FT45" s="5">
        <v>5000</v>
      </c>
      <c r="FU45" s="5">
        <v>0</v>
      </c>
      <c r="FV45" s="5">
        <v>3091780</v>
      </c>
      <c r="FW45" s="5">
        <v>0</v>
      </c>
      <c r="FX45" s="5">
        <v>0</v>
      </c>
      <c r="FY45" s="5">
        <v>0</v>
      </c>
      <c r="FZ45" s="5">
        <v>0</v>
      </c>
      <c r="GA45" s="5">
        <v>5000</v>
      </c>
      <c r="GB45" s="5">
        <v>0</v>
      </c>
      <c r="GC45" s="5">
        <v>3297827</v>
      </c>
      <c r="GD45" s="5">
        <v>0</v>
      </c>
      <c r="GE45" s="5">
        <v>0</v>
      </c>
      <c r="GF45" s="5">
        <v>0</v>
      </c>
      <c r="GG45" s="5">
        <v>0</v>
      </c>
      <c r="GH45" s="5">
        <v>5000</v>
      </c>
      <c r="GI45" s="5">
        <v>0</v>
      </c>
      <c r="GJ45" s="5">
        <f>INDEX(Sheet1!$D$2:$D$434,MATCH(Data!B45,Sheet1!$B$2:$B$434,0))</f>
        <v>3386175</v>
      </c>
      <c r="GK45" s="5">
        <f>INDEX(Sheet1!$E$2:$E$434,MATCH(Data!B45,Sheet1!$B$2:$B$434,0))</f>
        <v>0</v>
      </c>
      <c r="GL45" s="5">
        <f>INDEX(Sheet1!$H$2:$H$434,MATCH(Data!B45,Sheet1!$B$2:$B$434,0))</f>
        <v>0</v>
      </c>
      <c r="GM45" s="5">
        <f>INDEX(Sheet1!$K$2:$K$434,MATCH(Data!B45,Sheet1!$B$2:$B$434,0))</f>
        <v>0</v>
      </c>
      <c r="GN45" s="5">
        <f>INDEX(Sheet1!$F$2:$F$434,MATCH(Data!B45,Sheet1!$B$2:$B$434,0))</f>
        <v>0</v>
      </c>
      <c r="GO45" s="5">
        <f>INDEX(Sheet1!$I$2:$I$434,MATCH(Data!B45,Sheet1!$B$2:$B$434,0))</f>
        <v>5000</v>
      </c>
      <c r="GP45" s="5">
        <f>INDEX(Sheet1!$J$2:$J$434,MATCH(Data!B45,Sheet1!$B$2:$B$434,0))</f>
        <v>0</v>
      </c>
      <c r="GQ45" s="5">
        <v>3076747</v>
      </c>
      <c r="GR45" s="5">
        <v>0</v>
      </c>
      <c r="GS45" s="5">
        <v>0</v>
      </c>
      <c r="GT45" s="5">
        <v>0</v>
      </c>
      <c r="GU45" s="5">
        <v>0</v>
      </c>
      <c r="GV45" s="5">
        <v>5000</v>
      </c>
      <c r="GW45" s="5">
        <v>0</v>
      </c>
    </row>
    <row r="46" spans="1:205" ht="12.75">
      <c r="A46" s="32">
        <v>623</v>
      </c>
      <c r="B46" s="32" t="s">
        <v>132</v>
      </c>
      <c r="C46" s="32">
        <v>647900</v>
      </c>
      <c r="D46" s="32">
        <v>0</v>
      </c>
      <c r="E46" s="32">
        <v>200000</v>
      </c>
      <c r="F46" s="32">
        <v>0</v>
      </c>
      <c r="G46" s="32">
        <v>0</v>
      </c>
      <c r="H46" s="32">
        <v>0</v>
      </c>
      <c r="I46" s="32">
        <v>0</v>
      </c>
      <c r="J46" s="32">
        <v>584400</v>
      </c>
      <c r="K46" s="32">
        <v>0</v>
      </c>
      <c r="L46" s="32">
        <v>200000</v>
      </c>
      <c r="M46" s="32">
        <v>0</v>
      </c>
      <c r="N46" s="32">
        <v>0</v>
      </c>
      <c r="O46" s="32">
        <v>0</v>
      </c>
      <c r="P46" s="32">
        <v>0</v>
      </c>
      <c r="Q46" s="32">
        <v>605160</v>
      </c>
      <c r="R46" s="32">
        <v>0</v>
      </c>
      <c r="S46" s="32">
        <v>200000</v>
      </c>
      <c r="T46" s="32">
        <v>0</v>
      </c>
      <c r="U46" s="32">
        <v>0</v>
      </c>
      <c r="V46" s="32">
        <v>0</v>
      </c>
      <c r="W46" s="32">
        <v>0</v>
      </c>
      <c r="X46" s="32">
        <v>429578</v>
      </c>
      <c r="Y46" s="32">
        <v>0</v>
      </c>
      <c r="Z46" s="32">
        <v>208690</v>
      </c>
      <c r="AA46" s="32">
        <v>0</v>
      </c>
      <c r="AB46" s="32">
        <v>0</v>
      </c>
      <c r="AC46" s="32">
        <v>0</v>
      </c>
      <c r="AD46" s="32">
        <v>0</v>
      </c>
      <c r="AE46" s="32">
        <v>304119</v>
      </c>
      <c r="AF46" s="32">
        <v>0</v>
      </c>
      <c r="AG46" s="32">
        <v>203961</v>
      </c>
      <c r="AH46" s="32">
        <v>0</v>
      </c>
      <c r="AI46" s="32">
        <v>0</v>
      </c>
      <c r="AJ46" s="32">
        <v>0</v>
      </c>
      <c r="AK46" s="32">
        <v>0</v>
      </c>
      <c r="AL46" s="32">
        <v>574826</v>
      </c>
      <c r="AM46" s="32">
        <v>0</v>
      </c>
      <c r="AN46" s="32">
        <v>207094</v>
      </c>
      <c r="AO46" s="32">
        <v>0</v>
      </c>
      <c r="AP46" s="32">
        <v>0</v>
      </c>
      <c r="AQ46" s="32">
        <v>0</v>
      </c>
      <c r="AR46" s="32">
        <v>0</v>
      </c>
      <c r="AS46" s="32">
        <v>256977</v>
      </c>
      <c r="AT46" s="32">
        <v>0</v>
      </c>
      <c r="AU46" s="32">
        <v>202837</v>
      </c>
      <c r="AV46" s="32">
        <v>0</v>
      </c>
      <c r="AW46" s="32">
        <v>0</v>
      </c>
      <c r="AX46" s="32">
        <v>0</v>
      </c>
      <c r="AY46" s="32">
        <v>0</v>
      </c>
      <c r="AZ46" s="32">
        <v>466124</v>
      </c>
      <c r="BA46" s="32">
        <v>0</v>
      </c>
      <c r="BB46" s="32">
        <v>205687</v>
      </c>
      <c r="BC46" s="32">
        <v>0</v>
      </c>
      <c r="BD46" s="32">
        <v>0</v>
      </c>
      <c r="BE46" s="32">
        <v>0</v>
      </c>
      <c r="BF46" s="32">
        <v>0</v>
      </c>
      <c r="BG46" s="32">
        <v>506628</v>
      </c>
      <c r="BH46" s="32">
        <v>0</v>
      </c>
      <c r="BI46" s="32">
        <v>279361</v>
      </c>
      <c r="BJ46" s="32">
        <v>0</v>
      </c>
      <c r="BK46" s="32">
        <v>0</v>
      </c>
      <c r="BL46" s="32">
        <v>0</v>
      </c>
      <c r="BM46" s="32">
        <v>0</v>
      </c>
      <c r="BN46" s="32">
        <v>505565</v>
      </c>
      <c r="BO46" s="32">
        <v>0</v>
      </c>
      <c r="BP46" s="32">
        <v>337921</v>
      </c>
      <c r="BQ46" s="32">
        <v>0</v>
      </c>
      <c r="BR46" s="32">
        <v>0</v>
      </c>
      <c r="BS46" s="32">
        <v>0</v>
      </c>
      <c r="BT46" s="32">
        <v>0</v>
      </c>
      <c r="BU46" s="32">
        <v>565478</v>
      </c>
      <c r="BV46" s="32">
        <v>0</v>
      </c>
      <c r="BW46" s="32">
        <v>324843</v>
      </c>
      <c r="BX46" s="32">
        <v>0</v>
      </c>
      <c r="BY46" s="32">
        <v>0</v>
      </c>
      <c r="BZ46" s="32">
        <v>0</v>
      </c>
      <c r="CA46" s="32">
        <v>0</v>
      </c>
      <c r="CB46" s="32">
        <v>559388</v>
      </c>
      <c r="CC46" s="32">
        <v>38500</v>
      </c>
      <c r="CD46" s="32">
        <v>406247</v>
      </c>
      <c r="CE46" s="32">
        <v>0</v>
      </c>
      <c r="CF46" s="32">
        <v>0</v>
      </c>
      <c r="CG46" s="32">
        <v>0</v>
      </c>
      <c r="CH46" s="32">
        <v>0</v>
      </c>
      <c r="CI46" s="32">
        <v>561897</v>
      </c>
      <c r="CJ46" s="32">
        <v>49000</v>
      </c>
      <c r="CK46" s="32">
        <v>360855</v>
      </c>
      <c r="CL46" s="32">
        <v>0</v>
      </c>
      <c r="CO46" s="32">
        <v>0</v>
      </c>
      <c r="CP46" s="32">
        <v>940000</v>
      </c>
      <c r="CQ46" s="32">
        <v>49000</v>
      </c>
      <c r="CR46" s="32">
        <v>196396</v>
      </c>
      <c r="CS46" s="32">
        <v>0</v>
      </c>
      <c r="CV46" s="32">
        <v>0</v>
      </c>
      <c r="CW46" s="32">
        <v>1157150</v>
      </c>
      <c r="CX46" s="32">
        <v>50000</v>
      </c>
      <c r="CZ46" s="32">
        <v>0</v>
      </c>
      <c r="DC46" s="32">
        <v>0</v>
      </c>
      <c r="DD46" s="32">
        <v>1117818</v>
      </c>
      <c r="DG46" s="32">
        <v>0</v>
      </c>
      <c r="DK46" s="32">
        <v>1044318</v>
      </c>
      <c r="DL46" s="32">
        <v>90000</v>
      </c>
      <c r="DN46" s="32">
        <v>0</v>
      </c>
      <c r="DR46" s="32">
        <v>1359432</v>
      </c>
      <c r="DS46" s="32">
        <v>45000</v>
      </c>
      <c r="DU46" s="32">
        <v>0</v>
      </c>
      <c r="DX46" s="35"/>
      <c r="DY46" s="36">
        <v>1464573</v>
      </c>
      <c r="DZ46" s="36">
        <v>90000</v>
      </c>
      <c r="EA46" s="35"/>
      <c r="EB46" s="32">
        <v>0</v>
      </c>
      <c r="EF46" s="32">
        <v>1400039</v>
      </c>
      <c r="EG46" s="32">
        <v>90000</v>
      </c>
      <c r="EI46" s="32">
        <v>0</v>
      </c>
      <c r="EM46" s="32">
        <v>1483602</v>
      </c>
      <c r="EN46" s="32">
        <v>25400</v>
      </c>
      <c r="EP46" s="32">
        <v>0</v>
      </c>
      <c r="ET46" s="32">
        <v>1457806</v>
      </c>
      <c r="EU46" s="32">
        <v>25400</v>
      </c>
      <c r="EW46" s="32">
        <v>0</v>
      </c>
      <c r="FA46" s="32">
        <v>1463916</v>
      </c>
      <c r="FB46" s="32">
        <v>25400</v>
      </c>
      <c r="FD46" s="32">
        <v>0</v>
      </c>
      <c r="FH46" s="32">
        <v>1469593</v>
      </c>
      <c r="FI46" s="32">
        <v>25400</v>
      </c>
      <c r="FK46" s="32">
        <v>0</v>
      </c>
      <c r="FO46" s="5">
        <v>1529885</v>
      </c>
      <c r="FP46" s="5">
        <v>25400</v>
      </c>
      <c r="FQ46" s="5">
        <v>0</v>
      </c>
      <c r="FR46" s="5">
        <v>0</v>
      </c>
      <c r="FS46" s="5">
        <v>0</v>
      </c>
      <c r="FT46" s="5">
        <v>0</v>
      </c>
      <c r="FU46" s="5">
        <v>0</v>
      </c>
      <c r="FV46" s="5">
        <v>1845817</v>
      </c>
      <c r="FW46" s="5">
        <v>25400</v>
      </c>
      <c r="FX46" s="5">
        <v>0</v>
      </c>
      <c r="FY46" s="5">
        <v>0</v>
      </c>
      <c r="FZ46" s="5">
        <v>0</v>
      </c>
      <c r="GA46" s="5">
        <v>0</v>
      </c>
      <c r="GB46" s="5">
        <v>0</v>
      </c>
      <c r="GC46" s="5">
        <v>1702375</v>
      </c>
      <c r="GD46" s="5">
        <v>25400</v>
      </c>
      <c r="GE46" s="5">
        <v>0</v>
      </c>
      <c r="GF46" s="5">
        <v>0</v>
      </c>
      <c r="GG46" s="5">
        <v>0</v>
      </c>
      <c r="GH46" s="5">
        <v>158432</v>
      </c>
      <c r="GI46" s="5">
        <v>0</v>
      </c>
      <c r="GJ46" s="5">
        <f>INDEX(Sheet1!$D$2:$D$434,MATCH(Data!B46,Sheet1!$B$2:$B$434,0))</f>
        <v>1558173</v>
      </c>
      <c r="GK46" s="5">
        <f>INDEX(Sheet1!$E$2:$E$434,MATCH(Data!B46,Sheet1!$B$2:$B$434,0))</f>
        <v>12400</v>
      </c>
      <c r="GL46" s="5">
        <f>INDEX(Sheet1!$H$2:$H$434,MATCH(Data!B46,Sheet1!$B$2:$B$434,0))</f>
        <v>0</v>
      </c>
      <c r="GM46" s="5">
        <f>INDEX(Sheet1!$K$2:$K$434,MATCH(Data!B46,Sheet1!$B$2:$B$434,0))</f>
        <v>0</v>
      </c>
      <c r="GN46" s="5">
        <f>INDEX(Sheet1!$F$2:$F$434,MATCH(Data!B46,Sheet1!$B$2:$B$434,0))</f>
        <v>0</v>
      </c>
      <c r="GO46" s="5">
        <f>INDEX(Sheet1!$I$2:$I$434,MATCH(Data!B46,Sheet1!$B$2:$B$434,0))</f>
        <v>98426</v>
      </c>
      <c r="GP46" s="5">
        <f>INDEX(Sheet1!$J$2:$J$434,MATCH(Data!B46,Sheet1!$B$2:$B$434,0))</f>
        <v>0</v>
      </c>
      <c r="GQ46" s="5">
        <v>1350389</v>
      </c>
      <c r="GR46" s="5">
        <v>0</v>
      </c>
      <c r="GS46" s="5">
        <v>0</v>
      </c>
      <c r="GT46" s="5">
        <v>0</v>
      </c>
      <c r="GU46" s="5">
        <v>0</v>
      </c>
      <c r="GV46" s="5">
        <v>60000</v>
      </c>
      <c r="GW46" s="5">
        <v>0</v>
      </c>
    </row>
    <row r="47" spans="1:205" ht="12.75">
      <c r="A47" s="32">
        <v>637</v>
      </c>
      <c r="B47" s="32" t="s">
        <v>133</v>
      </c>
      <c r="C47" s="32">
        <v>1232901</v>
      </c>
      <c r="D47" s="32">
        <v>0</v>
      </c>
      <c r="E47" s="32">
        <v>570138</v>
      </c>
      <c r="F47" s="32">
        <v>0</v>
      </c>
      <c r="G47" s="32">
        <v>0</v>
      </c>
      <c r="H47" s="32">
        <v>0</v>
      </c>
      <c r="I47" s="32">
        <v>0</v>
      </c>
      <c r="J47" s="32">
        <v>1067789</v>
      </c>
      <c r="K47" s="32">
        <v>0</v>
      </c>
      <c r="L47" s="32">
        <v>582534</v>
      </c>
      <c r="M47" s="32">
        <v>0</v>
      </c>
      <c r="N47" s="32">
        <v>0</v>
      </c>
      <c r="O47" s="32">
        <v>0</v>
      </c>
      <c r="P47" s="32">
        <v>820</v>
      </c>
      <c r="Q47" s="32">
        <v>1028005</v>
      </c>
      <c r="R47" s="32">
        <v>0</v>
      </c>
      <c r="S47" s="32">
        <v>599099</v>
      </c>
      <c r="T47" s="32">
        <v>0</v>
      </c>
      <c r="U47" s="32">
        <v>0</v>
      </c>
      <c r="V47" s="32">
        <v>0</v>
      </c>
      <c r="W47" s="32">
        <v>233</v>
      </c>
      <c r="X47" s="32">
        <v>732312</v>
      </c>
      <c r="Y47" s="32">
        <v>0</v>
      </c>
      <c r="Z47" s="32">
        <v>599801</v>
      </c>
      <c r="AA47" s="32">
        <v>0</v>
      </c>
      <c r="AB47" s="32">
        <v>0</v>
      </c>
      <c r="AC47" s="32">
        <v>0</v>
      </c>
      <c r="AD47" s="32">
        <v>76</v>
      </c>
      <c r="AE47" s="32">
        <v>784648</v>
      </c>
      <c r="AF47" s="32">
        <v>0</v>
      </c>
      <c r="AG47" s="32">
        <v>594884</v>
      </c>
      <c r="AH47" s="32">
        <v>0</v>
      </c>
      <c r="AI47" s="32">
        <v>0</v>
      </c>
      <c r="AJ47" s="32">
        <v>0</v>
      </c>
      <c r="AK47" s="32">
        <v>176</v>
      </c>
      <c r="AL47" s="32">
        <v>873758</v>
      </c>
      <c r="AM47" s="32">
        <v>0</v>
      </c>
      <c r="AN47" s="32">
        <v>592892</v>
      </c>
      <c r="AO47" s="32">
        <v>0</v>
      </c>
      <c r="AP47" s="32">
        <v>0</v>
      </c>
      <c r="AQ47" s="32">
        <v>20000</v>
      </c>
      <c r="AR47" s="32">
        <v>143</v>
      </c>
      <c r="AS47" s="32">
        <v>836849</v>
      </c>
      <c r="AT47" s="32">
        <v>0</v>
      </c>
      <c r="AU47" s="32">
        <v>818876</v>
      </c>
      <c r="AV47" s="32">
        <v>0</v>
      </c>
      <c r="AW47" s="32">
        <v>0</v>
      </c>
      <c r="AX47" s="32">
        <v>22500</v>
      </c>
      <c r="AY47" s="32">
        <v>132</v>
      </c>
      <c r="AZ47" s="32">
        <v>975551</v>
      </c>
      <c r="BA47" s="32">
        <v>0</v>
      </c>
      <c r="BB47" s="32">
        <v>1012910</v>
      </c>
      <c r="BC47" s="32">
        <v>0</v>
      </c>
      <c r="BD47" s="32">
        <v>0</v>
      </c>
      <c r="BE47" s="32">
        <v>23000</v>
      </c>
      <c r="BF47" s="32">
        <v>7</v>
      </c>
      <c r="BG47" s="32">
        <v>1031813</v>
      </c>
      <c r="BH47" s="32">
        <v>4673</v>
      </c>
      <c r="BI47" s="32">
        <v>900000</v>
      </c>
      <c r="BJ47" s="32">
        <v>0</v>
      </c>
      <c r="BK47" s="32">
        <v>0</v>
      </c>
      <c r="BL47" s="32">
        <v>20000</v>
      </c>
      <c r="BM47" s="32">
        <v>720.88</v>
      </c>
      <c r="BN47" s="32">
        <v>970431</v>
      </c>
      <c r="BO47" s="32">
        <v>4673</v>
      </c>
      <c r="BP47" s="32">
        <v>945000</v>
      </c>
      <c r="BQ47" s="32">
        <v>0</v>
      </c>
      <c r="BR47" s="32">
        <v>0</v>
      </c>
      <c r="BS47" s="32">
        <v>34600</v>
      </c>
      <c r="BT47" s="32">
        <v>1302</v>
      </c>
      <c r="BU47" s="32">
        <v>1088041</v>
      </c>
      <c r="BV47" s="32">
        <v>0</v>
      </c>
      <c r="BW47" s="32">
        <v>960000</v>
      </c>
      <c r="BX47" s="32">
        <v>0</v>
      </c>
      <c r="BY47" s="32">
        <v>0</v>
      </c>
      <c r="BZ47" s="32">
        <v>65000</v>
      </c>
      <c r="CA47" s="32">
        <v>182.46</v>
      </c>
      <c r="CB47" s="32">
        <v>1373869</v>
      </c>
      <c r="CC47" s="32">
        <v>0</v>
      </c>
      <c r="CD47" s="32">
        <v>996563</v>
      </c>
      <c r="CE47" s="32">
        <v>0</v>
      </c>
      <c r="CF47" s="32">
        <v>0</v>
      </c>
      <c r="CG47" s="32">
        <v>67600</v>
      </c>
      <c r="CH47" s="32">
        <v>0</v>
      </c>
      <c r="CI47" s="32">
        <v>1228511</v>
      </c>
      <c r="CK47" s="32">
        <v>1001963</v>
      </c>
      <c r="CL47" s="32">
        <v>0</v>
      </c>
      <c r="CN47" s="32">
        <v>67600</v>
      </c>
      <c r="CO47" s="32">
        <v>76</v>
      </c>
      <c r="CP47" s="32">
        <v>1438249</v>
      </c>
      <c r="CR47" s="32">
        <v>987713</v>
      </c>
      <c r="CS47" s="32">
        <v>0</v>
      </c>
      <c r="CU47" s="32">
        <v>90000</v>
      </c>
      <c r="CV47" s="32">
        <v>805</v>
      </c>
      <c r="CW47" s="32">
        <v>1733182</v>
      </c>
      <c r="CY47" s="32">
        <v>989963</v>
      </c>
      <c r="CZ47" s="32">
        <v>0</v>
      </c>
      <c r="DB47" s="32">
        <v>75000</v>
      </c>
      <c r="DC47" s="32">
        <v>0</v>
      </c>
      <c r="DD47" s="32">
        <v>1784096</v>
      </c>
      <c r="DF47" s="32">
        <v>1064983</v>
      </c>
      <c r="DG47" s="32">
        <v>0</v>
      </c>
      <c r="DI47" s="32">
        <v>75000</v>
      </c>
      <c r="DK47" s="32">
        <v>2134813</v>
      </c>
      <c r="DM47" s="32">
        <v>1109432</v>
      </c>
      <c r="DN47" s="32">
        <v>0</v>
      </c>
      <c r="DQ47" s="32">
        <v>588</v>
      </c>
      <c r="DR47" s="32">
        <v>1987757</v>
      </c>
      <c r="DT47" s="32">
        <v>1243775</v>
      </c>
      <c r="DU47" s="32">
        <v>0</v>
      </c>
      <c r="DW47" s="32">
        <v>50000</v>
      </c>
      <c r="DX47" s="38">
        <v>302</v>
      </c>
      <c r="DY47" s="36">
        <v>1850169</v>
      </c>
      <c r="DZ47" s="36">
        <v>46477</v>
      </c>
      <c r="EA47" s="38">
        <v>1319708</v>
      </c>
      <c r="EB47" s="32">
        <v>0</v>
      </c>
      <c r="ED47" s="32">
        <v>60000</v>
      </c>
      <c r="EE47" s="32">
        <v>1598</v>
      </c>
      <c r="EF47" s="32">
        <v>1755950</v>
      </c>
      <c r="EG47" s="32">
        <v>46477</v>
      </c>
      <c r="EH47" s="32">
        <v>1274218</v>
      </c>
      <c r="EI47" s="32">
        <v>0</v>
      </c>
      <c r="EK47" s="32">
        <v>60000</v>
      </c>
      <c r="EL47" s="32">
        <v>62</v>
      </c>
      <c r="EM47" s="32">
        <v>1610246</v>
      </c>
      <c r="EN47" s="32">
        <v>46477</v>
      </c>
      <c r="EO47" s="32">
        <v>1272802</v>
      </c>
      <c r="EP47" s="32">
        <v>0</v>
      </c>
      <c r="ER47" s="32">
        <v>60000</v>
      </c>
      <c r="ET47" s="32">
        <v>1865891</v>
      </c>
      <c r="EU47" s="32">
        <v>46477</v>
      </c>
      <c r="EV47" s="32">
        <v>1269655</v>
      </c>
      <c r="EW47" s="32">
        <v>0</v>
      </c>
      <c r="EY47" s="32">
        <v>60000</v>
      </c>
      <c r="EZ47" s="32">
        <v>392</v>
      </c>
      <c r="FA47" s="32">
        <v>1823511</v>
      </c>
      <c r="FB47" s="32">
        <v>46477</v>
      </c>
      <c r="FC47" s="32">
        <v>996400</v>
      </c>
      <c r="FD47" s="32">
        <v>0</v>
      </c>
      <c r="FF47" s="32">
        <v>60000</v>
      </c>
      <c r="FH47" s="32">
        <v>2034570</v>
      </c>
      <c r="FI47" s="32">
        <v>46477</v>
      </c>
      <c r="FJ47" s="32">
        <v>996496</v>
      </c>
      <c r="FK47" s="32">
        <v>0</v>
      </c>
      <c r="FM47" s="32">
        <v>60000</v>
      </c>
      <c r="FO47" s="5">
        <v>2022153</v>
      </c>
      <c r="FP47" s="5">
        <v>46477</v>
      </c>
      <c r="FQ47" s="5">
        <v>995352</v>
      </c>
      <c r="FR47" s="5">
        <v>0</v>
      </c>
      <c r="FS47" s="5">
        <v>0</v>
      </c>
      <c r="FT47" s="5">
        <v>60000</v>
      </c>
      <c r="FU47" s="5">
        <v>0</v>
      </c>
      <c r="FV47" s="5">
        <v>1740623</v>
      </c>
      <c r="FW47" s="5">
        <v>46477</v>
      </c>
      <c r="FX47" s="5">
        <v>980500</v>
      </c>
      <c r="FY47" s="5">
        <v>0</v>
      </c>
      <c r="FZ47" s="5">
        <v>0</v>
      </c>
      <c r="GA47" s="5">
        <v>60000</v>
      </c>
      <c r="GB47" s="5">
        <v>0</v>
      </c>
      <c r="GC47" s="5">
        <v>2033583</v>
      </c>
      <c r="GD47" s="5">
        <v>46477</v>
      </c>
      <c r="GE47" s="5">
        <v>979625</v>
      </c>
      <c r="GF47" s="5">
        <v>0</v>
      </c>
      <c r="GG47" s="5">
        <v>0</v>
      </c>
      <c r="GH47" s="5">
        <v>60000</v>
      </c>
      <c r="GI47" s="5">
        <v>0</v>
      </c>
      <c r="GJ47" s="5">
        <f>INDEX(Sheet1!$D$2:$D$434,MATCH(Data!B47,Sheet1!$B$2:$B$434,0))</f>
        <v>1932993</v>
      </c>
      <c r="GK47" s="5">
        <f>INDEX(Sheet1!$E$2:$E$434,MATCH(Data!B47,Sheet1!$B$2:$B$434,0))</f>
        <v>46477</v>
      </c>
      <c r="GL47" s="5">
        <f>INDEX(Sheet1!$H$2:$H$434,MATCH(Data!B47,Sheet1!$B$2:$B$434,0))</f>
        <v>979650</v>
      </c>
      <c r="GM47" s="5">
        <f>INDEX(Sheet1!$K$2:$K$434,MATCH(Data!B47,Sheet1!$B$2:$B$434,0))</f>
        <v>0</v>
      </c>
      <c r="GN47" s="5">
        <f>INDEX(Sheet1!$F$2:$F$434,MATCH(Data!B47,Sheet1!$B$2:$B$434,0))</f>
        <v>0</v>
      </c>
      <c r="GO47" s="5">
        <f>INDEX(Sheet1!$I$2:$I$434,MATCH(Data!B47,Sheet1!$B$2:$B$434,0))</f>
        <v>60000</v>
      </c>
      <c r="GP47" s="5">
        <f>INDEX(Sheet1!$J$2:$J$434,MATCH(Data!B47,Sheet1!$B$2:$B$434,0))</f>
        <v>0</v>
      </c>
      <c r="GQ47" s="5">
        <v>1764043</v>
      </c>
      <c r="GR47" s="5">
        <v>46477</v>
      </c>
      <c r="GS47" s="5">
        <v>1148523</v>
      </c>
      <c r="GT47" s="5">
        <v>0</v>
      </c>
      <c r="GU47" s="5">
        <v>0</v>
      </c>
      <c r="GV47" s="5">
        <v>60000</v>
      </c>
      <c r="GW47" s="5">
        <v>0</v>
      </c>
    </row>
    <row r="48" spans="1:205" ht="12.75">
      <c r="A48" s="32">
        <v>657</v>
      </c>
      <c r="B48" s="32" t="s">
        <v>134</v>
      </c>
      <c r="C48" s="32">
        <v>697517</v>
      </c>
      <c r="D48" s="32">
        <v>0</v>
      </c>
      <c r="E48" s="32">
        <v>26167</v>
      </c>
      <c r="F48" s="32">
        <v>0</v>
      </c>
      <c r="G48" s="32">
        <v>0</v>
      </c>
      <c r="H48" s="32">
        <v>0</v>
      </c>
      <c r="I48" s="32">
        <v>0</v>
      </c>
      <c r="J48" s="32">
        <v>763003</v>
      </c>
      <c r="K48" s="32">
        <v>0</v>
      </c>
      <c r="L48" s="32">
        <v>14120</v>
      </c>
      <c r="M48" s="32">
        <v>0</v>
      </c>
      <c r="N48" s="32">
        <v>0</v>
      </c>
      <c r="O48" s="32">
        <v>0</v>
      </c>
      <c r="P48" s="32">
        <v>0</v>
      </c>
      <c r="Q48" s="32">
        <v>756173</v>
      </c>
      <c r="R48" s="32">
        <v>0</v>
      </c>
      <c r="S48" s="32">
        <v>5476</v>
      </c>
      <c r="T48" s="32">
        <v>0</v>
      </c>
      <c r="U48" s="32">
        <v>0</v>
      </c>
      <c r="V48" s="32">
        <v>0</v>
      </c>
      <c r="W48" s="32">
        <v>0</v>
      </c>
      <c r="X48" s="32">
        <v>596928</v>
      </c>
      <c r="Y48" s="32">
        <v>0</v>
      </c>
      <c r="Z48" s="32">
        <v>5475</v>
      </c>
      <c r="AA48" s="32">
        <v>0</v>
      </c>
      <c r="AB48" s="32">
        <v>0</v>
      </c>
      <c r="AC48" s="32">
        <v>0</v>
      </c>
      <c r="AD48" s="32">
        <v>0</v>
      </c>
      <c r="AE48" s="32">
        <v>597126</v>
      </c>
      <c r="AF48" s="32">
        <v>0</v>
      </c>
      <c r="AG48" s="32">
        <v>4410</v>
      </c>
      <c r="AH48" s="32">
        <v>0</v>
      </c>
      <c r="AI48" s="32">
        <v>0</v>
      </c>
      <c r="AJ48" s="32">
        <v>0</v>
      </c>
      <c r="AK48" s="32">
        <v>0</v>
      </c>
      <c r="AL48" s="32">
        <v>674436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620064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657456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701899</v>
      </c>
      <c r="BH48" s="32">
        <v>0</v>
      </c>
      <c r="BI48" s="32">
        <v>143994</v>
      </c>
      <c r="BJ48" s="32">
        <v>0</v>
      </c>
      <c r="BK48" s="32">
        <v>0</v>
      </c>
      <c r="BL48" s="32">
        <v>0</v>
      </c>
      <c r="BM48" s="32">
        <v>0</v>
      </c>
      <c r="BN48" s="32">
        <v>626762</v>
      </c>
      <c r="BO48" s="32">
        <v>0</v>
      </c>
      <c r="BP48" s="32">
        <v>125275</v>
      </c>
      <c r="BQ48" s="32">
        <v>0</v>
      </c>
      <c r="BR48" s="32">
        <v>0</v>
      </c>
      <c r="BS48" s="32">
        <v>0</v>
      </c>
      <c r="BT48" s="32">
        <v>0</v>
      </c>
      <c r="BU48" s="32">
        <v>723884</v>
      </c>
      <c r="BV48" s="32">
        <v>0</v>
      </c>
      <c r="BW48" s="32">
        <v>123835</v>
      </c>
      <c r="BX48" s="32">
        <v>0</v>
      </c>
      <c r="BY48" s="32">
        <v>0</v>
      </c>
      <c r="BZ48" s="32">
        <v>0</v>
      </c>
      <c r="CA48" s="32">
        <v>0</v>
      </c>
      <c r="CB48" s="32">
        <v>866322</v>
      </c>
      <c r="CC48" s="32">
        <v>0</v>
      </c>
      <c r="CD48" s="32">
        <v>132155</v>
      </c>
      <c r="CE48" s="32">
        <v>0</v>
      </c>
      <c r="CF48" s="32">
        <v>0</v>
      </c>
      <c r="CG48" s="32">
        <v>0</v>
      </c>
      <c r="CH48" s="32">
        <v>0</v>
      </c>
      <c r="CI48" s="32">
        <v>1009454</v>
      </c>
      <c r="CK48" s="32">
        <v>132450</v>
      </c>
      <c r="CL48" s="32">
        <v>0</v>
      </c>
      <c r="CO48" s="32">
        <v>0</v>
      </c>
      <c r="CP48" s="32">
        <v>783443</v>
      </c>
      <c r="CR48" s="32">
        <v>139700</v>
      </c>
      <c r="CS48" s="32">
        <v>0</v>
      </c>
      <c r="CV48" s="32">
        <v>0</v>
      </c>
      <c r="CW48" s="32">
        <v>926200</v>
      </c>
      <c r="CY48" s="32">
        <v>141590</v>
      </c>
      <c r="CZ48" s="32">
        <v>0</v>
      </c>
      <c r="DC48" s="32">
        <v>0</v>
      </c>
      <c r="DD48" s="32">
        <v>1116216</v>
      </c>
      <c r="DF48" s="32">
        <v>149975</v>
      </c>
      <c r="DG48" s="32">
        <v>0</v>
      </c>
      <c r="DK48" s="32">
        <v>1150825</v>
      </c>
      <c r="DM48" s="32">
        <v>156265</v>
      </c>
      <c r="DN48" s="32">
        <v>0</v>
      </c>
      <c r="DR48" s="32">
        <v>1129988</v>
      </c>
      <c r="DT48" s="32">
        <v>162063</v>
      </c>
      <c r="DU48" s="32">
        <v>0</v>
      </c>
      <c r="DX48" s="38">
        <v>405</v>
      </c>
      <c r="DY48" s="36">
        <v>972828</v>
      </c>
      <c r="DZ48" s="37"/>
      <c r="EA48" s="38">
        <v>170224</v>
      </c>
      <c r="EB48" s="32">
        <v>0</v>
      </c>
      <c r="EE48" s="32">
        <v>352</v>
      </c>
      <c r="EF48" s="32">
        <v>888433</v>
      </c>
      <c r="EH48" s="32">
        <v>175724</v>
      </c>
      <c r="EI48" s="32">
        <v>0</v>
      </c>
      <c r="EL48" s="32">
        <v>358</v>
      </c>
      <c r="EM48" s="32">
        <v>920336</v>
      </c>
      <c r="EO48" s="32">
        <v>175862</v>
      </c>
      <c r="EP48" s="32">
        <v>0</v>
      </c>
      <c r="ET48" s="32">
        <v>927186</v>
      </c>
      <c r="EV48" s="32">
        <v>180630</v>
      </c>
      <c r="EW48" s="32">
        <v>0</v>
      </c>
      <c r="FA48" s="32">
        <v>937963</v>
      </c>
      <c r="FC48" s="32">
        <v>162320</v>
      </c>
      <c r="FD48" s="32">
        <v>0</v>
      </c>
      <c r="FH48" s="32">
        <v>971198</v>
      </c>
      <c r="FJ48" s="32">
        <v>160220</v>
      </c>
      <c r="FK48" s="32">
        <v>0</v>
      </c>
      <c r="FO48" s="5">
        <v>979455</v>
      </c>
      <c r="FP48" s="5">
        <v>0</v>
      </c>
      <c r="FQ48" s="5">
        <v>168050</v>
      </c>
      <c r="FR48" s="5">
        <v>0</v>
      </c>
      <c r="FS48" s="5">
        <v>0</v>
      </c>
      <c r="FT48" s="5">
        <v>0</v>
      </c>
      <c r="FU48" s="5">
        <v>0</v>
      </c>
      <c r="FV48" s="5">
        <v>823262</v>
      </c>
      <c r="FW48" s="5">
        <v>0</v>
      </c>
      <c r="FX48" s="5">
        <v>170775</v>
      </c>
      <c r="FY48" s="5">
        <v>0</v>
      </c>
      <c r="FZ48" s="5">
        <v>0</v>
      </c>
      <c r="GA48" s="5">
        <v>0</v>
      </c>
      <c r="GB48" s="5">
        <v>0</v>
      </c>
      <c r="GC48" s="5">
        <v>928329</v>
      </c>
      <c r="GD48" s="5">
        <v>0</v>
      </c>
      <c r="GE48" s="5">
        <v>168465</v>
      </c>
      <c r="GF48" s="5">
        <v>0</v>
      </c>
      <c r="GG48" s="5">
        <v>0</v>
      </c>
      <c r="GH48" s="5">
        <v>0</v>
      </c>
      <c r="GI48" s="5">
        <v>0</v>
      </c>
      <c r="GJ48" s="5">
        <f>INDEX(Sheet1!$D$2:$D$434,MATCH(Data!B48,Sheet1!$B$2:$B$434,0))</f>
        <v>994606</v>
      </c>
      <c r="GK48" s="5">
        <f>INDEX(Sheet1!$E$2:$E$434,MATCH(Data!B48,Sheet1!$B$2:$B$434,0))</f>
        <v>0</v>
      </c>
      <c r="GL48" s="5">
        <f>INDEX(Sheet1!$H$2:$H$434,MATCH(Data!B48,Sheet1!$B$2:$B$434,0))</f>
        <v>168465</v>
      </c>
      <c r="GM48" s="5">
        <f>INDEX(Sheet1!$K$2:$K$434,MATCH(Data!B48,Sheet1!$B$2:$B$434,0))</f>
        <v>0</v>
      </c>
      <c r="GN48" s="5">
        <f>INDEX(Sheet1!$F$2:$F$434,MATCH(Data!B48,Sheet1!$B$2:$B$434,0))</f>
        <v>0</v>
      </c>
      <c r="GO48" s="5">
        <f>INDEX(Sheet1!$I$2:$I$434,MATCH(Data!B48,Sheet1!$B$2:$B$434,0))</f>
        <v>0</v>
      </c>
      <c r="GP48" s="5">
        <f>INDEX(Sheet1!$J$2:$J$434,MATCH(Data!B48,Sheet1!$B$2:$B$434,0))</f>
        <v>0</v>
      </c>
      <c r="GQ48" s="5">
        <v>958917</v>
      </c>
      <c r="GR48" s="5">
        <v>0</v>
      </c>
      <c r="GS48" s="5">
        <v>0</v>
      </c>
      <c r="GT48" s="5">
        <v>0</v>
      </c>
      <c r="GU48" s="5">
        <v>0</v>
      </c>
      <c r="GV48" s="5">
        <v>0</v>
      </c>
      <c r="GW48" s="5">
        <v>0</v>
      </c>
    </row>
    <row r="49" spans="1:205" ht="12.75">
      <c r="A49" s="32">
        <v>658</v>
      </c>
      <c r="B49" s="32" t="s">
        <v>135</v>
      </c>
      <c r="C49" s="32">
        <v>2339911</v>
      </c>
      <c r="D49" s="32">
        <v>0</v>
      </c>
      <c r="E49" s="32">
        <v>253000</v>
      </c>
      <c r="F49" s="32">
        <v>0</v>
      </c>
      <c r="G49" s="32">
        <v>0</v>
      </c>
      <c r="H49" s="32">
        <v>0</v>
      </c>
      <c r="I49" s="32">
        <v>0</v>
      </c>
      <c r="J49" s="32">
        <v>2234088.34</v>
      </c>
      <c r="K49" s="32">
        <v>0</v>
      </c>
      <c r="L49" s="32">
        <v>242000</v>
      </c>
      <c r="M49" s="32">
        <v>0</v>
      </c>
      <c r="N49" s="32">
        <v>0</v>
      </c>
      <c r="O49" s="32">
        <v>0</v>
      </c>
      <c r="P49" s="32">
        <v>0</v>
      </c>
      <c r="Q49" s="32">
        <v>2281470</v>
      </c>
      <c r="R49" s="32">
        <v>0</v>
      </c>
      <c r="S49" s="32">
        <v>243743</v>
      </c>
      <c r="T49" s="32">
        <v>0</v>
      </c>
      <c r="U49" s="32">
        <v>0</v>
      </c>
      <c r="V49" s="32">
        <v>0</v>
      </c>
      <c r="W49" s="32">
        <v>0</v>
      </c>
      <c r="X49" s="32">
        <v>1627294</v>
      </c>
      <c r="Y49" s="32">
        <v>0</v>
      </c>
      <c r="Z49" s="32">
        <v>249044</v>
      </c>
      <c r="AA49" s="32">
        <v>0</v>
      </c>
      <c r="AB49" s="32">
        <v>0</v>
      </c>
      <c r="AC49" s="32">
        <v>0</v>
      </c>
      <c r="AD49" s="32">
        <v>0</v>
      </c>
      <c r="AE49" s="32">
        <v>1641879</v>
      </c>
      <c r="AF49" s="32">
        <v>0</v>
      </c>
      <c r="AG49" s="32">
        <v>208149</v>
      </c>
      <c r="AH49" s="32">
        <v>0</v>
      </c>
      <c r="AI49" s="32">
        <v>0</v>
      </c>
      <c r="AJ49" s="32">
        <v>0</v>
      </c>
      <c r="AK49" s="32">
        <v>0</v>
      </c>
      <c r="AL49" s="32">
        <v>1624187</v>
      </c>
      <c r="AM49" s="32">
        <v>0</v>
      </c>
      <c r="AN49" s="32">
        <v>263000</v>
      </c>
      <c r="AO49" s="32">
        <v>0</v>
      </c>
      <c r="AP49" s="32">
        <v>0</v>
      </c>
      <c r="AQ49" s="32">
        <v>0</v>
      </c>
      <c r="AR49" s="32">
        <v>0</v>
      </c>
      <c r="AS49" s="32">
        <v>1573826</v>
      </c>
      <c r="AT49" s="32">
        <v>32053</v>
      </c>
      <c r="AU49" s="32">
        <v>1005812</v>
      </c>
      <c r="AV49" s="32">
        <v>0</v>
      </c>
      <c r="AW49" s="32">
        <v>0</v>
      </c>
      <c r="AX49" s="32">
        <v>0</v>
      </c>
      <c r="AY49" s="32">
        <v>0</v>
      </c>
      <c r="AZ49" s="32">
        <v>1499400</v>
      </c>
      <c r="BA49" s="32">
        <v>29583</v>
      </c>
      <c r="BB49" s="32">
        <v>864839</v>
      </c>
      <c r="BC49" s="32">
        <v>0</v>
      </c>
      <c r="BD49" s="32">
        <v>0</v>
      </c>
      <c r="BE49" s="32">
        <v>0</v>
      </c>
      <c r="BF49" s="32">
        <v>0</v>
      </c>
      <c r="BG49" s="32">
        <v>1558497</v>
      </c>
      <c r="BH49" s="32">
        <v>29583</v>
      </c>
      <c r="BI49" s="32">
        <v>901864</v>
      </c>
      <c r="BJ49" s="32">
        <v>0</v>
      </c>
      <c r="BK49" s="32">
        <v>0</v>
      </c>
      <c r="BL49" s="32">
        <v>0</v>
      </c>
      <c r="BM49" s="32">
        <v>416</v>
      </c>
      <c r="BN49" s="32">
        <v>1552173</v>
      </c>
      <c r="BO49" s="32">
        <v>29583</v>
      </c>
      <c r="BP49" s="32">
        <v>918228</v>
      </c>
      <c r="BQ49" s="32">
        <v>0</v>
      </c>
      <c r="BR49" s="32">
        <v>0</v>
      </c>
      <c r="BS49" s="32">
        <v>9675</v>
      </c>
      <c r="BT49" s="32">
        <v>0</v>
      </c>
      <c r="BU49" s="32">
        <v>1655643</v>
      </c>
      <c r="BV49" s="32">
        <v>76323</v>
      </c>
      <c r="BW49" s="32">
        <v>894125</v>
      </c>
      <c r="BX49" s="32">
        <v>0</v>
      </c>
      <c r="BY49" s="32">
        <v>0</v>
      </c>
      <c r="BZ49" s="32">
        <v>7903</v>
      </c>
      <c r="CA49" s="32">
        <v>0</v>
      </c>
      <c r="CB49" s="32">
        <v>1694624</v>
      </c>
      <c r="CC49" s="32">
        <v>46741</v>
      </c>
      <c r="CD49" s="32">
        <v>962897.56</v>
      </c>
      <c r="CE49" s="32">
        <v>0</v>
      </c>
      <c r="CF49" s="32">
        <v>0</v>
      </c>
      <c r="CG49" s="32">
        <v>8000</v>
      </c>
      <c r="CH49" s="32">
        <v>0</v>
      </c>
      <c r="CI49" s="32">
        <v>1499948</v>
      </c>
      <c r="CJ49" s="32">
        <v>46741</v>
      </c>
      <c r="CK49" s="32">
        <v>1012916</v>
      </c>
      <c r="CL49" s="32">
        <v>0</v>
      </c>
      <c r="CN49" s="32">
        <v>8000</v>
      </c>
      <c r="CO49" s="32">
        <v>0</v>
      </c>
      <c r="CP49" s="32">
        <v>1475363</v>
      </c>
      <c r="CQ49" s="32">
        <v>46741</v>
      </c>
      <c r="CR49" s="32">
        <v>1066788</v>
      </c>
      <c r="CS49" s="32">
        <v>0</v>
      </c>
      <c r="CU49" s="32">
        <v>8000</v>
      </c>
      <c r="CV49" s="32">
        <v>0</v>
      </c>
      <c r="CW49" s="32">
        <v>1715557</v>
      </c>
      <c r="CX49" s="32">
        <v>46741</v>
      </c>
      <c r="CY49" s="32">
        <v>1093256</v>
      </c>
      <c r="CZ49" s="32">
        <v>0</v>
      </c>
      <c r="DB49" s="32">
        <v>18000</v>
      </c>
      <c r="DC49" s="32">
        <v>0</v>
      </c>
      <c r="DD49" s="32">
        <v>1616271</v>
      </c>
      <c r="DE49" s="32">
        <v>71741</v>
      </c>
      <c r="DF49" s="32">
        <v>1093563</v>
      </c>
      <c r="DG49" s="32">
        <v>0</v>
      </c>
      <c r="DI49" s="32">
        <v>18000</v>
      </c>
      <c r="DJ49" s="32">
        <v>18053</v>
      </c>
      <c r="DK49" s="32">
        <v>1889954</v>
      </c>
      <c r="DL49" s="32">
        <v>71741</v>
      </c>
      <c r="DM49" s="32">
        <v>1092121</v>
      </c>
      <c r="DN49" s="32">
        <v>0</v>
      </c>
      <c r="DP49" s="32">
        <v>26000</v>
      </c>
      <c r="DR49" s="32">
        <v>2021456</v>
      </c>
      <c r="DS49" s="32">
        <v>96624</v>
      </c>
      <c r="DT49" s="32">
        <v>1203147</v>
      </c>
      <c r="DU49" s="32">
        <v>0</v>
      </c>
      <c r="DW49" s="32">
        <v>26000</v>
      </c>
      <c r="DX49" s="35"/>
      <c r="DY49" s="36">
        <v>2070529</v>
      </c>
      <c r="DZ49" s="36">
        <v>98089</v>
      </c>
      <c r="EA49" s="38">
        <v>1207036</v>
      </c>
      <c r="EB49" s="32">
        <v>0</v>
      </c>
      <c r="ED49" s="32">
        <v>34000</v>
      </c>
      <c r="EF49" s="32">
        <v>2130731</v>
      </c>
      <c r="EG49" s="32">
        <v>94375</v>
      </c>
      <c r="EH49" s="32">
        <v>1251381</v>
      </c>
      <c r="EI49" s="32">
        <v>0</v>
      </c>
      <c r="EK49" s="32">
        <v>34000</v>
      </c>
      <c r="EM49" s="32">
        <v>2181357</v>
      </c>
      <c r="EN49" s="32">
        <v>98558</v>
      </c>
      <c r="EO49" s="32">
        <v>1221232</v>
      </c>
      <c r="EP49" s="32">
        <v>0</v>
      </c>
      <c r="ER49" s="32">
        <v>34000</v>
      </c>
      <c r="ET49" s="32">
        <v>2260573</v>
      </c>
      <c r="EU49" s="32">
        <v>97570</v>
      </c>
      <c r="EV49" s="32">
        <v>1326524</v>
      </c>
      <c r="EW49" s="32">
        <v>0</v>
      </c>
      <c r="EY49" s="32">
        <v>34000</v>
      </c>
      <c r="FA49" s="32">
        <v>2095449</v>
      </c>
      <c r="FB49" s="32">
        <v>118000</v>
      </c>
      <c r="FC49" s="32">
        <v>1408441</v>
      </c>
      <c r="FD49" s="32">
        <v>0</v>
      </c>
      <c r="FF49" s="32">
        <v>34000</v>
      </c>
      <c r="FH49" s="32">
        <v>2028318</v>
      </c>
      <c r="FI49" s="32">
        <v>118000</v>
      </c>
      <c r="FJ49" s="32">
        <v>1408818</v>
      </c>
      <c r="FK49" s="32">
        <v>0</v>
      </c>
      <c r="FM49" s="32">
        <v>35500</v>
      </c>
      <c r="FO49" s="5">
        <v>2080522</v>
      </c>
      <c r="FP49" s="5">
        <v>107282</v>
      </c>
      <c r="FQ49" s="5">
        <v>1359998</v>
      </c>
      <c r="FR49" s="5">
        <v>0</v>
      </c>
      <c r="FS49" s="5">
        <v>0</v>
      </c>
      <c r="FT49" s="5">
        <v>35500</v>
      </c>
      <c r="FU49" s="5">
        <v>0</v>
      </c>
      <c r="FV49" s="5">
        <v>1788596</v>
      </c>
      <c r="FW49" s="5">
        <v>107259</v>
      </c>
      <c r="FX49" s="5">
        <v>1510429.5</v>
      </c>
      <c r="FY49" s="5">
        <v>0</v>
      </c>
      <c r="FZ49" s="5">
        <v>0</v>
      </c>
      <c r="GA49" s="5">
        <v>45500</v>
      </c>
      <c r="GB49" s="5">
        <v>0</v>
      </c>
      <c r="GC49" s="5">
        <v>2324585</v>
      </c>
      <c r="GD49" s="5">
        <v>110713</v>
      </c>
      <c r="GE49" s="5">
        <v>1402874</v>
      </c>
      <c r="GF49" s="5">
        <v>0</v>
      </c>
      <c r="GG49" s="5">
        <v>0</v>
      </c>
      <c r="GH49" s="5">
        <v>46000</v>
      </c>
      <c r="GI49" s="5">
        <v>0</v>
      </c>
      <c r="GJ49" s="5">
        <f>INDEX(Sheet1!$D$2:$D$434,MATCH(Data!B49,Sheet1!$B$2:$B$434,0))</f>
        <v>2507031</v>
      </c>
      <c r="GK49" s="5">
        <f>INDEX(Sheet1!$E$2:$E$434,MATCH(Data!B49,Sheet1!$B$2:$B$434,0))</f>
        <v>50000</v>
      </c>
      <c r="GL49" s="5">
        <f>INDEX(Sheet1!$H$2:$H$434,MATCH(Data!B49,Sheet1!$B$2:$B$434,0))</f>
        <v>1420673</v>
      </c>
      <c r="GM49" s="5">
        <f>INDEX(Sheet1!$K$2:$K$434,MATCH(Data!B49,Sheet1!$B$2:$B$434,0))</f>
        <v>0</v>
      </c>
      <c r="GN49" s="5">
        <f>INDEX(Sheet1!$F$2:$F$434,MATCH(Data!B49,Sheet1!$B$2:$B$434,0))</f>
        <v>0</v>
      </c>
      <c r="GO49" s="5">
        <f>INDEX(Sheet1!$I$2:$I$434,MATCH(Data!B49,Sheet1!$B$2:$B$434,0))</f>
        <v>46000</v>
      </c>
      <c r="GP49" s="5">
        <f>INDEX(Sheet1!$J$2:$J$434,MATCH(Data!B49,Sheet1!$B$2:$B$434,0))</f>
        <v>0</v>
      </c>
      <c r="GQ49" s="5">
        <v>1987292</v>
      </c>
      <c r="GR49" s="5">
        <v>46505</v>
      </c>
      <c r="GS49" s="5">
        <v>1929303</v>
      </c>
      <c r="GT49" s="5">
        <v>0</v>
      </c>
      <c r="GU49" s="5">
        <v>0</v>
      </c>
      <c r="GV49" s="5">
        <v>46000</v>
      </c>
      <c r="GW49" s="5">
        <v>2038</v>
      </c>
    </row>
    <row r="50" spans="1:205" ht="12.75">
      <c r="A50" s="32">
        <v>665</v>
      </c>
      <c r="B50" s="32" t="s">
        <v>136</v>
      </c>
      <c r="C50" s="32">
        <v>2185744</v>
      </c>
      <c r="D50" s="32">
        <v>0</v>
      </c>
      <c r="E50" s="32">
        <v>55540</v>
      </c>
      <c r="F50" s="32">
        <v>0</v>
      </c>
      <c r="G50" s="32">
        <v>0</v>
      </c>
      <c r="H50" s="32">
        <v>0</v>
      </c>
      <c r="I50" s="32">
        <v>0</v>
      </c>
      <c r="J50" s="32">
        <v>2266467</v>
      </c>
      <c r="K50" s="32">
        <v>0</v>
      </c>
      <c r="L50" s="32">
        <v>247570</v>
      </c>
      <c r="M50" s="32">
        <v>0</v>
      </c>
      <c r="N50" s="32">
        <v>0</v>
      </c>
      <c r="O50" s="32">
        <v>0</v>
      </c>
      <c r="P50" s="32">
        <v>0</v>
      </c>
      <c r="Q50" s="32">
        <v>2410751</v>
      </c>
      <c r="R50" s="32">
        <v>0</v>
      </c>
      <c r="S50" s="32">
        <v>277879</v>
      </c>
      <c r="T50" s="32">
        <v>0</v>
      </c>
      <c r="U50" s="32">
        <v>0</v>
      </c>
      <c r="V50" s="32">
        <v>0</v>
      </c>
      <c r="W50" s="32">
        <v>0</v>
      </c>
      <c r="X50" s="32">
        <v>1652428</v>
      </c>
      <c r="Y50" s="32">
        <v>0</v>
      </c>
      <c r="Z50" s="32">
        <v>264870</v>
      </c>
      <c r="AA50" s="32">
        <v>0</v>
      </c>
      <c r="AB50" s="32">
        <v>0</v>
      </c>
      <c r="AC50" s="32">
        <v>0</v>
      </c>
      <c r="AD50" s="32">
        <v>5915</v>
      </c>
      <c r="AE50" s="32">
        <v>1874938</v>
      </c>
      <c r="AF50" s="32">
        <v>0</v>
      </c>
      <c r="AG50" s="32">
        <v>399311</v>
      </c>
      <c r="AH50" s="32">
        <v>0</v>
      </c>
      <c r="AI50" s="32">
        <v>0</v>
      </c>
      <c r="AJ50" s="32">
        <v>0</v>
      </c>
      <c r="AK50" s="32">
        <v>1773</v>
      </c>
      <c r="AL50" s="32">
        <v>1725561</v>
      </c>
      <c r="AM50" s="32">
        <v>0</v>
      </c>
      <c r="AN50" s="32">
        <v>315035</v>
      </c>
      <c r="AO50" s="32">
        <v>0</v>
      </c>
      <c r="AP50" s="32">
        <v>0</v>
      </c>
      <c r="AQ50" s="32">
        <v>0</v>
      </c>
      <c r="AR50" s="32">
        <v>1142</v>
      </c>
      <c r="AS50" s="32">
        <v>1659664</v>
      </c>
      <c r="AT50" s="32">
        <v>0</v>
      </c>
      <c r="AU50" s="32">
        <v>325327</v>
      </c>
      <c r="AV50" s="32">
        <v>0</v>
      </c>
      <c r="AW50" s="32">
        <v>0</v>
      </c>
      <c r="AX50" s="32">
        <v>0</v>
      </c>
      <c r="AY50" s="32">
        <v>3415</v>
      </c>
      <c r="AZ50" s="32">
        <v>1798371</v>
      </c>
      <c r="BA50" s="32">
        <v>0</v>
      </c>
      <c r="BB50" s="32">
        <v>325050</v>
      </c>
      <c r="BC50" s="32">
        <v>0</v>
      </c>
      <c r="BD50" s="32">
        <v>0</v>
      </c>
      <c r="BE50" s="32">
        <v>0</v>
      </c>
      <c r="BF50" s="32">
        <v>3257</v>
      </c>
      <c r="BG50" s="32">
        <v>2071768</v>
      </c>
      <c r="BH50" s="32">
        <v>0</v>
      </c>
      <c r="BI50" s="32">
        <v>401372</v>
      </c>
      <c r="BJ50" s="32">
        <v>0</v>
      </c>
      <c r="BK50" s="32">
        <v>0</v>
      </c>
      <c r="BL50" s="32">
        <v>0</v>
      </c>
      <c r="BM50" s="32">
        <v>4319</v>
      </c>
      <c r="BN50" s="32">
        <v>2255483</v>
      </c>
      <c r="BO50" s="32">
        <v>0</v>
      </c>
      <c r="BP50" s="32">
        <v>394166</v>
      </c>
      <c r="BQ50" s="32">
        <v>0</v>
      </c>
      <c r="BR50" s="32">
        <v>0</v>
      </c>
      <c r="BS50" s="32">
        <v>5000</v>
      </c>
      <c r="BT50" s="32">
        <v>4166</v>
      </c>
      <c r="BU50" s="32">
        <v>2152124</v>
      </c>
      <c r="BV50" s="32">
        <v>12058</v>
      </c>
      <c r="BW50" s="32">
        <v>403722</v>
      </c>
      <c r="BX50" s="32">
        <v>0</v>
      </c>
      <c r="BY50" s="32">
        <v>0</v>
      </c>
      <c r="BZ50" s="32">
        <v>5000</v>
      </c>
      <c r="CA50" s="32">
        <v>5622</v>
      </c>
      <c r="CB50" s="32">
        <v>2289621</v>
      </c>
      <c r="CC50" s="32">
        <v>11025</v>
      </c>
      <c r="CD50" s="32">
        <v>347293</v>
      </c>
      <c r="CE50" s="32">
        <v>0</v>
      </c>
      <c r="CF50" s="32">
        <v>0</v>
      </c>
      <c r="CG50" s="32">
        <v>5000</v>
      </c>
      <c r="CH50" s="32">
        <v>2566</v>
      </c>
      <c r="CI50" s="32">
        <v>2285649</v>
      </c>
      <c r="CJ50" s="32">
        <v>10800</v>
      </c>
      <c r="CK50" s="32">
        <v>352666</v>
      </c>
      <c r="CL50" s="32">
        <v>0</v>
      </c>
      <c r="CN50" s="32">
        <v>5000</v>
      </c>
      <c r="CO50" s="32">
        <v>5016</v>
      </c>
      <c r="CP50" s="32">
        <v>2681974</v>
      </c>
      <c r="CQ50" s="32">
        <v>6000</v>
      </c>
      <c r="CR50" s="32">
        <v>367035</v>
      </c>
      <c r="CS50" s="32">
        <v>0</v>
      </c>
      <c r="CU50" s="32">
        <v>5000</v>
      </c>
      <c r="CV50" s="32">
        <v>3787</v>
      </c>
      <c r="CW50" s="32">
        <v>2648735</v>
      </c>
      <c r="CY50" s="32">
        <v>475268</v>
      </c>
      <c r="CZ50" s="32">
        <v>0</v>
      </c>
      <c r="DB50" s="32">
        <v>5000</v>
      </c>
      <c r="DC50" s="32">
        <v>4719</v>
      </c>
      <c r="DD50" s="32">
        <v>3128614</v>
      </c>
      <c r="DF50" s="32">
        <v>571375</v>
      </c>
      <c r="DG50" s="32">
        <v>0</v>
      </c>
      <c r="DI50" s="32">
        <v>10000</v>
      </c>
      <c r="DJ50" s="32">
        <v>4283</v>
      </c>
      <c r="DK50" s="32">
        <v>3402524</v>
      </c>
      <c r="DM50" s="32">
        <v>391050</v>
      </c>
      <c r="DN50" s="32">
        <v>0</v>
      </c>
      <c r="DP50" s="32">
        <v>10000</v>
      </c>
      <c r="DQ50" s="32">
        <v>4482</v>
      </c>
      <c r="DR50" s="32">
        <v>3520405</v>
      </c>
      <c r="DT50" s="32">
        <v>393287</v>
      </c>
      <c r="DU50" s="32">
        <v>0</v>
      </c>
      <c r="DW50" s="32">
        <v>10000</v>
      </c>
      <c r="DX50" s="38">
        <v>5007</v>
      </c>
      <c r="DY50" s="36">
        <v>3669433</v>
      </c>
      <c r="DZ50" s="37"/>
      <c r="EA50" s="38">
        <v>394378</v>
      </c>
      <c r="EB50" s="32">
        <v>0</v>
      </c>
      <c r="ED50" s="32">
        <v>5000</v>
      </c>
      <c r="EE50" s="32">
        <v>2125</v>
      </c>
      <c r="EF50" s="32">
        <v>3694854</v>
      </c>
      <c r="EH50" s="32">
        <v>389813</v>
      </c>
      <c r="EI50" s="32">
        <v>0</v>
      </c>
      <c r="EL50" s="32">
        <v>983</v>
      </c>
      <c r="EM50" s="32">
        <v>3130243</v>
      </c>
      <c r="EO50" s="32">
        <v>343603</v>
      </c>
      <c r="EP50" s="32">
        <v>0</v>
      </c>
      <c r="ET50" s="32">
        <v>3332842</v>
      </c>
      <c r="EV50" s="32">
        <v>346125</v>
      </c>
      <c r="EW50" s="32">
        <v>0</v>
      </c>
      <c r="FA50" s="32">
        <v>3271165</v>
      </c>
      <c r="FC50" s="32">
        <v>346575</v>
      </c>
      <c r="FD50" s="32">
        <v>0</v>
      </c>
      <c r="FF50" s="32">
        <v>5000</v>
      </c>
      <c r="FH50" s="32">
        <v>3290702</v>
      </c>
      <c r="FJ50" s="32">
        <v>346125</v>
      </c>
      <c r="FK50" s="32">
        <v>0</v>
      </c>
      <c r="FM50" s="32"/>
      <c r="FN50" s="32">
        <v>19</v>
      </c>
      <c r="FO50" s="5">
        <v>3562750</v>
      </c>
      <c r="FP50" s="5">
        <v>0</v>
      </c>
      <c r="FQ50" s="5">
        <v>347475</v>
      </c>
      <c r="FR50" s="5">
        <v>0</v>
      </c>
      <c r="FS50" s="5">
        <v>0</v>
      </c>
      <c r="FT50" s="5">
        <v>0</v>
      </c>
      <c r="FU50" s="5">
        <v>0</v>
      </c>
      <c r="FV50" s="5">
        <v>3179299</v>
      </c>
      <c r="FW50" s="5">
        <v>0</v>
      </c>
      <c r="FX50" s="5">
        <v>1200000</v>
      </c>
      <c r="FY50" s="5">
        <v>0</v>
      </c>
      <c r="FZ50" s="5">
        <v>0</v>
      </c>
      <c r="GA50" s="5">
        <v>0</v>
      </c>
      <c r="GB50" s="5">
        <v>0</v>
      </c>
      <c r="GC50" s="5">
        <v>3739821</v>
      </c>
      <c r="GD50" s="5">
        <v>0</v>
      </c>
      <c r="GE50" s="5">
        <v>940000</v>
      </c>
      <c r="GF50" s="5">
        <v>0</v>
      </c>
      <c r="GG50" s="5">
        <v>0</v>
      </c>
      <c r="GH50" s="5">
        <v>0</v>
      </c>
      <c r="GI50" s="5">
        <v>0</v>
      </c>
      <c r="GJ50" s="5">
        <f>INDEX(Sheet1!$D$2:$D$434,MATCH(Data!B50,Sheet1!$B$2:$B$434,0))</f>
        <v>3553741</v>
      </c>
      <c r="GK50" s="5">
        <f>INDEX(Sheet1!$E$2:$E$434,MATCH(Data!B50,Sheet1!$B$2:$B$434,0))</f>
        <v>50803</v>
      </c>
      <c r="GL50" s="5">
        <f>INDEX(Sheet1!$H$2:$H$434,MATCH(Data!B50,Sheet1!$B$2:$B$434,0))</f>
        <v>1530000</v>
      </c>
      <c r="GM50" s="5">
        <f>INDEX(Sheet1!$K$2:$K$434,MATCH(Data!B50,Sheet1!$B$2:$B$434,0))</f>
        <v>0</v>
      </c>
      <c r="GN50" s="5">
        <f>INDEX(Sheet1!$F$2:$F$434,MATCH(Data!B50,Sheet1!$B$2:$B$434,0))</f>
        <v>0</v>
      </c>
      <c r="GO50" s="5">
        <f>INDEX(Sheet1!$I$2:$I$434,MATCH(Data!B50,Sheet1!$B$2:$B$434,0))</f>
        <v>0</v>
      </c>
      <c r="GP50" s="5">
        <f>INDEX(Sheet1!$J$2:$J$434,MATCH(Data!B50,Sheet1!$B$2:$B$434,0))</f>
        <v>0</v>
      </c>
      <c r="GQ50" s="5">
        <v>3628972</v>
      </c>
      <c r="GR50" s="5">
        <v>50350</v>
      </c>
      <c r="GS50" s="5">
        <v>855500</v>
      </c>
      <c r="GT50" s="5">
        <v>0</v>
      </c>
      <c r="GU50" s="5">
        <v>0</v>
      </c>
      <c r="GV50" s="5">
        <v>0</v>
      </c>
      <c r="GW50" s="5">
        <v>0</v>
      </c>
    </row>
    <row r="51" spans="1:205" ht="12.75">
      <c r="A51" s="32">
        <v>700</v>
      </c>
      <c r="B51" s="32" t="s">
        <v>137</v>
      </c>
      <c r="C51" s="32">
        <v>2583442</v>
      </c>
      <c r="D51" s="32">
        <v>0</v>
      </c>
      <c r="E51" s="32">
        <v>165143</v>
      </c>
      <c r="F51" s="32">
        <v>0</v>
      </c>
      <c r="G51" s="32">
        <v>0</v>
      </c>
      <c r="H51" s="32">
        <v>0</v>
      </c>
      <c r="I51" s="32">
        <v>0</v>
      </c>
      <c r="J51" s="32">
        <v>2535017</v>
      </c>
      <c r="K51" s="32">
        <v>0</v>
      </c>
      <c r="L51" s="32">
        <v>594505</v>
      </c>
      <c r="M51" s="32">
        <v>0</v>
      </c>
      <c r="N51" s="32">
        <v>0</v>
      </c>
      <c r="O51" s="32">
        <v>0</v>
      </c>
      <c r="P51" s="32">
        <v>0</v>
      </c>
      <c r="Q51" s="32">
        <v>2399163</v>
      </c>
      <c r="R51" s="32">
        <v>0</v>
      </c>
      <c r="S51" s="32">
        <v>803440</v>
      </c>
      <c r="T51" s="32">
        <v>0</v>
      </c>
      <c r="U51" s="32">
        <v>0</v>
      </c>
      <c r="V51" s="32">
        <v>0</v>
      </c>
      <c r="W51" s="32">
        <v>0</v>
      </c>
      <c r="X51" s="32">
        <v>1698455</v>
      </c>
      <c r="Y51" s="32">
        <v>0</v>
      </c>
      <c r="Z51" s="32">
        <v>842123</v>
      </c>
      <c r="AA51" s="32">
        <v>0</v>
      </c>
      <c r="AB51" s="32">
        <v>0</v>
      </c>
      <c r="AC51" s="32">
        <v>0</v>
      </c>
      <c r="AD51" s="32">
        <v>0</v>
      </c>
      <c r="AE51" s="32">
        <v>1758217</v>
      </c>
      <c r="AF51" s="32">
        <v>0</v>
      </c>
      <c r="AG51" s="32">
        <v>853945</v>
      </c>
      <c r="AH51" s="32">
        <v>0</v>
      </c>
      <c r="AI51" s="32">
        <v>0</v>
      </c>
      <c r="AJ51" s="32">
        <v>0</v>
      </c>
      <c r="AK51" s="32">
        <v>0</v>
      </c>
      <c r="AL51" s="32">
        <v>1865085</v>
      </c>
      <c r="AM51" s="32">
        <v>0</v>
      </c>
      <c r="AN51" s="32">
        <v>865735</v>
      </c>
      <c r="AO51" s="32">
        <v>0</v>
      </c>
      <c r="AP51" s="32">
        <v>0</v>
      </c>
      <c r="AQ51" s="32">
        <v>0</v>
      </c>
      <c r="AR51" s="32">
        <v>0</v>
      </c>
      <c r="AS51" s="32">
        <v>1881913</v>
      </c>
      <c r="AT51" s="32">
        <v>0</v>
      </c>
      <c r="AU51" s="32">
        <v>874751</v>
      </c>
      <c r="AV51" s="32">
        <v>0</v>
      </c>
      <c r="AW51" s="32">
        <v>0</v>
      </c>
      <c r="AX51" s="32">
        <v>0</v>
      </c>
      <c r="AY51" s="32">
        <v>0</v>
      </c>
      <c r="AZ51" s="32">
        <v>2002210</v>
      </c>
      <c r="BA51" s="32">
        <v>0</v>
      </c>
      <c r="BB51" s="32">
        <v>899491</v>
      </c>
      <c r="BC51" s="32">
        <v>0</v>
      </c>
      <c r="BD51" s="32">
        <v>0</v>
      </c>
      <c r="BE51" s="32">
        <v>0</v>
      </c>
      <c r="BF51" s="32">
        <v>0</v>
      </c>
      <c r="BG51" s="32">
        <v>1806649</v>
      </c>
      <c r="BH51" s="32">
        <v>0</v>
      </c>
      <c r="BI51" s="32">
        <v>902618</v>
      </c>
      <c r="BJ51" s="32">
        <v>0</v>
      </c>
      <c r="BK51" s="32">
        <v>0</v>
      </c>
      <c r="BL51" s="32">
        <v>0</v>
      </c>
      <c r="BM51" s="32">
        <v>0</v>
      </c>
      <c r="BN51" s="32">
        <v>1748657</v>
      </c>
      <c r="BO51" s="32">
        <v>0</v>
      </c>
      <c r="BP51" s="32">
        <v>906095</v>
      </c>
      <c r="BQ51" s="32">
        <v>0</v>
      </c>
      <c r="BR51" s="32">
        <v>0</v>
      </c>
      <c r="BS51" s="32">
        <v>0</v>
      </c>
      <c r="BT51" s="32">
        <v>0</v>
      </c>
      <c r="BU51" s="32">
        <v>1927354</v>
      </c>
      <c r="BV51" s="32">
        <v>0</v>
      </c>
      <c r="BW51" s="32">
        <v>907189</v>
      </c>
      <c r="BX51" s="32">
        <v>0</v>
      </c>
      <c r="BY51" s="32">
        <v>0</v>
      </c>
      <c r="BZ51" s="32">
        <v>0</v>
      </c>
      <c r="CA51" s="32">
        <v>0</v>
      </c>
      <c r="CB51" s="32">
        <v>1821396</v>
      </c>
      <c r="CC51" s="32">
        <v>0</v>
      </c>
      <c r="CD51" s="32">
        <v>968739</v>
      </c>
      <c r="CE51" s="32">
        <v>0</v>
      </c>
      <c r="CF51" s="32">
        <v>0</v>
      </c>
      <c r="CG51" s="32">
        <v>0</v>
      </c>
      <c r="CH51" s="32">
        <v>0</v>
      </c>
      <c r="CI51" s="32">
        <v>1840515</v>
      </c>
      <c r="CK51" s="32">
        <v>981534</v>
      </c>
      <c r="CL51" s="32">
        <v>0</v>
      </c>
      <c r="CO51" s="32">
        <v>0</v>
      </c>
      <c r="CP51" s="32">
        <v>2038509</v>
      </c>
      <c r="CR51" s="32">
        <v>992408</v>
      </c>
      <c r="CS51" s="32">
        <v>0</v>
      </c>
      <c r="CV51" s="32">
        <v>0</v>
      </c>
      <c r="CW51" s="32">
        <v>2193766</v>
      </c>
      <c r="CY51" s="32">
        <v>1005853</v>
      </c>
      <c r="CZ51" s="32">
        <v>0</v>
      </c>
      <c r="DC51" s="32">
        <v>0</v>
      </c>
      <c r="DD51" s="32">
        <v>2383543</v>
      </c>
      <c r="DF51" s="32">
        <v>1007215</v>
      </c>
      <c r="DG51" s="32">
        <v>0</v>
      </c>
      <c r="DK51" s="32">
        <v>2555389</v>
      </c>
      <c r="DM51" s="32">
        <v>949040</v>
      </c>
      <c r="DN51" s="32">
        <v>0</v>
      </c>
      <c r="DP51" s="32">
        <v>2000</v>
      </c>
      <c r="DR51" s="32">
        <v>2758127</v>
      </c>
      <c r="DT51" s="32">
        <v>854500</v>
      </c>
      <c r="DU51" s="32">
        <v>0</v>
      </c>
      <c r="DW51" s="32">
        <v>2000</v>
      </c>
      <c r="DX51" s="35"/>
      <c r="DY51" s="36">
        <v>2685459</v>
      </c>
      <c r="DZ51" s="36">
        <v>175110</v>
      </c>
      <c r="EA51" s="38">
        <v>729400</v>
      </c>
      <c r="EB51" s="32">
        <v>0</v>
      </c>
      <c r="ED51" s="32">
        <v>2000</v>
      </c>
      <c r="EF51" s="32">
        <v>2845294</v>
      </c>
      <c r="EG51" s="32">
        <v>175110</v>
      </c>
      <c r="EH51" s="32">
        <v>508750</v>
      </c>
      <c r="EI51" s="32">
        <v>0</v>
      </c>
      <c r="EK51" s="32">
        <v>2000</v>
      </c>
      <c r="EM51" s="32">
        <v>3582627</v>
      </c>
      <c r="EN51" s="32">
        <v>175110</v>
      </c>
      <c r="EP51" s="32">
        <v>0</v>
      </c>
      <c r="ER51" s="32">
        <v>2000</v>
      </c>
      <c r="ET51" s="32">
        <v>3588801</v>
      </c>
      <c r="EU51" s="32">
        <v>175110</v>
      </c>
      <c r="EW51" s="32">
        <v>0</v>
      </c>
      <c r="EY51" s="32">
        <v>2000</v>
      </c>
      <c r="FA51" s="32">
        <v>3721395</v>
      </c>
      <c r="FB51" s="32">
        <v>59807</v>
      </c>
      <c r="FD51" s="32">
        <v>0</v>
      </c>
      <c r="FF51" s="32">
        <v>2000</v>
      </c>
      <c r="FH51" s="32">
        <v>3742146</v>
      </c>
      <c r="FI51" s="32">
        <v>59807</v>
      </c>
      <c r="FK51" s="32">
        <v>0</v>
      </c>
      <c r="FM51" s="32">
        <v>2000</v>
      </c>
      <c r="FO51" s="5">
        <v>3635372</v>
      </c>
      <c r="FP51" s="5">
        <v>59807</v>
      </c>
      <c r="FQ51" s="5">
        <v>0</v>
      </c>
      <c r="FR51" s="5">
        <v>0</v>
      </c>
      <c r="FS51" s="5">
        <v>0</v>
      </c>
      <c r="FT51" s="5">
        <v>0</v>
      </c>
      <c r="FU51" s="5">
        <v>0</v>
      </c>
      <c r="FV51" s="5">
        <v>3681195</v>
      </c>
      <c r="FW51" s="5">
        <v>0</v>
      </c>
      <c r="FX51" s="5">
        <v>0</v>
      </c>
      <c r="FY51" s="5">
        <v>0</v>
      </c>
      <c r="FZ51" s="5">
        <v>0</v>
      </c>
      <c r="GA51" s="5">
        <v>0</v>
      </c>
      <c r="GB51" s="5">
        <v>0</v>
      </c>
      <c r="GC51" s="5">
        <v>3881176</v>
      </c>
      <c r="GD51" s="5">
        <v>0</v>
      </c>
      <c r="GE51" s="5">
        <v>0</v>
      </c>
      <c r="GF51" s="5">
        <v>0</v>
      </c>
      <c r="GG51" s="5">
        <v>0</v>
      </c>
      <c r="GH51" s="5">
        <v>0</v>
      </c>
      <c r="GI51" s="5">
        <v>0</v>
      </c>
      <c r="GJ51" s="5">
        <f>INDEX(Sheet1!$D$2:$D$434,MATCH(Data!B51,Sheet1!$B$2:$B$434,0))</f>
        <v>4085109</v>
      </c>
      <c r="GK51" s="5">
        <f>INDEX(Sheet1!$E$2:$E$434,MATCH(Data!B51,Sheet1!$B$2:$B$434,0))</f>
        <v>0</v>
      </c>
      <c r="GL51" s="5">
        <f>INDEX(Sheet1!$H$2:$H$434,MATCH(Data!B51,Sheet1!$B$2:$B$434,0))</f>
        <v>0</v>
      </c>
      <c r="GM51" s="5">
        <f>INDEX(Sheet1!$K$2:$K$434,MATCH(Data!B51,Sheet1!$B$2:$B$434,0))</f>
        <v>0</v>
      </c>
      <c r="GN51" s="5">
        <f>INDEX(Sheet1!$F$2:$F$434,MATCH(Data!B51,Sheet1!$B$2:$B$434,0))</f>
        <v>0</v>
      </c>
      <c r="GO51" s="5">
        <f>INDEX(Sheet1!$I$2:$I$434,MATCH(Data!B51,Sheet1!$B$2:$B$434,0))</f>
        <v>0</v>
      </c>
      <c r="GP51" s="5">
        <f>INDEX(Sheet1!$J$2:$J$434,MATCH(Data!B51,Sheet1!$B$2:$B$434,0))</f>
        <v>0</v>
      </c>
      <c r="GQ51" s="5">
        <v>3796814</v>
      </c>
      <c r="GR51" s="5">
        <v>0</v>
      </c>
      <c r="GS51" s="5">
        <v>0</v>
      </c>
      <c r="GT51" s="5">
        <v>0</v>
      </c>
      <c r="GU51" s="5">
        <v>0</v>
      </c>
      <c r="GV51" s="5">
        <v>0</v>
      </c>
      <c r="GW51" s="5">
        <v>0</v>
      </c>
    </row>
    <row r="52" spans="1:205" ht="12.75">
      <c r="A52" s="32">
        <v>721</v>
      </c>
      <c r="B52" s="32" t="s">
        <v>138</v>
      </c>
      <c r="C52" s="32">
        <v>10687835</v>
      </c>
      <c r="D52" s="32">
        <v>0</v>
      </c>
      <c r="E52" s="32">
        <v>627830</v>
      </c>
      <c r="F52" s="32">
        <v>0</v>
      </c>
      <c r="G52" s="32">
        <v>0</v>
      </c>
      <c r="H52" s="32">
        <v>59000</v>
      </c>
      <c r="I52" s="32">
        <v>0</v>
      </c>
      <c r="J52" s="32">
        <v>10937793</v>
      </c>
      <c r="K52" s="32">
        <v>0</v>
      </c>
      <c r="L52" s="32">
        <v>613838</v>
      </c>
      <c r="M52" s="32">
        <v>0</v>
      </c>
      <c r="N52" s="32">
        <v>0</v>
      </c>
      <c r="O52" s="32">
        <v>65000</v>
      </c>
      <c r="P52" s="32">
        <v>10072</v>
      </c>
      <c r="Q52" s="32">
        <v>11215045</v>
      </c>
      <c r="R52" s="32">
        <v>0</v>
      </c>
      <c r="S52" s="32">
        <v>651530</v>
      </c>
      <c r="T52" s="32">
        <v>0</v>
      </c>
      <c r="U52" s="32">
        <v>0</v>
      </c>
      <c r="V52" s="32">
        <v>0</v>
      </c>
      <c r="W52" s="32">
        <v>5455</v>
      </c>
      <c r="X52" s="32">
        <v>11032116</v>
      </c>
      <c r="Y52" s="32">
        <v>0</v>
      </c>
      <c r="Z52" s="32">
        <v>631527</v>
      </c>
      <c r="AA52" s="32">
        <v>0</v>
      </c>
      <c r="AB52" s="32">
        <v>0</v>
      </c>
      <c r="AC52" s="32">
        <v>0</v>
      </c>
      <c r="AD52" s="32">
        <v>20102</v>
      </c>
      <c r="AE52" s="32">
        <v>11457469</v>
      </c>
      <c r="AF52" s="32">
        <v>0</v>
      </c>
      <c r="AG52" s="32">
        <v>643842</v>
      </c>
      <c r="AH52" s="32">
        <v>0</v>
      </c>
      <c r="AI52" s="32">
        <v>0</v>
      </c>
      <c r="AJ52" s="32">
        <v>0</v>
      </c>
      <c r="AK52" s="32">
        <v>12492</v>
      </c>
      <c r="AL52" s="32">
        <v>11855662</v>
      </c>
      <c r="AM52" s="32">
        <v>0</v>
      </c>
      <c r="AN52" s="32">
        <v>453815</v>
      </c>
      <c r="AO52" s="32">
        <v>0</v>
      </c>
      <c r="AP52" s="32">
        <v>0</v>
      </c>
      <c r="AQ52" s="32">
        <v>0</v>
      </c>
      <c r="AR52" s="32">
        <v>9048</v>
      </c>
      <c r="AS52" s="32">
        <v>10013382</v>
      </c>
      <c r="AT52" s="32">
        <v>0</v>
      </c>
      <c r="AU52" s="32">
        <v>453899</v>
      </c>
      <c r="AV52" s="32">
        <v>0</v>
      </c>
      <c r="AW52" s="32">
        <v>0</v>
      </c>
      <c r="AX52" s="32">
        <v>0</v>
      </c>
      <c r="AY52" s="32">
        <v>9559</v>
      </c>
      <c r="AZ52" s="32">
        <v>10764753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12817</v>
      </c>
      <c r="BG52" s="32">
        <v>10094333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14360</v>
      </c>
      <c r="BN52" s="32">
        <v>9919776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40622</v>
      </c>
      <c r="BU52" s="32">
        <v>10329287</v>
      </c>
      <c r="BV52" s="32">
        <v>173880</v>
      </c>
      <c r="BW52" s="32">
        <v>0</v>
      </c>
      <c r="BX52" s="32">
        <v>0</v>
      </c>
      <c r="BY52" s="32">
        <v>0</v>
      </c>
      <c r="BZ52" s="32">
        <v>81250</v>
      </c>
      <c r="CA52" s="32">
        <v>2986</v>
      </c>
      <c r="CB52" s="32">
        <v>10088575</v>
      </c>
      <c r="CC52" s="32">
        <v>435098</v>
      </c>
      <c r="CD52" s="32">
        <v>0</v>
      </c>
      <c r="CE52" s="32">
        <v>0</v>
      </c>
      <c r="CF52" s="32">
        <v>0</v>
      </c>
      <c r="CG52" s="32">
        <v>83931</v>
      </c>
      <c r="CH52" s="32">
        <v>3945</v>
      </c>
      <c r="CI52" s="32">
        <v>10306501</v>
      </c>
      <c r="CJ52" s="32">
        <v>459075</v>
      </c>
      <c r="CL52" s="32">
        <v>0</v>
      </c>
      <c r="CN52" s="32">
        <v>91691</v>
      </c>
      <c r="CO52" s="32">
        <v>27371</v>
      </c>
      <c r="CP52" s="32">
        <v>10348991</v>
      </c>
      <c r="CQ52" s="32">
        <v>482020</v>
      </c>
      <c r="CS52" s="32">
        <v>0</v>
      </c>
      <c r="CU52" s="32">
        <v>102200</v>
      </c>
      <c r="CV52" s="32">
        <v>6284</v>
      </c>
      <c r="CW52" s="32">
        <v>10509884</v>
      </c>
      <c r="CX52" s="32">
        <v>581980</v>
      </c>
      <c r="CY52" s="32">
        <v>304837</v>
      </c>
      <c r="CZ52" s="32">
        <v>0</v>
      </c>
      <c r="DB52" s="32">
        <v>99026</v>
      </c>
      <c r="DC52" s="32">
        <v>50973</v>
      </c>
      <c r="DD52" s="32">
        <v>11994067</v>
      </c>
      <c r="DE52" s="32">
        <v>589149</v>
      </c>
      <c r="DF52" s="32">
        <v>291742</v>
      </c>
      <c r="DG52" s="32">
        <v>0</v>
      </c>
      <c r="DI52" s="32">
        <v>134464</v>
      </c>
      <c r="DK52" s="32">
        <v>12383184.78</v>
      </c>
      <c r="DL52" s="32">
        <v>581175</v>
      </c>
      <c r="DM52" s="32">
        <v>303106</v>
      </c>
      <c r="DN52" s="32">
        <v>0</v>
      </c>
      <c r="DP52" s="32">
        <v>130455</v>
      </c>
      <c r="DR52" s="32">
        <v>12248577</v>
      </c>
      <c r="DS52" s="32">
        <v>682610</v>
      </c>
      <c r="DT52" s="32">
        <v>302007</v>
      </c>
      <c r="DU52" s="32">
        <v>0</v>
      </c>
      <c r="DW52" s="32">
        <v>30119</v>
      </c>
      <c r="DX52" s="35"/>
      <c r="DY52" s="36">
        <v>11768785</v>
      </c>
      <c r="DZ52" s="36">
        <v>546066</v>
      </c>
      <c r="EA52" s="38">
        <v>878462</v>
      </c>
      <c r="EB52" s="32">
        <v>0</v>
      </c>
      <c r="ED52" s="32">
        <v>70000</v>
      </c>
      <c r="EF52" s="32">
        <v>12149141</v>
      </c>
      <c r="EG52" s="32">
        <v>512253</v>
      </c>
      <c r="EH52" s="32">
        <v>612320</v>
      </c>
      <c r="EI52" s="32">
        <v>0</v>
      </c>
      <c r="EK52" s="32">
        <v>40000</v>
      </c>
      <c r="EM52" s="32">
        <v>11473853</v>
      </c>
      <c r="EN52" s="32">
        <v>546236</v>
      </c>
      <c r="EO52" s="32">
        <v>1223625</v>
      </c>
      <c r="EP52" s="32">
        <v>0</v>
      </c>
      <c r="ER52" s="32">
        <v>70000</v>
      </c>
      <c r="ET52" s="32">
        <v>11635590</v>
      </c>
      <c r="EU52" s="32">
        <v>465017</v>
      </c>
      <c r="EV52" s="32">
        <v>1193699</v>
      </c>
      <c r="EW52" s="32">
        <v>0</v>
      </c>
      <c r="EY52" s="32">
        <v>70000</v>
      </c>
      <c r="FA52" s="32">
        <v>11626636</v>
      </c>
      <c r="FB52" s="32">
        <v>254414</v>
      </c>
      <c r="FC52" s="32">
        <v>1600700</v>
      </c>
      <c r="FD52" s="32">
        <v>0</v>
      </c>
      <c r="FF52" s="32">
        <v>70000</v>
      </c>
      <c r="FH52" s="32">
        <v>9610892</v>
      </c>
      <c r="FI52" s="32">
        <v>254981</v>
      </c>
      <c r="FJ52" s="32">
        <v>3095554</v>
      </c>
      <c r="FK52" s="32">
        <v>0</v>
      </c>
      <c r="FM52" s="32">
        <v>110000</v>
      </c>
      <c r="FN52" s="32">
        <v>5530</v>
      </c>
      <c r="FO52" s="5">
        <v>9532791</v>
      </c>
      <c r="FP52" s="5">
        <v>232421.96</v>
      </c>
      <c r="FQ52" s="5">
        <v>2574809.65</v>
      </c>
      <c r="FR52" s="5">
        <v>0</v>
      </c>
      <c r="FS52" s="5">
        <v>0</v>
      </c>
      <c r="FT52" s="5">
        <v>175000</v>
      </c>
      <c r="FU52" s="5">
        <v>0</v>
      </c>
      <c r="FV52" s="5">
        <v>9273493</v>
      </c>
      <c r="FW52" s="5">
        <v>232305</v>
      </c>
      <c r="FX52" s="5">
        <v>2961477</v>
      </c>
      <c r="FY52" s="5">
        <v>0</v>
      </c>
      <c r="FZ52" s="5">
        <v>0</v>
      </c>
      <c r="GA52" s="5">
        <v>191101</v>
      </c>
      <c r="GB52" s="5">
        <v>0</v>
      </c>
      <c r="GC52" s="5">
        <v>9727004</v>
      </c>
      <c r="GD52" s="5">
        <v>230891</v>
      </c>
      <c r="GE52" s="5">
        <v>2871686</v>
      </c>
      <c r="GF52" s="5">
        <v>0</v>
      </c>
      <c r="GG52" s="5">
        <v>0</v>
      </c>
      <c r="GH52" s="5">
        <v>299900</v>
      </c>
      <c r="GI52" s="5">
        <v>0</v>
      </c>
      <c r="GJ52" s="5">
        <f>INDEX(Sheet1!$D$2:$D$434,MATCH(Data!B52,Sheet1!$B$2:$B$434,0))</f>
        <v>8951149</v>
      </c>
      <c r="GK52" s="5">
        <f>INDEX(Sheet1!$E$2:$E$434,MATCH(Data!B52,Sheet1!$B$2:$B$434,0))</f>
        <v>79748</v>
      </c>
      <c r="GL52" s="5">
        <f>INDEX(Sheet1!$H$2:$H$434,MATCH(Data!B52,Sheet1!$B$2:$B$434,0))</f>
        <v>3364487</v>
      </c>
      <c r="GM52" s="5">
        <f>INDEX(Sheet1!$K$2:$K$434,MATCH(Data!B52,Sheet1!$B$2:$B$434,0))</f>
        <v>0</v>
      </c>
      <c r="GN52" s="5">
        <f>INDEX(Sheet1!$F$2:$F$434,MATCH(Data!B52,Sheet1!$B$2:$B$434,0))</f>
        <v>0</v>
      </c>
      <c r="GO52" s="5">
        <f>INDEX(Sheet1!$I$2:$I$434,MATCH(Data!B52,Sheet1!$B$2:$B$434,0))</f>
        <v>123540</v>
      </c>
      <c r="GP52" s="5">
        <f>INDEX(Sheet1!$J$2:$J$434,MATCH(Data!B52,Sheet1!$B$2:$B$434,0))</f>
        <v>0</v>
      </c>
      <c r="GQ52" s="5">
        <v>8520500</v>
      </c>
      <c r="GR52" s="5">
        <v>0</v>
      </c>
      <c r="GS52" s="5">
        <v>3562189</v>
      </c>
      <c r="GT52" s="5">
        <v>0</v>
      </c>
      <c r="GU52" s="5">
        <v>0</v>
      </c>
      <c r="GV52" s="5">
        <v>125000</v>
      </c>
      <c r="GW52" s="5">
        <v>0</v>
      </c>
    </row>
    <row r="53" spans="1:205" ht="12.75">
      <c r="A53" s="32">
        <v>735</v>
      </c>
      <c r="B53" s="32" t="s">
        <v>139</v>
      </c>
      <c r="C53" s="32">
        <v>1342434</v>
      </c>
      <c r="D53" s="32">
        <v>0</v>
      </c>
      <c r="E53" s="32">
        <v>319268</v>
      </c>
      <c r="F53" s="32">
        <v>0</v>
      </c>
      <c r="G53" s="32">
        <v>0</v>
      </c>
      <c r="H53" s="32">
        <v>0</v>
      </c>
      <c r="I53" s="32">
        <v>0</v>
      </c>
      <c r="J53" s="32">
        <v>1100312</v>
      </c>
      <c r="K53" s="32">
        <v>0</v>
      </c>
      <c r="L53" s="32">
        <v>351081.95</v>
      </c>
      <c r="M53" s="32">
        <v>0</v>
      </c>
      <c r="N53" s="32">
        <v>0</v>
      </c>
      <c r="O53" s="32">
        <v>0</v>
      </c>
      <c r="P53" s="32">
        <v>0</v>
      </c>
      <c r="Q53" s="32">
        <v>1079385</v>
      </c>
      <c r="R53" s="32">
        <v>0</v>
      </c>
      <c r="S53" s="32">
        <v>352282</v>
      </c>
      <c r="T53" s="32">
        <v>0</v>
      </c>
      <c r="U53" s="32">
        <v>0</v>
      </c>
      <c r="V53" s="32">
        <v>0</v>
      </c>
      <c r="W53" s="32">
        <v>273.36</v>
      </c>
      <c r="X53" s="32">
        <v>752407</v>
      </c>
      <c r="Y53" s="32">
        <v>0</v>
      </c>
      <c r="Z53" s="32">
        <v>352682</v>
      </c>
      <c r="AA53" s="32">
        <v>0</v>
      </c>
      <c r="AB53" s="32">
        <v>0</v>
      </c>
      <c r="AC53" s="32">
        <v>0</v>
      </c>
      <c r="AD53" s="32">
        <v>21</v>
      </c>
      <c r="AE53" s="32">
        <v>985002</v>
      </c>
      <c r="AF53" s="32">
        <v>0</v>
      </c>
      <c r="AG53" s="32">
        <v>352282</v>
      </c>
      <c r="AH53" s="32">
        <v>0</v>
      </c>
      <c r="AI53" s="32">
        <v>0</v>
      </c>
      <c r="AJ53" s="32">
        <v>0</v>
      </c>
      <c r="AK53" s="32">
        <v>919</v>
      </c>
      <c r="AL53" s="32">
        <v>1057342</v>
      </c>
      <c r="AM53" s="32">
        <v>0</v>
      </c>
      <c r="AN53" s="32">
        <v>350413</v>
      </c>
      <c r="AO53" s="32">
        <v>0</v>
      </c>
      <c r="AP53" s="32">
        <v>0</v>
      </c>
      <c r="AQ53" s="32">
        <v>0</v>
      </c>
      <c r="AR53" s="32">
        <v>0</v>
      </c>
      <c r="AS53" s="32">
        <v>1361319</v>
      </c>
      <c r="AT53" s="32">
        <v>0</v>
      </c>
      <c r="AU53" s="32">
        <v>351977</v>
      </c>
      <c r="AV53" s="32">
        <v>0</v>
      </c>
      <c r="AW53" s="32">
        <v>0</v>
      </c>
      <c r="AX53" s="32">
        <v>0</v>
      </c>
      <c r="AY53" s="32">
        <v>0</v>
      </c>
      <c r="AZ53" s="32">
        <v>1372377</v>
      </c>
      <c r="BA53" s="32">
        <v>0</v>
      </c>
      <c r="BB53" s="32">
        <v>349063</v>
      </c>
      <c r="BC53" s="32">
        <v>0</v>
      </c>
      <c r="BD53" s="32">
        <v>0</v>
      </c>
      <c r="BE53" s="32">
        <v>0</v>
      </c>
      <c r="BF53" s="32">
        <v>604.28</v>
      </c>
      <c r="BG53" s="32">
        <v>1669195</v>
      </c>
      <c r="BH53" s="32">
        <v>0</v>
      </c>
      <c r="BI53" s="32">
        <v>347744</v>
      </c>
      <c r="BJ53" s="32">
        <v>0</v>
      </c>
      <c r="BK53" s="32">
        <v>0</v>
      </c>
      <c r="BL53" s="32">
        <v>0</v>
      </c>
      <c r="BM53" s="32">
        <v>115.22</v>
      </c>
      <c r="BN53" s="32">
        <v>1822039</v>
      </c>
      <c r="BO53" s="32">
        <v>0</v>
      </c>
      <c r="BP53" s="32">
        <v>346424</v>
      </c>
      <c r="BQ53" s="32">
        <v>0</v>
      </c>
      <c r="BR53" s="32">
        <v>0</v>
      </c>
      <c r="BS53" s="32">
        <v>0</v>
      </c>
      <c r="BT53" s="32">
        <v>434.28</v>
      </c>
      <c r="BU53" s="32">
        <v>1676867</v>
      </c>
      <c r="BV53" s="32">
        <v>0</v>
      </c>
      <c r="BW53" s="32">
        <v>315821.25</v>
      </c>
      <c r="BX53" s="32">
        <v>0</v>
      </c>
      <c r="BY53" s="32">
        <v>0</v>
      </c>
      <c r="BZ53" s="32">
        <v>28000</v>
      </c>
      <c r="CA53" s="32">
        <v>318.32</v>
      </c>
      <c r="CB53" s="32">
        <v>1816844</v>
      </c>
      <c r="CC53" s="32">
        <v>0</v>
      </c>
      <c r="CD53" s="32">
        <v>315757.5</v>
      </c>
      <c r="CE53" s="32">
        <v>0</v>
      </c>
      <c r="CF53" s="32">
        <v>0</v>
      </c>
      <c r="CG53" s="32">
        <v>25200.01</v>
      </c>
      <c r="CH53" s="32">
        <v>406.57</v>
      </c>
      <c r="CI53" s="32">
        <v>1905078</v>
      </c>
      <c r="CK53" s="32">
        <v>315136.25</v>
      </c>
      <c r="CL53" s="32">
        <v>0</v>
      </c>
      <c r="CN53" s="32">
        <v>22874.64</v>
      </c>
      <c r="CO53" s="32">
        <v>84.09</v>
      </c>
      <c r="CP53" s="32">
        <v>1843959</v>
      </c>
      <c r="CR53" s="32">
        <v>318835</v>
      </c>
      <c r="CS53" s="32">
        <v>0</v>
      </c>
      <c r="CU53" s="32">
        <v>25746.19</v>
      </c>
      <c r="CV53" s="32">
        <v>0</v>
      </c>
      <c r="CW53" s="32">
        <v>2171997</v>
      </c>
      <c r="CY53" s="32">
        <v>316842.5</v>
      </c>
      <c r="CZ53" s="32">
        <v>0</v>
      </c>
      <c r="DB53" s="32">
        <v>24240.15</v>
      </c>
      <c r="DC53" s="32">
        <v>190.94</v>
      </c>
      <c r="DD53" s="32">
        <v>2373275</v>
      </c>
      <c r="DF53" s="32">
        <v>314260</v>
      </c>
      <c r="DG53" s="32">
        <v>0</v>
      </c>
      <c r="DI53" s="32">
        <v>27811.1</v>
      </c>
      <c r="DJ53" s="32">
        <v>179.05</v>
      </c>
      <c r="DK53" s="32">
        <v>2691421</v>
      </c>
      <c r="DM53" s="32">
        <v>311078</v>
      </c>
      <c r="DN53" s="32">
        <v>0</v>
      </c>
      <c r="DP53" s="32">
        <v>26250.25</v>
      </c>
      <c r="DQ53" s="32">
        <v>177.68</v>
      </c>
      <c r="DR53" s="32">
        <v>2431949</v>
      </c>
      <c r="DT53" s="32">
        <v>312167.5</v>
      </c>
      <c r="DU53" s="32">
        <v>0</v>
      </c>
      <c r="DW53" s="32">
        <v>23104.25</v>
      </c>
      <c r="DX53" s="38">
        <v>249.69</v>
      </c>
      <c r="DY53" s="36">
        <v>2746344</v>
      </c>
      <c r="DZ53" s="37"/>
      <c r="EA53" s="35"/>
      <c r="EB53" s="32">
        <v>0</v>
      </c>
      <c r="ED53" s="32">
        <v>29000</v>
      </c>
      <c r="EE53" s="32">
        <v>389</v>
      </c>
      <c r="EF53" s="32">
        <v>3101258</v>
      </c>
      <c r="EI53" s="32">
        <v>0</v>
      </c>
      <c r="EK53" s="32">
        <v>33000</v>
      </c>
      <c r="EL53" s="32">
        <v>369</v>
      </c>
      <c r="EM53" s="32">
        <v>2920851</v>
      </c>
      <c r="EP53" s="32">
        <v>0</v>
      </c>
      <c r="ER53" s="32">
        <v>33000</v>
      </c>
      <c r="ET53" s="32">
        <v>2852227</v>
      </c>
      <c r="EW53" s="32">
        <v>0</v>
      </c>
      <c r="EY53" s="32">
        <v>33000</v>
      </c>
      <c r="FA53" s="32">
        <v>3104284</v>
      </c>
      <c r="FD53" s="32">
        <v>0</v>
      </c>
      <c r="FF53" s="32">
        <v>33000</v>
      </c>
      <c r="FH53" s="32">
        <v>3315042</v>
      </c>
      <c r="FK53" s="32">
        <v>0</v>
      </c>
      <c r="FM53" s="32">
        <v>38000</v>
      </c>
      <c r="FO53" s="5">
        <v>3261000</v>
      </c>
      <c r="FP53" s="5">
        <v>0</v>
      </c>
      <c r="FQ53" s="5">
        <v>0</v>
      </c>
      <c r="FR53" s="5">
        <v>0</v>
      </c>
      <c r="FS53" s="5">
        <v>0</v>
      </c>
      <c r="FT53" s="5">
        <v>64614</v>
      </c>
      <c r="FU53" s="5">
        <v>0</v>
      </c>
      <c r="FV53" s="5">
        <v>2857844</v>
      </c>
      <c r="FW53" s="5">
        <v>0</v>
      </c>
      <c r="FX53" s="5">
        <v>0</v>
      </c>
      <c r="FY53" s="5">
        <v>0</v>
      </c>
      <c r="FZ53" s="5">
        <v>0</v>
      </c>
      <c r="GA53" s="5">
        <v>40000</v>
      </c>
      <c r="GB53" s="5">
        <v>0</v>
      </c>
      <c r="GC53" s="5">
        <v>2841922</v>
      </c>
      <c r="GD53" s="5">
        <v>0</v>
      </c>
      <c r="GE53" s="5">
        <v>0</v>
      </c>
      <c r="GF53" s="5">
        <v>0</v>
      </c>
      <c r="GG53" s="5">
        <v>0</v>
      </c>
      <c r="GH53" s="5">
        <v>40000</v>
      </c>
      <c r="GI53" s="5">
        <v>0</v>
      </c>
      <c r="GJ53" s="5">
        <f>INDEX(Sheet1!$D$2:$D$434,MATCH(Data!B53,Sheet1!$B$2:$B$434,0))</f>
        <v>2676070</v>
      </c>
      <c r="GK53" s="5">
        <f>INDEX(Sheet1!$E$2:$E$434,MATCH(Data!B53,Sheet1!$B$2:$B$434,0))</f>
        <v>0</v>
      </c>
      <c r="GL53" s="5">
        <f>INDEX(Sheet1!$H$2:$H$434,MATCH(Data!B53,Sheet1!$B$2:$B$434,0))</f>
        <v>0</v>
      </c>
      <c r="GM53" s="5">
        <f>INDEX(Sheet1!$K$2:$K$434,MATCH(Data!B53,Sheet1!$B$2:$B$434,0))</f>
        <v>0</v>
      </c>
      <c r="GN53" s="5">
        <f>INDEX(Sheet1!$F$2:$F$434,MATCH(Data!B53,Sheet1!$B$2:$B$434,0))</f>
        <v>0</v>
      </c>
      <c r="GO53" s="5">
        <f>INDEX(Sheet1!$I$2:$I$434,MATCH(Data!B53,Sheet1!$B$2:$B$434,0))</f>
        <v>40000</v>
      </c>
      <c r="GP53" s="5">
        <f>INDEX(Sheet1!$J$2:$J$434,MATCH(Data!B53,Sheet1!$B$2:$B$434,0))</f>
        <v>0</v>
      </c>
      <c r="GQ53" s="5">
        <v>2297883</v>
      </c>
      <c r="GR53" s="5">
        <v>0</v>
      </c>
      <c r="GS53" s="5">
        <v>0</v>
      </c>
      <c r="GT53" s="5">
        <v>0</v>
      </c>
      <c r="GU53" s="5">
        <v>0</v>
      </c>
      <c r="GV53" s="5">
        <v>40000</v>
      </c>
      <c r="GW53" s="5">
        <v>0</v>
      </c>
    </row>
    <row r="54" spans="1:205" ht="12.75">
      <c r="A54" s="32">
        <v>777</v>
      </c>
      <c r="B54" s="32" t="s">
        <v>140</v>
      </c>
      <c r="C54" s="32">
        <v>12703446</v>
      </c>
      <c r="D54" s="32">
        <v>0</v>
      </c>
      <c r="E54" s="32">
        <v>346845</v>
      </c>
      <c r="F54" s="32">
        <v>0</v>
      </c>
      <c r="G54" s="32">
        <v>0</v>
      </c>
      <c r="H54" s="32">
        <v>79196</v>
      </c>
      <c r="I54" s="32">
        <v>0</v>
      </c>
      <c r="J54" s="32">
        <v>12314246</v>
      </c>
      <c r="K54" s="32">
        <v>0</v>
      </c>
      <c r="L54" s="32">
        <v>405370</v>
      </c>
      <c r="M54" s="32">
        <v>0</v>
      </c>
      <c r="N54" s="32">
        <v>0</v>
      </c>
      <c r="O54" s="32">
        <v>63456</v>
      </c>
      <c r="P54" s="32">
        <v>0</v>
      </c>
      <c r="Q54" s="32">
        <v>12068870</v>
      </c>
      <c r="R54" s="32">
        <v>0</v>
      </c>
      <c r="S54" s="32">
        <v>516544.07</v>
      </c>
      <c r="T54" s="32">
        <v>0</v>
      </c>
      <c r="U54" s="32">
        <v>0</v>
      </c>
      <c r="V54" s="32">
        <v>57490</v>
      </c>
      <c r="W54" s="32">
        <v>4637.35</v>
      </c>
      <c r="X54" s="32">
        <v>8114509</v>
      </c>
      <c r="Y54" s="32">
        <v>0</v>
      </c>
      <c r="Z54" s="32">
        <v>512316</v>
      </c>
      <c r="AA54" s="32">
        <v>0</v>
      </c>
      <c r="AB54" s="32">
        <v>0</v>
      </c>
      <c r="AC54" s="32">
        <v>56220</v>
      </c>
      <c r="AD54" s="32">
        <v>6037</v>
      </c>
      <c r="AE54" s="32">
        <v>8855876</v>
      </c>
      <c r="AF54" s="32">
        <v>0</v>
      </c>
      <c r="AG54" s="32">
        <v>1811775</v>
      </c>
      <c r="AH54" s="32">
        <v>0</v>
      </c>
      <c r="AI54" s="32">
        <v>0</v>
      </c>
      <c r="AJ54" s="32">
        <v>46028</v>
      </c>
      <c r="AK54" s="32">
        <v>2640</v>
      </c>
      <c r="AL54" s="32">
        <v>8537576</v>
      </c>
      <c r="AM54" s="32">
        <v>0</v>
      </c>
      <c r="AN54" s="32">
        <v>2447451</v>
      </c>
      <c r="AO54" s="32">
        <v>0</v>
      </c>
      <c r="AP54" s="32">
        <v>0</v>
      </c>
      <c r="AQ54" s="32">
        <v>37000</v>
      </c>
      <c r="AR54" s="32">
        <v>3147</v>
      </c>
      <c r="AS54" s="32">
        <v>8562422</v>
      </c>
      <c r="AT54" s="32">
        <v>0</v>
      </c>
      <c r="AU54" s="32">
        <v>2425095</v>
      </c>
      <c r="AV54" s="32">
        <v>0</v>
      </c>
      <c r="AW54" s="32">
        <v>0</v>
      </c>
      <c r="AX54" s="32">
        <v>36000</v>
      </c>
      <c r="AY54" s="32">
        <v>3117</v>
      </c>
      <c r="AZ54" s="32">
        <v>8429319</v>
      </c>
      <c r="BA54" s="32">
        <v>75000</v>
      </c>
      <c r="BB54" s="32">
        <v>2352006</v>
      </c>
      <c r="BC54" s="32">
        <v>0</v>
      </c>
      <c r="BD54" s="32">
        <v>0</v>
      </c>
      <c r="BE54" s="32">
        <v>36000</v>
      </c>
      <c r="BF54" s="32">
        <v>1015.38</v>
      </c>
      <c r="BG54" s="32">
        <v>8374398</v>
      </c>
      <c r="BH54" s="32">
        <v>60000</v>
      </c>
      <c r="BI54" s="32">
        <v>2350818</v>
      </c>
      <c r="BJ54" s="32">
        <v>0</v>
      </c>
      <c r="BK54" s="32">
        <v>0</v>
      </c>
      <c r="BL54" s="32">
        <v>62683</v>
      </c>
      <c r="BM54" s="32">
        <v>6055</v>
      </c>
      <c r="BN54" s="32">
        <v>8268823</v>
      </c>
      <c r="BO54" s="32">
        <v>67000</v>
      </c>
      <c r="BP54" s="32">
        <v>2350818</v>
      </c>
      <c r="BQ54" s="32">
        <v>0</v>
      </c>
      <c r="BR54" s="32">
        <v>0</v>
      </c>
      <c r="BS54" s="32">
        <v>62683</v>
      </c>
      <c r="BT54" s="32">
        <v>4448</v>
      </c>
      <c r="BU54" s="32">
        <v>8289435</v>
      </c>
      <c r="BV54" s="32">
        <v>280979</v>
      </c>
      <c r="BW54" s="32">
        <v>2365000</v>
      </c>
      <c r="BX54" s="32">
        <v>0</v>
      </c>
      <c r="BY54" s="32">
        <v>0</v>
      </c>
      <c r="BZ54" s="32">
        <v>63000</v>
      </c>
      <c r="CA54" s="32">
        <v>13723</v>
      </c>
      <c r="CB54" s="32">
        <v>9657118</v>
      </c>
      <c r="CC54" s="32">
        <v>290069</v>
      </c>
      <c r="CD54" s="32">
        <v>1942557</v>
      </c>
      <c r="CE54" s="32">
        <v>0</v>
      </c>
      <c r="CF54" s="32">
        <v>0</v>
      </c>
      <c r="CG54" s="32">
        <v>62683</v>
      </c>
      <c r="CH54" s="32">
        <v>10204</v>
      </c>
      <c r="CI54" s="32">
        <v>9558732</v>
      </c>
      <c r="CJ54" s="32">
        <v>354428</v>
      </c>
      <c r="CK54" s="32">
        <v>1911024</v>
      </c>
      <c r="CL54" s="32">
        <v>0</v>
      </c>
      <c r="CN54" s="32">
        <v>63000</v>
      </c>
      <c r="CO54" s="32">
        <v>4246</v>
      </c>
      <c r="CP54" s="32">
        <v>15800466</v>
      </c>
      <c r="CQ54" s="32">
        <v>351541</v>
      </c>
      <c r="CR54" s="32">
        <v>78874</v>
      </c>
      <c r="CS54" s="32">
        <v>0</v>
      </c>
      <c r="CU54" s="32">
        <v>53000</v>
      </c>
      <c r="CV54" s="32">
        <v>2718</v>
      </c>
      <c r="CW54" s="32">
        <v>17654247</v>
      </c>
      <c r="CX54" s="32">
        <v>292759</v>
      </c>
      <c r="CY54" s="32">
        <v>11255</v>
      </c>
      <c r="CZ54" s="32">
        <v>0</v>
      </c>
      <c r="DB54" s="32">
        <v>53000</v>
      </c>
      <c r="DC54" s="32">
        <v>15564</v>
      </c>
      <c r="DD54" s="32">
        <v>17596153</v>
      </c>
      <c r="DE54" s="32">
        <v>292299</v>
      </c>
      <c r="DF54" s="32">
        <v>406000</v>
      </c>
      <c r="DG54" s="32">
        <v>0</v>
      </c>
      <c r="DI54" s="32">
        <v>53000</v>
      </c>
      <c r="DJ54" s="32">
        <v>3735</v>
      </c>
      <c r="DK54" s="32">
        <v>18253811</v>
      </c>
      <c r="DL54" s="32">
        <v>291579</v>
      </c>
      <c r="DM54" s="32">
        <v>406000</v>
      </c>
      <c r="DN54" s="32">
        <v>0</v>
      </c>
      <c r="DP54" s="32">
        <v>53000</v>
      </c>
      <c r="DQ54" s="32">
        <v>16621</v>
      </c>
      <c r="DR54" s="32">
        <v>18861398</v>
      </c>
      <c r="DS54" s="32">
        <v>295771</v>
      </c>
      <c r="DT54" s="32">
        <v>436000</v>
      </c>
      <c r="DU54" s="32">
        <v>0</v>
      </c>
      <c r="DW54" s="32">
        <v>53000</v>
      </c>
      <c r="DX54" s="38">
        <v>7934</v>
      </c>
      <c r="DY54" s="36">
        <v>19473412</v>
      </c>
      <c r="DZ54" s="36">
        <v>294459</v>
      </c>
      <c r="EA54" s="38">
        <v>536000</v>
      </c>
      <c r="EB54" s="32">
        <v>0</v>
      </c>
      <c r="ED54" s="32">
        <v>53000</v>
      </c>
      <c r="EE54" s="32">
        <v>2225</v>
      </c>
      <c r="EF54" s="32">
        <v>19988253</v>
      </c>
      <c r="EG54" s="32">
        <v>297894</v>
      </c>
      <c r="EI54" s="32">
        <v>0</v>
      </c>
      <c r="EK54" s="32">
        <v>53000</v>
      </c>
      <c r="EL54" s="32">
        <v>19949</v>
      </c>
      <c r="EM54" s="32">
        <v>19930020</v>
      </c>
      <c r="EN54" s="32">
        <v>291472</v>
      </c>
      <c r="EP54" s="32">
        <v>0</v>
      </c>
      <c r="ER54" s="32">
        <v>53000</v>
      </c>
      <c r="ES54" s="32">
        <v>9604</v>
      </c>
      <c r="ET54" s="32">
        <v>18778772</v>
      </c>
      <c r="EU54" s="32">
        <v>293409</v>
      </c>
      <c r="EV54" s="32">
        <v>1450000</v>
      </c>
      <c r="EW54" s="32">
        <v>0</v>
      </c>
      <c r="EY54" s="32">
        <v>53000</v>
      </c>
      <c r="EZ54" s="32">
        <v>187</v>
      </c>
      <c r="FA54" s="32">
        <v>18600019</v>
      </c>
      <c r="FB54" s="32">
        <v>297732</v>
      </c>
      <c r="FC54" s="32">
        <v>2204512</v>
      </c>
      <c r="FD54" s="32">
        <v>0</v>
      </c>
      <c r="FF54" s="32">
        <v>60000</v>
      </c>
      <c r="FG54" s="32">
        <v>448</v>
      </c>
      <c r="FH54" s="32">
        <v>18342439</v>
      </c>
      <c r="FI54" s="32">
        <v>296568</v>
      </c>
      <c r="FJ54" s="32">
        <v>2211725</v>
      </c>
      <c r="FK54" s="32">
        <v>0</v>
      </c>
      <c r="FM54" s="32">
        <v>70000</v>
      </c>
      <c r="FN54" s="32"/>
      <c r="FO54" s="5">
        <v>18574374</v>
      </c>
      <c r="FP54" s="5">
        <v>298228</v>
      </c>
      <c r="FQ54" s="5">
        <v>2202150</v>
      </c>
      <c r="FR54" s="5">
        <v>0</v>
      </c>
      <c r="FS54" s="5">
        <v>0</v>
      </c>
      <c r="FT54" s="5">
        <v>70000</v>
      </c>
      <c r="FU54" s="5">
        <v>84</v>
      </c>
      <c r="FV54" s="5">
        <v>17261715</v>
      </c>
      <c r="FW54" s="5">
        <v>293940</v>
      </c>
      <c r="FX54" s="5">
        <v>3269898</v>
      </c>
      <c r="FY54" s="5">
        <v>0</v>
      </c>
      <c r="FZ54" s="5">
        <v>0</v>
      </c>
      <c r="GA54" s="5">
        <v>70000</v>
      </c>
      <c r="GB54" s="5">
        <v>0</v>
      </c>
      <c r="GC54" s="5">
        <v>18958903</v>
      </c>
      <c r="GD54" s="5">
        <v>293800</v>
      </c>
      <c r="GE54" s="5">
        <v>2955084</v>
      </c>
      <c r="GF54" s="5">
        <v>0</v>
      </c>
      <c r="GG54" s="5">
        <v>0</v>
      </c>
      <c r="GH54" s="5">
        <v>70000</v>
      </c>
      <c r="GI54" s="5">
        <v>0</v>
      </c>
      <c r="GJ54" s="5">
        <f>INDEX(Sheet1!$D$2:$D$434,MATCH(Data!B54,Sheet1!$B$2:$B$434,0))</f>
        <v>18401497</v>
      </c>
      <c r="GK54" s="5">
        <f>INDEX(Sheet1!$E$2:$E$434,MATCH(Data!B54,Sheet1!$B$2:$B$434,0))</f>
        <v>297673</v>
      </c>
      <c r="GL54" s="5">
        <f>INDEX(Sheet1!$H$2:$H$434,MATCH(Data!B54,Sheet1!$B$2:$B$434,0))</f>
        <v>3508617</v>
      </c>
      <c r="GM54" s="5">
        <f>INDEX(Sheet1!$K$2:$K$434,MATCH(Data!B54,Sheet1!$B$2:$B$434,0))</f>
        <v>0</v>
      </c>
      <c r="GN54" s="5">
        <f>INDEX(Sheet1!$F$2:$F$434,MATCH(Data!B54,Sheet1!$B$2:$B$434,0))</f>
        <v>0</v>
      </c>
      <c r="GO54" s="5">
        <f>INDEX(Sheet1!$I$2:$I$434,MATCH(Data!B54,Sheet1!$B$2:$B$434,0))</f>
        <v>70000</v>
      </c>
      <c r="GP54" s="5">
        <f>INDEX(Sheet1!$J$2:$J$434,MATCH(Data!B54,Sheet1!$B$2:$B$434,0))</f>
        <v>0</v>
      </c>
      <c r="GQ54" s="5">
        <v>17691881</v>
      </c>
      <c r="GR54" s="5">
        <v>295714</v>
      </c>
      <c r="GS54" s="5">
        <v>3917937</v>
      </c>
      <c r="GT54" s="5">
        <v>0</v>
      </c>
      <c r="GU54" s="5">
        <v>0</v>
      </c>
      <c r="GV54" s="5">
        <v>70000</v>
      </c>
      <c r="GW54" s="5">
        <v>0</v>
      </c>
    </row>
    <row r="55" spans="1:205" ht="12.75">
      <c r="A55" s="32">
        <v>840</v>
      </c>
      <c r="B55" s="32" t="s">
        <v>141</v>
      </c>
      <c r="C55" s="32">
        <v>484116</v>
      </c>
      <c r="D55" s="32">
        <v>0</v>
      </c>
      <c r="E55" s="32">
        <v>39966</v>
      </c>
      <c r="F55" s="32">
        <v>0</v>
      </c>
      <c r="G55" s="32">
        <v>0</v>
      </c>
      <c r="H55" s="32">
        <v>0</v>
      </c>
      <c r="I55" s="32">
        <v>0</v>
      </c>
      <c r="J55" s="32">
        <v>380253</v>
      </c>
      <c r="K55" s="32">
        <v>190503</v>
      </c>
      <c r="L55" s="32">
        <v>10412</v>
      </c>
      <c r="M55" s="32">
        <v>0</v>
      </c>
      <c r="N55" s="32">
        <v>0</v>
      </c>
      <c r="O55" s="32">
        <v>0</v>
      </c>
      <c r="P55" s="32">
        <v>0</v>
      </c>
      <c r="Q55" s="32">
        <v>402749</v>
      </c>
      <c r="R55" s="32">
        <v>250694</v>
      </c>
      <c r="S55" s="32">
        <v>9904</v>
      </c>
      <c r="T55" s="32">
        <v>0</v>
      </c>
      <c r="U55" s="32">
        <v>0</v>
      </c>
      <c r="V55" s="32">
        <v>0</v>
      </c>
      <c r="W55" s="32">
        <v>0</v>
      </c>
      <c r="X55" s="32">
        <v>402442</v>
      </c>
      <c r="Y55" s="32">
        <v>250694</v>
      </c>
      <c r="Z55" s="32">
        <v>9391</v>
      </c>
      <c r="AA55" s="32">
        <v>0</v>
      </c>
      <c r="AB55" s="32">
        <v>0</v>
      </c>
      <c r="AC55" s="32">
        <v>0</v>
      </c>
      <c r="AD55" s="32">
        <v>0</v>
      </c>
      <c r="AE55" s="32">
        <v>431651</v>
      </c>
      <c r="AF55" s="32">
        <v>250694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481829</v>
      </c>
      <c r="AM55" s="32">
        <v>0</v>
      </c>
      <c r="AN55" s="32">
        <v>250794</v>
      </c>
      <c r="AO55" s="32">
        <v>0</v>
      </c>
      <c r="AP55" s="32">
        <v>0</v>
      </c>
      <c r="AQ55" s="32">
        <v>0</v>
      </c>
      <c r="AR55" s="32">
        <v>42</v>
      </c>
      <c r="AS55" s="32">
        <v>614787</v>
      </c>
      <c r="AT55" s="32">
        <v>251695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595970</v>
      </c>
      <c r="BA55" s="32">
        <v>251694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669364</v>
      </c>
      <c r="BH55" s="32">
        <v>251694</v>
      </c>
      <c r="BI55" s="32">
        <v>0</v>
      </c>
      <c r="BJ55" s="32">
        <v>0</v>
      </c>
      <c r="BK55" s="32">
        <v>0</v>
      </c>
      <c r="BL55" s="32">
        <v>0</v>
      </c>
      <c r="BM55" s="32">
        <v>0</v>
      </c>
      <c r="BN55" s="32">
        <v>784196</v>
      </c>
      <c r="BO55" s="32">
        <v>241584</v>
      </c>
      <c r="BP55" s="32">
        <v>0</v>
      </c>
      <c r="BQ55" s="32">
        <v>0</v>
      </c>
      <c r="BR55" s="32">
        <v>0</v>
      </c>
      <c r="BS55" s="32">
        <v>5000</v>
      </c>
      <c r="BT55" s="32">
        <v>153</v>
      </c>
      <c r="BU55" s="32">
        <v>1029162</v>
      </c>
      <c r="BV55" s="32">
        <v>237400</v>
      </c>
      <c r="BW55" s="32">
        <v>0</v>
      </c>
      <c r="BX55" s="32">
        <v>0</v>
      </c>
      <c r="BY55" s="32">
        <v>0</v>
      </c>
      <c r="BZ55" s="32">
        <v>4000</v>
      </c>
      <c r="CA55" s="32">
        <v>0</v>
      </c>
      <c r="CB55" s="32">
        <v>1103421</v>
      </c>
      <c r="CC55" s="32">
        <v>237555</v>
      </c>
      <c r="CD55" s="32">
        <v>0</v>
      </c>
      <c r="CE55" s="32">
        <v>0</v>
      </c>
      <c r="CF55" s="32">
        <v>0</v>
      </c>
      <c r="CG55" s="32">
        <v>4000</v>
      </c>
      <c r="CH55" s="32">
        <v>0</v>
      </c>
      <c r="CI55" s="32">
        <v>850877</v>
      </c>
      <c r="CJ55" s="32">
        <v>242018</v>
      </c>
      <c r="CL55" s="32">
        <v>0</v>
      </c>
      <c r="CN55" s="32">
        <v>5000</v>
      </c>
      <c r="CO55" s="32">
        <v>0</v>
      </c>
      <c r="CP55" s="32">
        <v>928701</v>
      </c>
      <c r="CQ55" s="32">
        <v>240719</v>
      </c>
      <c r="CS55" s="32">
        <v>0</v>
      </c>
      <c r="CU55" s="32">
        <v>6000</v>
      </c>
      <c r="CV55" s="32">
        <v>0</v>
      </c>
      <c r="CW55" s="32">
        <v>882378</v>
      </c>
      <c r="CX55" s="32">
        <v>238837</v>
      </c>
      <c r="CZ55" s="32">
        <v>0</v>
      </c>
      <c r="DB55" s="32">
        <v>6000</v>
      </c>
      <c r="DC55" s="32">
        <v>0</v>
      </c>
      <c r="DD55" s="32">
        <v>841786</v>
      </c>
      <c r="DE55" s="32">
        <v>241319</v>
      </c>
      <c r="DG55" s="32">
        <v>0</v>
      </c>
      <c r="DI55" s="32">
        <v>10000</v>
      </c>
      <c r="DK55" s="32">
        <v>915976</v>
      </c>
      <c r="DL55" s="32">
        <v>243200</v>
      </c>
      <c r="DN55" s="32">
        <v>0</v>
      </c>
      <c r="DP55" s="32">
        <v>10000</v>
      </c>
      <c r="DR55" s="32">
        <v>890386</v>
      </c>
      <c r="DS55" s="32">
        <v>239644</v>
      </c>
      <c r="DU55" s="32">
        <v>0</v>
      </c>
      <c r="DW55" s="32">
        <v>10000</v>
      </c>
      <c r="DX55" s="35"/>
      <c r="DY55" s="36">
        <v>884276</v>
      </c>
      <c r="DZ55" s="36">
        <v>240611</v>
      </c>
      <c r="EA55" s="35"/>
      <c r="EB55" s="32">
        <v>0</v>
      </c>
      <c r="ED55" s="32">
        <v>10000</v>
      </c>
      <c r="EF55" s="32">
        <v>964624</v>
      </c>
      <c r="EG55" s="32">
        <v>240872</v>
      </c>
      <c r="EI55" s="32">
        <v>0</v>
      </c>
      <c r="EK55" s="32">
        <v>15000</v>
      </c>
      <c r="EM55" s="32">
        <v>1045132</v>
      </c>
      <c r="EN55" s="32">
        <v>232467</v>
      </c>
      <c r="EP55" s="32">
        <v>0</v>
      </c>
      <c r="ER55" s="32">
        <v>15000</v>
      </c>
      <c r="ET55" s="32">
        <v>1140464</v>
      </c>
      <c r="EW55" s="32">
        <v>0</v>
      </c>
      <c r="EY55" s="32">
        <v>25000</v>
      </c>
      <c r="FA55" s="32">
        <v>1046279</v>
      </c>
      <c r="FD55" s="32">
        <v>0</v>
      </c>
      <c r="FF55" s="32">
        <v>25000</v>
      </c>
      <c r="FH55" s="32">
        <v>1045599</v>
      </c>
      <c r="FK55" s="32">
        <v>0</v>
      </c>
      <c r="FM55" s="32">
        <v>25000</v>
      </c>
      <c r="FO55" s="5">
        <v>1072581</v>
      </c>
      <c r="FP55" s="5">
        <v>0</v>
      </c>
      <c r="FQ55" s="5">
        <v>0</v>
      </c>
      <c r="FR55" s="5">
        <v>0</v>
      </c>
      <c r="FS55" s="5">
        <v>0</v>
      </c>
      <c r="FT55" s="5">
        <v>25000</v>
      </c>
      <c r="FU55" s="5">
        <v>0</v>
      </c>
      <c r="FV55" s="5">
        <v>1037875</v>
      </c>
      <c r="FW55" s="5">
        <v>0</v>
      </c>
      <c r="FX55" s="5">
        <v>0</v>
      </c>
      <c r="FY55" s="5">
        <v>0</v>
      </c>
      <c r="FZ55" s="5">
        <v>0</v>
      </c>
      <c r="GA55" s="5">
        <v>35000</v>
      </c>
      <c r="GB55" s="5">
        <v>0</v>
      </c>
      <c r="GC55" s="5">
        <v>1197217</v>
      </c>
      <c r="GD55" s="5">
        <v>0</v>
      </c>
      <c r="GE55" s="5">
        <v>0</v>
      </c>
      <c r="GF55" s="5">
        <v>0</v>
      </c>
      <c r="GG55" s="5">
        <v>0</v>
      </c>
      <c r="GH55" s="5">
        <v>45000</v>
      </c>
      <c r="GI55" s="5">
        <v>0</v>
      </c>
      <c r="GJ55" s="5">
        <f>INDEX(Sheet1!$D$2:$D$434,MATCH(Data!B55,Sheet1!$B$2:$B$434,0))</f>
        <v>1205937</v>
      </c>
      <c r="GK55" s="5">
        <f>INDEX(Sheet1!$E$2:$E$434,MATCH(Data!B55,Sheet1!$B$2:$B$434,0))</f>
        <v>0</v>
      </c>
      <c r="GL55" s="5">
        <f>INDEX(Sheet1!$H$2:$H$434,MATCH(Data!B55,Sheet1!$B$2:$B$434,0))</f>
        <v>0</v>
      </c>
      <c r="GM55" s="5">
        <f>INDEX(Sheet1!$K$2:$K$434,MATCH(Data!B55,Sheet1!$B$2:$B$434,0))</f>
        <v>0</v>
      </c>
      <c r="GN55" s="5">
        <f>INDEX(Sheet1!$F$2:$F$434,MATCH(Data!B55,Sheet1!$B$2:$B$434,0))</f>
        <v>0</v>
      </c>
      <c r="GO55" s="5">
        <f>INDEX(Sheet1!$I$2:$I$434,MATCH(Data!B55,Sheet1!$B$2:$B$434,0))</f>
        <v>45000</v>
      </c>
      <c r="GP55" s="5">
        <f>INDEX(Sheet1!$J$2:$J$434,MATCH(Data!B55,Sheet1!$B$2:$B$434,0))</f>
        <v>0</v>
      </c>
      <c r="GQ55" s="5">
        <v>1086559</v>
      </c>
      <c r="GR55" s="5">
        <v>0</v>
      </c>
      <c r="GS55" s="5">
        <v>0</v>
      </c>
      <c r="GT55" s="5">
        <v>0</v>
      </c>
      <c r="GU55" s="5">
        <v>0</v>
      </c>
      <c r="GV55" s="5">
        <v>45000</v>
      </c>
      <c r="GW55" s="5">
        <v>0</v>
      </c>
    </row>
    <row r="56" spans="1:205" ht="12.75">
      <c r="A56" s="32">
        <v>870</v>
      </c>
      <c r="B56" s="32" t="s">
        <v>142</v>
      </c>
      <c r="C56" s="32">
        <v>1114722</v>
      </c>
      <c r="D56" s="32">
        <v>0</v>
      </c>
      <c r="E56" s="32">
        <v>348750</v>
      </c>
      <c r="F56" s="32">
        <v>0</v>
      </c>
      <c r="G56" s="32">
        <v>0</v>
      </c>
      <c r="H56" s="32">
        <v>2500</v>
      </c>
      <c r="I56" s="32">
        <v>0</v>
      </c>
      <c r="J56" s="32">
        <v>1078981</v>
      </c>
      <c r="K56" s="32">
        <v>0</v>
      </c>
      <c r="L56" s="32">
        <v>348000</v>
      </c>
      <c r="M56" s="32">
        <v>0</v>
      </c>
      <c r="N56" s="32">
        <v>0</v>
      </c>
      <c r="O56" s="32">
        <v>4000</v>
      </c>
      <c r="P56" s="32">
        <v>1225.1</v>
      </c>
      <c r="Q56" s="32">
        <v>1131173</v>
      </c>
      <c r="R56" s="32">
        <v>0</v>
      </c>
      <c r="S56" s="32">
        <v>346600</v>
      </c>
      <c r="T56" s="32">
        <v>0</v>
      </c>
      <c r="U56" s="32">
        <v>0</v>
      </c>
      <c r="V56" s="32">
        <v>4500</v>
      </c>
      <c r="W56" s="32">
        <v>0</v>
      </c>
      <c r="X56" s="32">
        <v>1058389</v>
      </c>
      <c r="Y56" s="32">
        <v>0</v>
      </c>
      <c r="Z56" s="32">
        <v>346883</v>
      </c>
      <c r="AA56" s="32">
        <v>0</v>
      </c>
      <c r="AB56" s="32">
        <v>0</v>
      </c>
      <c r="AC56" s="32">
        <v>5500</v>
      </c>
      <c r="AD56" s="32">
        <v>0</v>
      </c>
      <c r="AE56" s="32">
        <v>1012837</v>
      </c>
      <c r="AF56" s="32">
        <v>0</v>
      </c>
      <c r="AG56" s="32">
        <v>353276</v>
      </c>
      <c r="AH56" s="32">
        <v>0</v>
      </c>
      <c r="AI56" s="32">
        <v>0</v>
      </c>
      <c r="AJ56" s="32">
        <v>7962</v>
      </c>
      <c r="AK56" s="32">
        <v>0</v>
      </c>
      <c r="AL56" s="32">
        <v>1012837</v>
      </c>
      <c r="AM56" s="32">
        <v>0</v>
      </c>
      <c r="AN56" s="32">
        <v>349466</v>
      </c>
      <c r="AO56" s="32">
        <v>0</v>
      </c>
      <c r="AP56" s="32">
        <v>0</v>
      </c>
      <c r="AQ56" s="32">
        <v>7962</v>
      </c>
      <c r="AR56" s="32">
        <v>0</v>
      </c>
      <c r="AS56" s="32">
        <v>1124172</v>
      </c>
      <c r="AT56" s="32">
        <v>0</v>
      </c>
      <c r="AU56" s="32">
        <v>302339</v>
      </c>
      <c r="AV56" s="32">
        <v>0</v>
      </c>
      <c r="AW56" s="32">
        <v>0</v>
      </c>
      <c r="AX56" s="32">
        <v>7962</v>
      </c>
      <c r="AY56" s="32">
        <v>1440</v>
      </c>
      <c r="AZ56" s="32">
        <v>1195229</v>
      </c>
      <c r="BA56" s="32">
        <v>0</v>
      </c>
      <c r="BB56" s="32">
        <v>284097</v>
      </c>
      <c r="BC56" s="32">
        <v>0</v>
      </c>
      <c r="BD56" s="32">
        <v>0</v>
      </c>
      <c r="BE56" s="32">
        <v>7900</v>
      </c>
      <c r="BF56" s="32">
        <v>617</v>
      </c>
      <c r="BG56" s="32">
        <v>1195229</v>
      </c>
      <c r="BH56" s="32">
        <v>0</v>
      </c>
      <c r="BI56" s="32">
        <v>284097</v>
      </c>
      <c r="BJ56" s="32">
        <v>0</v>
      </c>
      <c r="BK56" s="32">
        <v>0</v>
      </c>
      <c r="BL56" s="32">
        <v>7000</v>
      </c>
      <c r="BM56" s="32">
        <v>271.75</v>
      </c>
      <c r="BN56" s="32">
        <v>1245726</v>
      </c>
      <c r="BO56" s="32">
        <v>0</v>
      </c>
      <c r="BP56" s="32">
        <v>259706</v>
      </c>
      <c r="BQ56" s="32">
        <v>0</v>
      </c>
      <c r="BR56" s="32">
        <v>0</v>
      </c>
      <c r="BS56" s="32">
        <v>8500</v>
      </c>
      <c r="BT56" s="32">
        <v>300</v>
      </c>
      <c r="BU56" s="32">
        <v>1245726</v>
      </c>
      <c r="BV56" s="32">
        <v>0</v>
      </c>
      <c r="BW56" s="32">
        <v>259706</v>
      </c>
      <c r="BX56" s="32">
        <v>0</v>
      </c>
      <c r="BY56" s="32">
        <v>0</v>
      </c>
      <c r="BZ56" s="32">
        <v>4500</v>
      </c>
      <c r="CA56" s="32">
        <v>197.95</v>
      </c>
      <c r="CB56" s="32">
        <v>1221343</v>
      </c>
      <c r="CC56" s="32">
        <v>89275</v>
      </c>
      <c r="CD56" s="32">
        <v>240000</v>
      </c>
      <c r="CE56" s="32">
        <v>0</v>
      </c>
      <c r="CF56" s="32">
        <v>0</v>
      </c>
      <c r="CG56" s="32">
        <v>4500</v>
      </c>
      <c r="CH56" s="32">
        <v>0</v>
      </c>
      <c r="CI56" s="32">
        <v>1298966</v>
      </c>
      <c r="CJ56" s="32">
        <v>89275</v>
      </c>
      <c r="CK56" s="32">
        <v>240000</v>
      </c>
      <c r="CL56" s="32">
        <v>0</v>
      </c>
      <c r="CN56" s="32">
        <v>4500</v>
      </c>
      <c r="CO56" s="32">
        <v>201</v>
      </c>
      <c r="CP56" s="32">
        <v>1352667</v>
      </c>
      <c r="CQ56" s="32">
        <v>89592</v>
      </c>
      <c r="CR56" s="32">
        <v>240000</v>
      </c>
      <c r="CS56" s="32">
        <v>0</v>
      </c>
      <c r="CU56" s="32">
        <v>4500</v>
      </c>
      <c r="CV56" s="32">
        <v>136</v>
      </c>
      <c r="CW56" s="32">
        <v>1474093</v>
      </c>
      <c r="CX56" s="32">
        <v>89592</v>
      </c>
      <c r="CY56" s="32">
        <v>240000</v>
      </c>
      <c r="CZ56" s="32">
        <v>0</v>
      </c>
      <c r="DB56" s="32">
        <v>4500</v>
      </c>
      <c r="DC56" s="32">
        <v>280.78</v>
      </c>
      <c r="DD56" s="32">
        <v>1526420</v>
      </c>
      <c r="DE56" s="32">
        <v>89592</v>
      </c>
      <c r="DF56" s="32">
        <v>260000</v>
      </c>
      <c r="DG56" s="32">
        <v>0</v>
      </c>
      <c r="DI56" s="32">
        <v>4500</v>
      </c>
      <c r="DJ56" s="32">
        <v>463</v>
      </c>
      <c r="DK56" s="32">
        <v>1715766</v>
      </c>
      <c r="DL56" s="32">
        <v>89591</v>
      </c>
      <c r="DM56" s="32">
        <v>260000</v>
      </c>
      <c r="DN56" s="32">
        <v>0</v>
      </c>
      <c r="DP56" s="32">
        <v>4500</v>
      </c>
      <c r="DR56" s="32">
        <v>1794611</v>
      </c>
      <c r="DS56" s="32">
        <v>89591</v>
      </c>
      <c r="DT56" s="32">
        <v>260000</v>
      </c>
      <c r="DU56" s="32">
        <v>0</v>
      </c>
      <c r="DW56" s="32">
        <v>8290</v>
      </c>
      <c r="DX56" s="38">
        <v>159</v>
      </c>
      <c r="DY56" s="36">
        <v>1880874</v>
      </c>
      <c r="DZ56" s="36">
        <v>200703</v>
      </c>
      <c r="EA56" s="38">
        <v>260000</v>
      </c>
      <c r="EB56" s="32">
        <v>0</v>
      </c>
      <c r="ED56" s="32">
        <v>8290</v>
      </c>
      <c r="EF56" s="32">
        <v>2483908</v>
      </c>
      <c r="EG56" s="32">
        <v>200702</v>
      </c>
      <c r="EI56" s="32">
        <v>0</v>
      </c>
      <c r="EK56" s="32">
        <v>8290</v>
      </c>
      <c r="EL56" s="32">
        <v>941</v>
      </c>
      <c r="EM56" s="32">
        <v>1976895</v>
      </c>
      <c r="EN56" s="32">
        <v>201887</v>
      </c>
      <c r="EO56" s="32">
        <v>587584</v>
      </c>
      <c r="EP56" s="32">
        <v>0</v>
      </c>
      <c r="ER56" s="32">
        <v>8290</v>
      </c>
      <c r="ET56" s="32">
        <v>2182758</v>
      </c>
      <c r="EU56" s="32">
        <v>254663</v>
      </c>
      <c r="EV56" s="32">
        <v>590352</v>
      </c>
      <c r="EW56" s="32">
        <v>0</v>
      </c>
      <c r="EY56" s="32">
        <v>8290</v>
      </c>
      <c r="EZ56" s="32">
        <v>1112</v>
      </c>
      <c r="FA56" s="32">
        <v>2722837</v>
      </c>
      <c r="FB56" s="32">
        <v>255772</v>
      </c>
      <c r="FC56" s="32">
        <v>280334</v>
      </c>
      <c r="FD56" s="32">
        <v>0</v>
      </c>
      <c r="FF56" s="32">
        <v>8290</v>
      </c>
      <c r="FH56" s="32">
        <v>2644151</v>
      </c>
      <c r="FI56" s="32">
        <v>269313</v>
      </c>
      <c r="FJ56" s="32">
        <v>579625</v>
      </c>
      <c r="FK56" s="32">
        <v>0</v>
      </c>
      <c r="FM56" s="32">
        <v>8290</v>
      </c>
      <c r="FO56" s="5">
        <v>3119350</v>
      </c>
      <c r="FP56" s="5">
        <v>249840</v>
      </c>
      <c r="FQ56" s="5">
        <v>583725</v>
      </c>
      <c r="FR56" s="5">
        <v>0</v>
      </c>
      <c r="FS56" s="5">
        <v>0</v>
      </c>
      <c r="FT56" s="5">
        <v>8290</v>
      </c>
      <c r="FU56" s="5">
        <v>0</v>
      </c>
      <c r="FV56" s="5">
        <v>3877356</v>
      </c>
      <c r="FW56" s="5">
        <v>251530</v>
      </c>
      <c r="FX56" s="5">
        <v>595925</v>
      </c>
      <c r="FY56" s="5">
        <v>0</v>
      </c>
      <c r="FZ56" s="5">
        <v>0</v>
      </c>
      <c r="GA56" s="5">
        <v>8290</v>
      </c>
      <c r="GB56" s="5">
        <v>0</v>
      </c>
      <c r="GC56" s="5">
        <v>3908009</v>
      </c>
      <c r="GD56" s="5">
        <v>87652</v>
      </c>
      <c r="GE56" s="5">
        <v>729150</v>
      </c>
      <c r="GF56" s="5">
        <v>0</v>
      </c>
      <c r="GG56" s="5">
        <v>0</v>
      </c>
      <c r="GH56" s="5">
        <v>8290</v>
      </c>
      <c r="GI56" s="5">
        <v>0</v>
      </c>
      <c r="GJ56" s="5">
        <f>INDEX(Sheet1!$D$2:$D$434,MATCH(Data!B56,Sheet1!$B$2:$B$434,0))</f>
        <v>4154108</v>
      </c>
      <c r="GK56" s="5">
        <f>INDEX(Sheet1!$E$2:$E$434,MATCH(Data!B56,Sheet1!$B$2:$B$434,0))</f>
        <v>0</v>
      </c>
      <c r="GL56" s="5">
        <f>INDEX(Sheet1!$H$2:$H$434,MATCH(Data!B56,Sheet1!$B$2:$B$434,0))</f>
        <v>848175</v>
      </c>
      <c r="GM56" s="5">
        <f>INDEX(Sheet1!$K$2:$K$434,MATCH(Data!B56,Sheet1!$B$2:$B$434,0))</f>
        <v>0</v>
      </c>
      <c r="GN56" s="5">
        <f>INDEX(Sheet1!$F$2:$F$434,MATCH(Data!B56,Sheet1!$B$2:$B$434,0))</f>
        <v>0</v>
      </c>
      <c r="GO56" s="5">
        <f>INDEX(Sheet1!$I$2:$I$434,MATCH(Data!B56,Sheet1!$B$2:$B$434,0))</f>
        <v>8290</v>
      </c>
      <c r="GP56" s="5">
        <f>INDEX(Sheet1!$J$2:$J$434,MATCH(Data!B56,Sheet1!$B$2:$B$434,0))</f>
        <v>0</v>
      </c>
      <c r="GQ56" s="5">
        <v>3869094</v>
      </c>
      <c r="GR56" s="5">
        <v>0</v>
      </c>
      <c r="GS56" s="5">
        <v>817034</v>
      </c>
      <c r="GT56" s="5">
        <v>0</v>
      </c>
      <c r="GU56" s="5">
        <v>0</v>
      </c>
      <c r="GV56" s="5">
        <v>8290</v>
      </c>
      <c r="GW56" s="5">
        <v>0</v>
      </c>
    </row>
    <row r="57" spans="1:205" ht="12.75">
      <c r="A57" s="32">
        <v>882</v>
      </c>
      <c r="B57" s="32" t="s">
        <v>143</v>
      </c>
      <c r="C57" s="32">
        <v>1267763</v>
      </c>
      <c r="D57" s="32">
        <v>0</v>
      </c>
      <c r="E57" s="32">
        <v>167517</v>
      </c>
      <c r="F57" s="32">
        <v>0</v>
      </c>
      <c r="G57" s="32">
        <v>0</v>
      </c>
      <c r="H57" s="32">
        <v>3000</v>
      </c>
      <c r="I57" s="32">
        <v>0</v>
      </c>
      <c r="J57" s="32">
        <v>1206315</v>
      </c>
      <c r="K57" s="32">
        <v>0</v>
      </c>
      <c r="L57" s="32">
        <v>160890</v>
      </c>
      <c r="M57" s="32">
        <v>0</v>
      </c>
      <c r="N57" s="32">
        <v>0</v>
      </c>
      <c r="O57" s="32">
        <v>3000</v>
      </c>
      <c r="P57" s="32">
        <v>0</v>
      </c>
      <c r="Q57" s="32">
        <v>1284972</v>
      </c>
      <c r="R57" s="32">
        <v>0</v>
      </c>
      <c r="S57" s="32">
        <v>154268</v>
      </c>
      <c r="T57" s="32">
        <v>0</v>
      </c>
      <c r="U57" s="32">
        <v>0</v>
      </c>
      <c r="V57" s="32">
        <v>3500</v>
      </c>
      <c r="W57" s="32">
        <v>0</v>
      </c>
      <c r="X57" s="32">
        <v>847395</v>
      </c>
      <c r="Y57" s="32">
        <v>0</v>
      </c>
      <c r="Z57" s="32">
        <v>157536</v>
      </c>
      <c r="AA57" s="32">
        <v>0</v>
      </c>
      <c r="AB57" s="32">
        <v>0</v>
      </c>
      <c r="AC57" s="32">
        <v>4900</v>
      </c>
      <c r="AD57" s="32">
        <v>0</v>
      </c>
      <c r="AE57" s="32">
        <v>974968</v>
      </c>
      <c r="AF57" s="32">
        <v>0</v>
      </c>
      <c r="AG57" s="32">
        <v>134241</v>
      </c>
      <c r="AH57" s="32">
        <v>0</v>
      </c>
      <c r="AI57" s="32">
        <v>0</v>
      </c>
      <c r="AJ57" s="32">
        <v>3000</v>
      </c>
      <c r="AK57" s="32">
        <v>0</v>
      </c>
      <c r="AL57" s="32">
        <v>998157</v>
      </c>
      <c r="AM57" s="32">
        <v>0</v>
      </c>
      <c r="AN57" s="32">
        <v>129823</v>
      </c>
      <c r="AO57" s="32">
        <v>0</v>
      </c>
      <c r="AP57" s="32">
        <v>0</v>
      </c>
      <c r="AQ57" s="32">
        <v>2000</v>
      </c>
      <c r="AR57" s="32">
        <v>0</v>
      </c>
      <c r="AS57" s="32">
        <v>1069053</v>
      </c>
      <c r="AT57" s="32">
        <v>0</v>
      </c>
      <c r="AU57" s="32">
        <v>130767.5</v>
      </c>
      <c r="AV57" s="32">
        <v>0</v>
      </c>
      <c r="AW57" s="32">
        <v>0</v>
      </c>
      <c r="AX57" s="32">
        <v>3000</v>
      </c>
      <c r="AY57" s="32">
        <v>0</v>
      </c>
      <c r="AZ57" s="32">
        <v>1166480</v>
      </c>
      <c r="BA57" s="32">
        <v>0</v>
      </c>
      <c r="BB57" s="32">
        <v>121043.75</v>
      </c>
      <c r="BC57" s="32">
        <v>0</v>
      </c>
      <c r="BD57" s="32">
        <v>0</v>
      </c>
      <c r="BE57" s="32">
        <v>0</v>
      </c>
      <c r="BF57" s="32">
        <v>0</v>
      </c>
      <c r="BG57" s="32">
        <v>1214801</v>
      </c>
      <c r="BH57" s="32">
        <v>126495</v>
      </c>
      <c r="BI57" s="32">
        <v>0</v>
      </c>
      <c r="BJ57" s="32">
        <v>0</v>
      </c>
      <c r="BK57" s="32">
        <v>0</v>
      </c>
      <c r="BL57" s="32">
        <v>0</v>
      </c>
      <c r="BM57" s="32">
        <v>0</v>
      </c>
      <c r="BN57" s="32">
        <v>1162843</v>
      </c>
      <c r="BO57" s="32">
        <v>0</v>
      </c>
      <c r="BP57" s="32">
        <v>122563.75</v>
      </c>
      <c r="BQ57" s="32">
        <v>0</v>
      </c>
      <c r="BR57" s="32">
        <v>0</v>
      </c>
      <c r="BS57" s="32">
        <v>0</v>
      </c>
      <c r="BT57" s="32">
        <v>0</v>
      </c>
      <c r="BU57" s="32">
        <v>1277290</v>
      </c>
      <c r="BV57" s="32">
        <v>0</v>
      </c>
      <c r="BW57" s="32">
        <v>123472.5</v>
      </c>
      <c r="BX57" s="32">
        <v>0</v>
      </c>
      <c r="BY57" s="32">
        <v>0</v>
      </c>
      <c r="BZ57" s="32">
        <v>0</v>
      </c>
      <c r="CA57" s="32">
        <v>0</v>
      </c>
      <c r="CB57" s="32">
        <v>1187006</v>
      </c>
      <c r="CC57" s="32">
        <v>0</v>
      </c>
      <c r="CD57" s="32">
        <v>124101.25</v>
      </c>
      <c r="CE57" s="32">
        <v>0</v>
      </c>
      <c r="CF57" s="32">
        <v>0</v>
      </c>
      <c r="CG57" s="32">
        <v>0</v>
      </c>
      <c r="CH57" s="32">
        <v>16771</v>
      </c>
      <c r="CI57" s="32">
        <v>1129091</v>
      </c>
      <c r="CK57" s="32">
        <v>124420</v>
      </c>
      <c r="CL57" s="32">
        <v>0</v>
      </c>
      <c r="CO57" s="32">
        <v>0</v>
      </c>
      <c r="CP57" s="32">
        <v>1410322</v>
      </c>
      <c r="CR57" s="32">
        <v>119545</v>
      </c>
      <c r="CS57" s="32">
        <v>0</v>
      </c>
      <c r="CV57" s="32">
        <v>0</v>
      </c>
      <c r="CW57" s="32">
        <v>1412884</v>
      </c>
      <c r="CY57" s="32">
        <v>119470</v>
      </c>
      <c r="CZ57" s="32">
        <v>0</v>
      </c>
      <c r="DC57" s="32">
        <v>0</v>
      </c>
      <c r="DD57" s="32">
        <v>1445843</v>
      </c>
      <c r="DF57" s="32">
        <v>123912.5</v>
      </c>
      <c r="DG57" s="32">
        <v>0</v>
      </c>
      <c r="DK57" s="32">
        <v>1628795</v>
      </c>
      <c r="DM57" s="32">
        <v>117990</v>
      </c>
      <c r="DN57" s="32">
        <v>0</v>
      </c>
      <c r="DR57" s="32">
        <v>1864501</v>
      </c>
      <c r="DT57" s="32">
        <v>125000</v>
      </c>
      <c r="DU57" s="32">
        <v>0</v>
      </c>
      <c r="DX57" s="35"/>
      <c r="DY57" s="36">
        <v>1868996</v>
      </c>
      <c r="DZ57" s="37"/>
      <c r="EA57" s="38">
        <v>125000</v>
      </c>
      <c r="EB57" s="32">
        <v>0</v>
      </c>
      <c r="EF57" s="32">
        <v>1997627</v>
      </c>
      <c r="EH57" s="32">
        <v>125000</v>
      </c>
      <c r="EI57" s="32">
        <v>0</v>
      </c>
      <c r="EM57" s="32">
        <v>2091245</v>
      </c>
      <c r="EO57" s="32">
        <v>130112</v>
      </c>
      <c r="EP57" s="32">
        <v>0</v>
      </c>
      <c r="ET57" s="32">
        <v>1754667</v>
      </c>
      <c r="EV57" s="32">
        <v>130544</v>
      </c>
      <c r="EW57" s="32">
        <v>0</v>
      </c>
      <c r="FA57" s="32">
        <v>1993673</v>
      </c>
      <c r="FC57" s="32">
        <v>133974</v>
      </c>
      <c r="FD57" s="32">
        <v>0</v>
      </c>
      <c r="FF57" s="32">
        <v>30000</v>
      </c>
      <c r="FH57" s="32">
        <v>2288101</v>
      </c>
      <c r="FJ57" s="32">
        <v>132000</v>
      </c>
      <c r="FK57" s="32">
        <v>0</v>
      </c>
      <c r="FM57" s="32">
        <v>40000</v>
      </c>
      <c r="FO57" s="5">
        <v>2454456</v>
      </c>
      <c r="FP57" s="5">
        <v>0</v>
      </c>
      <c r="FQ57" s="5">
        <v>130000</v>
      </c>
      <c r="FR57" s="5">
        <v>0</v>
      </c>
      <c r="FS57" s="5">
        <v>0</v>
      </c>
      <c r="FT57" s="5">
        <v>10000</v>
      </c>
      <c r="FU57" s="5">
        <v>0</v>
      </c>
      <c r="FV57" s="5">
        <v>2514853</v>
      </c>
      <c r="FW57" s="5">
        <v>0</v>
      </c>
      <c r="FX57" s="5">
        <v>125000</v>
      </c>
      <c r="FY57" s="5">
        <v>0</v>
      </c>
      <c r="FZ57" s="5">
        <v>0</v>
      </c>
      <c r="GA57" s="5">
        <v>10000</v>
      </c>
      <c r="GB57" s="5">
        <v>0</v>
      </c>
      <c r="GC57" s="5">
        <v>2214743</v>
      </c>
      <c r="GD57" s="5">
        <v>99884</v>
      </c>
      <c r="GE57" s="5">
        <v>125000</v>
      </c>
      <c r="GF57" s="5">
        <v>0</v>
      </c>
      <c r="GG57" s="5">
        <v>0</v>
      </c>
      <c r="GH57" s="5">
        <v>118719</v>
      </c>
      <c r="GI57" s="5">
        <v>0</v>
      </c>
      <c r="GJ57" s="5">
        <f>INDEX(Sheet1!$D$2:$D$434,MATCH(Data!B57,Sheet1!$B$2:$B$434,0))</f>
        <v>2339724</v>
      </c>
      <c r="GK57" s="5">
        <f>INDEX(Sheet1!$E$2:$E$434,MATCH(Data!B57,Sheet1!$B$2:$B$434,0))</f>
        <v>129070</v>
      </c>
      <c r="GL57" s="5">
        <f>INDEX(Sheet1!$H$2:$H$434,MATCH(Data!B57,Sheet1!$B$2:$B$434,0))</f>
        <v>0</v>
      </c>
      <c r="GM57" s="5">
        <f>INDEX(Sheet1!$K$2:$K$434,MATCH(Data!B57,Sheet1!$B$2:$B$434,0))</f>
        <v>0</v>
      </c>
      <c r="GN57" s="5">
        <f>INDEX(Sheet1!$F$2:$F$434,MATCH(Data!B57,Sheet1!$B$2:$B$434,0))</f>
        <v>0</v>
      </c>
      <c r="GO57" s="5">
        <f>INDEX(Sheet1!$I$2:$I$434,MATCH(Data!B57,Sheet1!$B$2:$B$434,0))</f>
        <v>85002</v>
      </c>
      <c r="GP57" s="5">
        <f>INDEX(Sheet1!$J$2:$J$434,MATCH(Data!B57,Sheet1!$B$2:$B$434,0))</f>
        <v>0</v>
      </c>
      <c r="GQ57" s="5">
        <v>2818855</v>
      </c>
      <c r="GR57" s="5">
        <v>117231</v>
      </c>
      <c r="GS57" s="5">
        <v>0</v>
      </c>
      <c r="GT57" s="5">
        <v>0</v>
      </c>
      <c r="GU57" s="5">
        <v>0</v>
      </c>
      <c r="GV57" s="5">
        <v>0</v>
      </c>
      <c r="GW57" s="5">
        <v>0</v>
      </c>
    </row>
    <row r="58" spans="1:205" ht="12.75">
      <c r="A58" s="32">
        <v>896</v>
      </c>
      <c r="B58" s="32" t="s">
        <v>144</v>
      </c>
      <c r="C58" s="32">
        <v>2859423</v>
      </c>
      <c r="D58" s="32">
        <v>0</v>
      </c>
      <c r="E58" s="32">
        <v>400155</v>
      </c>
      <c r="F58" s="32">
        <v>0</v>
      </c>
      <c r="G58" s="32">
        <v>0</v>
      </c>
      <c r="H58" s="32">
        <v>0</v>
      </c>
      <c r="I58" s="32">
        <v>0</v>
      </c>
      <c r="J58" s="32">
        <v>2870013</v>
      </c>
      <c r="K58" s="32">
        <v>0</v>
      </c>
      <c r="L58" s="32">
        <v>398743</v>
      </c>
      <c r="M58" s="32">
        <v>0</v>
      </c>
      <c r="N58" s="32">
        <v>0</v>
      </c>
      <c r="O58" s="32">
        <v>0</v>
      </c>
      <c r="P58" s="32">
        <v>0</v>
      </c>
      <c r="Q58" s="32">
        <v>2975177</v>
      </c>
      <c r="R58" s="32">
        <v>0</v>
      </c>
      <c r="S58" s="32">
        <v>400193</v>
      </c>
      <c r="T58" s="32">
        <v>0</v>
      </c>
      <c r="U58" s="32">
        <v>0</v>
      </c>
      <c r="V58" s="32">
        <v>0</v>
      </c>
      <c r="W58" s="32">
        <v>0</v>
      </c>
      <c r="X58" s="32">
        <v>2352286</v>
      </c>
      <c r="Y58" s="32">
        <v>0</v>
      </c>
      <c r="Z58" s="32">
        <v>1195798</v>
      </c>
      <c r="AA58" s="32">
        <v>0</v>
      </c>
      <c r="AB58" s="32">
        <v>0</v>
      </c>
      <c r="AC58" s="32">
        <v>0</v>
      </c>
      <c r="AD58" s="32">
        <v>0</v>
      </c>
      <c r="AE58" s="32">
        <v>2549622</v>
      </c>
      <c r="AF58" s="32">
        <v>31316</v>
      </c>
      <c r="AG58" s="32">
        <v>1291909</v>
      </c>
      <c r="AH58" s="32">
        <v>0</v>
      </c>
      <c r="AI58" s="32">
        <v>0</v>
      </c>
      <c r="AJ58" s="32">
        <v>0</v>
      </c>
      <c r="AK58" s="32">
        <v>0</v>
      </c>
      <c r="AL58" s="32">
        <v>2652230</v>
      </c>
      <c r="AM58" s="32">
        <v>31316</v>
      </c>
      <c r="AN58" s="32">
        <v>1359480</v>
      </c>
      <c r="AO58" s="32">
        <v>0</v>
      </c>
      <c r="AP58" s="32">
        <v>0</v>
      </c>
      <c r="AQ58" s="32">
        <v>0</v>
      </c>
      <c r="AR58" s="32">
        <v>0</v>
      </c>
      <c r="AS58" s="32">
        <v>2865720</v>
      </c>
      <c r="AT58" s="32">
        <v>33494</v>
      </c>
      <c r="AU58" s="32">
        <v>1494918</v>
      </c>
      <c r="AV58" s="32">
        <v>0</v>
      </c>
      <c r="AW58" s="32">
        <v>0</v>
      </c>
      <c r="AX58" s="32">
        <v>0</v>
      </c>
      <c r="AY58" s="32">
        <v>0</v>
      </c>
      <c r="AZ58" s="32">
        <v>2916129</v>
      </c>
      <c r="BA58" s="32">
        <v>33011</v>
      </c>
      <c r="BB58" s="32">
        <v>1640494</v>
      </c>
      <c r="BC58" s="32">
        <v>0</v>
      </c>
      <c r="BD58" s="32">
        <v>0</v>
      </c>
      <c r="BE58" s="32">
        <v>0</v>
      </c>
      <c r="BF58" s="32">
        <v>0</v>
      </c>
      <c r="BG58" s="32">
        <v>3137843</v>
      </c>
      <c r="BH58" s="32">
        <v>17848</v>
      </c>
      <c r="BI58" s="32">
        <v>1766064</v>
      </c>
      <c r="BJ58" s="32">
        <v>0</v>
      </c>
      <c r="BK58" s="32">
        <v>0</v>
      </c>
      <c r="BL58" s="32">
        <v>100000</v>
      </c>
      <c r="BM58" s="32">
        <v>0</v>
      </c>
      <c r="BN58" s="32">
        <v>3491087</v>
      </c>
      <c r="BO58" s="32">
        <v>17000</v>
      </c>
      <c r="BP58" s="32">
        <v>1876323</v>
      </c>
      <c r="BQ58" s="32">
        <v>0</v>
      </c>
      <c r="BR58" s="32">
        <v>0</v>
      </c>
      <c r="BS58" s="32">
        <v>100000</v>
      </c>
      <c r="BT58" s="32">
        <v>1281</v>
      </c>
      <c r="BU58" s="32">
        <v>3235558</v>
      </c>
      <c r="BV58" s="32">
        <v>41658</v>
      </c>
      <c r="BW58" s="32">
        <v>2011040</v>
      </c>
      <c r="BX58" s="32">
        <v>0</v>
      </c>
      <c r="BY58" s="32">
        <v>0</v>
      </c>
      <c r="BZ58" s="32">
        <v>295000</v>
      </c>
      <c r="CA58" s="32">
        <v>0</v>
      </c>
      <c r="CB58" s="32">
        <v>3321959</v>
      </c>
      <c r="CC58" s="32">
        <v>41123</v>
      </c>
      <c r="CD58" s="32">
        <v>2140574</v>
      </c>
      <c r="CE58" s="32">
        <v>0</v>
      </c>
      <c r="CF58" s="32">
        <v>0</v>
      </c>
      <c r="CG58" s="32">
        <v>152000</v>
      </c>
      <c r="CH58" s="32">
        <v>0</v>
      </c>
      <c r="CI58" s="32">
        <v>3848641</v>
      </c>
      <c r="CJ58" s="32">
        <v>124498</v>
      </c>
      <c r="CK58" s="32">
        <v>1639195</v>
      </c>
      <c r="CL58" s="32">
        <v>0</v>
      </c>
      <c r="CN58" s="32">
        <v>220000</v>
      </c>
      <c r="CO58" s="32">
        <v>4225</v>
      </c>
      <c r="CP58" s="32">
        <v>4091989</v>
      </c>
      <c r="CQ58" s="32">
        <v>121560</v>
      </c>
      <c r="CR58" s="32">
        <v>1641550</v>
      </c>
      <c r="CS58" s="32">
        <v>0</v>
      </c>
      <c r="CU58" s="32">
        <v>295000</v>
      </c>
      <c r="CV58" s="32">
        <v>1336</v>
      </c>
      <c r="CW58" s="32">
        <v>4587159</v>
      </c>
      <c r="CX58" s="32">
        <v>118410</v>
      </c>
      <c r="CY58" s="32">
        <v>1581775</v>
      </c>
      <c r="CZ58" s="32">
        <v>0</v>
      </c>
      <c r="DB58" s="32">
        <v>261500</v>
      </c>
      <c r="DC58" s="32">
        <v>290</v>
      </c>
      <c r="DD58" s="32">
        <v>4863846</v>
      </c>
      <c r="DE58" s="32">
        <v>114885</v>
      </c>
      <c r="DF58" s="32">
        <v>1637813</v>
      </c>
      <c r="DG58" s="32">
        <v>0</v>
      </c>
      <c r="DI58" s="32">
        <v>378000</v>
      </c>
      <c r="DK58" s="32">
        <v>5322770</v>
      </c>
      <c r="DL58" s="32">
        <v>115910</v>
      </c>
      <c r="DM58" s="32">
        <v>1639863</v>
      </c>
      <c r="DN58" s="32">
        <v>0</v>
      </c>
      <c r="DO58" s="32">
        <v>50000</v>
      </c>
      <c r="DP58" s="32">
        <v>355000</v>
      </c>
      <c r="DR58" s="32">
        <v>5829434</v>
      </c>
      <c r="DS58" s="32">
        <v>111605</v>
      </c>
      <c r="DT58" s="32">
        <v>1639075</v>
      </c>
      <c r="DU58" s="32">
        <v>0</v>
      </c>
      <c r="DW58" s="32">
        <v>378000</v>
      </c>
      <c r="DX58" s="35"/>
      <c r="DY58" s="36">
        <v>5514932</v>
      </c>
      <c r="DZ58" s="36">
        <v>125360</v>
      </c>
      <c r="EA58" s="38">
        <v>1738100</v>
      </c>
      <c r="EB58" s="32">
        <v>0</v>
      </c>
      <c r="ED58" s="32">
        <v>392500</v>
      </c>
      <c r="EE58" s="32">
        <v>3262</v>
      </c>
      <c r="EF58" s="32">
        <v>5394866</v>
      </c>
      <c r="EG58" s="32">
        <v>23661</v>
      </c>
      <c r="EH58" s="32">
        <v>1796538</v>
      </c>
      <c r="EI58" s="32">
        <v>0</v>
      </c>
      <c r="EK58" s="32">
        <v>442500</v>
      </c>
      <c r="EL58" s="32">
        <v>971</v>
      </c>
      <c r="EM58" s="32">
        <v>5821711</v>
      </c>
      <c r="EN58" s="32">
        <v>23661</v>
      </c>
      <c r="EO58" s="32">
        <v>792407</v>
      </c>
      <c r="EP58" s="32">
        <v>0</v>
      </c>
      <c r="EQ58" s="32">
        <v>225000</v>
      </c>
      <c r="ER58" s="32">
        <v>442500</v>
      </c>
      <c r="ES58" s="32">
        <v>3699</v>
      </c>
      <c r="ET58" s="32">
        <v>6026464</v>
      </c>
      <c r="EU58" s="32">
        <v>23661</v>
      </c>
      <c r="EV58" s="32">
        <v>358755</v>
      </c>
      <c r="EW58" s="32">
        <v>0</v>
      </c>
      <c r="EX58" s="32">
        <v>225000</v>
      </c>
      <c r="EY58" s="32">
        <v>442500</v>
      </c>
      <c r="FA58" s="32">
        <v>6282526</v>
      </c>
      <c r="FB58" s="32">
        <v>123585</v>
      </c>
      <c r="FC58" s="32">
        <v>361885</v>
      </c>
      <c r="FD58" s="32">
        <v>0</v>
      </c>
      <c r="FE58" s="32">
        <v>225000</v>
      </c>
      <c r="FF58" s="32">
        <v>442500</v>
      </c>
      <c r="FH58" s="32">
        <v>6695026</v>
      </c>
      <c r="FI58" s="32"/>
      <c r="FJ58" s="32">
        <v>364690</v>
      </c>
      <c r="FK58" s="32">
        <v>0</v>
      </c>
      <c r="FL58" s="32">
        <v>225000</v>
      </c>
      <c r="FM58" s="32">
        <v>442500</v>
      </c>
      <c r="FO58" s="5">
        <v>6298340</v>
      </c>
      <c r="FP58" s="5">
        <v>0</v>
      </c>
      <c r="FQ58" s="5">
        <v>367010</v>
      </c>
      <c r="FR58" s="5">
        <v>0</v>
      </c>
      <c r="FS58" s="5">
        <v>225000</v>
      </c>
      <c r="FT58" s="5">
        <v>492500</v>
      </c>
      <c r="FU58" s="5">
        <v>0</v>
      </c>
      <c r="FV58" s="5">
        <v>5902508</v>
      </c>
      <c r="FW58" s="5">
        <v>0</v>
      </c>
      <c r="FX58" s="5">
        <v>373650</v>
      </c>
      <c r="FY58" s="5">
        <v>0</v>
      </c>
      <c r="FZ58" s="5">
        <v>225000</v>
      </c>
      <c r="GA58" s="5">
        <v>492500</v>
      </c>
      <c r="GB58" s="5">
        <v>0</v>
      </c>
      <c r="GC58" s="5">
        <v>6088644</v>
      </c>
      <c r="GD58" s="5">
        <v>0</v>
      </c>
      <c r="GE58" s="5">
        <v>374585</v>
      </c>
      <c r="GF58" s="5">
        <v>0</v>
      </c>
      <c r="GG58" s="5">
        <v>225000</v>
      </c>
      <c r="GH58" s="5">
        <v>492500</v>
      </c>
      <c r="GI58" s="5">
        <v>0</v>
      </c>
      <c r="GJ58" s="5">
        <f>INDEX(Sheet1!$D$2:$D$434,MATCH(Data!B58,Sheet1!$B$2:$B$434,0))</f>
        <v>5957656</v>
      </c>
      <c r="GK58" s="5">
        <f>INDEX(Sheet1!$E$2:$E$434,MATCH(Data!B58,Sheet1!$B$2:$B$434,0))</f>
        <v>0</v>
      </c>
      <c r="GL58" s="5">
        <f>INDEX(Sheet1!$H$2:$H$434,MATCH(Data!B58,Sheet1!$B$2:$B$434,0))</f>
        <v>374820</v>
      </c>
      <c r="GM58" s="5">
        <f>INDEX(Sheet1!$K$2:$K$434,MATCH(Data!B58,Sheet1!$B$2:$B$434,0))</f>
        <v>0</v>
      </c>
      <c r="GN58" s="5">
        <f>INDEX(Sheet1!$F$2:$F$434,MATCH(Data!B58,Sheet1!$B$2:$B$434,0))</f>
        <v>225000</v>
      </c>
      <c r="GO58" s="5">
        <f>INDEX(Sheet1!$I$2:$I$434,MATCH(Data!B58,Sheet1!$B$2:$B$434,0))</f>
        <v>492500</v>
      </c>
      <c r="GP58" s="5">
        <f>INDEX(Sheet1!$J$2:$J$434,MATCH(Data!B58,Sheet1!$B$2:$B$434,0))</f>
        <v>0</v>
      </c>
      <c r="GQ58" s="5">
        <v>5896776</v>
      </c>
      <c r="GR58" s="5">
        <v>110409</v>
      </c>
      <c r="GS58" s="5">
        <v>379260</v>
      </c>
      <c r="GT58" s="5">
        <v>0</v>
      </c>
      <c r="GU58" s="5">
        <v>225000</v>
      </c>
      <c r="GV58" s="5">
        <v>492500</v>
      </c>
      <c r="GW58" s="5">
        <v>0</v>
      </c>
    </row>
    <row r="59" spans="1:205" ht="12.75">
      <c r="A59" s="32">
        <v>903</v>
      </c>
      <c r="B59" s="32" t="s">
        <v>145</v>
      </c>
      <c r="C59" s="32">
        <v>1195268</v>
      </c>
      <c r="D59" s="32">
        <v>0</v>
      </c>
      <c r="E59" s="32">
        <v>305340</v>
      </c>
      <c r="F59" s="32">
        <v>0</v>
      </c>
      <c r="G59" s="32">
        <v>0</v>
      </c>
      <c r="H59" s="32">
        <v>0</v>
      </c>
      <c r="I59" s="32">
        <v>0</v>
      </c>
      <c r="J59" s="32">
        <v>1059983.01</v>
      </c>
      <c r="K59" s="32">
        <v>0</v>
      </c>
      <c r="L59" s="32">
        <v>338500</v>
      </c>
      <c r="M59" s="32">
        <v>0</v>
      </c>
      <c r="N59" s="32">
        <v>0</v>
      </c>
      <c r="O59" s="32">
        <v>0</v>
      </c>
      <c r="P59" s="32">
        <v>0</v>
      </c>
      <c r="Q59" s="32">
        <v>1086150</v>
      </c>
      <c r="R59" s="32">
        <v>0</v>
      </c>
      <c r="S59" s="32">
        <v>370000</v>
      </c>
      <c r="T59" s="32">
        <v>0</v>
      </c>
      <c r="U59" s="32">
        <v>0</v>
      </c>
      <c r="V59" s="32">
        <v>0</v>
      </c>
      <c r="W59" s="32">
        <v>0</v>
      </c>
      <c r="X59" s="32">
        <v>624132</v>
      </c>
      <c r="Y59" s="32">
        <v>0</v>
      </c>
      <c r="Z59" s="32">
        <v>455722</v>
      </c>
      <c r="AA59" s="32">
        <v>0</v>
      </c>
      <c r="AB59" s="32">
        <v>0</v>
      </c>
      <c r="AC59" s="32">
        <v>0</v>
      </c>
      <c r="AD59" s="32">
        <v>0</v>
      </c>
      <c r="AE59" s="32">
        <v>893530</v>
      </c>
      <c r="AF59" s="32">
        <v>0</v>
      </c>
      <c r="AG59" s="32">
        <v>411000</v>
      </c>
      <c r="AH59" s="32">
        <v>0</v>
      </c>
      <c r="AI59" s="32">
        <v>0</v>
      </c>
      <c r="AJ59" s="32">
        <v>0</v>
      </c>
      <c r="AK59" s="32">
        <v>1294</v>
      </c>
      <c r="AL59" s="32">
        <v>902450</v>
      </c>
      <c r="AM59" s="32">
        <v>0</v>
      </c>
      <c r="AN59" s="32">
        <v>600000</v>
      </c>
      <c r="AO59" s="32">
        <v>0</v>
      </c>
      <c r="AP59" s="32">
        <v>0</v>
      </c>
      <c r="AQ59" s="32">
        <v>0</v>
      </c>
      <c r="AR59" s="32">
        <v>0</v>
      </c>
      <c r="AS59" s="32">
        <v>1000891</v>
      </c>
      <c r="AT59" s="32">
        <v>0</v>
      </c>
      <c r="AU59" s="32">
        <v>580000</v>
      </c>
      <c r="AV59" s="32">
        <v>0</v>
      </c>
      <c r="AW59" s="32">
        <v>0</v>
      </c>
      <c r="AX59" s="32">
        <v>0</v>
      </c>
      <c r="AY59" s="32">
        <v>0</v>
      </c>
      <c r="AZ59" s="32">
        <v>1059429</v>
      </c>
      <c r="BA59" s="32">
        <v>0</v>
      </c>
      <c r="BB59" s="32">
        <v>585000</v>
      </c>
      <c r="BC59" s="32">
        <v>0</v>
      </c>
      <c r="BD59" s="32">
        <v>0</v>
      </c>
      <c r="BE59" s="32">
        <v>0</v>
      </c>
      <c r="BF59" s="32">
        <v>0</v>
      </c>
      <c r="BG59" s="32">
        <v>1249639</v>
      </c>
      <c r="BH59" s="32">
        <v>0</v>
      </c>
      <c r="BI59" s="32">
        <v>580000</v>
      </c>
      <c r="BJ59" s="32">
        <v>0</v>
      </c>
      <c r="BK59" s="32">
        <v>0</v>
      </c>
      <c r="BL59" s="32">
        <v>0</v>
      </c>
      <c r="BM59" s="32">
        <v>0</v>
      </c>
      <c r="BN59" s="32">
        <v>1136689</v>
      </c>
      <c r="BO59" s="32">
        <v>0</v>
      </c>
      <c r="BP59" s="32">
        <v>588000</v>
      </c>
      <c r="BQ59" s="32">
        <v>0</v>
      </c>
      <c r="BR59" s="32">
        <v>0</v>
      </c>
      <c r="BS59" s="32">
        <v>0</v>
      </c>
      <c r="BT59" s="32">
        <v>0</v>
      </c>
      <c r="BU59" s="32">
        <v>1340102</v>
      </c>
      <c r="BV59" s="32">
        <v>0</v>
      </c>
      <c r="BW59" s="32">
        <v>589040</v>
      </c>
      <c r="BX59" s="32">
        <v>0</v>
      </c>
      <c r="BY59" s="32">
        <v>0</v>
      </c>
      <c r="BZ59" s="32">
        <v>0</v>
      </c>
      <c r="CA59" s="32">
        <v>0</v>
      </c>
      <c r="CB59" s="32">
        <v>1682546</v>
      </c>
      <c r="CC59" s="32">
        <v>0</v>
      </c>
      <c r="CD59" s="32">
        <v>586165</v>
      </c>
      <c r="CE59" s="32">
        <v>0</v>
      </c>
      <c r="CF59" s="32">
        <v>0</v>
      </c>
      <c r="CG59" s="32">
        <v>0</v>
      </c>
      <c r="CH59" s="32">
        <v>0</v>
      </c>
      <c r="CI59" s="32">
        <v>1676671</v>
      </c>
      <c r="CK59" s="32">
        <v>586665</v>
      </c>
      <c r="CL59" s="32">
        <v>0</v>
      </c>
      <c r="CO59" s="32">
        <v>920</v>
      </c>
      <c r="CP59" s="32">
        <v>1660655</v>
      </c>
      <c r="CR59" s="32">
        <v>584300</v>
      </c>
      <c r="CS59" s="32">
        <v>0</v>
      </c>
      <c r="CU59" s="32">
        <v>58100</v>
      </c>
      <c r="CV59" s="32">
        <v>0</v>
      </c>
      <c r="CW59" s="32">
        <v>1914272</v>
      </c>
      <c r="CY59" s="32">
        <v>566448</v>
      </c>
      <c r="CZ59" s="32">
        <v>0</v>
      </c>
      <c r="DB59" s="32">
        <v>63106</v>
      </c>
      <c r="DC59" s="32">
        <v>0</v>
      </c>
      <c r="DD59" s="32">
        <v>1924888</v>
      </c>
      <c r="DF59" s="32">
        <v>620514</v>
      </c>
      <c r="DG59" s="32">
        <v>0</v>
      </c>
      <c r="DI59" s="32">
        <v>64000</v>
      </c>
      <c r="DK59" s="32">
        <v>2130001</v>
      </c>
      <c r="DM59" s="32">
        <v>670138</v>
      </c>
      <c r="DN59" s="32">
        <v>0</v>
      </c>
      <c r="DP59" s="32">
        <v>79000</v>
      </c>
      <c r="DQ59" s="32">
        <v>2405</v>
      </c>
      <c r="DR59" s="32">
        <v>2340739</v>
      </c>
      <c r="DT59" s="32">
        <v>705825</v>
      </c>
      <c r="DU59" s="32">
        <v>0</v>
      </c>
      <c r="DW59" s="32">
        <v>79000</v>
      </c>
      <c r="DX59" s="35"/>
      <c r="DY59" s="36">
        <v>2136408</v>
      </c>
      <c r="DZ59" s="37"/>
      <c r="EA59" s="38">
        <v>743437</v>
      </c>
      <c r="EB59" s="32">
        <v>0</v>
      </c>
      <c r="ED59" s="32">
        <v>80000</v>
      </c>
      <c r="EF59" s="32">
        <v>2055833</v>
      </c>
      <c r="EH59" s="32">
        <v>783543</v>
      </c>
      <c r="EI59" s="32">
        <v>0</v>
      </c>
      <c r="EK59" s="32">
        <v>86872</v>
      </c>
      <c r="EM59" s="32">
        <v>2129197</v>
      </c>
      <c r="EO59" s="32">
        <v>830975</v>
      </c>
      <c r="EP59" s="32">
        <v>0</v>
      </c>
      <c r="ER59" s="32">
        <v>86872</v>
      </c>
      <c r="ET59" s="32">
        <v>2391790</v>
      </c>
      <c r="EV59" s="32">
        <v>1449875</v>
      </c>
      <c r="EW59" s="32">
        <v>0</v>
      </c>
      <c r="EY59" s="32">
        <v>86872</v>
      </c>
      <c r="FA59" s="32">
        <v>1979418</v>
      </c>
      <c r="FC59" s="32">
        <v>1631033</v>
      </c>
      <c r="FD59" s="32">
        <v>0</v>
      </c>
      <c r="FF59" s="32">
        <v>86872</v>
      </c>
      <c r="FH59" s="32">
        <v>2021632</v>
      </c>
      <c r="FJ59" s="32">
        <v>1681925</v>
      </c>
      <c r="FK59" s="32">
        <v>0</v>
      </c>
      <c r="FM59" s="32">
        <v>86872</v>
      </c>
      <c r="FO59" s="5">
        <v>2277822</v>
      </c>
      <c r="FP59" s="5">
        <v>0</v>
      </c>
      <c r="FQ59" s="5">
        <v>1743775</v>
      </c>
      <c r="FR59" s="5">
        <v>0</v>
      </c>
      <c r="FS59" s="5">
        <v>0</v>
      </c>
      <c r="FT59" s="5">
        <v>86872</v>
      </c>
      <c r="FU59" s="5">
        <v>0</v>
      </c>
      <c r="FV59" s="5">
        <v>2157618</v>
      </c>
      <c r="FW59" s="5">
        <v>0</v>
      </c>
      <c r="FX59" s="5">
        <v>1770425</v>
      </c>
      <c r="FY59" s="5">
        <v>0</v>
      </c>
      <c r="FZ59" s="5">
        <v>0</v>
      </c>
      <c r="GA59" s="5">
        <v>86872</v>
      </c>
      <c r="GB59" s="5">
        <v>0</v>
      </c>
      <c r="GC59" s="5">
        <v>1516519</v>
      </c>
      <c r="GD59" s="5">
        <v>0</v>
      </c>
      <c r="GE59" s="5">
        <v>2426275</v>
      </c>
      <c r="GF59" s="5">
        <v>0</v>
      </c>
      <c r="GG59" s="5">
        <v>0</v>
      </c>
      <c r="GH59" s="5">
        <v>86872</v>
      </c>
      <c r="GI59" s="5">
        <v>0</v>
      </c>
      <c r="GJ59" s="5">
        <f>INDEX(Sheet1!$D$2:$D$434,MATCH(Data!B59,Sheet1!$B$2:$B$434,0))</f>
        <v>1770266</v>
      </c>
      <c r="GK59" s="5">
        <f>INDEX(Sheet1!$E$2:$E$434,MATCH(Data!B59,Sheet1!$B$2:$B$434,0))</f>
        <v>0</v>
      </c>
      <c r="GL59" s="5">
        <f>INDEX(Sheet1!$H$2:$H$434,MATCH(Data!B59,Sheet1!$B$2:$B$434,0))</f>
        <v>1727534</v>
      </c>
      <c r="GM59" s="5">
        <f>INDEX(Sheet1!$K$2:$K$434,MATCH(Data!B59,Sheet1!$B$2:$B$434,0))</f>
        <v>0</v>
      </c>
      <c r="GN59" s="5">
        <f>INDEX(Sheet1!$F$2:$F$434,MATCH(Data!B59,Sheet1!$B$2:$B$434,0))</f>
        <v>0</v>
      </c>
      <c r="GO59" s="5">
        <f>INDEX(Sheet1!$I$2:$I$434,MATCH(Data!B59,Sheet1!$B$2:$B$434,0))</f>
        <v>279780</v>
      </c>
      <c r="GP59" s="5">
        <f>INDEX(Sheet1!$J$2:$J$434,MATCH(Data!B59,Sheet1!$B$2:$B$434,0))</f>
        <v>0</v>
      </c>
      <c r="GQ59" s="5">
        <v>2076321</v>
      </c>
      <c r="GR59" s="5">
        <v>0</v>
      </c>
      <c r="GS59" s="5">
        <v>1690843</v>
      </c>
      <c r="GT59" s="5">
        <v>0</v>
      </c>
      <c r="GU59" s="5">
        <v>0</v>
      </c>
      <c r="GV59" s="5">
        <v>360000</v>
      </c>
      <c r="GW59" s="5">
        <v>0</v>
      </c>
    </row>
    <row r="60" spans="1:205" ht="12.75">
      <c r="A60" s="32">
        <v>910</v>
      </c>
      <c r="B60" s="32" t="s">
        <v>146</v>
      </c>
      <c r="C60" s="32">
        <v>3719900</v>
      </c>
      <c r="D60" s="32">
        <v>0</v>
      </c>
      <c r="E60" s="32">
        <v>360100</v>
      </c>
      <c r="F60" s="32">
        <v>0</v>
      </c>
      <c r="G60" s="32">
        <v>0</v>
      </c>
      <c r="H60" s="32">
        <v>0</v>
      </c>
      <c r="I60" s="32">
        <v>0</v>
      </c>
      <c r="J60" s="32">
        <v>3621237</v>
      </c>
      <c r="K60" s="32">
        <v>0</v>
      </c>
      <c r="L60" s="32">
        <v>346400</v>
      </c>
      <c r="M60" s="32">
        <v>0</v>
      </c>
      <c r="N60" s="32">
        <v>0</v>
      </c>
      <c r="O60" s="32">
        <v>0</v>
      </c>
      <c r="P60" s="32">
        <v>0</v>
      </c>
      <c r="Q60" s="32">
        <v>3857000</v>
      </c>
      <c r="R60" s="32">
        <v>0</v>
      </c>
      <c r="S60" s="32">
        <v>341100</v>
      </c>
      <c r="T60" s="32">
        <v>0</v>
      </c>
      <c r="U60" s="32">
        <v>0</v>
      </c>
      <c r="V60" s="32">
        <v>0</v>
      </c>
      <c r="W60" s="32">
        <v>0</v>
      </c>
      <c r="X60" s="32">
        <v>3205000</v>
      </c>
      <c r="Y60" s="32">
        <v>0</v>
      </c>
      <c r="Z60" s="32">
        <v>345200</v>
      </c>
      <c r="AA60" s="32">
        <v>0</v>
      </c>
      <c r="AB60" s="32">
        <v>100000</v>
      </c>
      <c r="AC60" s="32">
        <v>0</v>
      </c>
      <c r="AD60" s="32">
        <v>0</v>
      </c>
      <c r="AE60" s="32">
        <v>3200000</v>
      </c>
      <c r="AF60" s="32">
        <v>0</v>
      </c>
      <c r="AG60" s="32">
        <v>343000</v>
      </c>
      <c r="AH60" s="32">
        <v>0</v>
      </c>
      <c r="AI60" s="32">
        <v>100000</v>
      </c>
      <c r="AJ60" s="32">
        <v>0</v>
      </c>
      <c r="AK60" s="32">
        <v>0</v>
      </c>
      <c r="AL60" s="32">
        <v>3332600</v>
      </c>
      <c r="AM60" s="32">
        <v>0</v>
      </c>
      <c r="AN60" s="32">
        <v>342400</v>
      </c>
      <c r="AO60" s="32">
        <v>0</v>
      </c>
      <c r="AP60" s="32">
        <v>100000</v>
      </c>
      <c r="AQ60" s="32">
        <v>0</v>
      </c>
      <c r="AR60" s="32">
        <v>0</v>
      </c>
      <c r="AS60" s="32">
        <v>3580000</v>
      </c>
      <c r="AT60" s="32">
        <v>0</v>
      </c>
      <c r="AU60" s="32">
        <v>335000</v>
      </c>
      <c r="AV60" s="32">
        <v>0</v>
      </c>
      <c r="AW60" s="32">
        <v>100000</v>
      </c>
      <c r="AX60" s="32">
        <v>0</v>
      </c>
      <c r="AY60" s="32">
        <v>0</v>
      </c>
      <c r="AZ60" s="32">
        <v>3664800</v>
      </c>
      <c r="BA60" s="32">
        <v>35200</v>
      </c>
      <c r="BB60" s="32">
        <v>976000</v>
      </c>
      <c r="BC60" s="32">
        <v>0</v>
      </c>
      <c r="BD60" s="32">
        <v>0</v>
      </c>
      <c r="BE60" s="32">
        <v>0</v>
      </c>
      <c r="BF60" s="32">
        <v>0</v>
      </c>
      <c r="BG60" s="32">
        <v>3502000</v>
      </c>
      <c r="BH60" s="32">
        <v>34000</v>
      </c>
      <c r="BI60" s="32">
        <v>1190000</v>
      </c>
      <c r="BJ60" s="32">
        <v>0</v>
      </c>
      <c r="BK60" s="32">
        <v>0</v>
      </c>
      <c r="BL60" s="32">
        <v>0</v>
      </c>
      <c r="BM60" s="32">
        <v>0</v>
      </c>
      <c r="BN60" s="32">
        <v>3559100</v>
      </c>
      <c r="BO60" s="32">
        <v>106544</v>
      </c>
      <c r="BP60" s="32">
        <v>1308073</v>
      </c>
      <c r="BQ60" s="32">
        <v>0</v>
      </c>
      <c r="BR60" s="32">
        <v>0</v>
      </c>
      <c r="BS60" s="32">
        <v>0</v>
      </c>
      <c r="BT60" s="32">
        <v>0</v>
      </c>
      <c r="BU60" s="32">
        <v>3671500.01</v>
      </c>
      <c r="BV60" s="32">
        <v>89915</v>
      </c>
      <c r="BW60" s="32">
        <v>1460763</v>
      </c>
      <c r="BX60" s="32">
        <v>0</v>
      </c>
      <c r="BY60" s="32">
        <v>0</v>
      </c>
      <c r="BZ60" s="32">
        <v>0</v>
      </c>
      <c r="CA60" s="32">
        <v>0</v>
      </c>
      <c r="CB60" s="32">
        <v>3973875</v>
      </c>
      <c r="CC60" s="32">
        <v>74560</v>
      </c>
      <c r="CD60" s="32">
        <v>1467296</v>
      </c>
      <c r="CE60" s="32">
        <v>0</v>
      </c>
      <c r="CF60" s="32">
        <v>0</v>
      </c>
      <c r="CG60" s="32">
        <v>0</v>
      </c>
      <c r="CH60" s="32">
        <v>0</v>
      </c>
      <c r="CI60" s="32">
        <v>4256000</v>
      </c>
      <c r="CJ60" s="32">
        <v>74560</v>
      </c>
      <c r="CK60" s="32">
        <v>1515000</v>
      </c>
      <c r="CL60" s="32">
        <v>0</v>
      </c>
      <c r="CO60" s="32">
        <v>0</v>
      </c>
      <c r="CP60" s="32">
        <v>4592110</v>
      </c>
      <c r="CQ60" s="32">
        <v>74560</v>
      </c>
      <c r="CR60" s="32">
        <v>1500000</v>
      </c>
      <c r="CS60" s="32">
        <v>0</v>
      </c>
      <c r="CV60" s="32">
        <v>0</v>
      </c>
      <c r="CW60" s="32">
        <v>5435860</v>
      </c>
      <c r="CX60" s="32">
        <v>74517</v>
      </c>
      <c r="CY60" s="32">
        <v>1516395</v>
      </c>
      <c r="CZ60" s="32">
        <v>0</v>
      </c>
      <c r="DC60" s="32">
        <v>0</v>
      </c>
      <c r="DD60" s="32">
        <v>6028007</v>
      </c>
      <c r="DE60" s="32">
        <v>74517</v>
      </c>
      <c r="DF60" s="32">
        <v>1520028</v>
      </c>
      <c r="DG60" s="32">
        <v>0</v>
      </c>
      <c r="DH60" s="32">
        <v>200000</v>
      </c>
      <c r="DK60" s="32">
        <v>6027826</v>
      </c>
      <c r="DL60" s="32">
        <v>74518</v>
      </c>
      <c r="DM60" s="32">
        <v>1520000</v>
      </c>
      <c r="DN60" s="32">
        <v>0</v>
      </c>
      <c r="DO60" s="32">
        <v>200000</v>
      </c>
      <c r="DR60" s="32">
        <v>6157461</v>
      </c>
      <c r="DS60" s="32">
        <v>77376</v>
      </c>
      <c r="DT60" s="32">
        <v>1476419</v>
      </c>
      <c r="DU60" s="32">
        <v>0</v>
      </c>
      <c r="DV60" s="32">
        <v>322161</v>
      </c>
      <c r="DX60" s="35"/>
      <c r="DY60" s="36">
        <v>6114467</v>
      </c>
      <c r="DZ60" s="36">
        <v>194950</v>
      </c>
      <c r="EA60" s="38">
        <v>1524000</v>
      </c>
      <c r="EB60" s="32">
        <v>0</v>
      </c>
      <c r="EC60" s="32">
        <v>200000</v>
      </c>
      <c r="EF60" s="32">
        <v>6614748</v>
      </c>
      <c r="EG60" s="32">
        <v>185514</v>
      </c>
      <c r="EH60" s="32">
        <v>1416302</v>
      </c>
      <c r="EI60" s="32">
        <v>0</v>
      </c>
      <c r="EJ60" s="32">
        <v>200000</v>
      </c>
      <c r="EM60" s="32">
        <v>7120848</v>
      </c>
      <c r="EN60" s="32">
        <v>185514</v>
      </c>
      <c r="EO60" s="32">
        <v>1391159</v>
      </c>
      <c r="EP60" s="32">
        <v>0</v>
      </c>
      <c r="EQ60" s="32">
        <v>200000</v>
      </c>
      <c r="ET60" s="32">
        <v>7509421</v>
      </c>
      <c r="EU60" s="32">
        <v>93127</v>
      </c>
      <c r="EV60" s="32">
        <v>1181505</v>
      </c>
      <c r="EW60" s="32">
        <v>0</v>
      </c>
      <c r="EX60" s="32">
        <v>200000</v>
      </c>
      <c r="FA60" s="32">
        <v>7771495</v>
      </c>
      <c r="FB60" s="32">
        <v>93000</v>
      </c>
      <c r="FC60" s="32">
        <v>1319391</v>
      </c>
      <c r="FD60" s="32">
        <v>0</v>
      </c>
      <c r="FE60" s="32">
        <v>120000</v>
      </c>
      <c r="FH60" s="32">
        <v>7700747</v>
      </c>
      <c r="FI60" s="32">
        <v>94000</v>
      </c>
      <c r="FJ60" s="32">
        <v>1405308</v>
      </c>
      <c r="FK60" s="32">
        <v>0</v>
      </c>
      <c r="FL60" s="32">
        <v>200000</v>
      </c>
      <c r="FO60" s="5">
        <v>7786419</v>
      </c>
      <c r="FP60" s="5">
        <v>89294</v>
      </c>
      <c r="FQ60" s="5">
        <v>1651222</v>
      </c>
      <c r="FR60" s="5">
        <v>0</v>
      </c>
      <c r="FS60" s="5">
        <v>200000</v>
      </c>
      <c r="FT60" s="5">
        <v>0</v>
      </c>
      <c r="FU60" s="5">
        <v>1894</v>
      </c>
      <c r="FV60" s="5">
        <v>7405000</v>
      </c>
      <c r="FW60" s="5">
        <v>75125</v>
      </c>
      <c r="FX60" s="5">
        <v>1850235</v>
      </c>
      <c r="FY60" s="5">
        <v>0</v>
      </c>
      <c r="FZ60" s="5">
        <v>350000</v>
      </c>
      <c r="GA60" s="5">
        <v>0</v>
      </c>
      <c r="GB60" s="5">
        <v>0</v>
      </c>
      <c r="GC60" s="5">
        <v>7559183</v>
      </c>
      <c r="GD60" s="5">
        <v>78750</v>
      </c>
      <c r="GE60" s="5">
        <v>2232085</v>
      </c>
      <c r="GF60" s="5">
        <v>0</v>
      </c>
      <c r="GG60" s="5">
        <v>350000</v>
      </c>
      <c r="GH60" s="5">
        <v>0</v>
      </c>
      <c r="GI60" s="5">
        <v>0</v>
      </c>
      <c r="GJ60" s="5">
        <f>INDEX(Sheet1!$D$2:$D$434,MATCH(Data!B60,Sheet1!$B$2:$B$434,0))</f>
        <v>7696883</v>
      </c>
      <c r="GK60" s="5">
        <f>INDEX(Sheet1!$E$2:$E$434,MATCH(Data!B60,Sheet1!$B$2:$B$434,0))</f>
        <v>0</v>
      </c>
      <c r="GL60" s="5">
        <f>INDEX(Sheet1!$H$2:$H$434,MATCH(Data!B60,Sheet1!$B$2:$B$434,0))</f>
        <v>1812640</v>
      </c>
      <c r="GM60" s="5">
        <f>INDEX(Sheet1!$K$2:$K$434,MATCH(Data!B60,Sheet1!$B$2:$B$434,0))</f>
        <v>0</v>
      </c>
      <c r="GN60" s="5">
        <f>INDEX(Sheet1!$F$2:$F$434,MATCH(Data!B60,Sheet1!$B$2:$B$434,0))</f>
        <v>350000</v>
      </c>
      <c r="GO60" s="5">
        <f>INDEX(Sheet1!$I$2:$I$434,MATCH(Data!B60,Sheet1!$B$2:$B$434,0))</f>
        <v>0</v>
      </c>
      <c r="GP60" s="5">
        <f>INDEX(Sheet1!$J$2:$J$434,MATCH(Data!B60,Sheet1!$B$2:$B$434,0))</f>
        <v>0</v>
      </c>
      <c r="GQ60" s="5">
        <v>7208000</v>
      </c>
      <c r="GR60" s="5">
        <v>0</v>
      </c>
      <c r="GS60" s="5">
        <v>1811190</v>
      </c>
      <c r="GT60" s="5">
        <v>0</v>
      </c>
      <c r="GU60" s="5">
        <v>350000</v>
      </c>
      <c r="GV60" s="5">
        <v>0</v>
      </c>
      <c r="GW60" s="5">
        <v>808</v>
      </c>
    </row>
    <row r="61" spans="1:205" ht="12.75">
      <c r="A61" s="32">
        <v>980</v>
      </c>
      <c r="B61" s="32" t="s">
        <v>147</v>
      </c>
      <c r="C61" s="32">
        <v>1309089</v>
      </c>
      <c r="D61" s="32">
        <v>0</v>
      </c>
      <c r="E61" s="32">
        <v>24614</v>
      </c>
      <c r="F61" s="32">
        <v>0</v>
      </c>
      <c r="G61" s="32">
        <v>0</v>
      </c>
      <c r="H61" s="32">
        <v>3000</v>
      </c>
      <c r="I61" s="32">
        <v>0</v>
      </c>
      <c r="J61" s="32">
        <v>1267418</v>
      </c>
      <c r="K61" s="32">
        <v>0</v>
      </c>
      <c r="L61" s="32">
        <v>22905</v>
      </c>
      <c r="M61" s="32">
        <v>0</v>
      </c>
      <c r="N61" s="32">
        <v>0</v>
      </c>
      <c r="O61" s="32">
        <v>3300</v>
      </c>
      <c r="P61" s="32">
        <v>0</v>
      </c>
      <c r="Q61" s="32">
        <v>1172048</v>
      </c>
      <c r="R61" s="32">
        <v>0</v>
      </c>
      <c r="S61" s="32">
        <v>16011</v>
      </c>
      <c r="T61" s="32">
        <v>0</v>
      </c>
      <c r="U61" s="32">
        <v>0</v>
      </c>
      <c r="V61" s="32">
        <v>3500</v>
      </c>
      <c r="W61" s="32">
        <v>0</v>
      </c>
      <c r="X61" s="32">
        <v>956753</v>
      </c>
      <c r="Y61" s="32">
        <v>0</v>
      </c>
      <c r="Z61" s="32">
        <v>275000</v>
      </c>
      <c r="AA61" s="32">
        <v>0</v>
      </c>
      <c r="AB61" s="32">
        <v>0</v>
      </c>
      <c r="AC61" s="32">
        <v>3500</v>
      </c>
      <c r="AD61" s="32">
        <v>0</v>
      </c>
      <c r="AE61" s="32">
        <v>1036074</v>
      </c>
      <c r="AF61" s="32">
        <v>0</v>
      </c>
      <c r="AG61" s="32">
        <v>404353</v>
      </c>
      <c r="AH61" s="32">
        <v>0</v>
      </c>
      <c r="AI61" s="32">
        <v>0</v>
      </c>
      <c r="AJ61" s="32">
        <v>3500</v>
      </c>
      <c r="AK61" s="32">
        <v>0</v>
      </c>
      <c r="AL61" s="32">
        <v>755558</v>
      </c>
      <c r="AM61" s="32">
        <v>0</v>
      </c>
      <c r="AN61" s="32">
        <v>541740</v>
      </c>
      <c r="AO61" s="32">
        <v>0</v>
      </c>
      <c r="AP61" s="32">
        <v>0</v>
      </c>
      <c r="AQ61" s="32">
        <v>3500</v>
      </c>
      <c r="AR61" s="32">
        <v>0</v>
      </c>
      <c r="AS61" s="32">
        <v>847483</v>
      </c>
      <c r="AT61" s="32">
        <v>0</v>
      </c>
      <c r="AU61" s="32">
        <v>576131</v>
      </c>
      <c r="AV61" s="32">
        <v>0</v>
      </c>
      <c r="AW61" s="32">
        <v>0</v>
      </c>
      <c r="AX61" s="32">
        <v>3500</v>
      </c>
      <c r="AY61" s="32">
        <v>0</v>
      </c>
      <c r="AZ61" s="32">
        <v>791775</v>
      </c>
      <c r="BA61" s="32">
        <v>0</v>
      </c>
      <c r="BB61" s="32">
        <v>593216</v>
      </c>
      <c r="BC61" s="32">
        <v>0</v>
      </c>
      <c r="BD61" s="32">
        <v>0</v>
      </c>
      <c r="BE61" s="32">
        <v>3612</v>
      </c>
      <c r="BF61" s="32">
        <v>8227</v>
      </c>
      <c r="BG61" s="32">
        <v>707270</v>
      </c>
      <c r="BH61" s="32">
        <v>0</v>
      </c>
      <c r="BI61" s="32">
        <v>592635</v>
      </c>
      <c r="BJ61" s="32">
        <v>0</v>
      </c>
      <c r="BK61" s="32">
        <v>0</v>
      </c>
      <c r="BL61" s="32">
        <v>4269</v>
      </c>
      <c r="BM61" s="32">
        <v>535</v>
      </c>
      <c r="BN61" s="32">
        <v>681002</v>
      </c>
      <c r="BO61" s="32">
        <v>0</v>
      </c>
      <c r="BP61" s="32">
        <v>591256</v>
      </c>
      <c r="BQ61" s="32">
        <v>0</v>
      </c>
      <c r="BR61" s="32">
        <v>0</v>
      </c>
      <c r="BS61" s="32">
        <v>4963</v>
      </c>
      <c r="BT61" s="32">
        <v>590</v>
      </c>
      <c r="BU61" s="32">
        <v>786197</v>
      </c>
      <c r="BV61" s="32">
        <v>0</v>
      </c>
      <c r="BW61" s="32">
        <v>593801</v>
      </c>
      <c r="BX61" s="32">
        <v>0</v>
      </c>
      <c r="BY61" s="32">
        <v>0</v>
      </c>
      <c r="BZ61" s="32">
        <v>4963</v>
      </c>
      <c r="CA61" s="32">
        <v>0</v>
      </c>
      <c r="CB61" s="32">
        <v>758453</v>
      </c>
      <c r="CC61" s="32">
        <v>0</v>
      </c>
      <c r="CD61" s="32">
        <v>595116</v>
      </c>
      <c r="CE61" s="32">
        <v>0</v>
      </c>
      <c r="CF61" s="32">
        <v>0</v>
      </c>
      <c r="CG61" s="32">
        <v>4963</v>
      </c>
      <c r="CH61" s="32">
        <v>734</v>
      </c>
      <c r="CI61" s="32">
        <v>694384</v>
      </c>
      <c r="CK61" s="32">
        <v>595281</v>
      </c>
      <c r="CL61" s="32">
        <v>0</v>
      </c>
      <c r="CN61" s="32">
        <v>4963</v>
      </c>
      <c r="CO61" s="32">
        <v>199</v>
      </c>
      <c r="CP61" s="32">
        <v>684195</v>
      </c>
      <c r="CR61" s="32">
        <v>594301</v>
      </c>
      <c r="CS61" s="32">
        <v>0</v>
      </c>
      <c r="CU61" s="32">
        <v>4963</v>
      </c>
      <c r="CV61" s="32">
        <v>106</v>
      </c>
      <c r="CW61" s="32">
        <v>858947</v>
      </c>
      <c r="CY61" s="32">
        <v>598706</v>
      </c>
      <c r="CZ61" s="32">
        <v>0</v>
      </c>
      <c r="DB61" s="32">
        <v>4963</v>
      </c>
      <c r="DC61" s="32">
        <v>0</v>
      </c>
      <c r="DD61" s="32">
        <v>861397</v>
      </c>
      <c r="DF61" s="32">
        <v>594904</v>
      </c>
      <c r="DG61" s="32">
        <v>0</v>
      </c>
      <c r="DI61" s="32">
        <v>9938</v>
      </c>
      <c r="DK61" s="32">
        <v>1035541</v>
      </c>
      <c r="DM61" s="32">
        <v>591307</v>
      </c>
      <c r="DN61" s="32">
        <v>0</v>
      </c>
      <c r="DP61" s="32">
        <v>10292</v>
      </c>
      <c r="DR61" s="32">
        <v>1242896</v>
      </c>
      <c r="DT61" s="32">
        <v>596535</v>
      </c>
      <c r="DU61" s="32">
        <v>0</v>
      </c>
      <c r="DW61" s="32">
        <v>14329</v>
      </c>
      <c r="DX61" s="38">
        <v>190</v>
      </c>
      <c r="DY61" s="36">
        <v>1005582</v>
      </c>
      <c r="DZ61" s="37"/>
      <c r="EA61" s="38">
        <v>850750</v>
      </c>
      <c r="EB61" s="32">
        <v>0</v>
      </c>
      <c r="ED61" s="32">
        <v>11866</v>
      </c>
      <c r="EF61" s="32">
        <v>1111407</v>
      </c>
      <c r="EH61" s="32">
        <v>781650</v>
      </c>
      <c r="EI61" s="32">
        <v>0</v>
      </c>
      <c r="EK61" s="32">
        <v>11874</v>
      </c>
      <c r="EM61" s="32">
        <v>1340057</v>
      </c>
      <c r="EO61" s="32">
        <v>864983</v>
      </c>
      <c r="EP61" s="32">
        <v>0</v>
      </c>
      <c r="ER61" s="32">
        <v>11874</v>
      </c>
      <c r="ET61" s="32">
        <v>1130289</v>
      </c>
      <c r="EV61" s="32">
        <v>870614</v>
      </c>
      <c r="EW61" s="32">
        <v>0</v>
      </c>
      <c r="EY61" s="32">
        <v>11874</v>
      </c>
      <c r="FA61" s="32">
        <v>1032531</v>
      </c>
      <c r="FC61" s="32">
        <v>903088</v>
      </c>
      <c r="FD61" s="32">
        <v>0</v>
      </c>
      <c r="FF61" s="32">
        <v>11874</v>
      </c>
      <c r="FH61" s="32">
        <v>1066163</v>
      </c>
      <c r="FJ61" s="32">
        <v>921838</v>
      </c>
      <c r="FK61" s="32">
        <v>0</v>
      </c>
      <c r="FM61" s="32">
        <v>15000</v>
      </c>
      <c r="FO61" s="5">
        <v>1091203</v>
      </c>
      <c r="FP61" s="5">
        <v>0</v>
      </c>
      <c r="FQ61" s="5">
        <v>920732</v>
      </c>
      <c r="FR61" s="5">
        <v>0</v>
      </c>
      <c r="FS61" s="5">
        <v>0</v>
      </c>
      <c r="FT61" s="5">
        <v>16000</v>
      </c>
      <c r="FU61" s="5">
        <v>0</v>
      </c>
      <c r="FV61" s="5">
        <v>1244098</v>
      </c>
      <c r="FW61" s="5">
        <v>0</v>
      </c>
      <c r="FX61" s="5">
        <v>934276</v>
      </c>
      <c r="FY61" s="5">
        <v>0</v>
      </c>
      <c r="FZ61" s="5">
        <v>0</v>
      </c>
      <c r="GA61" s="5">
        <v>25000</v>
      </c>
      <c r="GB61" s="5">
        <v>0</v>
      </c>
      <c r="GC61" s="5">
        <v>1247643</v>
      </c>
      <c r="GD61" s="5">
        <v>0</v>
      </c>
      <c r="GE61" s="5">
        <v>934800</v>
      </c>
      <c r="GF61" s="5">
        <v>0</v>
      </c>
      <c r="GG61" s="5">
        <v>0</v>
      </c>
      <c r="GH61" s="5">
        <v>25000</v>
      </c>
      <c r="GI61" s="5">
        <v>0</v>
      </c>
      <c r="GJ61" s="5">
        <f>INDEX(Sheet1!$D$2:$D$434,MATCH(Data!B61,Sheet1!$B$2:$B$434,0))</f>
        <v>1090721</v>
      </c>
      <c r="GK61" s="5">
        <f>INDEX(Sheet1!$E$2:$E$434,MATCH(Data!B61,Sheet1!$B$2:$B$434,0))</f>
        <v>0</v>
      </c>
      <c r="GL61" s="5">
        <f>INDEX(Sheet1!$H$2:$H$434,MATCH(Data!B61,Sheet1!$B$2:$B$434,0))</f>
        <v>900085</v>
      </c>
      <c r="GM61" s="5">
        <f>INDEX(Sheet1!$K$2:$K$434,MATCH(Data!B61,Sheet1!$B$2:$B$434,0))</f>
        <v>0</v>
      </c>
      <c r="GN61" s="5">
        <f>INDEX(Sheet1!$F$2:$F$434,MATCH(Data!B61,Sheet1!$B$2:$B$434,0))</f>
        <v>0</v>
      </c>
      <c r="GO61" s="5">
        <f>INDEX(Sheet1!$I$2:$I$434,MATCH(Data!B61,Sheet1!$B$2:$B$434,0))</f>
        <v>14000</v>
      </c>
      <c r="GP61" s="5">
        <f>INDEX(Sheet1!$J$2:$J$434,MATCH(Data!B61,Sheet1!$B$2:$B$434,0))</f>
        <v>0</v>
      </c>
      <c r="GQ61" s="5">
        <v>1014003</v>
      </c>
      <c r="GR61" s="5">
        <v>0</v>
      </c>
      <c r="GS61" s="5">
        <v>896612</v>
      </c>
      <c r="GT61" s="5">
        <v>0</v>
      </c>
      <c r="GU61" s="5">
        <v>0</v>
      </c>
      <c r="GV61" s="5">
        <v>1000</v>
      </c>
      <c r="GW61" s="5">
        <v>0</v>
      </c>
    </row>
    <row r="62" spans="1:205" ht="12.75">
      <c r="A62" s="32">
        <v>994</v>
      </c>
      <c r="B62" s="32" t="s">
        <v>148</v>
      </c>
      <c r="C62" s="32">
        <v>1215435</v>
      </c>
      <c r="D62" s="32">
        <v>0</v>
      </c>
      <c r="E62" s="32">
        <v>183841</v>
      </c>
      <c r="F62" s="32">
        <v>0</v>
      </c>
      <c r="G62" s="32">
        <v>0</v>
      </c>
      <c r="H62" s="32">
        <v>1011</v>
      </c>
      <c r="I62" s="32">
        <v>0</v>
      </c>
      <c r="J62" s="32">
        <v>1148107</v>
      </c>
      <c r="K62" s="32">
        <v>0</v>
      </c>
      <c r="L62" s="32">
        <v>161955</v>
      </c>
      <c r="M62" s="32">
        <v>0</v>
      </c>
      <c r="N62" s="32">
        <v>0</v>
      </c>
      <c r="O62" s="32">
        <v>961</v>
      </c>
      <c r="P62" s="32">
        <v>0</v>
      </c>
      <c r="Q62" s="32">
        <v>1145941</v>
      </c>
      <c r="R62" s="32">
        <v>0</v>
      </c>
      <c r="S62" s="32">
        <v>155185</v>
      </c>
      <c r="T62" s="32">
        <v>0</v>
      </c>
      <c r="U62" s="32">
        <v>0</v>
      </c>
      <c r="V62" s="32">
        <v>950</v>
      </c>
      <c r="W62" s="32">
        <v>0</v>
      </c>
      <c r="X62" s="32">
        <v>829788</v>
      </c>
      <c r="Y62" s="32">
        <v>0</v>
      </c>
      <c r="Z62" s="32">
        <v>158500</v>
      </c>
      <c r="AA62" s="32">
        <v>0</v>
      </c>
      <c r="AB62" s="32">
        <v>0</v>
      </c>
      <c r="AC62" s="32">
        <v>950</v>
      </c>
      <c r="AD62" s="32">
        <v>0</v>
      </c>
      <c r="AE62" s="32">
        <v>778860</v>
      </c>
      <c r="AF62" s="32">
        <v>0</v>
      </c>
      <c r="AG62" s="32">
        <v>151250</v>
      </c>
      <c r="AH62" s="32">
        <v>0</v>
      </c>
      <c r="AI62" s="32">
        <v>0</v>
      </c>
      <c r="AJ62" s="32">
        <v>950</v>
      </c>
      <c r="AK62" s="32">
        <v>0</v>
      </c>
      <c r="AL62" s="32">
        <v>758690</v>
      </c>
      <c r="AM62" s="32">
        <v>0</v>
      </c>
      <c r="AN62" s="32">
        <v>152180</v>
      </c>
      <c r="AO62" s="32">
        <v>0</v>
      </c>
      <c r="AP62" s="32">
        <v>0</v>
      </c>
      <c r="AQ62" s="32">
        <v>950</v>
      </c>
      <c r="AR62" s="32">
        <v>0</v>
      </c>
      <c r="AS62" s="32">
        <v>826290</v>
      </c>
      <c r="AT62" s="32">
        <v>0</v>
      </c>
      <c r="AU62" s="32">
        <v>152890</v>
      </c>
      <c r="AV62" s="32">
        <v>0</v>
      </c>
      <c r="AW62" s="32">
        <v>0</v>
      </c>
      <c r="AX62" s="32">
        <v>1121</v>
      </c>
      <c r="AY62" s="32">
        <v>0</v>
      </c>
      <c r="AZ62" s="32">
        <v>903188</v>
      </c>
      <c r="BA62" s="32">
        <v>0</v>
      </c>
      <c r="BB62" s="32">
        <v>153328</v>
      </c>
      <c r="BC62" s="32">
        <v>0</v>
      </c>
      <c r="BD62" s="32">
        <v>0</v>
      </c>
      <c r="BE62" s="32">
        <v>1121</v>
      </c>
      <c r="BF62" s="32">
        <v>0</v>
      </c>
      <c r="BG62" s="32">
        <v>792697</v>
      </c>
      <c r="BH62" s="32">
        <v>0</v>
      </c>
      <c r="BI62" s="32">
        <v>153435</v>
      </c>
      <c r="BJ62" s="32">
        <v>0</v>
      </c>
      <c r="BK62" s="32">
        <v>0</v>
      </c>
      <c r="BL62" s="32">
        <v>1121</v>
      </c>
      <c r="BM62" s="32">
        <v>0</v>
      </c>
      <c r="BN62" s="32">
        <v>771044</v>
      </c>
      <c r="BO62" s="32">
        <v>0</v>
      </c>
      <c r="BP62" s="32">
        <v>150694</v>
      </c>
      <c r="BQ62" s="32">
        <v>0</v>
      </c>
      <c r="BR62" s="32">
        <v>0</v>
      </c>
      <c r="BS62" s="32">
        <v>1121</v>
      </c>
      <c r="BT62" s="32">
        <v>0</v>
      </c>
      <c r="BU62" s="32">
        <v>741853</v>
      </c>
      <c r="BV62" s="32">
        <v>0</v>
      </c>
      <c r="BW62" s="32">
        <v>152785</v>
      </c>
      <c r="BX62" s="32">
        <v>0</v>
      </c>
      <c r="BY62" s="32">
        <v>0</v>
      </c>
      <c r="BZ62" s="32">
        <v>1121</v>
      </c>
      <c r="CA62" s="32">
        <v>0</v>
      </c>
      <c r="CB62" s="32">
        <v>788745</v>
      </c>
      <c r="CC62" s="32">
        <v>0</v>
      </c>
      <c r="CD62" s="32">
        <v>153935</v>
      </c>
      <c r="CE62" s="32">
        <v>0</v>
      </c>
      <c r="CF62" s="32">
        <v>0</v>
      </c>
      <c r="CG62" s="32">
        <v>1121</v>
      </c>
      <c r="CH62" s="32">
        <v>0</v>
      </c>
      <c r="CI62" s="32">
        <v>870850</v>
      </c>
      <c r="CK62" s="32">
        <v>154290</v>
      </c>
      <c r="CL62" s="32">
        <v>0</v>
      </c>
      <c r="CN62" s="32">
        <v>1121</v>
      </c>
      <c r="CO62" s="32">
        <v>0</v>
      </c>
      <c r="CP62" s="32">
        <v>920596</v>
      </c>
      <c r="CR62" s="32">
        <v>153978</v>
      </c>
      <c r="CS62" s="32">
        <v>0</v>
      </c>
      <c r="CU62" s="32">
        <v>48300</v>
      </c>
      <c r="CV62" s="32">
        <v>0</v>
      </c>
      <c r="CW62" s="32">
        <v>936384</v>
      </c>
      <c r="CY62" s="32">
        <v>91221</v>
      </c>
      <c r="CZ62" s="32">
        <v>0</v>
      </c>
      <c r="DB62" s="32">
        <v>36000</v>
      </c>
      <c r="DC62" s="32">
        <v>0</v>
      </c>
      <c r="DD62" s="32">
        <v>1153336</v>
      </c>
      <c r="DG62" s="32">
        <v>0</v>
      </c>
      <c r="DI62" s="32">
        <v>39135</v>
      </c>
      <c r="DK62" s="32">
        <v>1196267</v>
      </c>
      <c r="DN62" s="32">
        <v>0</v>
      </c>
      <c r="DP62" s="32">
        <v>34347</v>
      </c>
      <c r="DR62" s="32">
        <v>1353782</v>
      </c>
      <c r="DU62" s="32">
        <v>0</v>
      </c>
      <c r="DW62" s="32">
        <v>35671</v>
      </c>
      <c r="DX62" s="35"/>
      <c r="DY62" s="36">
        <v>1544418</v>
      </c>
      <c r="DZ62" s="37"/>
      <c r="EA62" s="35"/>
      <c r="EB62" s="32">
        <v>0</v>
      </c>
      <c r="ED62" s="32">
        <v>32170</v>
      </c>
      <c r="EF62" s="32">
        <v>1485469</v>
      </c>
      <c r="EI62" s="32">
        <v>0</v>
      </c>
      <c r="EK62" s="32">
        <v>30846</v>
      </c>
      <c r="EM62" s="32">
        <v>1804852</v>
      </c>
      <c r="EP62" s="32">
        <v>0</v>
      </c>
      <c r="ER62" s="32">
        <v>31207</v>
      </c>
      <c r="ET62" s="32">
        <v>2130126</v>
      </c>
      <c r="EW62" s="32">
        <v>0</v>
      </c>
      <c r="EY62" s="32">
        <v>31175</v>
      </c>
      <c r="FA62" s="32">
        <v>2179143</v>
      </c>
      <c r="FD62" s="32">
        <v>0</v>
      </c>
      <c r="FF62" s="32">
        <v>31175</v>
      </c>
      <c r="FH62" s="32">
        <v>2152430</v>
      </c>
      <c r="FK62" s="32">
        <v>0</v>
      </c>
      <c r="FM62" s="32">
        <v>21514</v>
      </c>
      <c r="FO62" s="5">
        <v>2162896</v>
      </c>
      <c r="FP62" s="5">
        <v>0</v>
      </c>
      <c r="FQ62" s="5">
        <v>0</v>
      </c>
      <c r="FR62" s="5">
        <v>0</v>
      </c>
      <c r="FS62" s="5">
        <v>0</v>
      </c>
      <c r="FT62" s="5">
        <v>10609</v>
      </c>
      <c r="FU62" s="5">
        <v>0</v>
      </c>
      <c r="FV62" s="5">
        <v>1898151</v>
      </c>
      <c r="FW62" s="5">
        <v>0</v>
      </c>
      <c r="FX62" s="5">
        <v>0</v>
      </c>
      <c r="FY62" s="5">
        <v>0</v>
      </c>
      <c r="FZ62" s="5">
        <v>0</v>
      </c>
      <c r="GA62" s="5">
        <v>11162</v>
      </c>
      <c r="GB62" s="5">
        <v>0</v>
      </c>
      <c r="GC62" s="5">
        <v>1775000</v>
      </c>
      <c r="GD62" s="5">
        <v>0</v>
      </c>
      <c r="GE62" s="5">
        <v>0</v>
      </c>
      <c r="GF62" s="5">
        <v>0</v>
      </c>
      <c r="GG62" s="5">
        <v>0</v>
      </c>
      <c r="GH62" s="5">
        <v>0</v>
      </c>
      <c r="GI62" s="5">
        <v>0</v>
      </c>
      <c r="GJ62" s="5">
        <f>INDEX(Sheet1!$D$2:$D$434,MATCH(Data!B62,Sheet1!$B$2:$B$434,0))</f>
        <v>1651231</v>
      </c>
      <c r="GK62" s="5">
        <f>INDEX(Sheet1!$E$2:$E$434,MATCH(Data!B62,Sheet1!$B$2:$B$434,0))</f>
        <v>0</v>
      </c>
      <c r="GL62" s="5">
        <f>INDEX(Sheet1!$H$2:$H$434,MATCH(Data!B62,Sheet1!$B$2:$B$434,0))</f>
        <v>0</v>
      </c>
      <c r="GM62" s="5">
        <f>INDEX(Sheet1!$K$2:$K$434,MATCH(Data!B62,Sheet1!$B$2:$B$434,0))</f>
        <v>0</v>
      </c>
      <c r="GN62" s="5">
        <f>INDEX(Sheet1!$F$2:$F$434,MATCH(Data!B62,Sheet1!$B$2:$B$434,0))</f>
        <v>0</v>
      </c>
      <c r="GO62" s="5">
        <f>INDEX(Sheet1!$I$2:$I$434,MATCH(Data!B62,Sheet1!$B$2:$B$434,0))</f>
        <v>0</v>
      </c>
      <c r="GP62" s="5">
        <f>INDEX(Sheet1!$J$2:$J$434,MATCH(Data!B62,Sheet1!$B$2:$B$434,0))</f>
        <v>0</v>
      </c>
      <c r="GQ62" s="5">
        <v>1660736</v>
      </c>
      <c r="GR62" s="5">
        <v>0</v>
      </c>
      <c r="GS62" s="5">
        <v>0</v>
      </c>
      <c r="GT62" s="5">
        <v>0</v>
      </c>
      <c r="GU62" s="5">
        <v>0</v>
      </c>
      <c r="GV62" s="5">
        <v>0</v>
      </c>
      <c r="GW62" s="5">
        <v>0</v>
      </c>
    </row>
    <row r="63" spans="1:205" ht="12.75">
      <c r="A63" s="32">
        <v>1029</v>
      </c>
      <c r="B63" s="32" t="s">
        <v>149</v>
      </c>
      <c r="C63" s="32">
        <v>2695300</v>
      </c>
      <c r="D63" s="32">
        <v>0</v>
      </c>
      <c r="E63" s="32">
        <v>247293</v>
      </c>
      <c r="F63" s="32">
        <v>0</v>
      </c>
      <c r="G63" s="32">
        <v>0</v>
      </c>
      <c r="H63" s="32">
        <v>0</v>
      </c>
      <c r="I63" s="32">
        <v>0</v>
      </c>
      <c r="J63" s="32">
        <v>2645140</v>
      </c>
      <c r="K63" s="32">
        <v>0</v>
      </c>
      <c r="L63" s="32">
        <v>438325</v>
      </c>
      <c r="M63" s="32">
        <v>0</v>
      </c>
      <c r="N63" s="32">
        <v>0</v>
      </c>
      <c r="O63" s="32">
        <v>23160</v>
      </c>
      <c r="P63" s="32">
        <v>0</v>
      </c>
      <c r="Q63" s="32">
        <v>2765347</v>
      </c>
      <c r="R63" s="32">
        <v>0</v>
      </c>
      <c r="S63" s="32">
        <v>307790</v>
      </c>
      <c r="T63" s="32">
        <v>0</v>
      </c>
      <c r="U63" s="32">
        <v>0</v>
      </c>
      <c r="V63" s="32">
        <v>0</v>
      </c>
      <c r="W63" s="32">
        <v>0</v>
      </c>
      <c r="X63" s="32">
        <v>2262306</v>
      </c>
      <c r="Y63" s="32">
        <v>0</v>
      </c>
      <c r="Z63" s="32">
        <v>305048</v>
      </c>
      <c r="AA63" s="32">
        <v>0</v>
      </c>
      <c r="AB63" s="32">
        <v>0</v>
      </c>
      <c r="AC63" s="32">
        <v>15000</v>
      </c>
      <c r="AD63" s="32">
        <v>0</v>
      </c>
      <c r="AE63" s="32">
        <v>2191321</v>
      </c>
      <c r="AF63" s="32">
        <v>0</v>
      </c>
      <c r="AG63" s="32">
        <v>305047</v>
      </c>
      <c r="AH63" s="32">
        <v>0</v>
      </c>
      <c r="AI63" s="32">
        <v>0</v>
      </c>
      <c r="AJ63" s="32">
        <v>9255</v>
      </c>
      <c r="AK63" s="32">
        <v>0</v>
      </c>
      <c r="AL63" s="32">
        <v>2387225</v>
      </c>
      <c r="AM63" s="32">
        <v>0</v>
      </c>
      <c r="AN63" s="32">
        <v>824006</v>
      </c>
      <c r="AO63" s="32">
        <v>0</v>
      </c>
      <c r="AP63" s="32">
        <v>0</v>
      </c>
      <c r="AQ63" s="32">
        <v>20415</v>
      </c>
      <c r="AR63" s="32">
        <v>0</v>
      </c>
      <c r="AS63" s="32">
        <v>2424905</v>
      </c>
      <c r="AT63" s="32">
        <v>0</v>
      </c>
      <c r="AU63" s="32">
        <v>882360</v>
      </c>
      <c r="AV63" s="32">
        <v>0</v>
      </c>
      <c r="AW63" s="32">
        <v>0</v>
      </c>
      <c r="AX63" s="32">
        <v>21330</v>
      </c>
      <c r="AY63" s="32">
        <v>0</v>
      </c>
      <c r="AZ63" s="32">
        <v>2572741</v>
      </c>
      <c r="BA63" s="32">
        <v>0</v>
      </c>
      <c r="BB63" s="32">
        <v>1038780</v>
      </c>
      <c r="BC63" s="32">
        <v>0</v>
      </c>
      <c r="BD63" s="32">
        <v>0</v>
      </c>
      <c r="BE63" s="32">
        <v>0</v>
      </c>
      <c r="BF63" s="32">
        <v>0</v>
      </c>
      <c r="BG63" s="32">
        <v>2458000</v>
      </c>
      <c r="BH63" s="32">
        <v>0</v>
      </c>
      <c r="BI63" s="32">
        <v>1015260</v>
      </c>
      <c r="BJ63" s="32">
        <v>0</v>
      </c>
      <c r="BK63" s="32">
        <v>0</v>
      </c>
      <c r="BL63" s="32">
        <v>0</v>
      </c>
      <c r="BM63" s="32">
        <v>0</v>
      </c>
      <c r="BN63" s="32">
        <v>2680081</v>
      </c>
      <c r="BO63" s="32">
        <v>0</v>
      </c>
      <c r="BP63" s="32">
        <v>1065000</v>
      </c>
      <c r="BQ63" s="32">
        <v>0</v>
      </c>
      <c r="BR63" s="32">
        <v>0</v>
      </c>
      <c r="BS63" s="32">
        <v>0</v>
      </c>
      <c r="BT63" s="32">
        <v>0</v>
      </c>
      <c r="BU63" s="32">
        <v>2726893</v>
      </c>
      <c r="BV63" s="32">
        <v>0</v>
      </c>
      <c r="BW63" s="32">
        <v>1127336</v>
      </c>
      <c r="BX63" s="32">
        <v>0</v>
      </c>
      <c r="BY63" s="32">
        <v>0</v>
      </c>
      <c r="BZ63" s="32">
        <v>0</v>
      </c>
      <c r="CA63" s="32">
        <v>108</v>
      </c>
      <c r="CB63" s="32">
        <v>3106029</v>
      </c>
      <c r="CC63" s="32">
        <v>50436</v>
      </c>
      <c r="CD63" s="32">
        <v>1180634</v>
      </c>
      <c r="CE63" s="32">
        <v>0</v>
      </c>
      <c r="CF63" s="32">
        <v>0</v>
      </c>
      <c r="CG63" s="32">
        <v>36796</v>
      </c>
      <c r="CH63" s="32">
        <v>0</v>
      </c>
      <c r="CI63" s="32">
        <v>2859124</v>
      </c>
      <c r="CJ63" s="32">
        <v>50436</v>
      </c>
      <c r="CK63" s="32">
        <v>1169936</v>
      </c>
      <c r="CL63" s="32">
        <v>0</v>
      </c>
      <c r="CN63" s="32">
        <v>42849</v>
      </c>
      <c r="CO63" s="32">
        <v>386</v>
      </c>
      <c r="CP63" s="32">
        <v>3049747</v>
      </c>
      <c r="CQ63" s="32">
        <v>50436</v>
      </c>
      <c r="CR63" s="32">
        <v>1170099</v>
      </c>
      <c r="CS63" s="32">
        <v>0</v>
      </c>
      <c r="CU63" s="32">
        <v>40204</v>
      </c>
      <c r="CV63" s="32">
        <v>0</v>
      </c>
      <c r="CW63" s="32">
        <v>3373938</v>
      </c>
      <c r="CY63" s="32">
        <v>1168824</v>
      </c>
      <c r="CZ63" s="32">
        <v>0</v>
      </c>
      <c r="DB63" s="32">
        <v>32005</v>
      </c>
      <c r="DC63" s="32">
        <v>0</v>
      </c>
      <c r="DD63" s="32">
        <v>3932178</v>
      </c>
      <c r="DF63" s="32">
        <v>1162222</v>
      </c>
      <c r="DG63" s="32">
        <v>0</v>
      </c>
      <c r="DI63" s="32">
        <v>35000</v>
      </c>
      <c r="DK63" s="32">
        <v>3966626</v>
      </c>
      <c r="DL63" s="32">
        <v>136601</v>
      </c>
      <c r="DM63" s="32">
        <v>1165071</v>
      </c>
      <c r="DN63" s="32">
        <v>0</v>
      </c>
      <c r="DP63" s="32">
        <v>33372</v>
      </c>
      <c r="DQ63" s="32">
        <v>8529</v>
      </c>
      <c r="DR63" s="32">
        <v>4243711</v>
      </c>
      <c r="DS63" s="32">
        <v>136601</v>
      </c>
      <c r="DT63" s="32">
        <v>1148003</v>
      </c>
      <c r="DU63" s="32">
        <v>0</v>
      </c>
      <c r="DW63" s="32">
        <v>19079</v>
      </c>
      <c r="DX63" s="35"/>
      <c r="DY63" s="36">
        <v>4146376</v>
      </c>
      <c r="DZ63" s="36">
        <v>136601</v>
      </c>
      <c r="EA63" s="38">
        <v>1126490</v>
      </c>
      <c r="EB63" s="32">
        <v>0</v>
      </c>
      <c r="ED63" s="32">
        <v>129140</v>
      </c>
      <c r="EF63" s="32">
        <v>4798221</v>
      </c>
      <c r="EH63" s="32">
        <v>501741</v>
      </c>
      <c r="EI63" s="32">
        <v>0</v>
      </c>
      <c r="EM63" s="32">
        <v>5039944</v>
      </c>
      <c r="EO63" s="32">
        <v>366018</v>
      </c>
      <c r="EP63" s="32">
        <v>0</v>
      </c>
      <c r="ET63" s="32">
        <v>5033682</v>
      </c>
      <c r="EV63" s="32">
        <v>534459</v>
      </c>
      <c r="EW63" s="32">
        <v>0</v>
      </c>
      <c r="FA63" s="32">
        <v>4709967</v>
      </c>
      <c r="FB63" s="32">
        <v>110500</v>
      </c>
      <c r="FC63" s="32">
        <v>647672</v>
      </c>
      <c r="FD63" s="32">
        <v>0</v>
      </c>
      <c r="FF63" s="32">
        <v>100000</v>
      </c>
      <c r="FH63" s="32">
        <v>4203201</v>
      </c>
      <c r="FI63" s="32">
        <v>120650</v>
      </c>
      <c r="FJ63" s="32">
        <v>1118754</v>
      </c>
      <c r="FK63" s="32">
        <v>0</v>
      </c>
      <c r="FM63" s="32">
        <v>100000</v>
      </c>
      <c r="FO63" s="5">
        <v>4360537</v>
      </c>
      <c r="FP63" s="5">
        <v>101000</v>
      </c>
      <c r="FQ63" s="5">
        <v>1116543</v>
      </c>
      <c r="FR63" s="5">
        <v>0</v>
      </c>
      <c r="FS63" s="5">
        <v>0</v>
      </c>
      <c r="FT63" s="5">
        <v>35000</v>
      </c>
      <c r="FU63" s="5">
        <v>0</v>
      </c>
      <c r="FV63" s="5">
        <v>4360441</v>
      </c>
      <c r="FW63" s="5">
        <v>0</v>
      </c>
      <c r="FX63" s="5">
        <v>1195718</v>
      </c>
      <c r="FY63" s="5">
        <v>0</v>
      </c>
      <c r="FZ63" s="5">
        <v>0</v>
      </c>
      <c r="GA63" s="5">
        <v>55000</v>
      </c>
      <c r="GB63" s="5">
        <v>0</v>
      </c>
      <c r="GC63" s="5">
        <v>4403037</v>
      </c>
      <c r="GD63" s="5">
        <v>0</v>
      </c>
      <c r="GE63" s="5">
        <v>1137188</v>
      </c>
      <c r="GF63" s="5">
        <v>0</v>
      </c>
      <c r="GG63" s="5">
        <v>0</v>
      </c>
      <c r="GH63" s="5">
        <v>60600</v>
      </c>
      <c r="GI63" s="5">
        <v>0</v>
      </c>
      <c r="GJ63" s="5">
        <f>INDEX(Sheet1!$D$2:$D$434,MATCH(Data!B63,Sheet1!$B$2:$B$434,0))</f>
        <v>4275568</v>
      </c>
      <c r="GK63" s="5">
        <f>INDEX(Sheet1!$E$2:$E$434,MATCH(Data!B63,Sheet1!$B$2:$B$434,0))</f>
        <v>0</v>
      </c>
      <c r="GL63" s="5">
        <f>INDEX(Sheet1!$H$2:$H$434,MATCH(Data!B63,Sheet1!$B$2:$B$434,0))</f>
        <v>1270550</v>
      </c>
      <c r="GM63" s="5">
        <f>INDEX(Sheet1!$K$2:$K$434,MATCH(Data!B63,Sheet1!$B$2:$B$434,0))</f>
        <v>0</v>
      </c>
      <c r="GN63" s="5">
        <f>INDEX(Sheet1!$F$2:$F$434,MATCH(Data!B63,Sheet1!$B$2:$B$434,0))</f>
        <v>0</v>
      </c>
      <c r="GO63" s="5">
        <f>INDEX(Sheet1!$I$2:$I$434,MATCH(Data!B63,Sheet1!$B$2:$B$434,0))</f>
        <v>65426</v>
      </c>
      <c r="GP63" s="5">
        <f>INDEX(Sheet1!$J$2:$J$434,MATCH(Data!B63,Sheet1!$B$2:$B$434,0))</f>
        <v>0</v>
      </c>
      <c r="GQ63" s="5">
        <v>4173325</v>
      </c>
      <c r="GR63" s="5">
        <v>0</v>
      </c>
      <c r="GS63" s="5">
        <v>998000</v>
      </c>
      <c r="GT63" s="5">
        <v>0</v>
      </c>
      <c r="GU63" s="5">
        <v>0</v>
      </c>
      <c r="GV63" s="5">
        <v>66000</v>
      </c>
      <c r="GW63" s="5">
        <v>0</v>
      </c>
    </row>
    <row r="64" spans="1:205" ht="12.75">
      <c r="A64" s="32">
        <v>1015</v>
      </c>
      <c r="B64" s="32" t="s">
        <v>150</v>
      </c>
      <c r="C64" s="32">
        <v>15060296</v>
      </c>
      <c r="D64" s="32">
        <v>0</v>
      </c>
      <c r="E64" s="32">
        <v>91267</v>
      </c>
      <c r="F64" s="32">
        <v>0</v>
      </c>
      <c r="G64" s="32">
        <v>0</v>
      </c>
      <c r="H64" s="32">
        <v>669</v>
      </c>
      <c r="I64" s="32">
        <v>0</v>
      </c>
      <c r="J64" s="32">
        <v>15294534</v>
      </c>
      <c r="K64" s="32">
        <v>101512</v>
      </c>
      <c r="L64" s="32">
        <v>92268</v>
      </c>
      <c r="M64" s="32">
        <v>0</v>
      </c>
      <c r="N64" s="32">
        <v>0</v>
      </c>
      <c r="O64" s="32">
        <v>0</v>
      </c>
      <c r="P64" s="32">
        <v>0</v>
      </c>
      <c r="Q64" s="32">
        <v>15165527</v>
      </c>
      <c r="R64" s="32">
        <v>144067</v>
      </c>
      <c r="S64" s="32">
        <v>43353</v>
      </c>
      <c r="T64" s="32">
        <v>0</v>
      </c>
      <c r="U64" s="32">
        <v>0</v>
      </c>
      <c r="V64" s="32">
        <v>0</v>
      </c>
      <c r="W64" s="32">
        <v>0</v>
      </c>
      <c r="X64" s="32">
        <v>11955742</v>
      </c>
      <c r="Y64" s="32">
        <v>144067</v>
      </c>
      <c r="Z64" s="32">
        <v>888033</v>
      </c>
      <c r="AA64" s="32">
        <v>0</v>
      </c>
      <c r="AB64" s="32">
        <v>0</v>
      </c>
      <c r="AC64" s="32">
        <v>0</v>
      </c>
      <c r="AD64" s="32">
        <v>0</v>
      </c>
      <c r="AE64" s="32">
        <v>12650450</v>
      </c>
      <c r="AF64" s="32">
        <v>144067</v>
      </c>
      <c r="AG64" s="32">
        <v>947399</v>
      </c>
      <c r="AH64" s="32">
        <v>0</v>
      </c>
      <c r="AI64" s="32">
        <v>0</v>
      </c>
      <c r="AJ64" s="32">
        <v>0</v>
      </c>
      <c r="AK64" s="32">
        <v>0</v>
      </c>
      <c r="AL64" s="32">
        <v>12735180</v>
      </c>
      <c r="AM64" s="32">
        <v>144067</v>
      </c>
      <c r="AN64" s="32">
        <v>993649</v>
      </c>
      <c r="AO64" s="32">
        <v>0</v>
      </c>
      <c r="AP64" s="32">
        <v>0</v>
      </c>
      <c r="AQ64" s="32">
        <v>0</v>
      </c>
      <c r="AR64" s="32">
        <v>0</v>
      </c>
      <c r="AS64" s="32">
        <v>13609804</v>
      </c>
      <c r="AT64" s="32">
        <v>0</v>
      </c>
      <c r="AU64" s="32">
        <v>1040368</v>
      </c>
      <c r="AV64" s="32">
        <v>0</v>
      </c>
      <c r="AW64" s="32">
        <v>0</v>
      </c>
      <c r="AX64" s="32">
        <v>78695</v>
      </c>
      <c r="AY64" s="32">
        <v>0</v>
      </c>
      <c r="AZ64" s="32">
        <v>12856107</v>
      </c>
      <c r="BA64" s="32">
        <v>0</v>
      </c>
      <c r="BB64" s="32">
        <v>1092086</v>
      </c>
      <c r="BC64" s="32">
        <v>0</v>
      </c>
      <c r="BD64" s="32">
        <v>0</v>
      </c>
      <c r="BE64" s="32">
        <v>83958</v>
      </c>
      <c r="BF64" s="32">
        <v>0</v>
      </c>
      <c r="BG64" s="32">
        <v>12994446</v>
      </c>
      <c r="BH64" s="32">
        <v>0</v>
      </c>
      <c r="BI64" s="32">
        <v>3236186</v>
      </c>
      <c r="BJ64" s="32">
        <v>0</v>
      </c>
      <c r="BK64" s="32">
        <v>0</v>
      </c>
      <c r="BL64" s="32">
        <v>66202</v>
      </c>
      <c r="BM64" s="32">
        <v>0</v>
      </c>
      <c r="BN64" s="32">
        <v>14354549</v>
      </c>
      <c r="BO64" s="32">
        <v>0</v>
      </c>
      <c r="BP64" s="32">
        <v>2730013</v>
      </c>
      <c r="BQ64" s="32">
        <v>0</v>
      </c>
      <c r="BR64" s="32">
        <v>0</v>
      </c>
      <c r="BS64" s="32">
        <v>72697</v>
      </c>
      <c r="BT64" s="32">
        <v>2486</v>
      </c>
      <c r="BU64" s="32">
        <v>16063740</v>
      </c>
      <c r="BV64" s="32">
        <v>0</v>
      </c>
      <c r="BW64" s="32">
        <v>2900900</v>
      </c>
      <c r="BX64" s="32">
        <v>0</v>
      </c>
      <c r="BY64" s="32">
        <v>0</v>
      </c>
      <c r="BZ64" s="32">
        <v>60879</v>
      </c>
      <c r="CA64" s="32">
        <v>0</v>
      </c>
      <c r="CB64" s="32">
        <v>15640817</v>
      </c>
      <c r="CC64" s="32">
        <v>0</v>
      </c>
      <c r="CD64" s="32">
        <v>2780213</v>
      </c>
      <c r="CE64" s="32">
        <v>0</v>
      </c>
      <c r="CF64" s="32">
        <v>0</v>
      </c>
      <c r="CG64" s="32">
        <v>62800</v>
      </c>
      <c r="CH64" s="32">
        <v>3640</v>
      </c>
      <c r="CI64" s="32">
        <v>15617620</v>
      </c>
      <c r="CK64" s="32">
        <v>2938584</v>
      </c>
      <c r="CL64" s="32">
        <v>0</v>
      </c>
      <c r="CN64" s="32">
        <v>63000</v>
      </c>
      <c r="CO64" s="32">
        <v>2787</v>
      </c>
      <c r="CP64" s="32">
        <v>15880401</v>
      </c>
      <c r="CR64" s="32">
        <v>2980042</v>
      </c>
      <c r="CS64" s="32">
        <v>0</v>
      </c>
      <c r="CU64" s="32">
        <v>60149</v>
      </c>
      <c r="CV64" s="32">
        <v>6294</v>
      </c>
      <c r="CW64" s="32">
        <v>16832553</v>
      </c>
      <c r="CY64" s="32">
        <v>3045108</v>
      </c>
      <c r="CZ64" s="32">
        <v>0</v>
      </c>
      <c r="DB64" s="32">
        <v>61615</v>
      </c>
      <c r="DC64" s="32">
        <v>7420</v>
      </c>
      <c r="DD64" s="32">
        <v>17484604</v>
      </c>
      <c r="DE64" s="32">
        <v>214952</v>
      </c>
      <c r="DF64" s="32">
        <v>3021730</v>
      </c>
      <c r="DG64" s="32">
        <v>0</v>
      </c>
      <c r="DI64" s="32">
        <v>67504</v>
      </c>
      <c r="DJ64" s="32">
        <v>14453</v>
      </c>
      <c r="DK64" s="32">
        <v>18596828</v>
      </c>
      <c r="DL64" s="32">
        <v>218923</v>
      </c>
      <c r="DM64" s="32">
        <v>3053032</v>
      </c>
      <c r="DN64" s="32">
        <v>0</v>
      </c>
      <c r="DP64" s="32">
        <v>66600</v>
      </c>
      <c r="DQ64" s="32">
        <v>2046</v>
      </c>
      <c r="DR64" s="32">
        <v>18591183</v>
      </c>
      <c r="DS64" s="32">
        <v>229821</v>
      </c>
      <c r="DT64" s="32">
        <v>3027564</v>
      </c>
      <c r="DU64" s="32">
        <v>0</v>
      </c>
      <c r="DW64" s="32">
        <v>66600</v>
      </c>
      <c r="DX64" s="38">
        <v>3865</v>
      </c>
      <c r="DY64" s="36">
        <v>18129786</v>
      </c>
      <c r="DZ64" s="36">
        <v>239901</v>
      </c>
      <c r="EA64" s="38">
        <v>1805761</v>
      </c>
      <c r="EB64" s="32">
        <v>0</v>
      </c>
      <c r="ED64" s="32">
        <v>66600</v>
      </c>
      <c r="EE64" s="32">
        <v>8737</v>
      </c>
      <c r="EF64" s="32">
        <v>19294081</v>
      </c>
      <c r="EG64" s="32">
        <v>239466</v>
      </c>
      <c r="EH64" s="32">
        <v>360584</v>
      </c>
      <c r="EI64" s="32">
        <v>0</v>
      </c>
      <c r="EK64" s="32">
        <v>66600</v>
      </c>
      <c r="EL64" s="32">
        <v>3031</v>
      </c>
      <c r="EM64" s="32">
        <v>19433160</v>
      </c>
      <c r="EN64" s="32">
        <v>240088</v>
      </c>
      <c r="EO64" s="32">
        <v>1508299</v>
      </c>
      <c r="EP64" s="32">
        <v>0</v>
      </c>
      <c r="ER64" s="32">
        <v>66600</v>
      </c>
      <c r="ES64" s="32">
        <v>346</v>
      </c>
      <c r="ET64" s="32">
        <v>19462866</v>
      </c>
      <c r="EU64" s="32">
        <v>238603</v>
      </c>
      <c r="EV64" s="32">
        <v>1683780</v>
      </c>
      <c r="EW64" s="32">
        <v>0</v>
      </c>
      <c r="EY64" s="32">
        <v>66600</v>
      </c>
      <c r="EZ64" s="32">
        <v>1095</v>
      </c>
      <c r="FA64" s="32">
        <v>19412977</v>
      </c>
      <c r="FB64" s="32">
        <v>236585</v>
      </c>
      <c r="FC64" s="32">
        <v>1983668</v>
      </c>
      <c r="FD64" s="32">
        <v>0</v>
      </c>
      <c r="FF64" s="32">
        <v>66600</v>
      </c>
      <c r="FG64" s="32">
        <v>3149</v>
      </c>
      <c r="FH64" s="32">
        <v>19388020</v>
      </c>
      <c r="FI64" s="32">
        <v>237018</v>
      </c>
      <c r="FJ64" s="32">
        <v>1985730</v>
      </c>
      <c r="FK64" s="32">
        <v>0</v>
      </c>
      <c r="FM64" s="32">
        <v>66600</v>
      </c>
      <c r="FN64" s="32"/>
      <c r="FO64" s="5">
        <v>18375681</v>
      </c>
      <c r="FP64" s="5">
        <v>288739</v>
      </c>
      <c r="FQ64" s="5">
        <v>2898449</v>
      </c>
      <c r="FR64" s="5">
        <v>0</v>
      </c>
      <c r="FS64" s="5">
        <v>0</v>
      </c>
      <c r="FT64" s="5">
        <v>80000</v>
      </c>
      <c r="FU64" s="5">
        <v>0</v>
      </c>
      <c r="FV64" s="5">
        <v>19489234</v>
      </c>
      <c r="FW64" s="5">
        <v>354881</v>
      </c>
      <c r="FX64" s="5">
        <v>2303685</v>
      </c>
      <c r="FY64" s="5">
        <v>0</v>
      </c>
      <c r="FZ64" s="5">
        <v>0</v>
      </c>
      <c r="GA64" s="5">
        <v>80000</v>
      </c>
      <c r="GB64" s="5">
        <v>0</v>
      </c>
      <c r="GC64" s="5">
        <v>18456752</v>
      </c>
      <c r="GD64" s="5">
        <v>355988</v>
      </c>
      <c r="GE64" s="5">
        <v>4669143</v>
      </c>
      <c r="GF64" s="5">
        <v>0</v>
      </c>
      <c r="GG64" s="5">
        <v>0</v>
      </c>
      <c r="GH64" s="5">
        <v>150000</v>
      </c>
      <c r="GI64" s="5">
        <v>0</v>
      </c>
      <c r="GJ64" s="5">
        <f>INDEX(Sheet1!$D$2:$D$434,MATCH(Data!B64,Sheet1!$B$2:$B$434,0))</f>
        <v>18209993</v>
      </c>
      <c r="GK64" s="5">
        <f>INDEX(Sheet1!$E$2:$E$434,MATCH(Data!B64,Sheet1!$B$2:$B$434,0))</f>
        <v>282685.24</v>
      </c>
      <c r="GL64" s="5">
        <f>INDEX(Sheet1!$H$2:$H$434,MATCH(Data!B64,Sheet1!$B$2:$B$434,0))</f>
        <v>5514764</v>
      </c>
      <c r="GM64" s="5">
        <f>INDEX(Sheet1!$K$2:$K$434,MATCH(Data!B64,Sheet1!$B$2:$B$434,0))</f>
        <v>0</v>
      </c>
      <c r="GN64" s="5">
        <f>INDEX(Sheet1!$F$2:$F$434,MATCH(Data!B64,Sheet1!$B$2:$B$434,0))</f>
        <v>0</v>
      </c>
      <c r="GO64" s="5">
        <f>INDEX(Sheet1!$I$2:$I$434,MATCH(Data!B64,Sheet1!$B$2:$B$434,0))</f>
        <v>240000</v>
      </c>
      <c r="GP64" s="5">
        <f>INDEX(Sheet1!$J$2:$J$434,MATCH(Data!B64,Sheet1!$B$2:$B$434,0))</f>
        <v>0</v>
      </c>
      <c r="GQ64" s="5">
        <v>16249515</v>
      </c>
      <c r="GR64" s="5">
        <v>1122297</v>
      </c>
      <c r="GS64" s="5">
        <v>4491199</v>
      </c>
      <c r="GT64" s="5">
        <v>0</v>
      </c>
      <c r="GU64" s="5">
        <v>0</v>
      </c>
      <c r="GV64" s="5">
        <v>240000</v>
      </c>
      <c r="GW64" s="5">
        <v>0</v>
      </c>
    </row>
    <row r="65" spans="1:205" ht="12.75">
      <c r="A65" s="32">
        <v>5054</v>
      </c>
      <c r="B65" s="32" t="s">
        <v>151</v>
      </c>
      <c r="C65" s="32">
        <v>4720930</v>
      </c>
      <c r="D65" s="32">
        <v>0</v>
      </c>
      <c r="E65" s="32">
        <v>695000</v>
      </c>
      <c r="F65" s="32">
        <v>0</v>
      </c>
      <c r="G65" s="32">
        <v>0</v>
      </c>
      <c r="H65" s="32">
        <v>0</v>
      </c>
      <c r="I65" s="32">
        <v>0</v>
      </c>
      <c r="J65" s="32">
        <v>5050082.77</v>
      </c>
      <c r="K65" s="32">
        <v>0</v>
      </c>
      <c r="L65" s="32">
        <v>706363</v>
      </c>
      <c r="M65" s="32">
        <v>0</v>
      </c>
      <c r="N65" s="32">
        <v>0</v>
      </c>
      <c r="O65" s="32">
        <v>0</v>
      </c>
      <c r="P65" s="32">
        <v>0</v>
      </c>
      <c r="Q65" s="32">
        <v>5334686</v>
      </c>
      <c r="R65" s="32">
        <v>124555</v>
      </c>
      <c r="S65" s="32">
        <v>699575</v>
      </c>
      <c r="T65" s="32">
        <v>0</v>
      </c>
      <c r="U65" s="32">
        <v>0</v>
      </c>
      <c r="V65" s="32">
        <v>0</v>
      </c>
      <c r="W65" s="32">
        <v>0</v>
      </c>
      <c r="X65" s="32">
        <v>3921597</v>
      </c>
      <c r="Y65" s="32">
        <v>124555</v>
      </c>
      <c r="Z65" s="32">
        <v>683325</v>
      </c>
      <c r="AA65" s="32">
        <v>0</v>
      </c>
      <c r="AB65" s="32">
        <v>0</v>
      </c>
      <c r="AC65" s="32">
        <v>0</v>
      </c>
      <c r="AD65" s="32">
        <v>4628</v>
      </c>
      <c r="AE65" s="32">
        <v>4080593</v>
      </c>
      <c r="AF65" s="32">
        <v>124555</v>
      </c>
      <c r="AG65" s="32">
        <v>691800</v>
      </c>
      <c r="AH65" s="32">
        <v>0</v>
      </c>
      <c r="AI65" s="32">
        <v>0</v>
      </c>
      <c r="AJ65" s="32">
        <v>0</v>
      </c>
      <c r="AK65" s="32">
        <v>0</v>
      </c>
      <c r="AL65" s="32">
        <v>3976307</v>
      </c>
      <c r="AM65" s="32">
        <v>124555</v>
      </c>
      <c r="AN65" s="32">
        <v>671838</v>
      </c>
      <c r="AO65" s="32">
        <v>0</v>
      </c>
      <c r="AP65" s="32">
        <v>0</v>
      </c>
      <c r="AQ65" s="32">
        <v>0</v>
      </c>
      <c r="AR65" s="32">
        <v>0</v>
      </c>
      <c r="AS65" s="32">
        <v>3872762</v>
      </c>
      <c r="AT65" s="32">
        <v>124555</v>
      </c>
      <c r="AU65" s="32">
        <v>682963</v>
      </c>
      <c r="AV65" s="32">
        <v>0</v>
      </c>
      <c r="AW65" s="32">
        <v>0</v>
      </c>
      <c r="AX65" s="32">
        <v>0</v>
      </c>
      <c r="AY65" s="32">
        <v>2784</v>
      </c>
      <c r="AZ65" s="32">
        <v>4182025</v>
      </c>
      <c r="BA65" s="32">
        <v>124555</v>
      </c>
      <c r="BB65" s="32">
        <v>672963</v>
      </c>
      <c r="BC65" s="32">
        <v>0</v>
      </c>
      <c r="BD65" s="32">
        <v>0</v>
      </c>
      <c r="BE65" s="32">
        <v>0</v>
      </c>
      <c r="BF65" s="32">
        <v>855</v>
      </c>
      <c r="BG65" s="32">
        <v>4118943</v>
      </c>
      <c r="BH65" s="32">
        <v>0</v>
      </c>
      <c r="BI65" s="32">
        <v>681675</v>
      </c>
      <c r="BJ65" s="32">
        <v>0</v>
      </c>
      <c r="BK65" s="32">
        <v>0</v>
      </c>
      <c r="BL65" s="32">
        <v>40000</v>
      </c>
      <c r="BM65" s="32">
        <v>1328</v>
      </c>
      <c r="BN65" s="32">
        <v>4683586</v>
      </c>
      <c r="BO65" s="32">
        <v>0</v>
      </c>
      <c r="BP65" s="32">
        <v>688725</v>
      </c>
      <c r="BQ65" s="32">
        <v>0</v>
      </c>
      <c r="BR65" s="32">
        <v>0</v>
      </c>
      <c r="BS65" s="32">
        <v>67612</v>
      </c>
      <c r="BT65" s="32">
        <v>1254</v>
      </c>
      <c r="BU65" s="32">
        <v>4779730</v>
      </c>
      <c r="BV65" s="32">
        <v>23816</v>
      </c>
      <c r="BW65" s="32">
        <v>619331</v>
      </c>
      <c r="BX65" s="32">
        <v>0</v>
      </c>
      <c r="BY65" s="32">
        <v>0</v>
      </c>
      <c r="BZ65" s="32">
        <v>27129</v>
      </c>
      <c r="CA65" s="32">
        <v>1404</v>
      </c>
      <c r="CB65" s="32">
        <v>5025654</v>
      </c>
      <c r="CC65" s="32">
        <v>0</v>
      </c>
      <c r="CD65" s="32">
        <v>617956</v>
      </c>
      <c r="CE65" s="32">
        <v>0</v>
      </c>
      <c r="CF65" s="32">
        <v>0</v>
      </c>
      <c r="CG65" s="32">
        <v>51643</v>
      </c>
      <c r="CH65" s="32">
        <v>732</v>
      </c>
      <c r="CI65" s="32">
        <v>5115309</v>
      </c>
      <c r="CK65" s="32">
        <v>620081</v>
      </c>
      <c r="CL65" s="32">
        <v>0</v>
      </c>
      <c r="CN65" s="32">
        <v>115000</v>
      </c>
      <c r="CO65" s="32">
        <v>2875</v>
      </c>
      <c r="CP65" s="32">
        <v>5171065</v>
      </c>
      <c r="CR65" s="32">
        <v>620606</v>
      </c>
      <c r="CS65" s="32">
        <v>0</v>
      </c>
      <c r="CU65" s="32">
        <v>142462</v>
      </c>
      <c r="CV65" s="32">
        <v>1323</v>
      </c>
      <c r="CW65" s="32">
        <v>5750011</v>
      </c>
      <c r="CY65" s="32">
        <v>614506</v>
      </c>
      <c r="CZ65" s="32">
        <v>0</v>
      </c>
      <c r="DB65" s="32">
        <v>185282</v>
      </c>
      <c r="DC65" s="32">
        <v>1952</v>
      </c>
      <c r="DD65" s="32">
        <v>6054097</v>
      </c>
      <c r="DF65" s="32">
        <v>616656</v>
      </c>
      <c r="DG65" s="32">
        <v>0</v>
      </c>
      <c r="DI65" s="32">
        <v>185282</v>
      </c>
      <c r="DJ65" s="32">
        <v>2268</v>
      </c>
      <c r="DK65" s="32">
        <v>7263916</v>
      </c>
      <c r="DM65" s="32">
        <v>617431</v>
      </c>
      <c r="DN65" s="32">
        <v>0</v>
      </c>
      <c r="DP65" s="32">
        <v>240000</v>
      </c>
      <c r="DQ65" s="32">
        <v>1650</v>
      </c>
      <c r="DR65" s="32">
        <v>7290936</v>
      </c>
      <c r="DT65" s="32">
        <v>616806</v>
      </c>
      <c r="DU65" s="32">
        <v>0</v>
      </c>
      <c r="DW65" s="32">
        <v>259336</v>
      </c>
      <c r="DX65" s="38">
        <v>1688</v>
      </c>
      <c r="DY65" s="36">
        <v>7237134</v>
      </c>
      <c r="DZ65" s="37"/>
      <c r="EA65" s="38">
        <v>599916</v>
      </c>
      <c r="EB65" s="32">
        <v>0</v>
      </c>
      <c r="ED65" s="32">
        <v>307949</v>
      </c>
      <c r="EE65" s="32">
        <v>1486</v>
      </c>
      <c r="EF65" s="32">
        <v>7462537</v>
      </c>
      <c r="EH65" s="32">
        <v>615338</v>
      </c>
      <c r="EI65" s="32">
        <v>0</v>
      </c>
      <c r="EK65" s="32">
        <v>244764</v>
      </c>
      <c r="EL65" s="32">
        <v>1555</v>
      </c>
      <c r="EM65" s="32">
        <v>7534250</v>
      </c>
      <c r="EO65" s="32">
        <v>594313</v>
      </c>
      <c r="EP65" s="32">
        <v>0</v>
      </c>
      <c r="ER65" s="32">
        <v>307949</v>
      </c>
      <c r="ET65" s="32">
        <v>6417998</v>
      </c>
      <c r="EU65" s="32">
        <v>446139</v>
      </c>
      <c r="EV65" s="32">
        <v>596555</v>
      </c>
      <c r="EW65" s="32">
        <v>0</v>
      </c>
      <c r="EY65" s="32">
        <v>307949</v>
      </c>
      <c r="FA65" s="32">
        <v>6607029</v>
      </c>
      <c r="FB65" s="32">
        <v>447045</v>
      </c>
      <c r="FC65" s="32">
        <v>595005</v>
      </c>
      <c r="FD65" s="32">
        <v>0</v>
      </c>
      <c r="FF65" s="32">
        <v>307949</v>
      </c>
      <c r="FH65" s="32">
        <v>6691672</v>
      </c>
      <c r="FI65" s="32">
        <v>446995</v>
      </c>
      <c r="FJ65" s="32">
        <v>598080</v>
      </c>
      <c r="FK65" s="32">
        <v>0</v>
      </c>
      <c r="FM65" s="32">
        <v>185000</v>
      </c>
      <c r="FO65" s="5">
        <v>6922302</v>
      </c>
      <c r="FP65" s="5">
        <v>446845</v>
      </c>
      <c r="FQ65" s="5">
        <v>595780</v>
      </c>
      <c r="FR65" s="5">
        <v>0</v>
      </c>
      <c r="FS65" s="5">
        <v>0</v>
      </c>
      <c r="FT65" s="5">
        <v>100000</v>
      </c>
      <c r="FU65" s="5">
        <v>0</v>
      </c>
      <c r="FV65" s="5">
        <v>7448938</v>
      </c>
      <c r="FW65" s="5">
        <v>446595</v>
      </c>
      <c r="FX65" s="5">
        <v>593180</v>
      </c>
      <c r="FY65" s="5">
        <v>0</v>
      </c>
      <c r="FZ65" s="5">
        <v>0</v>
      </c>
      <c r="GA65" s="5">
        <v>0</v>
      </c>
      <c r="GB65" s="5">
        <v>0</v>
      </c>
      <c r="GC65" s="5">
        <v>7236338</v>
      </c>
      <c r="GD65" s="5">
        <v>446246</v>
      </c>
      <c r="GE65" s="5">
        <v>975902</v>
      </c>
      <c r="GF65" s="5">
        <v>0</v>
      </c>
      <c r="GG65" s="5">
        <v>0</v>
      </c>
      <c r="GH65" s="5">
        <v>0</v>
      </c>
      <c r="GI65" s="5">
        <v>0</v>
      </c>
      <c r="GJ65" s="5">
        <f>INDEX(Sheet1!$D$2:$D$434,MATCH(Data!B65,Sheet1!$B$2:$B$434,0))</f>
        <v>7815392</v>
      </c>
      <c r="GK65" s="5">
        <f>INDEX(Sheet1!$E$2:$E$434,MATCH(Data!B65,Sheet1!$B$2:$B$434,0))</f>
        <v>434665</v>
      </c>
      <c r="GL65" s="5">
        <f>INDEX(Sheet1!$H$2:$H$434,MATCH(Data!B65,Sheet1!$B$2:$B$434,0))</f>
        <v>596780</v>
      </c>
      <c r="GM65" s="5">
        <f>INDEX(Sheet1!$K$2:$K$434,MATCH(Data!B65,Sheet1!$B$2:$B$434,0))</f>
        <v>0</v>
      </c>
      <c r="GN65" s="5">
        <f>INDEX(Sheet1!$F$2:$F$434,MATCH(Data!B65,Sheet1!$B$2:$B$434,0))</f>
        <v>0</v>
      </c>
      <c r="GO65" s="5">
        <f>INDEX(Sheet1!$I$2:$I$434,MATCH(Data!B65,Sheet1!$B$2:$B$434,0))</f>
        <v>0</v>
      </c>
      <c r="GP65" s="5">
        <f>INDEX(Sheet1!$J$2:$J$434,MATCH(Data!B65,Sheet1!$B$2:$B$434,0))</f>
        <v>0</v>
      </c>
      <c r="GQ65" s="5">
        <v>7296358</v>
      </c>
      <c r="GR65" s="5">
        <v>438794.5</v>
      </c>
      <c r="GS65" s="5">
        <v>2823242</v>
      </c>
      <c r="GT65" s="5">
        <v>0</v>
      </c>
      <c r="GU65" s="5">
        <v>0</v>
      </c>
      <c r="GV65" s="5">
        <v>0</v>
      </c>
      <c r="GW65" s="5">
        <v>0</v>
      </c>
    </row>
    <row r="66" spans="1:205" ht="12.75">
      <c r="A66" s="32">
        <v>1071</v>
      </c>
      <c r="B66" s="32" t="s">
        <v>586</v>
      </c>
      <c r="DK66" s="32">
        <v>6706651</v>
      </c>
      <c r="DL66" s="32">
        <v>189390</v>
      </c>
      <c r="DN66" s="32">
        <v>0</v>
      </c>
      <c r="DP66" s="32">
        <v>30000</v>
      </c>
      <c r="DR66" s="32">
        <v>6453004</v>
      </c>
      <c r="DS66" s="32">
        <v>693037</v>
      </c>
      <c r="DU66" s="32">
        <v>0</v>
      </c>
      <c r="DW66" s="32">
        <v>30000</v>
      </c>
      <c r="DX66" s="35"/>
      <c r="DY66" s="36">
        <v>5188538</v>
      </c>
      <c r="DZ66" s="36">
        <v>566834</v>
      </c>
      <c r="EA66" s="35"/>
      <c r="EB66" s="32">
        <v>0</v>
      </c>
      <c r="ED66" s="32">
        <v>40000</v>
      </c>
      <c r="EF66" s="32">
        <v>5447183</v>
      </c>
      <c r="EG66" s="32">
        <v>530607</v>
      </c>
      <c r="EI66" s="32">
        <v>0</v>
      </c>
      <c r="EK66" s="32">
        <v>30000</v>
      </c>
      <c r="EM66" s="32">
        <v>5773040</v>
      </c>
      <c r="EN66" s="32">
        <v>182963</v>
      </c>
      <c r="EP66" s="32">
        <v>0</v>
      </c>
      <c r="ER66" s="32">
        <v>30000</v>
      </c>
      <c r="ET66" s="32">
        <v>5456309</v>
      </c>
      <c r="EU66" s="32">
        <v>168438</v>
      </c>
      <c r="EW66" s="32">
        <v>0</v>
      </c>
      <c r="EX66" s="32">
        <v>200000</v>
      </c>
      <c r="EY66" s="32">
        <v>30000</v>
      </c>
      <c r="FA66" s="32">
        <v>6026717</v>
      </c>
      <c r="FB66" s="32">
        <v>187656</v>
      </c>
      <c r="FD66" s="32">
        <v>0</v>
      </c>
      <c r="FE66" s="32">
        <v>5000</v>
      </c>
      <c r="FF66" s="32">
        <v>45000</v>
      </c>
      <c r="FH66" s="32">
        <v>5980687</v>
      </c>
      <c r="FI66" s="32">
        <v>180719</v>
      </c>
      <c r="FK66" s="32">
        <v>0</v>
      </c>
      <c r="FL66" s="32">
        <v>10000</v>
      </c>
      <c r="FM66" s="32">
        <v>40000</v>
      </c>
      <c r="FO66" s="5">
        <v>5825089</v>
      </c>
      <c r="FP66" s="5">
        <v>173312</v>
      </c>
      <c r="FQ66" s="5">
        <v>0</v>
      </c>
      <c r="FR66" s="5">
        <v>0</v>
      </c>
      <c r="FS66" s="5">
        <v>100000</v>
      </c>
      <c r="FT66" s="5">
        <v>40000</v>
      </c>
      <c r="FU66" s="5">
        <v>0</v>
      </c>
      <c r="FV66" s="5">
        <v>6298944</v>
      </c>
      <c r="FW66" s="5">
        <v>165812</v>
      </c>
      <c r="FX66" s="5">
        <v>0</v>
      </c>
      <c r="FY66" s="5">
        <v>0</v>
      </c>
      <c r="FZ66" s="5">
        <v>100000</v>
      </c>
      <c r="GA66" s="5">
        <v>40000</v>
      </c>
      <c r="GB66" s="5">
        <v>0</v>
      </c>
      <c r="GC66" s="5">
        <v>6314864</v>
      </c>
      <c r="GD66" s="5">
        <v>133781</v>
      </c>
      <c r="GE66" s="5">
        <v>0</v>
      </c>
      <c r="GF66" s="5">
        <v>0</v>
      </c>
      <c r="GG66" s="5">
        <v>300000</v>
      </c>
      <c r="GH66" s="5">
        <v>40000</v>
      </c>
      <c r="GI66" s="5">
        <v>0</v>
      </c>
      <c r="GJ66" s="5">
        <f>INDEX(Sheet1!$D$2:$D$434,MATCH(Data!B66,Sheet1!$B$2:$B$434,0))</f>
        <v>6184876</v>
      </c>
      <c r="GK66" s="5">
        <f>INDEX(Sheet1!$E$2:$E$434,MATCH(Data!B66,Sheet1!$B$2:$B$434,0))</f>
        <v>102750</v>
      </c>
      <c r="GL66" s="5">
        <f>INDEX(Sheet1!$H$2:$H$434,MATCH(Data!B66,Sheet1!$B$2:$B$434,0))</f>
        <v>0</v>
      </c>
      <c r="GM66" s="5">
        <f>INDEX(Sheet1!$K$2:$K$434,MATCH(Data!B66,Sheet1!$B$2:$B$434,0))</f>
        <v>0</v>
      </c>
      <c r="GN66" s="5">
        <f>INDEX(Sheet1!$F$2:$F$434,MATCH(Data!B66,Sheet1!$B$2:$B$434,0))</f>
        <v>300000</v>
      </c>
      <c r="GO66" s="5">
        <f>INDEX(Sheet1!$I$2:$I$434,MATCH(Data!B66,Sheet1!$B$2:$B$434,0))</f>
        <v>40000</v>
      </c>
      <c r="GP66" s="5">
        <f>INDEX(Sheet1!$J$2:$J$434,MATCH(Data!B66,Sheet1!$B$2:$B$434,0))</f>
        <v>0</v>
      </c>
      <c r="GQ66" s="5">
        <v>6713212</v>
      </c>
      <c r="GR66" s="5">
        <v>0</v>
      </c>
      <c r="GS66" s="5">
        <v>0</v>
      </c>
      <c r="GT66" s="5">
        <v>0</v>
      </c>
      <c r="GU66" s="5">
        <v>300000</v>
      </c>
      <c r="GV66" s="5">
        <v>40000</v>
      </c>
      <c r="GW66" s="5">
        <v>0</v>
      </c>
    </row>
    <row r="67" spans="1:205" ht="12.75">
      <c r="A67" s="32">
        <v>1078</v>
      </c>
      <c r="B67" s="32" t="s">
        <v>152</v>
      </c>
      <c r="C67" s="32">
        <v>2588290</v>
      </c>
      <c r="D67" s="32">
        <v>0</v>
      </c>
      <c r="E67" s="32">
        <v>229504</v>
      </c>
      <c r="F67" s="32">
        <v>0</v>
      </c>
      <c r="G67" s="32">
        <v>0</v>
      </c>
      <c r="H67" s="32">
        <v>0</v>
      </c>
      <c r="I67" s="32">
        <v>0</v>
      </c>
      <c r="J67" s="32">
        <v>2403755.91</v>
      </c>
      <c r="K67" s="32">
        <v>0</v>
      </c>
      <c r="L67" s="32">
        <v>220869.21</v>
      </c>
      <c r="M67" s="32">
        <v>0</v>
      </c>
      <c r="N67" s="32">
        <v>0</v>
      </c>
      <c r="O67" s="32">
        <v>0</v>
      </c>
      <c r="P67" s="32">
        <v>0</v>
      </c>
      <c r="Q67" s="32">
        <v>2396119.65</v>
      </c>
      <c r="R67" s="32">
        <v>0</v>
      </c>
      <c r="S67" s="32">
        <v>212095.37</v>
      </c>
      <c r="T67" s="32">
        <v>0</v>
      </c>
      <c r="U67" s="32">
        <v>0</v>
      </c>
      <c r="V67" s="32">
        <v>0</v>
      </c>
      <c r="W67" s="32">
        <v>0</v>
      </c>
      <c r="X67" s="32">
        <v>1767715</v>
      </c>
      <c r="Y67" s="32">
        <v>0</v>
      </c>
      <c r="Z67" s="32">
        <v>203098</v>
      </c>
      <c r="AA67" s="32">
        <v>0</v>
      </c>
      <c r="AB67" s="32">
        <v>0</v>
      </c>
      <c r="AC67" s="32">
        <v>0</v>
      </c>
      <c r="AD67" s="32">
        <v>4296</v>
      </c>
      <c r="AE67" s="32">
        <v>1821658</v>
      </c>
      <c r="AF67" s="32">
        <v>0</v>
      </c>
      <c r="AG67" s="32">
        <v>170003</v>
      </c>
      <c r="AH67" s="32">
        <v>0</v>
      </c>
      <c r="AI67" s="32">
        <v>0</v>
      </c>
      <c r="AJ67" s="32">
        <v>0</v>
      </c>
      <c r="AK67" s="32">
        <v>0</v>
      </c>
      <c r="AL67" s="32">
        <v>2073519</v>
      </c>
      <c r="AM67" s="32">
        <v>0</v>
      </c>
      <c r="AN67" s="32">
        <v>162329</v>
      </c>
      <c r="AO67" s="32">
        <v>0</v>
      </c>
      <c r="AP67" s="32">
        <v>0</v>
      </c>
      <c r="AQ67" s="32">
        <v>5000</v>
      </c>
      <c r="AR67" s="32">
        <v>0</v>
      </c>
      <c r="AS67" s="32">
        <v>2162560</v>
      </c>
      <c r="AT67" s="32">
        <v>0</v>
      </c>
      <c r="AU67" s="32">
        <v>495332.15</v>
      </c>
      <c r="AV67" s="32">
        <v>0</v>
      </c>
      <c r="AW67" s="32">
        <v>0</v>
      </c>
      <c r="AX67" s="32">
        <v>5000</v>
      </c>
      <c r="AY67" s="32">
        <v>0</v>
      </c>
      <c r="AZ67" s="32">
        <v>2308660</v>
      </c>
      <c r="BA67" s="32">
        <v>0</v>
      </c>
      <c r="BB67" s="32">
        <v>566020</v>
      </c>
      <c r="BC67" s="32">
        <v>0</v>
      </c>
      <c r="BD67" s="32">
        <v>0</v>
      </c>
      <c r="BE67" s="32">
        <v>5000</v>
      </c>
      <c r="BF67" s="32">
        <v>0</v>
      </c>
      <c r="BG67" s="32">
        <v>2514540</v>
      </c>
      <c r="BH67" s="32">
        <v>0</v>
      </c>
      <c r="BI67" s="32">
        <v>758710</v>
      </c>
      <c r="BJ67" s="32">
        <v>0</v>
      </c>
      <c r="BK67" s="32">
        <v>0</v>
      </c>
      <c r="BL67" s="32">
        <v>10000</v>
      </c>
      <c r="BM67" s="32">
        <v>0</v>
      </c>
      <c r="BN67" s="32">
        <v>2737805</v>
      </c>
      <c r="BO67" s="32">
        <v>0</v>
      </c>
      <c r="BP67" s="32">
        <v>846145</v>
      </c>
      <c r="BQ67" s="32">
        <v>0</v>
      </c>
      <c r="BR67" s="32">
        <v>0</v>
      </c>
      <c r="BS67" s="32">
        <v>20000</v>
      </c>
      <c r="BT67" s="32">
        <v>0</v>
      </c>
      <c r="BU67" s="32">
        <v>3096883</v>
      </c>
      <c r="BV67" s="32">
        <v>0</v>
      </c>
      <c r="BW67" s="32">
        <v>859898</v>
      </c>
      <c r="BX67" s="32">
        <v>0</v>
      </c>
      <c r="BY67" s="32">
        <v>0</v>
      </c>
      <c r="BZ67" s="32">
        <v>20000</v>
      </c>
      <c r="CA67" s="32">
        <v>0</v>
      </c>
      <c r="CB67" s="32">
        <v>3782647</v>
      </c>
      <c r="CC67" s="32">
        <v>0</v>
      </c>
      <c r="CD67" s="32">
        <v>866668</v>
      </c>
      <c r="CE67" s="32">
        <v>0</v>
      </c>
      <c r="CF67" s="32">
        <v>0</v>
      </c>
      <c r="CG67" s="32">
        <v>25000</v>
      </c>
      <c r="CH67" s="32">
        <v>0</v>
      </c>
      <c r="CI67" s="32">
        <v>3658194</v>
      </c>
      <c r="CJ67" s="32">
        <v>178544</v>
      </c>
      <c r="CK67" s="32">
        <v>871548</v>
      </c>
      <c r="CL67" s="32">
        <v>0</v>
      </c>
      <c r="CN67" s="32">
        <v>25000</v>
      </c>
      <c r="CO67" s="32">
        <v>0</v>
      </c>
      <c r="CP67" s="32">
        <v>4313237</v>
      </c>
      <c r="CQ67" s="32">
        <v>178544</v>
      </c>
      <c r="CR67" s="32">
        <v>869690</v>
      </c>
      <c r="CS67" s="32">
        <v>0</v>
      </c>
      <c r="CU67" s="32">
        <v>50000</v>
      </c>
      <c r="CV67" s="32">
        <v>0</v>
      </c>
      <c r="CW67" s="32">
        <v>4618624</v>
      </c>
      <c r="CX67" s="32">
        <v>178544</v>
      </c>
      <c r="CY67" s="32">
        <v>866308</v>
      </c>
      <c r="CZ67" s="32">
        <v>0</v>
      </c>
      <c r="DB67" s="32">
        <v>60000</v>
      </c>
      <c r="DC67" s="32">
        <v>0</v>
      </c>
      <c r="DD67" s="32">
        <v>4882618</v>
      </c>
      <c r="DE67" s="32">
        <v>178544</v>
      </c>
      <c r="DF67" s="32">
        <v>871148</v>
      </c>
      <c r="DG67" s="32">
        <v>0</v>
      </c>
      <c r="DI67" s="32">
        <v>70000</v>
      </c>
      <c r="DK67" s="32">
        <v>5283166</v>
      </c>
      <c r="DL67" s="32">
        <v>178544</v>
      </c>
      <c r="DM67" s="32">
        <v>868989</v>
      </c>
      <c r="DN67" s="32">
        <v>0</v>
      </c>
      <c r="DP67" s="32">
        <v>50000</v>
      </c>
      <c r="DX67" s="35"/>
      <c r="DY67" s="39"/>
      <c r="DZ67" s="39"/>
      <c r="EA67" s="35"/>
      <c r="GC67" s="5" t="s">
        <v>673</v>
      </c>
      <c r="GD67" s="5" t="s">
        <v>673</v>
      </c>
      <c r="GE67" s="5" t="s">
        <v>673</v>
      </c>
      <c r="GF67" s="5" t="s">
        <v>673</v>
      </c>
      <c r="GG67" s="5" t="s">
        <v>673</v>
      </c>
      <c r="GH67" s="5" t="s">
        <v>673</v>
      </c>
      <c r="GI67" s="5" t="s">
        <v>673</v>
      </c>
      <c r="GQ67" s="5">
        <v>0</v>
      </c>
      <c r="GR67" s="5">
        <v>0</v>
      </c>
      <c r="GS67" s="5">
        <v>0</v>
      </c>
      <c r="GT67" s="5">
        <v>0</v>
      </c>
      <c r="GU67" s="5">
        <v>0</v>
      </c>
      <c r="GV67" s="5">
        <v>0</v>
      </c>
      <c r="GW67" s="5">
        <v>0</v>
      </c>
    </row>
    <row r="68" spans="1:205" ht="12.75">
      <c r="A68" s="32">
        <v>1080</v>
      </c>
      <c r="B68" s="32" t="s">
        <v>588</v>
      </c>
      <c r="DR68" s="32">
        <v>7149509</v>
      </c>
      <c r="DS68" s="32">
        <v>183544</v>
      </c>
      <c r="DT68" s="32">
        <v>869143</v>
      </c>
      <c r="DU68" s="32">
        <v>0</v>
      </c>
      <c r="DW68" s="32">
        <v>50000</v>
      </c>
      <c r="DX68" s="35"/>
      <c r="DY68" s="36">
        <v>7438873</v>
      </c>
      <c r="DZ68" s="36">
        <v>217433</v>
      </c>
      <c r="EA68" s="38">
        <v>866775</v>
      </c>
      <c r="EB68" s="32">
        <v>0</v>
      </c>
      <c r="ED68" s="32">
        <v>70000</v>
      </c>
      <c r="EF68" s="32">
        <v>7458479</v>
      </c>
      <c r="EG68" s="32">
        <v>217433</v>
      </c>
      <c r="EH68" s="32">
        <v>365725</v>
      </c>
      <c r="EI68" s="32">
        <v>0</v>
      </c>
      <c r="EK68" s="32">
        <v>70000</v>
      </c>
      <c r="EM68" s="32">
        <v>7621217</v>
      </c>
      <c r="EN68" s="32">
        <v>213433</v>
      </c>
      <c r="EO68" s="32">
        <v>742475</v>
      </c>
      <c r="EP68" s="32">
        <v>0</v>
      </c>
      <c r="ER68" s="32">
        <v>70000</v>
      </c>
      <c r="ET68" s="32">
        <v>8504585</v>
      </c>
      <c r="EU68" s="32">
        <v>120249</v>
      </c>
      <c r="EV68" s="32">
        <v>871750</v>
      </c>
      <c r="EW68" s="32">
        <v>0</v>
      </c>
      <c r="EY68" s="32">
        <v>70000</v>
      </c>
      <c r="FA68" s="32">
        <v>8235384</v>
      </c>
      <c r="FB68" s="32">
        <v>120968</v>
      </c>
      <c r="FC68" s="32">
        <v>750300</v>
      </c>
      <c r="FD68" s="32">
        <v>0</v>
      </c>
      <c r="FF68" s="32">
        <v>70000</v>
      </c>
      <c r="FH68" s="32">
        <v>8651146</v>
      </c>
      <c r="FI68" s="32">
        <v>315693</v>
      </c>
      <c r="FJ68" s="32">
        <v>758163</v>
      </c>
      <c r="FK68" s="32">
        <v>0</v>
      </c>
      <c r="FM68" s="32">
        <v>70000</v>
      </c>
      <c r="FO68" s="5">
        <v>9214155</v>
      </c>
      <c r="FP68" s="5">
        <v>316213</v>
      </c>
      <c r="FQ68" s="5">
        <v>761500</v>
      </c>
      <c r="FR68" s="5">
        <v>0</v>
      </c>
      <c r="FS68" s="5">
        <v>0</v>
      </c>
      <c r="FT68" s="5">
        <v>70000</v>
      </c>
      <c r="FU68" s="5">
        <v>0</v>
      </c>
      <c r="FV68" s="5">
        <v>9675678</v>
      </c>
      <c r="FW68" s="5">
        <v>315831</v>
      </c>
      <c r="FX68" s="5">
        <v>561000</v>
      </c>
      <c r="FY68" s="5">
        <v>0</v>
      </c>
      <c r="FZ68" s="5">
        <v>0</v>
      </c>
      <c r="GA68" s="5">
        <v>70000</v>
      </c>
      <c r="GB68" s="5">
        <v>0</v>
      </c>
      <c r="GC68" s="5">
        <v>10178467</v>
      </c>
      <c r="GD68" s="5">
        <v>315932</v>
      </c>
      <c r="GE68" s="5">
        <v>0</v>
      </c>
      <c r="GF68" s="5">
        <v>0</v>
      </c>
      <c r="GG68" s="5">
        <v>0</v>
      </c>
      <c r="GH68" s="5">
        <v>70000</v>
      </c>
      <c r="GI68" s="5">
        <v>0</v>
      </c>
      <c r="GJ68" s="5">
        <f>INDEX(Sheet1!$D$2:$D$434,MATCH(Data!B68,Sheet1!$B$2:$B$434,0))</f>
        <v>9265060</v>
      </c>
      <c r="GK68" s="5">
        <f>INDEX(Sheet1!$E$2:$E$434,MATCH(Data!B68,Sheet1!$B$2:$B$434,0))</f>
        <v>277244</v>
      </c>
      <c r="GL68" s="5">
        <f>INDEX(Sheet1!$H$2:$H$434,MATCH(Data!B68,Sheet1!$B$2:$B$434,0))</f>
        <v>0</v>
      </c>
      <c r="GM68" s="5">
        <f>INDEX(Sheet1!$K$2:$K$434,MATCH(Data!B68,Sheet1!$B$2:$B$434,0))</f>
        <v>0</v>
      </c>
      <c r="GN68" s="5">
        <f>INDEX(Sheet1!$F$2:$F$434,MATCH(Data!B68,Sheet1!$B$2:$B$434,0))</f>
        <v>0</v>
      </c>
      <c r="GO68" s="5">
        <f>INDEX(Sheet1!$I$2:$I$434,MATCH(Data!B68,Sheet1!$B$2:$B$434,0))</f>
        <v>70000</v>
      </c>
      <c r="GP68" s="5">
        <f>INDEX(Sheet1!$J$2:$J$434,MATCH(Data!B68,Sheet1!$B$2:$B$434,0))</f>
        <v>0</v>
      </c>
      <c r="GQ68" s="5">
        <v>8854926</v>
      </c>
      <c r="GR68" s="5">
        <v>82200</v>
      </c>
      <c r="GS68" s="5">
        <v>0</v>
      </c>
      <c r="GT68" s="5">
        <v>0</v>
      </c>
      <c r="GU68" s="5">
        <v>0</v>
      </c>
      <c r="GV68" s="5">
        <v>70000</v>
      </c>
      <c r="GW68" s="5">
        <v>0</v>
      </c>
    </row>
    <row r="69" spans="1:205" ht="12.75">
      <c r="A69" s="32">
        <v>1085</v>
      </c>
      <c r="B69" s="32" t="s">
        <v>153</v>
      </c>
      <c r="C69" s="32">
        <v>2812915</v>
      </c>
      <c r="D69" s="32">
        <v>0</v>
      </c>
      <c r="E69" s="32">
        <v>285000</v>
      </c>
      <c r="F69" s="32">
        <v>0</v>
      </c>
      <c r="G69" s="32">
        <v>0</v>
      </c>
      <c r="H69" s="32">
        <v>15000</v>
      </c>
      <c r="I69" s="32">
        <v>0</v>
      </c>
      <c r="J69" s="32">
        <v>2749821</v>
      </c>
      <c r="K69" s="32">
        <v>0</v>
      </c>
      <c r="L69" s="32">
        <v>288000</v>
      </c>
      <c r="M69" s="32">
        <v>0</v>
      </c>
      <c r="N69" s="32">
        <v>0</v>
      </c>
      <c r="O69" s="32">
        <v>15000</v>
      </c>
      <c r="P69" s="32">
        <v>0</v>
      </c>
      <c r="Q69" s="32">
        <v>2721073</v>
      </c>
      <c r="R69" s="32">
        <v>0</v>
      </c>
      <c r="S69" s="32">
        <v>293000</v>
      </c>
      <c r="T69" s="32">
        <v>0</v>
      </c>
      <c r="U69" s="32">
        <v>0</v>
      </c>
      <c r="V69" s="32">
        <v>15000</v>
      </c>
      <c r="W69" s="32">
        <v>0</v>
      </c>
      <c r="X69" s="32">
        <v>1925142</v>
      </c>
      <c r="Y69" s="32">
        <v>0</v>
      </c>
      <c r="Z69" s="32">
        <v>295000</v>
      </c>
      <c r="AA69" s="32">
        <v>0</v>
      </c>
      <c r="AB69" s="32">
        <v>0</v>
      </c>
      <c r="AC69" s="32">
        <v>15000</v>
      </c>
      <c r="AD69" s="32">
        <v>0</v>
      </c>
      <c r="AE69" s="32">
        <v>2064746</v>
      </c>
      <c r="AF69" s="32">
        <v>0</v>
      </c>
      <c r="AG69" s="32">
        <v>300000</v>
      </c>
      <c r="AH69" s="32">
        <v>0</v>
      </c>
      <c r="AI69" s="32">
        <v>0</v>
      </c>
      <c r="AJ69" s="32">
        <v>15000</v>
      </c>
      <c r="AK69" s="32">
        <v>0</v>
      </c>
      <c r="AL69" s="32">
        <v>2089104</v>
      </c>
      <c r="AM69" s="32">
        <v>0</v>
      </c>
      <c r="AN69" s="32">
        <v>305000</v>
      </c>
      <c r="AO69" s="32">
        <v>0</v>
      </c>
      <c r="AP69" s="32">
        <v>0</v>
      </c>
      <c r="AQ69" s="32">
        <v>15000</v>
      </c>
      <c r="AR69" s="32">
        <v>0</v>
      </c>
      <c r="AS69" s="32">
        <v>2232788</v>
      </c>
      <c r="AT69" s="32">
        <v>0</v>
      </c>
      <c r="AU69" s="32">
        <v>307000</v>
      </c>
      <c r="AV69" s="32">
        <v>0</v>
      </c>
      <c r="AW69" s="32">
        <v>0</v>
      </c>
      <c r="AX69" s="32">
        <v>25000</v>
      </c>
      <c r="AY69" s="32">
        <v>0</v>
      </c>
      <c r="AZ69" s="32">
        <v>2059406</v>
      </c>
      <c r="BA69" s="32">
        <v>0</v>
      </c>
      <c r="BB69" s="32">
        <v>317000</v>
      </c>
      <c r="BC69" s="32">
        <v>0</v>
      </c>
      <c r="BD69" s="32">
        <v>0</v>
      </c>
      <c r="BE69" s="32">
        <v>30000</v>
      </c>
      <c r="BF69" s="32">
        <v>0</v>
      </c>
      <c r="BG69" s="32">
        <v>2343190</v>
      </c>
      <c r="BH69" s="32">
        <v>0</v>
      </c>
      <c r="BI69" s="32">
        <v>319000</v>
      </c>
      <c r="BJ69" s="32">
        <v>0</v>
      </c>
      <c r="BK69" s="32">
        <v>0</v>
      </c>
      <c r="BL69" s="32">
        <v>30000</v>
      </c>
      <c r="BM69" s="32">
        <v>0</v>
      </c>
      <c r="BN69" s="32">
        <v>2049390</v>
      </c>
      <c r="BO69" s="32">
        <v>0</v>
      </c>
      <c r="BP69" s="32">
        <v>1316818</v>
      </c>
      <c r="BQ69" s="32">
        <v>0</v>
      </c>
      <c r="BR69" s="32">
        <v>0</v>
      </c>
      <c r="BS69" s="32">
        <v>56000</v>
      </c>
      <c r="BT69" s="32">
        <v>0</v>
      </c>
      <c r="BU69" s="32">
        <v>2158460</v>
      </c>
      <c r="BV69" s="32">
        <v>94174</v>
      </c>
      <c r="BW69" s="32">
        <v>1682414</v>
      </c>
      <c r="BX69" s="32">
        <v>0</v>
      </c>
      <c r="BY69" s="32">
        <v>0</v>
      </c>
      <c r="BZ69" s="32">
        <v>77000</v>
      </c>
      <c r="CA69" s="32">
        <v>0</v>
      </c>
      <c r="CB69" s="32">
        <v>1936674</v>
      </c>
      <c r="CC69" s="32">
        <v>117760</v>
      </c>
      <c r="CD69" s="32">
        <v>1943804</v>
      </c>
      <c r="CE69" s="32">
        <v>0</v>
      </c>
      <c r="CF69" s="32">
        <v>0</v>
      </c>
      <c r="CG69" s="32">
        <v>72550</v>
      </c>
      <c r="CH69" s="32">
        <v>0</v>
      </c>
      <c r="CI69" s="32">
        <v>1600008</v>
      </c>
      <c r="CJ69" s="32">
        <v>99014</v>
      </c>
      <c r="CK69" s="32">
        <v>2007816</v>
      </c>
      <c r="CL69" s="32">
        <v>0</v>
      </c>
      <c r="CN69" s="32">
        <v>106571</v>
      </c>
      <c r="CO69" s="32">
        <v>0</v>
      </c>
      <c r="CP69" s="32">
        <v>1806266</v>
      </c>
      <c r="CQ69" s="32">
        <v>95566</v>
      </c>
      <c r="CR69" s="32">
        <v>2002973</v>
      </c>
      <c r="CS69" s="32">
        <v>0</v>
      </c>
      <c r="CU69" s="32">
        <v>105400</v>
      </c>
      <c r="CV69" s="32">
        <v>0</v>
      </c>
      <c r="CW69" s="32">
        <v>2213129</v>
      </c>
      <c r="CX69" s="32">
        <v>97563</v>
      </c>
      <c r="CY69" s="32">
        <v>1997264</v>
      </c>
      <c r="CZ69" s="32">
        <v>0</v>
      </c>
      <c r="DB69" s="32">
        <v>60000</v>
      </c>
      <c r="DC69" s="32">
        <v>0</v>
      </c>
      <c r="DD69" s="32">
        <v>2524666</v>
      </c>
      <c r="DE69" s="32">
        <v>100591</v>
      </c>
      <c r="DF69" s="32">
        <v>2004160</v>
      </c>
      <c r="DG69" s="32">
        <v>0</v>
      </c>
      <c r="DI69" s="32">
        <v>55108</v>
      </c>
      <c r="DJ69" s="32">
        <v>2647</v>
      </c>
      <c r="DK69" s="32">
        <v>2552625</v>
      </c>
      <c r="DL69" s="32">
        <v>111320</v>
      </c>
      <c r="DM69" s="32">
        <v>2048678</v>
      </c>
      <c r="DN69" s="32">
        <v>0</v>
      </c>
      <c r="DO69" s="32">
        <v>133500</v>
      </c>
      <c r="DP69" s="32">
        <v>52708</v>
      </c>
      <c r="DQ69" s="32">
        <v>1122</v>
      </c>
      <c r="DR69" s="32">
        <v>2641816</v>
      </c>
      <c r="DS69" s="32">
        <v>116137</v>
      </c>
      <c r="DT69" s="32">
        <v>2164435</v>
      </c>
      <c r="DU69" s="32">
        <v>0</v>
      </c>
      <c r="DV69" s="32">
        <v>142700</v>
      </c>
      <c r="DW69" s="32">
        <v>43868</v>
      </c>
      <c r="DX69" s="38">
        <v>270</v>
      </c>
      <c r="DY69" s="36">
        <v>2846925</v>
      </c>
      <c r="DZ69" s="36">
        <v>111133</v>
      </c>
      <c r="EA69" s="38">
        <v>2092900</v>
      </c>
      <c r="EB69" s="32">
        <v>0</v>
      </c>
      <c r="EC69" s="32">
        <v>129400</v>
      </c>
      <c r="ED69" s="32">
        <v>59043</v>
      </c>
      <c r="EE69" s="32">
        <v>263</v>
      </c>
      <c r="EF69" s="32">
        <v>3304770</v>
      </c>
      <c r="EH69" s="32">
        <v>1734110</v>
      </c>
      <c r="EI69" s="32">
        <v>0</v>
      </c>
      <c r="EJ69" s="32">
        <v>224567</v>
      </c>
      <c r="EK69" s="32">
        <v>141169</v>
      </c>
      <c r="EL69" s="32">
        <v>1393</v>
      </c>
      <c r="EM69" s="32">
        <v>3037561</v>
      </c>
      <c r="EO69" s="32">
        <v>1856884</v>
      </c>
      <c r="EP69" s="32">
        <v>0</v>
      </c>
      <c r="EQ69" s="32">
        <v>264320</v>
      </c>
      <c r="ER69" s="32">
        <v>141169</v>
      </c>
      <c r="ES69" s="32">
        <v>579</v>
      </c>
      <c r="ET69" s="32">
        <v>3034428</v>
      </c>
      <c r="EU69" s="32">
        <v>50000</v>
      </c>
      <c r="EV69" s="32">
        <v>2262910</v>
      </c>
      <c r="EW69" s="32">
        <v>0</v>
      </c>
      <c r="EX69" s="32">
        <v>329258</v>
      </c>
      <c r="EY69" s="32">
        <v>141169</v>
      </c>
      <c r="FA69" s="32">
        <v>3156428</v>
      </c>
      <c r="FB69" s="32">
        <v>171733</v>
      </c>
      <c r="FC69" s="32">
        <v>2141177</v>
      </c>
      <c r="FD69" s="32">
        <v>0</v>
      </c>
      <c r="FE69" s="32">
        <v>116563</v>
      </c>
      <c r="FF69" s="32">
        <v>109923</v>
      </c>
      <c r="FH69" s="32">
        <v>3093152</v>
      </c>
      <c r="FI69" s="32">
        <v>91150</v>
      </c>
      <c r="FJ69" s="32">
        <v>2007500</v>
      </c>
      <c r="FK69" s="32">
        <v>0</v>
      </c>
      <c r="FL69" s="32">
        <v>192000</v>
      </c>
      <c r="FM69" s="32">
        <v>112639</v>
      </c>
      <c r="FN69" s="32">
        <v>117</v>
      </c>
      <c r="FO69" s="5">
        <v>3036273</v>
      </c>
      <c r="FP69" s="5">
        <v>141150</v>
      </c>
      <c r="FQ69" s="5">
        <v>2008200</v>
      </c>
      <c r="FR69" s="5">
        <v>0</v>
      </c>
      <c r="FS69" s="5">
        <v>192000</v>
      </c>
      <c r="FT69" s="5">
        <v>121063</v>
      </c>
      <c r="FU69" s="5">
        <v>0</v>
      </c>
      <c r="FV69" s="5">
        <v>3257635</v>
      </c>
      <c r="FW69" s="5">
        <v>141150</v>
      </c>
      <c r="FX69" s="5">
        <v>2387350</v>
      </c>
      <c r="FY69" s="5">
        <v>0</v>
      </c>
      <c r="FZ69" s="5">
        <v>0</v>
      </c>
      <c r="GA69" s="5">
        <v>184964</v>
      </c>
      <c r="GB69" s="5">
        <v>0</v>
      </c>
      <c r="GC69" s="5">
        <v>4044401</v>
      </c>
      <c r="GD69" s="5">
        <v>141150</v>
      </c>
      <c r="GE69" s="5">
        <v>2099850</v>
      </c>
      <c r="GF69" s="5">
        <v>0</v>
      </c>
      <c r="GG69" s="5">
        <v>0</v>
      </c>
      <c r="GH69" s="5">
        <v>202964</v>
      </c>
      <c r="GI69" s="5">
        <v>0</v>
      </c>
      <c r="GJ69" s="5">
        <f>INDEX(Sheet1!$D$2:$D$434,MATCH(Data!B69,Sheet1!$B$2:$B$434,0))</f>
        <v>3751669</v>
      </c>
      <c r="GK69" s="5">
        <f>INDEX(Sheet1!$E$2:$E$434,MATCH(Data!B69,Sheet1!$B$2:$B$434,0))</f>
        <v>141150</v>
      </c>
      <c r="GL69" s="5">
        <f>INDEX(Sheet1!$H$2:$H$434,MATCH(Data!B69,Sheet1!$B$2:$B$434,0))</f>
        <v>2308871</v>
      </c>
      <c r="GM69" s="5">
        <f>INDEX(Sheet1!$K$2:$K$434,MATCH(Data!B69,Sheet1!$B$2:$B$434,0))</f>
        <v>0</v>
      </c>
      <c r="GN69" s="5">
        <f>INDEX(Sheet1!$F$2:$F$434,MATCH(Data!B69,Sheet1!$B$2:$B$434,0))</f>
        <v>0</v>
      </c>
      <c r="GO69" s="5">
        <f>INDEX(Sheet1!$I$2:$I$434,MATCH(Data!B69,Sheet1!$B$2:$B$434,0))</f>
        <v>320000</v>
      </c>
      <c r="GP69" s="5">
        <f>INDEX(Sheet1!$J$2:$J$434,MATCH(Data!B69,Sheet1!$B$2:$B$434,0))</f>
        <v>824</v>
      </c>
      <c r="GQ69" s="5">
        <v>2844342</v>
      </c>
      <c r="GR69" s="5">
        <v>338150</v>
      </c>
      <c r="GS69" s="5">
        <v>1465014</v>
      </c>
      <c r="GT69" s="5">
        <v>0</v>
      </c>
      <c r="GU69" s="5">
        <v>0</v>
      </c>
      <c r="GV69" s="5">
        <v>265000</v>
      </c>
      <c r="GW69" s="5">
        <v>0</v>
      </c>
    </row>
    <row r="70" spans="1:205" ht="12.75">
      <c r="A70" s="32">
        <v>1092</v>
      </c>
      <c r="B70" s="32" t="s">
        <v>154</v>
      </c>
      <c r="C70" s="32">
        <v>12051962</v>
      </c>
      <c r="D70" s="32">
        <v>0</v>
      </c>
      <c r="E70" s="32">
        <v>920239</v>
      </c>
      <c r="F70" s="32">
        <v>0</v>
      </c>
      <c r="G70" s="32">
        <v>0</v>
      </c>
      <c r="H70" s="32">
        <v>0</v>
      </c>
      <c r="I70" s="32">
        <v>0</v>
      </c>
      <c r="J70" s="32">
        <v>11668341</v>
      </c>
      <c r="K70" s="32">
        <v>0</v>
      </c>
      <c r="L70" s="32">
        <v>853444.56</v>
      </c>
      <c r="M70" s="32">
        <v>0</v>
      </c>
      <c r="N70" s="32">
        <v>0</v>
      </c>
      <c r="O70" s="32">
        <v>0</v>
      </c>
      <c r="P70" s="32">
        <v>7442.5</v>
      </c>
      <c r="Q70" s="32">
        <v>11915939</v>
      </c>
      <c r="R70" s="32">
        <v>0</v>
      </c>
      <c r="S70" s="32">
        <v>890534.9</v>
      </c>
      <c r="T70" s="32">
        <v>0</v>
      </c>
      <c r="U70" s="32">
        <v>0</v>
      </c>
      <c r="V70" s="32">
        <v>0</v>
      </c>
      <c r="W70" s="32">
        <v>7239.97</v>
      </c>
      <c r="X70" s="32">
        <v>8185675</v>
      </c>
      <c r="Y70" s="32">
        <v>139875</v>
      </c>
      <c r="Z70" s="32">
        <v>893135</v>
      </c>
      <c r="AA70" s="32">
        <v>0</v>
      </c>
      <c r="AB70" s="32">
        <v>0</v>
      </c>
      <c r="AC70" s="32">
        <v>0</v>
      </c>
      <c r="AD70" s="32">
        <v>3169</v>
      </c>
      <c r="AE70" s="32">
        <v>8671945</v>
      </c>
      <c r="AF70" s="32">
        <v>124718</v>
      </c>
      <c r="AG70" s="32">
        <v>1999456</v>
      </c>
      <c r="AH70" s="32">
        <v>0</v>
      </c>
      <c r="AI70" s="32">
        <v>0</v>
      </c>
      <c r="AJ70" s="32">
        <v>0</v>
      </c>
      <c r="AK70" s="32">
        <v>4035</v>
      </c>
      <c r="AL70" s="32">
        <v>8732656</v>
      </c>
      <c r="AM70" s="32">
        <v>184718</v>
      </c>
      <c r="AN70" s="32">
        <v>2355581</v>
      </c>
      <c r="AO70" s="32">
        <v>0</v>
      </c>
      <c r="AP70" s="32">
        <v>0</v>
      </c>
      <c r="AQ70" s="32">
        <v>0</v>
      </c>
      <c r="AR70" s="32">
        <v>2573</v>
      </c>
      <c r="AS70" s="32">
        <v>9260931</v>
      </c>
      <c r="AT70" s="32">
        <v>114822.52</v>
      </c>
      <c r="AU70" s="32">
        <v>3046145.48</v>
      </c>
      <c r="AV70" s="32">
        <v>0</v>
      </c>
      <c r="AW70" s="32">
        <v>0</v>
      </c>
      <c r="AX70" s="32">
        <v>0</v>
      </c>
      <c r="AY70" s="32">
        <v>2922.71</v>
      </c>
      <c r="AZ70" s="32">
        <v>9614962</v>
      </c>
      <c r="BA70" s="32">
        <v>57504</v>
      </c>
      <c r="BB70" s="32">
        <v>3908570</v>
      </c>
      <c r="BC70" s="32">
        <v>0</v>
      </c>
      <c r="BD70" s="32">
        <v>0</v>
      </c>
      <c r="BE70" s="32">
        <v>0</v>
      </c>
      <c r="BF70" s="32">
        <v>4132</v>
      </c>
      <c r="BG70" s="32">
        <v>10527707</v>
      </c>
      <c r="BH70" s="32">
        <v>57504.15</v>
      </c>
      <c r="BI70" s="32">
        <v>4313935.85</v>
      </c>
      <c r="BJ70" s="32">
        <v>0</v>
      </c>
      <c r="BK70" s="32">
        <v>0</v>
      </c>
      <c r="BL70" s="32">
        <v>74257</v>
      </c>
      <c r="BM70" s="32">
        <v>0</v>
      </c>
      <c r="BN70" s="32">
        <v>10884666</v>
      </c>
      <c r="BO70" s="32">
        <v>0</v>
      </c>
      <c r="BP70" s="32">
        <v>3890410</v>
      </c>
      <c r="BQ70" s="32">
        <v>0</v>
      </c>
      <c r="BR70" s="32">
        <v>0</v>
      </c>
      <c r="BS70" s="32">
        <v>153071</v>
      </c>
      <c r="BT70" s="32">
        <v>15094</v>
      </c>
      <c r="BU70" s="32">
        <v>11878019</v>
      </c>
      <c r="BV70" s="32">
        <v>0</v>
      </c>
      <c r="BW70" s="32">
        <v>3482674</v>
      </c>
      <c r="BX70" s="32">
        <v>0</v>
      </c>
      <c r="BY70" s="32">
        <v>0</v>
      </c>
      <c r="BZ70" s="32">
        <v>155197</v>
      </c>
      <c r="CA70" s="32">
        <v>4599</v>
      </c>
      <c r="CB70" s="32">
        <v>13255130</v>
      </c>
      <c r="CC70" s="32">
        <v>0</v>
      </c>
      <c r="CD70" s="32">
        <v>2342621</v>
      </c>
      <c r="CE70" s="32">
        <v>0</v>
      </c>
      <c r="CF70" s="32">
        <v>0</v>
      </c>
      <c r="CG70" s="32">
        <v>236745</v>
      </c>
      <c r="CH70" s="32">
        <v>11461</v>
      </c>
      <c r="CI70" s="32">
        <v>13910492</v>
      </c>
      <c r="CK70" s="32">
        <v>2155050</v>
      </c>
      <c r="CL70" s="32">
        <v>0</v>
      </c>
      <c r="CN70" s="32">
        <v>244816</v>
      </c>
      <c r="CO70" s="32">
        <v>11461</v>
      </c>
      <c r="CP70" s="32">
        <v>14630199</v>
      </c>
      <c r="CR70" s="32">
        <v>2076992</v>
      </c>
      <c r="CS70" s="32">
        <v>0</v>
      </c>
      <c r="CU70" s="32">
        <v>287145</v>
      </c>
      <c r="CV70" s="32">
        <v>4353</v>
      </c>
      <c r="CW70" s="32">
        <v>15771202</v>
      </c>
      <c r="CY70" s="32">
        <v>676246</v>
      </c>
      <c r="CZ70" s="32">
        <v>0</v>
      </c>
      <c r="DB70" s="32">
        <v>322388.69</v>
      </c>
      <c r="DC70" s="32">
        <v>6235</v>
      </c>
      <c r="DD70" s="32">
        <v>17267296</v>
      </c>
      <c r="DF70" s="32">
        <v>439210</v>
      </c>
      <c r="DG70" s="32">
        <v>0</v>
      </c>
      <c r="DI70" s="32">
        <v>295009</v>
      </c>
      <c r="DJ70" s="32">
        <v>3357</v>
      </c>
      <c r="DK70" s="32">
        <v>19306399</v>
      </c>
      <c r="DM70" s="32">
        <v>307353</v>
      </c>
      <c r="DN70" s="32">
        <v>0</v>
      </c>
      <c r="DP70" s="32">
        <v>184976</v>
      </c>
      <c r="DQ70" s="32">
        <v>4271</v>
      </c>
      <c r="DR70" s="32">
        <v>20126385</v>
      </c>
      <c r="DU70" s="32">
        <v>0</v>
      </c>
      <c r="DW70" s="32">
        <v>297553</v>
      </c>
      <c r="DX70" s="38">
        <v>5474</v>
      </c>
      <c r="DY70" s="36">
        <v>20907090</v>
      </c>
      <c r="DZ70" s="37"/>
      <c r="EA70" s="35"/>
      <c r="EB70" s="32">
        <v>0</v>
      </c>
      <c r="ED70" s="32">
        <v>297426</v>
      </c>
      <c r="EF70" s="32">
        <v>21820917</v>
      </c>
      <c r="EI70" s="32">
        <v>0</v>
      </c>
      <c r="EK70" s="32">
        <v>297000</v>
      </c>
      <c r="EM70" s="32">
        <v>21993665</v>
      </c>
      <c r="EP70" s="32">
        <v>0</v>
      </c>
      <c r="ER70" s="32">
        <v>297000</v>
      </c>
      <c r="ET70" s="32">
        <v>22300597</v>
      </c>
      <c r="EW70" s="32">
        <v>0</v>
      </c>
      <c r="EY70" s="32">
        <v>297000</v>
      </c>
      <c r="EZ70" s="32">
        <v>3000</v>
      </c>
      <c r="FA70" s="32">
        <v>22746610</v>
      </c>
      <c r="FD70" s="32">
        <v>0</v>
      </c>
      <c r="FF70" s="32">
        <v>297000</v>
      </c>
      <c r="FG70" s="32">
        <v>3000</v>
      </c>
      <c r="FH70" s="32">
        <v>22599356</v>
      </c>
      <c r="FK70" s="32">
        <v>0</v>
      </c>
      <c r="FM70" s="32">
        <v>297000</v>
      </c>
      <c r="FN70" s="32"/>
      <c r="FO70" s="5">
        <v>22207386</v>
      </c>
      <c r="FP70" s="5">
        <v>255000</v>
      </c>
      <c r="FQ70" s="5">
        <v>0</v>
      </c>
      <c r="FR70" s="5">
        <v>0</v>
      </c>
      <c r="FS70" s="5">
        <v>0</v>
      </c>
      <c r="FT70" s="5">
        <v>297000</v>
      </c>
      <c r="FU70" s="5">
        <v>0</v>
      </c>
      <c r="FV70" s="5">
        <v>22622984</v>
      </c>
      <c r="FW70" s="5">
        <v>0</v>
      </c>
      <c r="FX70" s="5">
        <v>3558633</v>
      </c>
      <c r="FY70" s="5">
        <v>0</v>
      </c>
      <c r="FZ70" s="5">
        <v>0</v>
      </c>
      <c r="GA70" s="5">
        <v>361780</v>
      </c>
      <c r="GB70" s="5">
        <v>0</v>
      </c>
      <c r="GC70" s="5">
        <v>22408600</v>
      </c>
      <c r="GD70" s="5">
        <v>0</v>
      </c>
      <c r="GE70" s="5">
        <v>3928425</v>
      </c>
      <c r="GF70" s="5">
        <v>0</v>
      </c>
      <c r="GG70" s="5">
        <v>0</v>
      </c>
      <c r="GH70" s="5">
        <v>361780</v>
      </c>
      <c r="GI70" s="5">
        <v>0</v>
      </c>
      <c r="GJ70" s="5">
        <f>INDEX(Sheet1!$D$2:$D$434,MATCH(Data!B70,Sheet1!$B$2:$B$434,0))</f>
        <v>22959031</v>
      </c>
      <c r="GK70" s="5">
        <f>INDEX(Sheet1!$E$2:$E$434,MATCH(Data!B70,Sheet1!$B$2:$B$434,0))</f>
        <v>0</v>
      </c>
      <c r="GL70" s="5">
        <f>INDEX(Sheet1!$H$2:$H$434,MATCH(Data!B70,Sheet1!$B$2:$B$434,0))</f>
        <v>4457865</v>
      </c>
      <c r="GM70" s="5">
        <f>INDEX(Sheet1!$K$2:$K$434,MATCH(Data!B70,Sheet1!$B$2:$B$434,0))</f>
        <v>0</v>
      </c>
      <c r="GN70" s="5">
        <f>INDEX(Sheet1!$F$2:$F$434,MATCH(Data!B70,Sheet1!$B$2:$B$434,0))</f>
        <v>0</v>
      </c>
      <c r="GO70" s="5">
        <f>INDEX(Sheet1!$I$2:$I$434,MATCH(Data!B70,Sheet1!$B$2:$B$434,0))</f>
        <v>361780</v>
      </c>
      <c r="GP70" s="5">
        <f>INDEX(Sheet1!$J$2:$J$434,MATCH(Data!B70,Sheet1!$B$2:$B$434,0))</f>
        <v>0</v>
      </c>
      <c r="GQ70" s="5">
        <v>22223830</v>
      </c>
      <c r="GR70" s="5">
        <v>0</v>
      </c>
      <c r="GS70" s="5">
        <v>4268600</v>
      </c>
      <c r="GT70" s="5">
        <v>0</v>
      </c>
      <c r="GU70" s="5">
        <v>0</v>
      </c>
      <c r="GV70" s="5">
        <v>361780</v>
      </c>
      <c r="GW70" s="5">
        <v>0</v>
      </c>
    </row>
    <row r="71" spans="1:205" ht="12.75">
      <c r="A71" s="32">
        <v>1120</v>
      </c>
      <c r="B71" s="32" t="s">
        <v>155</v>
      </c>
      <c r="C71" s="32">
        <v>553764</v>
      </c>
      <c r="D71" s="32">
        <v>0</v>
      </c>
      <c r="E71" s="32">
        <v>181723</v>
      </c>
      <c r="F71" s="32">
        <v>0</v>
      </c>
      <c r="G71" s="32">
        <v>0</v>
      </c>
      <c r="H71" s="32">
        <v>0</v>
      </c>
      <c r="I71" s="32">
        <v>0</v>
      </c>
      <c r="J71" s="32">
        <v>515390</v>
      </c>
      <c r="K71" s="32">
        <v>0</v>
      </c>
      <c r="L71" s="32">
        <v>220097</v>
      </c>
      <c r="M71" s="32">
        <v>0</v>
      </c>
      <c r="N71" s="32">
        <v>0</v>
      </c>
      <c r="O71" s="32">
        <v>0</v>
      </c>
      <c r="P71" s="32">
        <v>0</v>
      </c>
      <c r="Q71" s="32">
        <v>471736</v>
      </c>
      <c r="R71" s="32">
        <v>0</v>
      </c>
      <c r="S71" s="32">
        <v>212311</v>
      </c>
      <c r="T71" s="32">
        <v>0</v>
      </c>
      <c r="U71" s="32">
        <v>0</v>
      </c>
      <c r="V71" s="32">
        <v>3000</v>
      </c>
      <c r="W71" s="32">
        <v>0</v>
      </c>
      <c r="X71" s="32">
        <v>336419</v>
      </c>
      <c r="Y71" s="32">
        <v>0</v>
      </c>
      <c r="Z71" s="32">
        <v>203150</v>
      </c>
      <c r="AA71" s="32">
        <v>0</v>
      </c>
      <c r="AB71" s="32">
        <v>0</v>
      </c>
      <c r="AC71" s="32">
        <v>3000</v>
      </c>
      <c r="AD71" s="32">
        <v>0</v>
      </c>
      <c r="AE71" s="32">
        <v>332233</v>
      </c>
      <c r="AF71" s="32">
        <v>0</v>
      </c>
      <c r="AG71" s="32">
        <v>208068</v>
      </c>
      <c r="AH71" s="32">
        <v>0</v>
      </c>
      <c r="AI71" s="32">
        <v>0</v>
      </c>
      <c r="AJ71" s="32">
        <v>3000</v>
      </c>
      <c r="AK71" s="32">
        <v>0</v>
      </c>
      <c r="AL71" s="32">
        <v>368436</v>
      </c>
      <c r="AM71" s="32">
        <v>0</v>
      </c>
      <c r="AN71" s="32">
        <v>338192</v>
      </c>
      <c r="AO71" s="32">
        <v>0</v>
      </c>
      <c r="AP71" s="32">
        <v>0</v>
      </c>
      <c r="AQ71" s="32">
        <v>3000</v>
      </c>
      <c r="AR71" s="32">
        <v>0</v>
      </c>
      <c r="AS71" s="32">
        <v>386640</v>
      </c>
      <c r="AT71" s="32">
        <v>0</v>
      </c>
      <c r="AU71" s="32">
        <v>312492</v>
      </c>
      <c r="AV71" s="32">
        <v>0</v>
      </c>
      <c r="AW71" s="32">
        <v>0</v>
      </c>
      <c r="AX71" s="32">
        <v>3000</v>
      </c>
      <c r="AY71" s="32">
        <v>0</v>
      </c>
      <c r="AZ71" s="32">
        <v>363163</v>
      </c>
      <c r="BA71" s="32">
        <v>0</v>
      </c>
      <c r="BB71" s="32">
        <v>375801</v>
      </c>
      <c r="BC71" s="32">
        <v>0</v>
      </c>
      <c r="BD71" s="32">
        <v>0</v>
      </c>
      <c r="BE71" s="32">
        <v>3000</v>
      </c>
      <c r="BF71" s="32">
        <v>0</v>
      </c>
      <c r="BG71" s="32">
        <v>403337</v>
      </c>
      <c r="BH71" s="32">
        <v>0</v>
      </c>
      <c r="BI71" s="32">
        <v>387896</v>
      </c>
      <c r="BJ71" s="32">
        <v>0</v>
      </c>
      <c r="BK71" s="32">
        <v>0</v>
      </c>
      <c r="BL71" s="32">
        <v>0</v>
      </c>
      <c r="BM71" s="32">
        <v>0</v>
      </c>
      <c r="BN71" s="32">
        <v>393860</v>
      </c>
      <c r="BO71" s="32">
        <v>0</v>
      </c>
      <c r="BP71" s="32">
        <v>404061</v>
      </c>
      <c r="BQ71" s="32">
        <v>0</v>
      </c>
      <c r="BR71" s="32">
        <v>0</v>
      </c>
      <c r="BS71" s="32">
        <v>0</v>
      </c>
      <c r="BT71" s="32">
        <v>0</v>
      </c>
      <c r="BU71" s="32">
        <v>465268</v>
      </c>
      <c r="BV71" s="32">
        <v>31462</v>
      </c>
      <c r="BW71" s="32">
        <v>404063</v>
      </c>
      <c r="BX71" s="32">
        <v>0</v>
      </c>
      <c r="BY71" s="32">
        <v>0</v>
      </c>
      <c r="BZ71" s="32">
        <v>0</v>
      </c>
      <c r="CA71" s="32">
        <v>0</v>
      </c>
      <c r="CB71" s="32">
        <v>543140</v>
      </c>
      <c r="CC71" s="32">
        <v>28008</v>
      </c>
      <c r="CD71" s="32">
        <v>403600</v>
      </c>
      <c r="CE71" s="32">
        <v>0</v>
      </c>
      <c r="CF71" s="32">
        <v>0</v>
      </c>
      <c r="CG71" s="32">
        <v>0</v>
      </c>
      <c r="CH71" s="32">
        <v>0</v>
      </c>
      <c r="CI71" s="32">
        <v>517852</v>
      </c>
      <c r="CJ71" s="32">
        <v>60007.71</v>
      </c>
      <c r="CK71" s="32">
        <v>402673</v>
      </c>
      <c r="CL71" s="32">
        <v>0</v>
      </c>
      <c r="CO71" s="32">
        <v>0</v>
      </c>
      <c r="CP71" s="32">
        <v>492350</v>
      </c>
      <c r="CQ71" s="32">
        <v>94008</v>
      </c>
      <c r="CR71" s="32">
        <v>402235</v>
      </c>
      <c r="CS71" s="32">
        <v>0</v>
      </c>
      <c r="CU71" s="32">
        <v>21397</v>
      </c>
      <c r="CV71" s="32">
        <v>0</v>
      </c>
      <c r="CW71" s="32">
        <v>596701</v>
      </c>
      <c r="CX71" s="32">
        <v>132008</v>
      </c>
      <c r="CY71" s="32">
        <v>403105</v>
      </c>
      <c r="CZ71" s="32">
        <v>0</v>
      </c>
      <c r="DB71" s="32">
        <v>22148</v>
      </c>
      <c r="DC71" s="32">
        <v>0</v>
      </c>
      <c r="DD71" s="32">
        <v>663275</v>
      </c>
      <c r="DE71" s="32">
        <v>142008</v>
      </c>
      <c r="DF71" s="32">
        <v>405085</v>
      </c>
      <c r="DG71" s="32">
        <v>0</v>
      </c>
      <c r="DI71" s="32">
        <v>23615</v>
      </c>
      <c r="DK71" s="32">
        <v>652085</v>
      </c>
      <c r="DL71" s="32">
        <v>138364.69</v>
      </c>
      <c r="DM71" s="32">
        <v>376375</v>
      </c>
      <c r="DN71" s="32">
        <v>0</v>
      </c>
      <c r="DP71" s="32">
        <v>36842</v>
      </c>
      <c r="DR71" s="32">
        <v>555901</v>
      </c>
      <c r="DS71" s="32">
        <v>138367.71</v>
      </c>
      <c r="DT71" s="32">
        <v>379050</v>
      </c>
      <c r="DU71" s="32">
        <v>0</v>
      </c>
      <c r="DW71" s="32">
        <v>35000</v>
      </c>
      <c r="DX71" s="35"/>
      <c r="DY71" s="36">
        <v>585362</v>
      </c>
      <c r="DZ71" s="36">
        <v>138367.71</v>
      </c>
      <c r="EA71" s="38">
        <v>379050</v>
      </c>
      <c r="EB71" s="32">
        <v>0</v>
      </c>
      <c r="ED71" s="32">
        <v>35000</v>
      </c>
      <c r="EF71" s="32">
        <v>862357</v>
      </c>
      <c r="EG71" s="32">
        <v>138368</v>
      </c>
      <c r="EH71" s="32">
        <v>238563</v>
      </c>
      <c r="EI71" s="32">
        <v>0</v>
      </c>
      <c r="EM71" s="32">
        <v>903147</v>
      </c>
      <c r="EN71" s="32">
        <v>138368</v>
      </c>
      <c r="EO71" s="32">
        <v>232925</v>
      </c>
      <c r="EP71" s="32">
        <v>0</v>
      </c>
      <c r="ET71" s="32">
        <v>787742</v>
      </c>
      <c r="EU71" s="32">
        <v>138368</v>
      </c>
      <c r="EV71" s="32">
        <v>229850</v>
      </c>
      <c r="EW71" s="32">
        <v>0</v>
      </c>
      <c r="FA71" s="32">
        <v>933977</v>
      </c>
      <c r="FC71" s="32">
        <v>230475</v>
      </c>
      <c r="FD71" s="32">
        <v>0</v>
      </c>
      <c r="FH71" s="32">
        <v>1061010</v>
      </c>
      <c r="FJ71" s="32">
        <v>233313</v>
      </c>
      <c r="FK71" s="32">
        <v>0</v>
      </c>
      <c r="FO71" s="5">
        <v>1234258</v>
      </c>
      <c r="FP71" s="5">
        <v>0</v>
      </c>
      <c r="FQ71" s="5">
        <v>23340</v>
      </c>
      <c r="FR71" s="5">
        <v>0</v>
      </c>
      <c r="FS71" s="5">
        <v>0</v>
      </c>
      <c r="FT71" s="5">
        <v>0</v>
      </c>
      <c r="FU71" s="5">
        <v>0</v>
      </c>
      <c r="FV71" s="5">
        <v>1246239</v>
      </c>
      <c r="FW71" s="5">
        <v>66145</v>
      </c>
      <c r="FX71" s="5">
        <v>0</v>
      </c>
      <c r="FY71" s="5">
        <v>0</v>
      </c>
      <c r="FZ71" s="5">
        <v>0</v>
      </c>
      <c r="GA71" s="5">
        <v>0</v>
      </c>
      <c r="GB71" s="5">
        <v>0</v>
      </c>
      <c r="GC71" s="5">
        <v>1283162</v>
      </c>
      <c r="GD71" s="5">
        <v>66064</v>
      </c>
      <c r="GE71" s="5">
        <v>0</v>
      </c>
      <c r="GF71" s="5">
        <v>0</v>
      </c>
      <c r="GG71" s="5">
        <v>0</v>
      </c>
      <c r="GH71" s="5">
        <v>0</v>
      </c>
      <c r="GI71" s="5">
        <v>0</v>
      </c>
      <c r="GJ71" s="5">
        <f>INDEX(Sheet1!$D$2:$D$434,MATCH(Data!B71,Sheet1!$B$2:$B$434,0))</f>
        <v>1177912</v>
      </c>
      <c r="GK71" s="5">
        <f>INDEX(Sheet1!$E$2:$E$434,MATCH(Data!B71,Sheet1!$B$2:$B$434,0))</f>
        <v>66064</v>
      </c>
      <c r="GL71" s="5">
        <f>INDEX(Sheet1!$H$2:$H$434,MATCH(Data!B71,Sheet1!$B$2:$B$434,0))</f>
        <v>0</v>
      </c>
      <c r="GM71" s="5">
        <f>INDEX(Sheet1!$K$2:$K$434,MATCH(Data!B71,Sheet1!$B$2:$B$434,0))</f>
        <v>0</v>
      </c>
      <c r="GN71" s="5">
        <f>INDEX(Sheet1!$F$2:$F$434,MATCH(Data!B71,Sheet1!$B$2:$B$434,0))</f>
        <v>0</v>
      </c>
      <c r="GO71" s="5">
        <f>INDEX(Sheet1!$I$2:$I$434,MATCH(Data!B71,Sheet1!$B$2:$B$434,0))</f>
        <v>112250</v>
      </c>
      <c r="GP71" s="5">
        <f>INDEX(Sheet1!$J$2:$J$434,MATCH(Data!B71,Sheet1!$B$2:$B$434,0))</f>
        <v>0</v>
      </c>
      <c r="GQ71" s="5">
        <v>1247202</v>
      </c>
      <c r="GR71" s="5">
        <v>27095</v>
      </c>
      <c r="GS71" s="5">
        <v>0</v>
      </c>
      <c r="GT71" s="5">
        <v>0</v>
      </c>
      <c r="GU71" s="5">
        <v>0</v>
      </c>
      <c r="GV71" s="5">
        <v>110000</v>
      </c>
      <c r="GW71" s="5">
        <v>0</v>
      </c>
    </row>
    <row r="72" spans="1:205" ht="12.75">
      <c r="A72" s="32">
        <v>1127</v>
      </c>
      <c r="B72" s="32" t="s">
        <v>156</v>
      </c>
      <c r="C72" s="32">
        <v>1164834</v>
      </c>
      <c r="D72" s="32">
        <v>0</v>
      </c>
      <c r="E72" s="32">
        <v>165276</v>
      </c>
      <c r="F72" s="32">
        <v>0</v>
      </c>
      <c r="G72" s="32">
        <v>0</v>
      </c>
      <c r="H72" s="32">
        <v>0</v>
      </c>
      <c r="I72" s="32">
        <v>0</v>
      </c>
      <c r="J72" s="32">
        <v>1224217.9</v>
      </c>
      <c r="K72" s="32">
        <v>0</v>
      </c>
      <c r="L72" s="32">
        <v>199639</v>
      </c>
      <c r="M72" s="32">
        <v>0</v>
      </c>
      <c r="N72" s="32">
        <v>0</v>
      </c>
      <c r="O72" s="32">
        <v>0</v>
      </c>
      <c r="P72" s="32">
        <v>0</v>
      </c>
      <c r="Q72" s="32">
        <v>1104980</v>
      </c>
      <c r="R72" s="32">
        <v>0</v>
      </c>
      <c r="S72" s="32">
        <v>258525</v>
      </c>
      <c r="T72" s="32">
        <v>0</v>
      </c>
      <c r="U72" s="32">
        <v>0</v>
      </c>
      <c r="V72" s="32">
        <v>0</v>
      </c>
      <c r="W72" s="32">
        <v>0</v>
      </c>
      <c r="X72" s="32">
        <v>729149</v>
      </c>
      <c r="Y72" s="32">
        <v>0</v>
      </c>
      <c r="Z72" s="32">
        <v>601567</v>
      </c>
      <c r="AA72" s="32">
        <v>0</v>
      </c>
      <c r="AB72" s="32">
        <v>0</v>
      </c>
      <c r="AC72" s="32">
        <v>0</v>
      </c>
      <c r="AD72" s="32">
        <v>0</v>
      </c>
      <c r="AE72" s="32">
        <v>583753</v>
      </c>
      <c r="AF72" s="32">
        <v>0</v>
      </c>
      <c r="AG72" s="32">
        <v>600448</v>
      </c>
      <c r="AH72" s="32">
        <v>0</v>
      </c>
      <c r="AI72" s="32">
        <v>0</v>
      </c>
      <c r="AJ72" s="32">
        <v>0</v>
      </c>
      <c r="AK72" s="32">
        <v>94</v>
      </c>
      <c r="AL72" s="32">
        <v>513258</v>
      </c>
      <c r="AM72" s="32">
        <v>0</v>
      </c>
      <c r="AN72" s="32">
        <v>651130</v>
      </c>
      <c r="AO72" s="32">
        <v>0</v>
      </c>
      <c r="AP72" s="32">
        <v>0</v>
      </c>
      <c r="AQ72" s="32">
        <v>0</v>
      </c>
      <c r="AR72" s="32">
        <v>0</v>
      </c>
      <c r="AS72" s="32">
        <v>720167</v>
      </c>
      <c r="AT72" s="32">
        <v>0</v>
      </c>
      <c r="AU72" s="32">
        <v>668716</v>
      </c>
      <c r="AV72" s="32">
        <v>0</v>
      </c>
      <c r="AW72" s="32">
        <v>0</v>
      </c>
      <c r="AX72" s="32">
        <v>0</v>
      </c>
      <c r="AY72" s="32">
        <v>0</v>
      </c>
      <c r="AZ72" s="32">
        <v>654946</v>
      </c>
      <c r="BA72" s="32">
        <v>0</v>
      </c>
      <c r="BB72" s="32">
        <v>665047</v>
      </c>
      <c r="BC72" s="32">
        <v>0</v>
      </c>
      <c r="BD72" s="32">
        <v>0</v>
      </c>
      <c r="BE72" s="32">
        <v>5000</v>
      </c>
      <c r="BF72" s="32">
        <v>0</v>
      </c>
      <c r="BG72" s="32">
        <v>825269</v>
      </c>
      <c r="BH72" s="32">
        <v>0</v>
      </c>
      <c r="BI72" s="32">
        <v>634446</v>
      </c>
      <c r="BJ72" s="32">
        <v>0</v>
      </c>
      <c r="BK72" s="32">
        <v>0</v>
      </c>
      <c r="BL72" s="32">
        <v>5000</v>
      </c>
      <c r="BM72" s="32">
        <v>0</v>
      </c>
      <c r="BN72" s="32">
        <v>918673</v>
      </c>
      <c r="BO72" s="32">
        <v>0</v>
      </c>
      <c r="BP72" s="32">
        <v>655360</v>
      </c>
      <c r="BQ72" s="32">
        <v>0</v>
      </c>
      <c r="BR72" s="32">
        <v>0</v>
      </c>
      <c r="BS72" s="32">
        <v>5000</v>
      </c>
      <c r="BT72" s="32">
        <v>0</v>
      </c>
      <c r="BU72" s="32">
        <v>958174</v>
      </c>
      <c r="BV72" s="32">
        <v>0</v>
      </c>
      <c r="BW72" s="32">
        <v>652536</v>
      </c>
      <c r="BX72" s="32">
        <v>0</v>
      </c>
      <c r="BY72" s="32">
        <v>0</v>
      </c>
      <c r="BZ72" s="32">
        <v>5000</v>
      </c>
      <c r="CA72" s="32">
        <v>0</v>
      </c>
      <c r="CB72" s="32">
        <v>1102164</v>
      </c>
      <c r="CC72" s="32">
        <v>0</v>
      </c>
      <c r="CD72" s="32">
        <v>652547</v>
      </c>
      <c r="CE72" s="32">
        <v>0</v>
      </c>
      <c r="CF72" s="32">
        <v>0</v>
      </c>
      <c r="CG72" s="32">
        <v>5000</v>
      </c>
      <c r="CH72" s="32">
        <v>0</v>
      </c>
      <c r="CI72" s="32">
        <v>922873</v>
      </c>
      <c r="CK72" s="32">
        <v>652582</v>
      </c>
      <c r="CL72" s="32">
        <v>0</v>
      </c>
      <c r="CN72" s="32">
        <v>30000</v>
      </c>
      <c r="CO72" s="32">
        <v>0</v>
      </c>
      <c r="CP72" s="32">
        <v>894271</v>
      </c>
      <c r="CQ72" s="32">
        <v>44000</v>
      </c>
      <c r="CR72" s="32">
        <v>652237</v>
      </c>
      <c r="CS72" s="32">
        <v>0</v>
      </c>
      <c r="CU72" s="32">
        <v>30000</v>
      </c>
      <c r="CV72" s="32">
        <v>1237</v>
      </c>
      <c r="CW72" s="32">
        <v>1163559</v>
      </c>
      <c r="CX72" s="32">
        <v>51000</v>
      </c>
      <c r="CY72" s="32">
        <v>646386</v>
      </c>
      <c r="CZ72" s="32">
        <v>0</v>
      </c>
      <c r="DB72" s="32">
        <v>5000</v>
      </c>
      <c r="DC72" s="32">
        <v>0</v>
      </c>
      <c r="DD72" s="32">
        <v>1215469</v>
      </c>
      <c r="DE72" s="32">
        <v>51000</v>
      </c>
      <c r="DF72" s="32">
        <v>652758</v>
      </c>
      <c r="DG72" s="32">
        <v>0</v>
      </c>
      <c r="DI72" s="32">
        <v>11000</v>
      </c>
      <c r="DK72" s="32">
        <v>1421824</v>
      </c>
      <c r="DL72" s="32">
        <v>55000</v>
      </c>
      <c r="DM72" s="32">
        <v>653860</v>
      </c>
      <c r="DN72" s="32">
        <v>0</v>
      </c>
      <c r="DP72" s="32">
        <v>25000</v>
      </c>
      <c r="DR72" s="32">
        <v>1433838</v>
      </c>
      <c r="DS72" s="32">
        <v>55000</v>
      </c>
      <c r="DT72" s="32">
        <v>657700</v>
      </c>
      <c r="DU72" s="32">
        <v>0</v>
      </c>
      <c r="DW72" s="32">
        <v>20000</v>
      </c>
      <c r="DX72" s="35"/>
      <c r="DY72" s="36">
        <v>1332301</v>
      </c>
      <c r="DZ72" s="36">
        <v>55000</v>
      </c>
      <c r="EA72" s="38">
        <v>628525</v>
      </c>
      <c r="EB72" s="32">
        <v>0</v>
      </c>
      <c r="ED72" s="32">
        <v>20000</v>
      </c>
      <c r="EF72" s="32">
        <v>1249561</v>
      </c>
      <c r="EG72" s="32">
        <v>133662</v>
      </c>
      <c r="EH72" s="32">
        <v>632525</v>
      </c>
      <c r="EI72" s="32">
        <v>0</v>
      </c>
      <c r="EK72" s="32">
        <v>20000</v>
      </c>
      <c r="EM72" s="32">
        <v>1284929</v>
      </c>
      <c r="EN72" s="32">
        <v>164363</v>
      </c>
      <c r="EO72" s="32">
        <v>618640</v>
      </c>
      <c r="EP72" s="32">
        <v>0</v>
      </c>
      <c r="ER72" s="32">
        <v>20000</v>
      </c>
      <c r="ET72" s="32">
        <v>1363090</v>
      </c>
      <c r="EU72" s="32">
        <v>271913</v>
      </c>
      <c r="EV72" s="32">
        <v>504500</v>
      </c>
      <c r="EW72" s="32">
        <v>0</v>
      </c>
      <c r="EY72" s="32">
        <v>20000</v>
      </c>
      <c r="FA72" s="32">
        <v>1158914</v>
      </c>
      <c r="FB72" s="32">
        <v>276013</v>
      </c>
      <c r="FC72" s="32">
        <v>686079</v>
      </c>
      <c r="FD72" s="32">
        <v>0</v>
      </c>
      <c r="FF72" s="32">
        <v>20000</v>
      </c>
      <c r="FH72" s="32">
        <v>1185785</v>
      </c>
      <c r="FI72" s="32">
        <v>574813</v>
      </c>
      <c r="FJ72" s="32">
        <v>399376</v>
      </c>
      <c r="FK72" s="32">
        <v>0</v>
      </c>
      <c r="FM72" s="32">
        <v>20000</v>
      </c>
      <c r="FO72" s="5">
        <v>1042379</v>
      </c>
      <c r="FP72" s="5">
        <v>576513</v>
      </c>
      <c r="FQ72" s="5">
        <v>371587</v>
      </c>
      <c r="FR72" s="5">
        <v>0</v>
      </c>
      <c r="FS72" s="5">
        <v>0</v>
      </c>
      <c r="FT72" s="5">
        <v>30000</v>
      </c>
      <c r="FU72" s="5">
        <v>0</v>
      </c>
      <c r="FV72" s="5">
        <v>976622</v>
      </c>
      <c r="FW72" s="5">
        <v>579963</v>
      </c>
      <c r="FX72" s="5">
        <v>561609</v>
      </c>
      <c r="FY72" s="5">
        <v>0</v>
      </c>
      <c r="FZ72" s="5">
        <v>0</v>
      </c>
      <c r="GA72" s="5">
        <v>30000</v>
      </c>
      <c r="GB72" s="5">
        <v>0</v>
      </c>
      <c r="GC72" s="5">
        <v>1250424</v>
      </c>
      <c r="GD72" s="5">
        <v>577213</v>
      </c>
      <c r="GE72" s="5">
        <v>455198</v>
      </c>
      <c r="GF72" s="5">
        <v>0</v>
      </c>
      <c r="GG72" s="5">
        <v>0</v>
      </c>
      <c r="GH72" s="5">
        <v>30000</v>
      </c>
      <c r="GI72" s="5">
        <v>0</v>
      </c>
      <c r="GJ72" s="5">
        <f>INDEX(Sheet1!$D$2:$D$434,MATCH(Data!B72,Sheet1!$B$2:$B$434,0))</f>
        <v>1250163</v>
      </c>
      <c r="GK72" s="5">
        <f>INDEX(Sheet1!$E$2:$E$434,MATCH(Data!B72,Sheet1!$B$2:$B$434,0))</f>
        <v>553185</v>
      </c>
      <c r="GL72" s="5">
        <f>INDEX(Sheet1!$H$2:$H$434,MATCH(Data!B72,Sheet1!$B$2:$B$434,0))</f>
        <v>650000</v>
      </c>
      <c r="GM72" s="5">
        <f>INDEX(Sheet1!$K$2:$K$434,MATCH(Data!B72,Sheet1!$B$2:$B$434,0))</f>
        <v>0</v>
      </c>
      <c r="GN72" s="5">
        <f>INDEX(Sheet1!$F$2:$F$434,MATCH(Data!B72,Sheet1!$B$2:$B$434,0))</f>
        <v>0</v>
      </c>
      <c r="GO72" s="5">
        <f>INDEX(Sheet1!$I$2:$I$434,MATCH(Data!B72,Sheet1!$B$2:$B$434,0))</f>
        <v>30000</v>
      </c>
      <c r="GP72" s="5">
        <f>INDEX(Sheet1!$J$2:$J$434,MATCH(Data!B72,Sheet1!$B$2:$B$434,0))</f>
        <v>0</v>
      </c>
      <c r="GQ72" s="5">
        <v>998240</v>
      </c>
      <c r="GR72" s="5">
        <v>541245</v>
      </c>
      <c r="GS72" s="5">
        <v>1093974</v>
      </c>
      <c r="GT72" s="5">
        <v>0</v>
      </c>
      <c r="GU72" s="5">
        <v>0</v>
      </c>
      <c r="GV72" s="5">
        <v>30000</v>
      </c>
      <c r="GW72" s="5">
        <v>0</v>
      </c>
    </row>
    <row r="73" spans="1:205" ht="12.75">
      <c r="A73" s="32">
        <v>1134</v>
      </c>
      <c r="B73" s="32" t="s">
        <v>157</v>
      </c>
      <c r="C73" s="32">
        <v>3202738</v>
      </c>
      <c r="D73" s="32">
        <v>0</v>
      </c>
      <c r="E73" s="32">
        <v>262262</v>
      </c>
      <c r="F73" s="32">
        <v>0</v>
      </c>
      <c r="G73" s="32">
        <v>0</v>
      </c>
      <c r="H73" s="32">
        <v>0</v>
      </c>
      <c r="I73" s="32">
        <v>0</v>
      </c>
      <c r="J73" s="32">
        <v>3303105</v>
      </c>
      <c r="K73" s="32">
        <v>0</v>
      </c>
      <c r="L73" s="32">
        <v>256895</v>
      </c>
      <c r="M73" s="32">
        <v>0</v>
      </c>
      <c r="N73" s="32">
        <v>0</v>
      </c>
      <c r="O73" s="32">
        <v>0</v>
      </c>
      <c r="P73" s="32">
        <v>0</v>
      </c>
      <c r="Q73" s="32">
        <v>3135000</v>
      </c>
      <c r="R73" s="32">
        <v>0</v>
      </c>
      <c r="S73" s="32">
        <v>357238</v>
      </c>
      <c r="T73" s="32">
        <v>0</v>
      </c>
      <c r="U73" s="32">
        <v>0</v>
      </c>
      <c r="V73" s="32">
        <v>0</v>
      </c>
      <c r="W73" s="32">
        <v>225</v>
      </c>
      <c r="X73" s="32">
        <v>2473303</v>
      </c>
      <c r="Y73" s="32">
        <v>0</v>
      </c>
      <c r="Z73" s="32">
        <v>515268</v>
      </c>
      <c r="AA73" s="32">
        <v>0</v>
      </c>
      <c r="AB73" s="32">
        <v>0</v>
      </c>
      <c r="AC73" s="32">
        <v>0</v>
      </c>
      <c r="AD73" s="32">
        <v>0</v>
      </c>
      <c r="AE73" s="32">
        <v>2742000</v>
      </c>
      <c r="AF73" s="32">
        <v>0</v>
      </c>
      <c r="AG73" s="32">
        <v>429670</v>
      </c>
      <c r="AH73" s="32">
        <v>0</v>
      </c>
      <c r="AI73" s="32">
        <v>0</v>
      </c>
      <c r="AJ73" s="32">
        <v>0</v>
      </c>
      <c r="AK73" s="32">
        <v>0</v>
      </c>
      <c r="AL73" s="32">
        <v>2884202</v>
      </c>
      <c r="AM73" s="32">
        <v>0</v>
      </c>
      <c r="AN73" s="32">
        <v>417869</v>
      </c>
      <c r="AO73" s="32">
        <v>0</v>
      </c>
      <c r="AP73" s="32">
        <v>0</v>
      </c>
      <c r="AQ73" s="32">
        <v>0</v>
      </c>
      <c r="AR73" s="32">
        <v>0</v>
      </c>
      <c r="AS73" s="32">
        <v>3205243</v>
      </c>
      <c r="AT73" s="32">
        <v>0</v>
      </c>
      <c r="AU73" s="32">
        <v>1166291</v>
      </c>
      <c r="AV73" s="32">
        <v>0</v>
      </c>
      <c r="AW73" s="32">
        <v>0</v>
      </c>
      <c r="AX73" s="32">
        <v>0</v>
      </c>
      <c r="AY73" s="32">
        <v>0</v>
      </c>
      <c r="AZ73" s="32">
        <v>3175870</v>
      </c>
      <c r="BA73" s="32">
        <v>0</v>
      </c>
      <c r="BB73" s="32">
        <v>920000</v>
      </c>
      <c r="BC73" s="32">
        <v>0</v>
      </c>
      <c r="BD73" s="32">
        <v>0</v>
      </c>
      <c r="BE73" s="32">
        <v>0</v>
      </c>
      <c r="BF73" s="32">
        <v>0</v>
      </c>
      <c r="BG73" s="32">
        <v>2688653</v>
      </c>
      <c r="BH73" s="32">
        <v>0</v>
      </c>
      <c r="BI73" s="32">
        <v>1182538</v>
      </c>
      <c r="BJ73" s="32">
        <v>0</v>
      </c>
      <c r="BK73" s="32">
        <v>0</v>
      </c>
      <c r="BL73" s="32">
        <v>0</v>
      </c>
      <c r="BM73" s="32">
        <v>1710</v>
      </c>
      <c r="BN73" s="32">
        <v>2718470</v>
      </c>
      <c r="BO73" s="32">
        <v>0</v>
      </c>
      <c r="BP73" s="32">
        <v>1199713</v>
      </c>
      <c r="BQ73" s="32">
        <v>0</v>
      </c>
      <c r="BR73" s="32">
        <v>0</v>
      </c>
      <c r="BS73" s="32">
        <v>14500</v>
      </c>
      <c r="BT73" s="32">
        <v>763</v>
      </c>
      <c r="BU73" s="32">
        <v>2489510</v>
      </c>
      <c r="BV73" s="32">
        <v>87396</v>
      </c>
      <c r="BW73" s="32">
        <v>1238058</v>
      </c>
      <c r="BX73" s="32">
        <v>0</v>
      </c>
      <c r="BY73" s="32">
        <v>0</v>
      </c>
      <c r="BZ73" s="32">
        <v>5000</v>
      </c>
      <c r="CA73" s="32">
        <v>0</v>
      </c>
      <c r="CB73" s="32">
        <v>2513392</v>
      </c>
      <c r="CC73" s="32">
        <v>80503</v>
      </c>
      <c r="CD73" s="32">
        <v>1254566</v>
      </c>
      <c r="CE73" s="32">
        <v>0</v>
      </c>
      <c r="CF73" s="32">
        <v>0</v>
      </c>
      <c r="CG73" s="32">
        <v>0</v>
      </c>
      <c r="CH73" s="32">
        <v>1655</v>
      </c>
      <c r="CI73" s="32">
        <v>2305062</v>
      </c>
      <c r="CJ73" s="32">
        <v>83946</v>
      </c>
      <c r="CK73" s="32">
        <v>1285839</v>
      </c>
      <c r="CL73" s="32">
        <v>0</v>
      </c>
      <c r="CO73" s="32">
        <v>110</v>
      </c>
      <c r="CP73" s="32">
        <v>2467737</v>
      </c>
      <c r="CQ73" s="32">
        <v>81375</v>
      </c>
      <c r="CR73" s="32">
        <v>1326139</v>
      </c>
      <c r="CS73" s="32">
        <v>0</v>
      </c>
      <c r="CV73" s="32">
        <v>670</v>
      </c>
      <c r="CW73" s="32">
        <v>2567020</v>
      </c>
      <c r="CX73" s="32">
        <v>85205</v>
      </c>
      <c r="CY73" s="32">
        <v>1361089</v>
      </c>
      <c r="CZ73" s="32">
        <v>0</v>
      </c>
      <c r="DC73" s="32">
        <v>2066</v>
      </c>
      <c r="DD73" s="32">
        <v>2744524</v>
      </c>
      <c r="DE73" s="32">
        <v>88775</v>
      </c>
      <c r="DF73" s="32">
        <v>1385848</v>
      </c>
      <c r="DG73" s="32">
        <v>0</v>
      </c>
      <c r="DJ73" s="32">
        <v>399</v>
      </c>
      <c r="DK73" s="32">
        <v>3059601</v>
      </c>
      <c r="DL73" s="32">
        <v>92085</v>
      </c>
      <c r="DM73" s="32">
        <v>1425435</v>
      </c>
      <c r="DN73" s="32">
        <v>0</v>
      </c>
      <c r="DQ73" s="32">
        <v>358</v>
      </c>
      <c r="DR73" s="32">
        <v>3228670</v>
      </c>
      <c r="DS73" s="32">
        <v>95135</v>
      </c>
      <c r="DT73" s="32">
        <v>1456176</v>
      </c>
      <c r="DU73" s="32">
        <v>0</v>
      </c>
      <c r="DX73" s="38">
        <v>727.45</v>
      </c>
      <c r="DY73" s="36">
        <v>3352300</v>
      </c>
      <c r="DZ73" s="36">
        <v>97926</v>
      </c>
      <c r="EA73" s="38">
        <v>1428289</v>
      </c>
      <c r="EB73" s="32">
        <v>0</v>
      </c>
      <c r="EE73" s="32">
        <v>266</v>
      </c>
      <c r="EF73" s="32">
        <v>3433537</v>
      </c>
      <c r="EG73" s="32">
        <v>100456</v>
      </c>
      <c r="EH73" s="32">
        <v>1408654</v>
      </c>
      <c r="EI73" s="32">
        <v>0</v>
      </c>
      <c r="EK73" s="32">
        <v>8000</v>
      </c>
      <c r="EL73" s="32">
        <v>975</v>
      </c>
      <c r="EM73" s="32">
        <v>3325046</v>
      </c>
      <c r="EN73" s="32">
        <v>112725</v>
      </c>
      <c r="EO73" s="32">
        <v>1406271</v>
      </c>
      <c r="EP73" s="32">
        <v>0</v>
      </c>
      <c r="ER73" s="32">
        <v>8000</v>
      </c>
      <c r="ES73" s="32">
        <v>107</v>
      </c>
      <c r="ET73" s="32">
        <v>3142668</v>
      </c>
      <c r="EU73" s="32">
        <v>114735</v>
      </c>
      <c r="EV73" s="32">
        <v>1801000</v>
      </c>
      <c r="EW73" s="32">
        <v>0</v>
      </c>
      <c r="EY73" s="32">
        <v>8000</v>
      </c>
      <c r="FA73" s="32">
        <v>2975731</v>
      </c>
      <c r="FB73" s="32">
        <v>128015</v>
      </c>
      <c r="FC73" s="32">
        <v>2047000</v>
      </c>
      <c r="FD73" s="32">
        <v>0</v>
      </c>
      <c r="FF73" s="32">
        <v>8000</v>
      </c>
      <c r="FH73" s="32">
        <v>2850843</v>
      </c>
      <c r="FI73" s="32">
        <v>127000</v>
      </c>
      <c r="FJ73" s="32">
        <v>2250000</v>
      </c>
      <c r="FK73" s="32">
        <v>0</v>
      </c>
      <c r="FM73" s="32">
        <v>16000</v>
      </c>
      <c r="FO73" s="5">
        <v>3502423</v>
      </c>
      <c r="FP73" s="5">
        <v>727447</v>
      </c>
      <c r="FQ73" s="5">
        <v>1059750</v>
      </c>
      <c r="FR73" s="5">
        <v>0</v>
      </c>
      <c r="FS73" s="5">
        <v>0</v>
      </c>
      <c r="FT73" s="5">
        <v>0</v>
      </c>
      <c r="FU73" s="5">
        <v>0</v>
      </c>
      <c r="FV73" s="5">
        <v>3856482</v>
      </c>
      <c r="FW73" s="5">
        <v>132315</v>
      </c>
      <c r="FX73" s="5">
        <v>1042950</v>
      </c>
      <c r="FY73" s="5">
        <v>0</v>
      </c>
      <c r="FZ73" s="5">
        <v>0</v>
      </c>
      <c r="GA73" s="5">
        <v>10000</v>
      </c>
      <c r="GB73" s="5">
        <v>0</v>
      </c>
      <c r="GC73" s="5">
        <v>4090925</v>
      </c>
      <c r="GD73" s="5">
        <v>139430</v>
      </c>
      <c r="GE73" s="5">
        <v>0</v>
      </c>
      <c r="GF73" s="5">
        <v>0</v>
      </c>
      <c r="GG73" s="5">
        <v>0</v>
      </c>
      <c r="GH73" s="5">
        <v>20000</v>
      </c>
      <c r="GI73" s="5">
        <v>0</v>
      </c>
      <c r="GJ73" s="5">
        <f>INDEX(Sheet1!$D$2:$D$434,MATCH(Data!B73,Sheet1!$B$2:$B$434,0))</f>
        <v>4738699</v>
      </c>
      <c r="GK73" s="5">
        <f>INDEX(Sheet1!$E$2:$E$434,MATCH(Data!B73,Sheet1!$B$2:$B$434,0))</f>
        <v>140998</v>
      </c>
      <c r="GL73" s="5">
        <f>INDEX(Sheet1!$H$2:$H$434,MATCH(Data!B73,Sheet1!$B$2:$B$434,0))</f>
        <v>0</v>
      </c>
      <c r="GM73" s="5">
        <f>INDEX(Sheet1!$K$2:$K$434,MATCH(Data!B73,Sheet1!$B$2:$B$434,0))</f>
        <v>0</v>
      </c>
      <c r="GN73" s="5">
        <f>INDEX(Sheet1!$F$2:$F$434,MATCH(Data!B73,Sheet1!$B$2:$B$434,0))</f>
        <v>0</v>
      </c>
      <c r="GO73" s="5">
        <f>INDEX(Sheet1!$I$2:$I$434,MATCH(Data!B73,Sheet1!$B$2:$B$434,0))</f>
        <v>3000</v>
      </c>
      <c r="GP73" s="5">
        <f>INDEX(Sheet1!$J$2:$J$434,MATCH(Data!B73,Sheet1!$B$2:$B$434,0))</f>
        <v>0</v>
      </c>
      <c r="GQ73" s="5">
        <v>4971247</v>
      </c>
      <c r="GR73" s="5">
        <v>147093</v>
      </c>
      <c r="GS73" s="5">
        <v>1814271</v>
      </c>
      <c r="GT73" s="5">
        <v>0</v>
      </c>
      <c r="GU73" s="5">
        <v>0</v>
      </c>
      <c r="GV73" s="5">
        <v>3000</v>
      </c>
      <c r="GW73" s="5">
        <v>0</v>
      </c>
    </row>
    <row r="74" spans="1:205" ht="12.75">
      <c r="A74" s="32">
        <v>1141</v>
      </c>
      <c r="B74" s="32" t="s">
        <v>158</v>
      </c>
      <c r="C74" s="32">
        <v>4287239</v>
      </c>
      <c r="D74" s="32">
        <v>0</v>
      </c>
      <c r="E74" s="32">
        <v>388600</v>
      </c>
      <c r="F74" s="32">
        <v>0</v>
      </c>
      <c r="G74" s="32">
        <v>0</v>
      </c>
      <c r="H74" s="32">
        <v>0</v>
      </c>
      <c r="I74" s="32">
        <v>0</v>
      </c>
      <c r="J74" s="32">
        <v>3853275</v>
      </c>
      <c r="K74" s="32">
        <v>0</v>
      </c>
      <c r="L74" s="32">
        <v>508751</v>
      </c>
      <c r="M74" s="32">
        <v>0</v>
      </c>
      <c r="N74" s="32">
        <v>0</v>
      </c>
      <c r="O74" s="32">
        <v>0</v>
      </c>
      <c r="P74" s="32">
        <v>0</v>
      </c>
      <c r="Q74" s="32">
        <v>3651374</v>
      </c>
      <c r="R74" s="32">
        <v>0</v>
      </c>
      <c r="S74" s="32">
        <v>485241</v>
      </c>
      <c r="T74" s="32">
        <v>0</v>
      </c>
      <c r="U74" s="32">
        <v>0</v>
      </c>
      <c r="V74" s="32">
        <v>0</v>
      </c>
      <c r="W74" s="32">
        <v>0</v>
      </c>
      <c r="X74" s="32">
        <v>2656323</v>
      </c>
      <c r="Y74" s="32">
        <v>0</v>
      </c>
      <c r="Z74" s="32">
        <v>588085</v>
      </c>
      <c r="AA74" s="32">
        <v>0</v>
      </c>
      <c r="AB74" s="32">
        <v>0</v>
      </c>
      <c r="AC74" s="32">
        <v>0</v>
      </c>
      <c r="AD74" s="32">
        <v>0</v>
      </c>
      <c r="AE74" s="32">
        <v>2824449</v>
      </c>
      <c r="AF74" s="32">
        <v>0</v>
      </c>
      <c r="AG74" s="32">
        <v>849801</v>
      </c>
      <c r="AH74" s="32">
        <v>0</v>
      </c>
      <c r="AI74" s="32">
        <v>0</v>
      </c>
      <c r="AJ74" s="32">
        <v>0</v>
      </c>
      <c r="AK74" s="32">
        <v>0</v>
      </c>
      <c r="AL74" s="32">
        <v>2631691</v>
      </c>
      <c r="AM74" s="32">
        <v>0</v>
      </c>
      <c r="AN74" s="32">
        <v>887920</v>
      </c>
      <c r="AO74" s="32">
        <v>0</v>
      </c>
      <c r="AP74" s="32">
        <v>0</v>
      </c>
      <c r="AQ74" s="32">
        <v>0</v>
      </c>
      <c r="AR74" s="32">
        <v>0</v>
      </c>
      <c r="AS74" s="32">
        <v>2779870</v>
      </c>
      <c r="AT74" s="32">
        <v>0</v>
      </c>
      <c r="AU74" s="32">
        <v>917945</v>
      </c>
      <c r="AV74" s="32">
        <v>0</v>
      </c>
      <c r="AW74" s="32">
        <v>0</v>
      </c>
      <c r="AX74" s="32">
        <v>0</v>
      </c>
      <c r="AY74" s="32">
        <v>0</v>
      </c>
      <c r="AZ74" s="32">
        <v>2869297</v>
      </c>
      <c r="BA74" s="32">
        <v>0</v>
      </c>
      <c r="BB74" s="32">
        <v>1716282</v>
      </c>
      <c r="BC74" s="32">
        <v>0</v>
      </c>
      <c r="BD74" s="32">
        <v>0</v>
      </c>
      <c r="BE74" s="32">
        <v>0</v>
      </c>
      <c r="BF74" s="32">
        <v>0</v>
      </c>
      <c r="BG74" s="32">
        <v>3021342</v>
      </c>
      <c r="BH74" s="32">
        <v>0</v>
      </c>
      <c r="BI74" s="32">
        <v>2012332</v>
      </c>
      <c r="BJ74" s="32">
        <v>0</v>
      </c>
      <c r="BK74" s="32">
        <v>0</v>
      </c>
      <c r="BL74" s="32">
        <v>0</v>
      </c>
      <c r="BM74" s="32">
        <v>0</v>
      </c>
      <c r="BN74" s="32">
        <v>3618678</v>
      </c>
      <c r="BO74" s="32">
        <v>0</v>
      </c>
      <c r="BP74" s="32">
        <v>1799366</v>
      </c>
      <c r="BQ74" s="32">
        <v>0</v>
      </c>
      <c r="BR74" s="32">
        <v>0</v>
      </c>
      <c r="BS74" s="32">
        <v>35000</v>
      </c>
      <c r="BT74" s="32">
        <v>0</v>
      </c>
      <c r="BU74" s="32">
        <v>3248250</v>
      </c>
      <c r="BV74" s="32">
        <v>0</v>
      </c>
      <c r="BW74" s="32">
        <v>1837549</v>
      </c>
      <c r="BX74" s="32">
        <v>0</v>
      </c>
      <c r="BY74" s="32">
        <v>0</v>
      </c>
      <c r="BZ74" s="32">
        <v>35000</v>
      </c>
      <c r="CA74" s="32">
        <v>0</v>
      </c>
      <c r="CB74" s="32">
        <v>3436158</v>
      </c>
      <c r="CC74" s="32">
        <v>0</v>
      </c>
      <c r="CD74" s="32">
        <v>1865916</v>
      </c>
      <c r="CE74" s="32">
        <v>0</v>
      </c>
      <c r="CF74" s="32">
        <v>0</v>
      </c>
      <c r="CG74" s="32">
        <v>96159</v>
      </c>
      <c r="CH74" s="32">
        <v>0</v>
      </c>
      <c r="CI74" s="32">
        <v>3358006</v>
      </c>
      <c r="CK74" s="32">
        <v>1990278</v>
      </c>
      <c r="CL74" s="32">
        <v>0</v>
      </c>
      <c r="CN74" s="32">
        <v>128212</v>
      </c>
      <c r="CO74" s="32">
        <v>0</v>
      </c>
      <c r="CP74" s="32">
        <v>2802982</v>
      </c>
      <c r="CR74" s="32">
        <v>2190661</v>
      </c>
      <c r="CS74" s="32">
        <v>0</v>
      </c>
      <c r="CU74" s="32">
        <v>169280</v>
      </c>
      <c r="CV74" s="32">
        <v>0</v>
      </c>
      <c r="CW74" s="32">
        <v>3156821</v>
      </c>
      <c r="CY74" s="32">
        <v>1963695</v>
      </c>
      <c r="CZ74" s="32">
        <v>0</v>
      </c>
      <c r="DB74" s="32">
        <v>224992</v>
      </c>
      <c r="DC74" s="32">
        <v>0</v>
      </c>
      <c r="DD74" s="32">
        <v>3410778</v>
      </c>
      <c r="DF74" s="32">
        <v>1867173</v>
      </c>
      <c r="DG74" s="32">
        <v>0</v>
      </c>
      <c r="DI74" s="32">
        <v>246385</v>
      </c>
      <c r="DK74" s="32">
        <v>3974233</v>
      </c>
      <c r="DM74" s="32">
        <v>1865412</v>
      </c>
      <c r="DN74" s="32">
        <v>0</v>
      </c>
      <c r="DP74" s="32">
        <v>248342</v>
      </c>
      <c r="DR74" s="32">
        <v>4972756</v>
      </c>
      <c r="DT74" s="32">
        <v>1865153</v>
      </c>
      <c r="DU74" s="32">
        <v>0</v>
      </c>
      <c r="DW74" s="32">
        <v>360198</v>
      </c>
      <c r="DX74" s="35"/>
      <c r="DY74" s="36">
        <v>4037733</v>
      </c>
      <c r="DZ74" s="37"/>
      <c r="EA74" s="38">
        <v>1868246</v>
      </c>
      <c r="EB74" s="32">
        <v>0</v>
      </c>
      <c r="ED74" s="32">
        <v>373351</v>
      </c>
      <c r="EF74" s="32">
        <v>4186363</v>
      </c>
      <c r="EG74" s="32">
        <v>122531</v>
      </c>
      <c r="EH74" s="32">
        <v>1619060</v>
      </c>
      <c r="EI74" s="32">
        <v>0</v>
      </c>
      <c r="EK74" s="32">
        <v>418470</v>
      </c>
      <c r="EM74" s="32">
        <v>4071926</v>
      </c>
      <c r="EN74" s="32">
        <v>126053</v>
      </c>
      <c r="EO74" s="32">
        <v>1610413</v>
      </c>
      <c r="EP74" s="32">
        <v>0</v>
      </c>
      <c r="ER74" s="32">
        <v>418470</v>
      </c>
      <c r="ET74" s="32">
        <v>4194270</v>
      </c>
      <c r="EU74" s="32">
        <v>124976</v>
      </c>
      <c r="EV74" s="32">
        <v>1545715</v>
      </c>
      <c r="EW74" s="32">
        <v>0</v>
      </c>
      <c r="EY74" s="32">
        <v>418470</v>
      </c>
      <c r="FA74" s="32">
        <v>3964988</v>
      </c>
      <c r="FB74" s="32">
        <v>128548</v>
      </c>
      <c r="FC74" s="32">
        <v>1572069</v>
      </c>
      <c r="FD74" s="32">
        <v>0</v>
      </c>
      <c r="FF74" s="32">
        <v>508470</v>
      </c>
      <c r="FH74" s="32">
        <v>3772753</v>
      </c>
      <c r="FI74" s="32">
        <v>126760</v>
      </c>
      <c r="FJ74" s="32">
        <v>1673676</v>
      </c>
      <c r="FK74" s="32">
        <v>0</v>
      </c>
      <c r="FM74" s="32">
        <v>508470</v>
      </c>
      <c r="FO74" s="5">
        <v>4173896</v>
      </c>
      <c r="FP74" s="5">
        <v>124670</v>
      </c>
      <c r="FQ74" s="5">
        <v>1725825</v>
      </c>
      <c r="FR74" s="5">
        <v>0</v>
      </c>
      <c r="FS74" s="5">
        <v>0</v>
      </c>
      <c r="FT74" s="5">
        <v>458000</v>
      </c>
      <c r="FU74" s="5">
        <v>4318</v>
      </c>
      <c r="FV74" s="5">
        <v>4723794</v>
      </c>
      <c r="FW74" s="5">
        <v>128543</v>
      </c>
      <c r="FX74" s="5">
        <v>1630000</v>
      </c>
      <c r="FY74" s="5">
        <v>0</v>
      </c>
      <c r="FZ74" s="5">
        <v>0</v>
      </c>
      <c r="GA74" s="5">
        <v>508500</v>
      </c>
      <c r="GB74" s="5">
        <v>0</v>
      </c>
      <c r="GC74" s="5">
        <v>4524563</v>
      </c>
      <c r="GD74" s="5">
        <v>129193</v>
      </c>
      <c r="GE74" s="5">
        <v>1897413</v>
      </c>
      <c r="GF74" s="5">
        <v>0</v>
      </c>
      <c r="GG74" s="5">
        <v>0</v>
      </c>
      <c r="GH74" s="5">
        <v>508500</v>
      </c>
      <c r="GI74" s="5">
        <v>2901</v>
      </c>
      <c r="GJ74" s="5">
        <f>INDEX(Sheet1!$D$2:$D$434,MATCH(Data!B74,Sheet1!$B$2:$B$434,0))</f>
        <v>3698355</v>
      </c>
      <c r="GK74" s="5">
        <f>INDEX(Sheet1!$E$2:$E$434,MATCH(Data!B74,Sheet1!$B$2:$B$434,0))</f>
        <v>125833</v>
      </c>
      <c r="GL74" s="5">
        <f>INDEX(Sheet1!$H$2:$H$434,MATCH(Data!B74,Sheet1!$B$2:$B$434,0))</f>
        <v>2739545</v>
      </c>
      <c r="GM74" s="5">
        <f>INDEX(Sheet1!$K$2:$K$434,MATCH(Data!B74,Sheet1!$B$2:$B$434,0))</f>
        <v>0</v>
      </c>
      <c r="GN74" s="5">
        <f>INDEX(Sheet1!$F$2:$F$434,MATCH(Data!B74,Sheet1!$B$2:$B$434,0))</f>
        <v>0</v>
      </c>
      <c r="GO74" s="5">
        <f>INDEX(Sheet1!$I$2:$I$434,MATCH(Data!B74,Sheet1!$B$2:$B$434,0))</f>
        <v>756500</v>
      </c>
      <c r="GP74" s="5">
        <f>INDEX(Sheet1!$J$2:$J$434,MATCH(Data!B74,Sheet1!$B$2:$B$434,0))</f>
        <v>0</v>
      </c>
      <c r="GQ74" s="5">
        <v>3571872</v>
      </c>
      <c r="GR74" s="5">
        <v>127031</v>
      </c>
      <c r="GS74" s="5">
        <v>2237742</v>
      </c>
      <c r="GT74" s="5">
        <v>0</v>
      </c>
      <c r="GU74" s="5">
        <v>0</v>
      </c>
      <c r="GV74" s="5">
        <v>1801408</v>
      </c>
      <c r="GW74" s="5">
        <v>0</v>
      </c>
    </row>
    <row r="75" spans="1:205" ht="12.75">
      <c r="A75" s="32">
        <v>1155</v>
      </c>
      <c r="B75" s="32" t="s">
        <v>159</v>
      </c>
      <c r="C75" s="32">
        <v>1997351</v>
      </c>
      <c r="D75" s="32">
        <v>0</v>
      </c>
      <c r="E75" s="32">
        <v>0</v>
      </c>
      <c r="F75" s="32">
        <v>0</v>
      </c>
      <c r="G75" s="32">
        <v>53926</v>
      </c>
      <c r="H75" s="32">
        <v>4000</v>
      </c>
      <c r="I75" s="32">
        <v>0</v>
      </c>
      <c r="J75" s="32">
        <v>1986719</v>
      </c>
      <c r="K75" s="32">
        <v>0</v>
      </c>
      <c r="L75" s="32">
        <v>0</v>
      </c>
      <c r="M75" s="32">
        <v>0</v>
      </c>
      <c r="N75" s="32">
        <v>56684</v>
      </c>
      <c r="O75" s="32">
        <v>4000</v>
      </c>
      <c r="P75" s="32">
        <v>0</v>
      </c>
      <c r="Q75" s="32">
        <v>1863577</v>
      </c>
      <c r="R75" s="32">
        <v>0</v>
      </c>
      <c r="S75" s="32">
        <v>0</v>
      </c>
      <c r="T75" s="32">
        <v>0</v>
      </c>
      <c r="U75" s="32">
        <v>59782</v>
      </c>
      <c r="V75" s="32">
        <v>4000</v>
      </c>
      <c r="W75" s="32">
        <v>0</v>
      </c>
      <c r="X75" s="32">
        <v>1316232</v>
      </c>
      <c r="Y75" s="32">
        <v>0</v>
      </c>
      <c r="Z75" s="32">
        <v>0</v>
      </c>
      <c r="AA75" s="32">
        <v>0</v>
      </c>
      <c r="AB75" s="32">
        <v>64528</v>
      </c>
      <c r="AC75" s="32">
        <v>4000</v>
      </c>
      <c r="AD75" s="32">
        <v>0</v>
      </c>
      <c r="AE75" s="32">
        <v>1394743</v>
      </c>
      <c r="AF75" s="32">
        <v>0</v>
      </c>
      <c r="AG75" s="32">
        <v>0</v>
      </c>
      <c r="AH75" s="32">
        <v>0</v>
      </c>
      <c r="AI75" s="32">
        <v>0</v>
      </c>
      <c r="AJ75" s="32">
        <v>4000</v>
      </c>
      <c r="AK75" s="32">
        <v>0</v>
      </c>
      <c r="AL75" s="32">
        <v>1597209</v>
      </c>
      <c r="AM75" s="32">
        <v>0</v>
      </c>
      <c r="AN75" s="32">
        <v>328000</v>
      </c>
      <c r="AO75" s="32">
        <v>0</v>
      </c>
      <c r="AP75" s="32">
        <v>0</v>
      </c>
      <c r="AQ75" s="32">
        <v>2509</v>
      </c>
      <c r="AR75" s="32">
        <v>0</v>
      </c>
      <c r="AS75" s="32">
        <v>1417513</v>
      </c>
      <c r="AT75" s="32">
        <v>0</v>
      </c>
      <c r="AU75" s="32">
        <v>413322</v>
      </c>
      <c r="AV75" s="32">
        <v>0</v>
      </c>
      <c r="AW75" s="32">
        <v>0</v>
      </c>
      <c r="AX75" s="32">
        <v>1665</v>
      </c>
      <c r="AY75" s="32">
        <v>0</v>
      </c>
      <c r="AZ75" s="32">
        <v>1528149</v>
      </c>
      <c r="BA75" s="32">
        <v>0</v>
      </c>
      <c r="BB75" s="32">
        <v>452300</v>
      </c>
      <c r="BC75" s="32">
        <v>0</v>
      </c>
      <c r="BD75" s="32">
        <v>0</v>
      </c>
      <c r="BE75" s="32">
        <v>690</v>
      </c>
      <c r="BF75" s="32">
        <v>0</v>
      </c>
      <c r="BG75" s="32">
        <v>1623802</v>
      </c>
      <c r="BH75" s="32">
        <v>0</v>
      </c>
      <c r="BI75" s="32">
        <v>447425</v>
      </c>
      <c r="BJ75" s="32">
        <v>0</v>
      </c>
      <c r="BK75" s="32">
        <v>0</v>
      </c>
      <c r="BL75" s="32">
        <v>0</v>
      </c>
      <c r="BM75" s="32">
        <v>0</v>
      </c>
      <c r="BN75" s="32">
        <v>1747784</v>
      </c>
      <c r="BO75" s="32">
        <v>0</v>
      </c>
      <c r="BP75" s="32">
        <v>467550</v>
      </c>
      <c r="BQ75" s="32">
        <v>0</v>
      </c>
      <c r="BR75" s="32">
        <v>0</v>
      </c>
      <c r="BS75" s="32">
        <v>0</v>
      </c>
      <c r="BT75" s="32">
        <v>0</v>
      </c>
      <c r="BU75" s="32">
        <v>1831741</v>
      </c>
      <c r="BV75" s="32">
        <v>0</v>
      </c>
      <c r="BW75" s="32">
        <v>511700</v>
      </c>
      <c r="BX75" s="32">
        <v>0</v>
      </c>
      <c r="BY75" s="32">
        <v>0</v>
      </c>
      <c r="BZ75" s="32">
        <v>0</v>
      </c>
      <c r="CA75" s="32">
        <v>0</v>
      </c>
      <c r="CB75" s="32">
        <v>2043700</v>
      </c>
      <c r="CC75" s="32">
        <v>0</v>
      </c>
      <c r="CD75" s="32">
        <v>528700</v>
      </c>
      <c r="CE75" s="32">
        <v>0</v>
      </c>
      <c r="CF75" s="32">
        <v>0</v>
      </c>
      <c r="CG75" s="32">
        <v>0</v>
      </c>
      <c r="CH75" s="32">
        <v>0</v>
      </c>
      <c r="CI75" s="32">
        <v>1707888</v>
      </c>
      <c r="CK75" s="32">
        <v>544700</v>
      </c>
      <c r="CL75" s="32">
        <v>0</v>
      </c>
      <c r="CO75" s="32">
        <v>0</v>
      </c>
      <c r="CP75" s="32">
        <v>1957142</v>
      </c>
      <c r="CR75" s="32">
        <v>549425</v>
      </c>
      <c r="CS75" s="32">
        <v>0</v>
      </c>
      <c r="CV75" s="32">
        <v>0</v>
      </c>
      <c r="CW75" s="32">
        <v>2273514</v>
      </c>
      <c r="CY75" s="32">
        <v>562563</v>
      </c>
      <c r="CZ75" s="32">
        <v>0</v>
      </c>
      <c r="DC75" s="32">
        <v>0</v>
      </c>
      <c r="DD75" s="32">
        <v>2345952</v>
      </c>
      <c r="DF75" s="32">
        <v>599687.5</v>
      </c>
      <c r="DG75" s="32">
        <v>0</v>
      </c>
      <c r="DK75" s="32">
        <v>2750415</v>
      </c>
      <c r="DM75" s="32">
        <v>589787.5</v>
      </c>
      <c r="DN75" s="32">
        <v>0</v>
      </c>
      <c r="DP75" s="32">
        <v>25000</v>
      </c>
      <c r="DR75" s="32">
        <v>2689851</v>
      </c>
      <c r="DT75" s="32">
        <v>647956.26</v>
      </c>
      <c r="DU75" s="32">
        <v>0</v>
      </c>
      <c r="DX75" s="35"/>
      <c r="DY75" s="36">
        <v>2694610</v>
      </c>
      <c r="DZ75" s="37"/>
      <c r="EA75" s="38">
        <v>642500</v>
      </c>
      <c r="EB75" s="32">
        <v>0</v>
      </c>
      <c r="EF75" s="32">
        <v>2825453</v>
      </c>
      <c r="EH75" s="32">
        <v>511900</v>
      </c>
      <c r="EI75" s="32">
        <v>0</v>
      </c>
      <c r="EM75" s="32">
        <v>2653280</v>
      </c>
      <c r="EO75" s="32">
        <v>730900</v>
      </c>
      <c r="EP75" s="32">
        <v>0</v>
      </c>
      <c r="ET75" s="32">
        <v>2680020</v>
      </c>
      <c r="EV75" s="32">
        <v>752100</v>
      </c>
      <c r="EW75" s="32">
        <v>0</v>
      </c>
      <c r="EY75" s="32">
        <v>25000</v>
      </c>
      <c r="FA75" s="32">
        <v>2857754</v>
      </c>
      <c r="FC75" s="32">
        <v>681125</v>
      </c>
      <c r="FD75" s="32">
        <v>0</v>
      </c>
      <c r="FH75" s="32">
        <v>2981368</v>
      </c>
      <c r="FJ75" s="32">
        <v>650400</v>
      </c>
      <c r="FK75" s="32">
        <v>0</v>
      </c>
      <c r="FO75" s="5">
        <v>2876180</v>
      </c>
      <c r="FP75" s="5">
        <v>0</v>
      </c>
      <c r="FQ75" s="5">
        <v>725000</v>
      </c>
      <c r="FR75" s="5">
        <v>0</v>
      </c>
      <c r="FS75" s="5">
        <v>0</v>
      </c>
      <c r="FT75" s="5">
        <v>0</v>
      </c>
      <c r="FU75" s="5">
        <v>0</v>
      </c>
      <c r="FV75" s="5">
        <v>2956906</v>
      </c>
      <c r="FW75" s="5">
        <v>0</v>
      </c>
      <c r="FX75" s="5">
        <v>733012</v>
      </c>
      <c r="FY75" s="5">
        <v>0</v>
      </c>
      <c r="FZ75" s="5">
        <v>0</v>
      </c>
      <c r="GA75" s="5">
        <v>0</v>
      </c>
      <c r="GB75" s="5">
        <v>0</v>
      </c>
      <c r="GC75" s="5">
        <v>3473705</v>
      </c>
      <c r="GD75" s="5">
        <v>0</v>
      </c>
      <c r="GE75" s="5">
        <v>620150</v>
      </c>
      <c r="GF75" s="5">
        <v>0</v>
      </c>
      <c r="GG75" s="5">
        <v>0</v>
      </c>
      <c r="GH75" s="5">
        <v>0</v>
      </c>
      <c r="GI75" s="5">
        <v>0</v>
      </c>
      <c r="GJ75" s="5">
        <f>INDEX(Sheet1!$D$2:$D$434,MATCH(Data!B75,Sheet1!$B$2:$B$434,0))</f>
        <v>3310585</v>
      </c>
      <c r="GK75" s="5">
        <f>INDEX(Sheet1!$E$2:$E$434,MATCH(Data!B75,Sheet1!$B$2:$B$434,0))</f>
        <v>0</v>
      </c>
      <c r="GL75" s="5">
        <f>INDEX(Sheet1!$H$2:$H$434,MATCH(Data!B75,Sheet1!$B$2:$B$434,0))</f>
        <v>725700</v>
      </c>
      <c r="GM75" s="5">
        <f>INDEX(Sheet1!$K$2:$K$434,MATCH(Data!B75,Sheet1!$B$2:$B$434,0))</f>
        <v>0</v>
      </c>
      <c r="GN75" s="5">
        <f>INDEX(Sheet1!$F$2:$F$434,MATCH(Data!B75,Sheet1!$B$2:$B$434,0))</f>
        <v>0</v>
      </c>
      <c r="GO75" s="5">
        <f>INDEX(Sheet1!$I$2:$I$434,MATCH(Data!B75,Sheet1!$B$2:$B$434,0))</f>
        <v>0</v>
      </c>
      <c r="GP75" s="5">
        <f>INDEX(Sheet1!$J$2:$J$434,MATCH(Data!B75,Sheet1!$B$2:$B$434,0))</f>
        <v>0</v>
      </c>
      <c r="GQ75" s="5">
        <v>2683683</v>
      </c>
      <c r="GR75" s="5">
        <v>0</v>
      </c>
      <c r="GS75" s="5">
        <v>1325700</v>
      </c>
      <c r="GT75" s="5">
        <v>0</v>
      </c>
      <c r="GU75" s="5">
        <v>0</v>
      </c>
      <c r="GV75" s="5">
        <v>0</v>
      </c>
      <c r="GW75" s="5">
        <v>0</v>
      </c>
    </row>
    <row r="76" spans="1:205" ht="12.75">
      <c r="A76" s="32">
        <v>1162</v>
      </c>
      <c r="B76" s="32" t="s">
        <v>160</v>
      </c>
      <c r="C76" s="32">
        <v>2192277</v>
      </c>
      <c r="D76" s="32">
        <v>0</v>
      </c>
      <c r="E76" s="32">
        <v>217500</v>
      </c>
      <c r="F76" s="32">
        <v>0</v>
      </c>
      <c r="G76" s="32">
        <v>0</v>
      </c>
      <c r="H76" s="32">
        <v>12000</v>
      </c>
      <c r="I76" s="32">
        <v>0</v>
      </c>
      <c r="J76" s="32">
        <v>2242040</v>
      </c>
      <c r="K76" s="32">
        <v>0</v>
      </c>
      <c r="L76" s="32">
        <v>210762</v>
      </c>
      <c r="M76" s="32">
        <v>0</v>
      </c>
      <c r="N76" s="32">
        <v>0</v>
      </c>
      <c r="O76" s="32">
        <v>4000</v>
      </c>
      <c r="P76" s="32">
        <v>0</v>
      </c>
      <c r="Q76" s="32">
        <v>2113838</v>
      </c>
      <c r="R76" s="32">
        <v>0</v>
      </c>
      <c r="S76" s="32">
        <v>210000</v>
      </c>
      <c r="T76" s="32">
        <v>0</v>
      </c>
      <c r="U76" s="32">
        <v>0</v>
      </c>
      <c r="V76" s="32">
        <v>4000</v>
      </c>
      <c r="W76" s="32">
        <v>0</v>
      </c>
      <c r="X76" s="32">
        <v>1521396</v>
      </c>
      <c r="Y76" s="32">
        <v>0</v>
      </c>
      <c r="Z76" s="32">
        <v>567960</v>
      </c>
      <c r="AA76" s="32">
        <v>0</v>
      </c>
      <c r="AB76" s="32">
        <v>0</v>
      </c>
      <c r="AC76" s="32">
        <v>8000</v>
      </c>
      <c r="AD76" s="32">
        <v>0</v>
      </c>
      <c r="AE76" s="32">
        <v>1299326</v>
      </c>
      <c r="AF76" s="32">
        <v>0</v>
      </c>
      <c r="AG76" s="32">
        <v>512300</v>
      </c>
      <c r="AH76" s="32">
        <v>0</v>
      </c>
      <c r="AI76" s="32">
        <v>0</v>
      </c>
      <c r="AJ76" s="32">
        <v>25500</v>
      </c>
      <c r="AK76" s="32">
        <v>0</v>
      </c>
      <c r="AL76" s="32">
        <v>1546772</v>
      </c>
      <c r="AM76" s="32">
        <v>0</v>
      </c>
      <c r="AN76" s="32">
        <v>515000</v>
      </c>
      <c r="AO76" s="32">
        <v>0</v>
      </c>
      <c r="AP76" s="32">
        <v>0</v>
      </c>
      <c r="AQ76" s="32">
        <v>0</v>
      </c>
      <c r="AR76" s="32">
        <v>0</v>
      </c>
      <c r="AS76" s="32">
        <v>1509655</v>
      </c>
      <c r="AT76" s="32">
        <v>0</v>
      </c>
      <c r="AU76" s="32">
        <v>714000</v>
      </c>
      <c r="AV76" s="32">
        <v>0</v>
      </c>
      <c r="AW76" s="32">
        <v>0</v>
      </c>
      <c r="AX76" s="32">
        <v>0</v>
      </c>
      <c r="AY76" s="32">
        <v>0</v>
      </c>
      <c r="AZ76" s="32">
        <v>1600757</v>
      </c>
      <c r="BA76" s="32">
        <v>0</v>
      </c>
      <c r="BB76" s="32">
        <v>930000</v>
      </c>
      <c r="BC76" s="32">
        <v>0</v>
      </c>
      <c r="BD76" s="32">
        <v>0</v>
      </c>
      <c r="BE76" s="32">
        <v>0</v>
      </c>
      <c r="BF76" s="32">
        <v>0</v>
      </c>
      <c r="BG76" s="32">
        <v>1580194</v>
      </c>
      <c r="BH76" s="32">
        <v>0</v>
      </c>
      <c r="BI76" s="32">
        <v>905000</v>
      </c>
      <c r="BJ76" s="32">
        <v>0</v>
      </c>
      <c r="BK76" s="32">
        <v>0</v>
      </c>
      <c r="BL76" s="32">
        <v>0</v>
      </c>
      <c r="BM76" s="32">
        <v>0</v>
      </c>
      <c r="BN76" s="32">
        <v>1636245</v>
      </c>
      <c r="BO76" s="32">
        <v>0</v>
      </c>
      <c r="BP76" s="32">
        <v>933000</v>
      </c>
      <c r="BQ76" s="32">
        <v>0</v>
      </c>
      <c r="BR76" s="32">
        <v>0</v>
      </c>
      <c r="BS76" s="32">
        <v>0</v>
      </c>
      <c r="BT76" s="32">
        <v>0</v>
      </c>
      <c r="BU76" s="32">
        <v>1726472</v>
      </c>
      <c r="BV76" s="32">
        <v>0</v>
      </c>
      <c r="BW76" s="32">
        <v>930000</v>
      </c>
      <c r="BX76" s="32">
        <v>0</v>
      </c>
      <c r="BY76" s="32">
        <v>0</v>
      </c>
      <c r="BZ76" s="32">
        <v>15000</v>
      </c>
      <c r="CA76" s="32">
        <v>0</v>
      </c>
      <c r="CB76" s="32">
        <v>1460614</v>
      </c>
      <c r="CC76" s="32">
        <v>0</v>
      </c>
      <c r="CD76" s="32">
        <v>805000</v>
      </c>
      <c r="CE76" s="32">
        <v>0</v>
      </c>
      <c r="CF76" s="32">
        <v>0</v>
      </c>
      <c r="CG76" s="32">
        <v>20000</v>
      </c>
      <c r="CH76" s="32">
        <v>0</v>
      </c>
      <c r="CI76" s="32">
        <v>1232289</v>
      </c>
      <c r="CK76" s="32">
        <v>690000</v>
      </c>
      <c r="CL76" s="32">
        <v>0</v>
      </c>
      <c r="CN76" s="32">
        <v>50000</v>
      </c>
      <c r="CO76" s="32">
        <v>0</v>
      </c>
      <c r="CP76" s="32">
        <v>1339497</v>
      </c>
      <c r="CR76" s="32">
        <v>725000</v>
      </c>
      <c r="CS76" s="32">
        <v>0</v>
      </c>
      <c r="CU76" s="32">
        <v>50000</v>
      </c>
      <c r="CV76" s="32">
        <v>0</v>
      </c>
      <c r="CW76" s="32">
        <v>1866357</v>
      </c>
      <c r="CY76" s="32">
        <v>702000</v>
      </c>
      <c r="CZ76" s="32">
        <v>0</v>
      </c>
      <c r="DB76" s="32">
        <v>50000</v>
      </c>
      <c r="DC76" s="32">
        <v>0</v>
      </c>
      <c r="DD76" s="32">
        <v>1875216</v>
      </c>
      <c r="DF76" s="32">
        <v>714000</v>
      </c>
      <c r="DG76" s="32">
        <v>0</v>
      </c>
      <c r="DI76" s="32">
        <v>20000</v>
      </c>
      <c r="DK76" s="32">
        <v>1907580</v>
      </c>
      <c r="DM76" s="32">
        <v>502000</v>
      </c>
      <c r="DN76" s="32">
        <v>0</v>
      </c>
      <c r="DP76" s="32">
        <v>25000</v>
      </c>
      <c r="DR76" s="32">
        <v>1945501</v>
      </c>
      <c r="DT76" s="32">
        <v>495000</v>
      </c>
      <c r="DU76" s="32">
        <v>0</v>
      </c>
      <c r="DW76" s="32">
        <v>15000</v>
      </c>
      <c r="DX76" s="35"/>
      <c r="DY76" s="36">
        <v>1944292</v>
      </c>
      <c r="DZ76" s="37"/>
      <c r="EA76" s="38">
        <v>513000</v>
      </c>
      <c r="EB76" s="32">
        <v>0</v>
      </c>
      <c r="ED76" s="32">
        <v>10000</v>
      </c>
      <c r="EF76" s="32">
        <v>2358803</v>
      </c>
      <c r="EH76" s="32">
        <v>515000</v>
      </c>
      <c r="EI76" s="32">
        <v>0</v>
      </c>
      <c r="EK76" s="32">
        <v>10000</v>
      </c>
      <c r="EM76" s="32">
        <v>2275276</v>
      </c>
      <c r="EO76" s="32">
        <v>515000</v>
      </c>
      <c r="EP76" s="32">
        <v>0</v>
      </c>
      <c r="ER76" s="32">
        <v>10000</v>
      </c>
      <c r="ET76" s="32">
        <v>2435598</v>
      </c>
      <c r="EV76" s="32">
        <v>473650</v>
      </c>
      <c r="EW76" s="32">
        <v>0</v>
      </c>
      <c r="EY76" s="32">
        <v>10000</v>
      </c>
      <c r="EZ76" s="32">
        <v>161</v>
      </c>
      <c r="FA76" s="32">
        <v>2257062</v>
      </c>
      <c r="FB76" s="32">
        <v>153217</v>
      </c>
      <c r="FC76" s="32">
        <v>525000</v>
      </c>
      <c r="FD76" s="32">
        <v>0</v>
      </c>
      <c r="FF76" s="32">
        <v>25000</v>
      </c>
      <c r="FH76" s="32">
        <v>2232516</v>
      </c>
      <c r="FI76" s="32">
        <v>15225</v>
      </c>
      <c r="FJ76" s="32">
        <v>823500</v>
      </c>
      <c r="FK76" s="32">
        <v>0</v>
      </c>
      <c r="FM76" s="32">
        <v>25000</v>
      </c>
      <c r="FO76" s="5">
        <v>2029833</v>
      </c>
      <c r="FP76" s="5">
        <v>20988</v>
      </c>
      <c r="FQ76" s="5">
        <v>1067837</v>
      </c>
      <c r="FR76" s="5">
        <v>0</v>
      </c>
      <c r="FS76" s="5">
        <v>0</v>
      </c>
      <c r="FT76" s="5">
        <v>35000</v>
      </c>
      <c r="FU76" s="5">
        <v>0</v>
      </c>
      <c r="FV76" s="5">
        <v>2317059</v>
      </c>
      <c r="FW76" s="5">
        <v>18931</v>
      </c>
      <c r="FX76" s="5">
        <v>826000</v>
      </c>
      <c r="FY76" s="5">
        <v>0</v>
      </c>
      <c r="FZ76" s="5">
        <v>0</v>
      </c>
      <c r="GA76" s="5">
        <v>60000</v>
      </c>
      <c r="GB76" s="5">
        <v>0</v>
      </c>
      <c r="GC76" s="5">
        <v>2257312</v>
      </c>
      <c r="GD76" s="5">
        <v>80388</v>
      </c>
      <c r="GE76" s="5">
        <v>949700</v>
      </c>
      <c r="GF76" s="5">
        <v>0</v>
      </c>
      <c r="GG76" s="5">
        <v>0</v>
      </c>
      <c r="GH76" s="5">
        <v>66000</v>
      </c>
      <c r="GI76" s="5">
        <v>0</v>
      </c>
      <c r="GJ76" s="5">
        <f>INDEX(Sheet1!$D$2:$D$434,MATCH(Data!B76,Sheet1!$B$2:$B$434,0))</f>
        <v>2392469</v>
      </c>
      <c r="GK76" s="5">
        <f>INDEX(Sheet1!$E$2:$E$434,MATCH(Data!B76,Sheet1!$B$2:$B$434,0))</f>
        <v>79188</v>
      </c>
      <c r="GL76" s="5">
        <f>INDEX(Sheet1!$H$2:$H$434,MATCH(Data!B76,Sheet1!$B$2:$B$434,0))</f>
        <v>927000</v>
      </c>
      <c r="GM76" s="5">
        <f>INDEX(Sheet1!$K$2:$K$434,MATCH(Data!B76,Sheet1!$B$2:$B$434,0))</f>
        <v>0</v>
      </c>
      <c r="GN76" s="5">
        <f>INDEX(Sheet1!$F$2:$F$434,MATCH(Data!B76,Sheet1!$B$2:$B$434,0))</f>
        <v>0</v>
      </c>
      <c r="GO76" s="5">
        <f>INDEX(Sheet1!$I$2:$I$434,MATCH(Data!B76,Sheet1!$B$2:$B$434,0))</f>
        <v>70000</v>
      </c>
      <c r="GP76" s="5">
        <f>INDEX(Sheet1!$J$2:$J$434,MATCH(Data!B76,Sheet1!$B$2:$B$434,0))</f>
        <v>0</v>
      </c>
      <c r="GQ76" s="5">
        <v>1784165</v>
      </c>
      <c r="GR76" s="5">
        <v>77988</v>
      </c>
      <c r="GS76" s="5">
        <v>1500000</v>
      </c>
      <c r="GT76" s="5">
        <v>0</v>
      </c>
      <c r="GU76" s="5">
        <v>0</v>
      </c>
      <c r="GV76" s="5">
        <v>75000</v>
      </c>
      <c r="GW76" s="5">
        <v>0</v>
      </c>
    </row>
    <row r="77" spans="1:205" ht="12.75">
      <c r="A77" s="32">
        <v>1169</v>
      </c>
      <c r="B77" s="32" t="s">
        <v>161</v>
      </c>
      <c r="C77" s="32">
        <v>2372475</v>
      </c>
      <c r="D77" s="32">
        <v>0</v>
      </c>
      <c r="E77" s="32">
        <v>27000</v>
      </c>
      <c r="F77" s="32">
        <v>0</v>
      </c>
      <c r="G77" s="32">
        <v>77248</v>
      </c>
      <c r="H77" s="32">
        <v>0</v>
      </c>
      <c r="I77" s="32">
        <v>0</v>
      </c>
      <c r="J77" s="32">
        <v>2296818</v>
      </c>
      <c r="K77" s="32">
        <v>0</v>
      </c>
      <c r="L77" s="32">
        <v>26000</v>
      </c>
      <c r="M77" s="32">
        <v>0</v>
      </c>
      <c r="N77" s="32">
        <v>80677</v>
      </c>
      <c r="O77" s="32">
        <v>0</v>
      </c>
      <c r="P77" s="32">
        <v>0</v>
      </c>
      <c r="Q77" s="32">
        <v>2275527</v>
      </c>
      <c r="R77" s="32">
        <v>0</v>
      </c>
      <c r="S77" s="32">
        <v>25000</v>
      </c>
      <c r="T77" s="32">
        <v>0</v>
      </c>
      <c r="U77" s="32">
        <v>0</v>
      </c>
      <c r="V77" s="32">
        <v>0</v>
      </c>
      <c r="W77" s="32">
        <v>0</v>
      </c>
      <c r="X77" s="32">
        <v>1643390</v>
      </c>
      <c r="Y77" s="32">
        <v>0</v>
      </c>
      <c r="Z77" s="32">
        <v>24000</v>
      </c>
      <c r="AA77" s="32">
        <v>0</v>
      </c>
      <c r="AB77" s="32">
        <v>0</v>
      </c>
      <c r="AC77" s="32">
        <v>0</v>
      </c>
      <c r="AD77" s="32">
        <v>0</v>
      </c>
      <c r="AE77" s="32">
        <v>1481485</v>
      </c>
      <c r="AF77" s="32">
        <v>0</v>
      </c>
      <c r="AG77" s="32">
        <v>23000</v>
      </c>
      <c r="AH77" s="32">
        <v>0</v>
      </c>
      <c r="AI77" s="32">
        <v>0</v>
      </c>
      <c r="AJ77" s="32">
        <v>0</v>
      </c>
      <c r="AK77" s="32">
        <v>0</v>
      </c>
      <c r="AL77" s="32">
        <v>1730451</v>
      </c>
      <c r="AM77" s="32">
        <v>0</v>
      </c>
      <c r="AN77" s="32">
        <v>22000</v>
      </c>
      <c r="AO77" s="32">
        <v>0</v>
      </c>
      <c r="AP77" s="32">
        <v>0</v>
      </c>
      <c r="AQ77" s="32">
        <v>0</v>
      </c>
      <c r="AR77" s="32">
        <v>0</v>
      </c>
      <c r="AS77" s="32">
        <v>1898360</v>
      </c>
      <c r="AT77" s="32">
        <v>0</v>
      </c>
      <c r="AU77" s="32">
        <v>216000</v>
      </c>
      <c r="AV77" s="32">
        <v>0</v>
      </c>
      <c r="AW77" s="32">
        <v>0</v>
      </c>
      <c r="AX77" s="32">
        <v>0</v>
      </c>
      <c r="AY77" s="32">
        <v>0</v>
      </c>
      <c r="AZ77" s="32">
        <v>2110264</v>
      </c>
      <c r="BA77" s="32">
        <v>0</v>
      </c>
      <c r="BB77" s="32">
        <v>280000</v>
      </c>
      <c r="BC77" s="32">
        <v>0</v>
      </c>
      <c r="BD77" s="32">
        <v>0</v>
      </c>
      <c r="BE77" s="32">
        <v>0</v>
      </c>
      <c r="BF77" s="32">
        <v>0</v>
      </c>
      <c r="BG77" s="32">
        <v>2050340</v>
      </c>
      <c r="BH77" s="32">
        <v>5000</v>
      </c>
      <c r="BI77" s="32">
        <v>307000</v>
      </c>
      <c r="BJ77" s="32">
        <v>0</v>
      </c>
      <c r="BK77" s="32">
        <v>0</v>
      </c>
      <c r="BL77" s="32">
        <v>0</v>
      </c>
      <c r="BM77" s="32">
        <v>0</v>
      </c>
      <c r="BN77" s="32">
        <v>2090234</v>
      </c>
      <c r="BO77" s="32">
        <v>0</v>
      </c>
      <c r="BP77" s="32">
        <v>309000</v>
      </c>
      <c r="BQ77" s="32">
        <v>0</v>
      </c>
      <c r="BR77" s="32">
        <v>0</v>
      </c>
      <c r="BS77" s="32">
        <v>0</v>
      </c>
      <c r="BT77" s="32">
        <v>0</v>
      </c>
      <c r="BU77" s="32">
        <v>2429706</v>
      </c>
      <c r="BV77" s="32">
        <v>0</v>
      </c>
      <c r="BW77" s="32">
        <v>311262</v>
      </c>
      <c r="BX77" s="32">
        <v>0</v>
      </c>
      <c r="BY77" s="32">
        <v>0</v>
      </c>
      <c r="BZ77" s="32">
        <v>0</v>
      </c>
      <c r="CA77" s="32">
        <v>0</v>
      </c>
      <c r="CB77" s="32">
        <v>2487677</v>
      </c>
      <c r="CC77" s="32">
        <v>0</v>
      </c>
      <c r="CD77" s="32">
        <v>302555</v>
      </c>
      <c r="CE77" s="32">
        <v>0</v>
      </c>
      <c r="CF77" s="32">
        <v>0</v>
      </c>
      <c r="CG77" s="32">
        <v>0</v>
      </c>
      <c r="CH77" s="32">
        <v>0</v>
      </c>
      <c r="CI77" s="32">
        <v>2442643</v>
      </c>
      <c r="CK77" s="32">
        <v>298704</v>
      </c>
      <c r="CL77" s="32">
        <v>0</v>
      </c>
      <c r="CO77" s="32">
        <v>0</v>
      </c>
      <c r="CP77" s="32">
        <v>2718522</v>
      </c>
      <c r="CR77" s="32">
        <v>258645</v>
      </c>
      <c r="CS77" s="32">
        <v>0</v>
      </c>
      <c r="CV77" s="32">
        <v>0</v>
      </c>
      <c r="CW77" s="32">
        <v>2501451</v>
      </c>
      <c r="CX77" s="32">
        <v>98221</v>
      </c>
      <c r="CY77" s="32">
        <v>304516</v>
      </c>
      <c r="CZ77" s="32">
        <v>0</v>
      </c>
      <c r="DC77" s="32">
        <v>0</v>
      </c>
      <c r="DD77" s="32">
        <v>2885394</v>
      </c>
      <c r="DE77" s="32">
        <v>124156</v>
      </c>
      <c r="DF77" s="32">
        <v>298765</v>
      </c>
      <c r="DG77" s="32">
        <v>0</v>
      </c>
      <c r="DK77" s="32">
        <v>3137458</v>
      </c>
      <c r="DL77" s="32">
        <v>142330</v>
      </c>
      <c r="DM77" s="32">
        <v>292633</v>
      </c>
      <c r="DN77" s="32">
        <v>0</v>
      </c>
      <c r="DR77" s="32">
        <v>3502099</v>
      </c>
      <c r="DS77" s="32">
        <v>142330</v>
      </c>
      <c r="DT77" s="32">
        <v>296483</v>
      </c>
      <c r="DU77" s="32">
        <v>0</v>
      </c>
      <c r="DX77" s="35"/>
      <c r="DY77" s="36">
        <v>3408789</v>
      </c>
      <c r="DZ77" s="36">
        <v>129198</v>
      </c>
      <c r="EA77" s="38">
        <v>294818</v>
      </c>
      <c r="EB77" s="32">
        <v>0</v>
      </c>
      <c r="EF77" s="32">
        <v>3168103</v>
      </c>
      <c r="EG77" s="32">
        <v>154043</v>
      </c>
      <c r="EH77" s="32">
        <v>297448</v>
      </c>
      <c r="EI77" s="32">
        <v>0</v>
      </c>
      <c r="EM77" s="32">
        <v>3654526</v>
      </c>
      <c r="EN77" s="32">
        <v>146129</v>
      </c>
      <c r="EO77" s="32">
        <v>294743</v>
      </c>
      <c r="EP77" s="32">
        <v>0</v>
      </c>
      <c r="ET77" s="32">
        <v>3803172</v>
      </c>
      <c r="EU77" s="32">
        <v>194702</v>
      </c>
      <c r="EV77" s="32">
        <v>283046</v>
      </c>
      <c r="EW77" s="32">
        <v>0</v>
      </c>
      <c r="FA77" s="32">
        <v>3746505</v>
      </c>
      <c r="FB77" s="32">
        <v>188805</v>
      </c>
      <c r="FC77" s="32">
        <v>375800</v>
      </c>
      <c r="FD77" s="32">
        <v>0</v>
      </c>
      <c r="FH77" s="32">
        <v>3598731</v>
      </c>
      <c r="FI77" s="32">
        <v>180924</v>
      </c>
      <c r="FJ77" s="32">
        <v>525000</v>
      </c>
      <c r="FK77" s="32">
        <v>0</v>
      </c>
      <c r="FO77" s="5">
        <v>3884586</v>
      </c>
      <c r="FP77" s="5">
        <v>138332</v>
      </c>
      <c r="FQ77" s="5">
        <v>205000</v>
      </c>
      <c r="FR77" s="5">
        <v>0</v>
      </c>
      <c r="FS77" s="5">
        <v>0</v>
      </c>
      <c r="FT77" s="5">
        <v>0</v>
      </c>
      <c r="FU77" s="5">
        <v>0</v>
      </c>
      <c r="FV77" s="5">
        <v>3546054</v>
      </c>
      <c r="FW77" s="5">
        <v>144757</v>
      </c>
      <c r="FX77" s="5">
        <v>1105000</v>
      </c>
      <c r="FY77" s="5">
        <v>0</v>
      </c>
      <c r="FZ77" s="5">
        <v>0</v>
      </c>
      <c r="GA77" s="5">
        <v>0</v>
      </c>
      <c r="GB77" s="5">
        <v>0</v>
      </c>
      <c r="GC77" s="5">
        <v>3320627</v>
      </c>
      <c r="GD77" s="5">
        <v>141262</v>
      </c>
      <c r="GE77" s="5">
        <v>1385000</v>
      </c>
      <c r="GF77" s="5">
        <v>0</v>
      </c>
      <c r="GG77" s="5">
        <v>0</v>
      </c>
      <c r="GH77" s="5">
        <v>0</v>
      </c>
      <c r="GI77" s="5">
        <v>0</v>
      </c>
      <c r="GJ77" s="5">
        <f>INDEX(Sheet1!$D$2:$D$434,MATCH(Data!B77,Sheet1!$B$2:$B$434,0))</f>
        <v>3434320</v>
      </c>
      <c r="GK77" s="5">
        <f>INDEX(Sheet1!$E$2:$E$434,MATCH(Data!B77,Sheet1!$B$2:$B$434,0))</f>
        <v>0</v>
      </c>
      <c r="GL77" s="5">
        <f>INDEX(Sheet1!$H$2:$H$434,MATCH(Data!B77,Sheet1!$B$2:$B$434,0))</f>
        <v>1600000</v>
      </c>
      <c r="GM77" s="5">
        <f>INDEX(Sheet1!$K$2:$K$434,MATCH(Data!B77,Sheet1!$B$2:$B$434,0))</f>
        <v>0</v>
      </c>
      <c r="GN77" s="5">
        <f>INDEX(Sheet1!$F$2:$F$434,MATCH(Data!B77,Sheet1!$B$2:$B$434,0))</f>
        <v>0</v>
      </c>
      <c r="GO77" s="5">
        <f>INDEX(Sheet1!$I$2:$I$434,MATCH(Data!B77,Sheet1!$B$2:$B$434,0))</f>
        <v>0</v>
      </c>
      <c r="GP77" s="5">
        <f>INDEX(Sheet1!$J$2:$J$434,MATCH(Data!B77,Sheet1!$B$2:$B$434,0))</f>
        <v>0</v>
      </c>
      <c r="GQ77" s="5">
        <v>3464688</v>
      </c>
      <c r="GR77" s="5">
        <v>0</v>
      </c>
      <c r="GS77" s="5">
        <v>1925000</v>
      </c>
      <c r="GT77" s="5">
        <v>0</v>
      </c>
      <c r="GU77" s="5">
        <v>0</v>
      </c>
      <c r="GV77" s="5">
        <v>0</v>
      </c>
      <c r="GW77" s="5">
        <v>0</v>
      </c>
    </row>
    <row r="78" spans="1:205" ht="12.75">
      <c r="A78" s="32">
        <v>1176</v>
      </c>
      <c r="B78" s="32" t="s">
        <v>162</v>
      </c>
      <c r="C78" s="32">
        <v>1311992</v>
      </c>
      <c r="D78" s="32">
        <v>0</v>
      </c>
      <c r="E78" s="32">
        <v>215200</v>
      </c>
      <c r="F78" s="32">
        <v>0</v>
      </c>
      <c r="G78" s="32">
        <v>0</v>
      </c>
      <c r="H78" s="32">
        <v>3365</v>
      </c>
      <c r="I78" s="32">
        <v>0</v>
      </c>
      <c r="J78" s="32">
        <v>1320838</v>
      </c>
      <c r="K78" s="32">
        <v>0</v>
      </c>
      <c r="L78" s="32">
        <v>225936</v>
      </c>
      <c r="M78" s="32">
        <v>0</v>
      </c>
      <c r="N78" s="32">
        <v>0</v>
      </c>
      <c r="O78" s="32">
        <v>0</v>
      </c>
      <c r="P78" s="32">
        <v>0</v>
      </c>
      <c r="Q78" s="32">
        <v>1180939</v>
      </c>
      <c r="R78" s="32">
        <v>0</v>
      </c>
      <c r="S78" s="32">
        <v>129222</v>
      </c>
      <c r="T78" s="32">
        <v>0</v>
      </c>
      <c r="U78" s="32">
        <v>0</v>
      </c>
      <c r="V78" s="32">
        <v>0</v>
      </c>
      <c r="W78" s="32">
        <v>0</v>
      </c>
      <c r="X78" s="32">
        <v>1018073</v>
      </c>
      <c r="Y78" s="32">
        <v>0</v>
      </c>
      <c r="Z78" s="32">
        <v>229941</v>
      </c>
      <c r="AA78" s="32">
        <v>0</v>
      </c>
      <c r="AB78" s="32">
        <v>0</v>
      </c>
      <c r="AC78" s="32">
        <v>0</v>
      </c>
      <c r="AD78" s="32">
        <v>0</v>
      </c>
      <c r="AE78" s="32">
        <v>1184674</v>
      </c>
      <c r="AF78" s="32">
        <v>0</v>
      </c>
      <c r="AG78" s="32">
        <v>227578</v>
      </c>
      <c r="AH78" s="32">
        <v>0</v>
      </c>
      <c r="AI78" s="32">
        <v>0</v>
      </c>
      <c r="AJ78" s="32">
        <v>0</v>
      </c>
      <c r="AK78" s="32">
        <v>0</v>
      </c>
      <c r="AL78" s="32">
        <v>1279190</v>
      </c>
      <c r="AM78" s="32">
        <v>0</v>
      </c>
      <c r="AN78" s="32">
        <v>225820</v>
      </c>
      <c r="AO78" s="32">
        <v>0</v>
      </c>
      <c r="AP78" s="32">
        <v>0</v>
      </c>
      <c r="AQ78" s="32">
        <v>0</v>
      </c>
      <c r="AR78" s="32">
        <v>0</v>
      </c>
      <c r="AS78" s="32">
        <v>1321331</v>
      </c>
      <c r="AT78" s="32">
        <v>0</v>
      </c>
      <c r="AU78" s="32">
        <v>223772</v>
      </c>
      <c r="AV78" s="32">
        <v>0</v>
      </c>
      <c r="AW78" s="32">
        <v>0</v>
      </c>
      <c r="AX78" s="32">
        <v>0</v>
      </c>
      <c r="AY78" s="32">
        <v>0</v>
      </c>
      <c r="AZ78" s="32">
        <v>1313087</v>
      </c>
      <c r="BA78" s="32">
        <v>0</v>
      </c>
      <c r="BB78" s="32">
        <v>226305</v>
      </c>
      <c r="BC78" s="32">
        <v>0</v>
      </c>
      <c r="BD78" s="32">
        <v>0</v>
      </c>
      <c r="BE78" s="32">
        <v>0</v>
      </c>
      <c r="BF78" s="32">
        <v>0</v>
      </c>
      <c r="BG78" s="32">
        <v>1339658</v>
      </c>
      <c r="BH78" s="32">
        <v>0</v>
      </c>
      <c r="BI78" s="32">
        <v>227443</v>
      </c>
      <c r="BJ78" s="32">
        <v>0</v>
      </c>
      <c r="BK78" s="32">
        <v>0</v>
      </c>
      <c r="BL78" s="32">
        <v>0</v>
      </c>
      <c r="BM78" s="32">
        <v>0</v>
      </c>
      <c r="BN78" s="32">
        <v>1176189</v>
      </c>
      <c r="BO78" s="32">
        <v>0</v>
      </c>
      <c r="BP78" s="32">
        <v>229460</v>
      </c>
      <c r="BQ78" s="32">
        <v>0</v>
      </c>
      <c r="BR78" s="32">
        <v>0</v>
      </c>
      <c r="BS78" s="32">
        <v>0</v>
      </c>
      <c r="BT78" s="32">
        <v>0</v>
      </c>
      <c r="BU78" s="32">
        <v>1336221</v>
      </c>
      <c r="BV78" s="32">
        <v>0</v>
      </c>
      <c r="BW78" s="32">
        <v>230880</v>
      </c>
      <c r="BX78" s="32">
        <v>0</v>
      </c>
      <c r="BY78" s="32">
        <v>0</v>
      </c>
      <c r="BZ78" s="32">
        <v>0</v>
      </c>
      <c r="CA78" s="32">
        <v>0</v>
      </c>
      <c r="CB78" s="32">
        <v>1444185</v>
      </c>
      <c r="CC78" s="32">
        <v>0</v>
      </c>
      <c r="CD78" s="32">
        <v>219916</v>
      </c>
      <c r="CE78" s="32">
        <v>0</v>
      </c>
      <c r="CF78" s="32">
        <v>0</v>
      </c>
      <c r="CG78" s="32">
        <v>0</v>
      </c>
      <c r="CH78" s="32">
        <v>0</v>
      </c>
      <c r="CI78" s="32">
        <v>1521954</v>
      </c>
      <c r="CK78" s="32">
        <v>220585</v>
      </c>
      <c r="CL78" s="32">
        <v>0</v>
      </c>
      <c r="CO78" s="32">
        <v>0</v>
      </c>
      <c r="CP78" s="32">
        <v>1725945</v>
      </c>
      <c r="CR78" s="32">
        <v>221690</v>
      </c>
      <c r="CS78" s="32">
        <v>0</v>
      </c>
      <c r="CV78" s="32">
        <v>0</v>
      </c>
      <c r="CW78" s="32">
        <v>1795376</v>
      </c>
      <c r="CY78" s="32">
        <v>212070</v>
      </c>
      <c r="CZ78" s="32">
        <v>0</v>
      </c>
      <c r="DC78" s="32">
        <v>0</v>
      </c>
      <c r="DD78" s="32">
        <v>2087979</v>
      </c>
      <c r="DF78" s="32">
        <v>61740</v>
      </c>
      <c r="DG78" s="32">
        <v>0</v>
      </c>
      <c r="DK78" s="32">
        <v>2597671</v>
      </c>
      <c r="DN78" s="32">
        <v>0</v>
      </c>
      <c r="DR78" s="32">
        <v>2596818</v>
      </c>
      <c r="DU78" s="32">
        <v>0</v>
      </c>
      <c r="DX78" s="35"/>
      <c r="DY78" s="36">
        <v>2654286</v>
      </c>
      <c r="DZ78" s="37"/>
      <c r="EA78" s="35"/>
      <c r="EB78" s="32">
        <v>0</v>
      </c>
      <c r="EF78" s="32">
        <v>2526281</v>
      </c>
      <c r="EI78" s="32">
        <v>0</v>
      </c>
      <c r="EM78" s="32">
        <v>2466836</v>
      </c>
      <c r="EN78" s="32">
        <v>179658</v>
      </c>
      <c r="EP78" s="32">
        <v>0</v>
      </c>
      <c r="ET78" s="32">
        <v>2442597</v>
      </c>
      <c r="EU78" s="32">
        <v>179569</v>
      </c>
      <c r="EW78" s="32">
        <v>0</v>
      </c>
      <c r="FA78" s="32">
        <v>2569128</v>
      </c>
      <c r="FB78" s="32">
        <v>190454</v>
      </c>
      <c r="FD78" s="32">
        <v>0</v>
      </c>
      <c r="FH78" s="32">
        <v>2372889</v>
      </c>
      <c r="FI78" s="32">
        <v>251293</v>
      </c>
      <c r="FJ78" s="32">
        <v>250000</v>
      </c>
      <c r="FK78" s="32">
        <v>0</v>
      </c>
      <c r="FO78" s="5">
        <v>2243845</v>
      </c>
      <c r="FP78" s="5">
        <v>251293</v>
      </c>
      <c r="FQ78" s="5">
        <v>286338</v>
      </c>
      <c r="FR78" s="5">
        <v>0</v>
      </c>
      <c r="FS78" s="5">
        <v>0</v>
      </c>
      <c r="FT78" s="5">
        <v>0</v>
      </c>
      <c r="FU78" s="5">
        <v>445</v>
      </c>
      <c r="FV78" s="5">
        <v>2100475</v>
      </c>
      <c r="FW78" s="5">
        <v>251292</v>
      </c>
      <c r="FX78" s="5">
        <v>454888</v>
      </c>
      <c r="FY78" s="5">
        <v>0</v>
      </c>
      <c r="FZ78" s="5">
        <v>0</v>
      </c>
      <c r="GA78" s="5">
        <v>0</v>
      </c>
      <c r="GB78" s="5">
        <v>0</v>
      </c>
      <c r="GC78" s="5">
        <v>2301207</v>
      </c>
      <c r="GD78" s="5">
        <v>263230</v>
      </c>
      <c r="GE78" s="5">
        <v>412638</v>
      </c>
      <c r="GF78" s="5">
        <v>0</v>
      </c>
      <c r="GG78" s="5">
        <v>0</v>
      </c>
      <c r="GH78" s="5">
        <v>0</v>
      </c>
      <c r="GI78" s="5">
        <v>0</v>
      </c>
      <c r="GJ78" s="5">
        <f>INDEX(Sheet1!$D$2:$D$434,MATCH(Data!B78,Sheet1!$B$2:$B$434,0))</f>
        <v>2422336</v>
      </c>
      <c r="GK78" s="5">
        <f>INDEX(Sheet1!$E$2:$E$434,MATCH(Data!B78,Sheet1!$B$2:$B$434,0))</f>
        <v>263230</v>
      </c>
      <c r="GL78" s="5">
        <f>INDEX(Sheet1!$H$2:$H$434,MATCH(Data!B78,Sheet1!$B$2:$B$434,0))</f>
        <v>449988</v>
      </c>
      <c r="GM78" s="5">
        <f>INDEX(Sheet1!$K$2:$K$434,MATCH(Data!B78,Sheet1!$B$2:$B$434,0))</f>
        <v>0</v>
      </c>
      <c r="GN78" s="5">
        <f>INDEX(Sheet1!$F$2:$F$434,MATCH(Data!B78,Sheet1!$B$2:$B$434,0))</f>
        <v>0</v>
      </c>
      <c r="GO78" s="5">
        <f>INDEX(Sheet1!$I$2:$I$434,MATCH(Data!B78,Sheet1!$B$2:$B$434,0))</f>
        <v>0</v>
      </c>
      <c r="GP78" s="5">
        <f>INDEX(Sheet1!$J$2:$J$434,MATCH(Data!B78,Sheet1!$B$2:$B$434,0))</f>
        <v>0</v>
      </c>
      <c r="GQ78" s="5">
        <v>2220297</v>
      </c>
      <c r="GR78" s="5">
        <v>263231</v>
      </c>
      <c r="GS78" s="5">
        <v>862088</v>
      </c>
      <c r="GT78" s="5">
        <v>0</v>
      </c>
      <c r="GU78" s="5">
        <v>0</v>
      </c>
      <c r="GV78" s="5">
        <v>0</v>
      </c>
      <c r="GW78" s="5">
        <v>0</v>
      </c>
    </row>
    <row r="79" spans="1:205" ht="12.75">
      <c r="A79" s="32">
        <v>1183</v>
      </c>
      <c r="B79" s="32" t="s">
        <v>163</v>
      </c>
      <c r="C79" s="32">
        <v>4037884</v>
      </c>
      <c r="D79" s="32">
        <v>0</v>
      </c>
      <c r="E79" s="32">
        <v>372260</v>
      </c>
      <c r="F79" s="32">
        <v>0</v>
      </c>
      <c r="G79" s="32">
        <v>0</v>
      </c>
      <c r="H79" s="32">
        <v>0</v>
      </c>
      <c r="I79" s="32">
        <v>0</v>
      </c>
      <c r="J79" s="32">
        <v>4200823</v>
      </c>
      <c r="K79" s="32">
        <v>0</v>
      </c>
      <c r="L79" s="32">
        <v>368027</v>
      </c>
      <c r="M79" s="32">
        <v>0</v>
      </c>
      <c r="N79" s="32">
        <v>0</v>
      </c>
      <c r="O79" s="32">
        <v>0</v>
      </c>
      <c r="P79" s="32">
        <v>507</v>
      </c>
      <c r="Q79" s="32">
        <v>4182196</v>
      </c>
      <c r="R79" s="32">
        <v>0</v>
      </c>
      <c r="S79" s="32">
        <v>374290</v>
      </c>
      <c r="T79" s="32">
        <v>0</v>
      </c>
      <c r="U79" s="32">
        <v>0</v>
      </c>
      <c r="V79" s="32">
        <v>0</v>
      </c>
      <c r="W79" s="32">
        <v>0</v>
      </c>
      <c r="X79" s="32">
        <v>3375717</v>
      </c>
      <c r="Y79" s="32">
        <v>0</v>
      </c>
      <c r="Z79" s="32">
        <v>377785</v>
      </c>
      <c r="AA79" s="32">
        <v>0</v>
      </c>
      <c r="AB79" s="32">
        <v>0</v>
      </c>
      <c r="AC79" s="32">
        <v>0</v>
      </c>
      <c r="AD79" s="32">
        <v>0</v>
      </c>
      <c r="AE79" s="32">
        <v>3345214</v>
      </c>
      <c r="AF79" s="32">
        <v>0</v>
      </c>
      <c r="AG79" s="32">
        <v>375620</v>
      </c>
      <c r="AH79" s="32">
        <v>0</v>
      </c>
      <c r="AI79" s="32">
        <v>0</v>
      </c>
      <c r="AJ79" s="32">
        <v>0</v>
      </c>
      <c r="AK79" s="32">
        <v>165</v>
      </c>
      <c r="AL79" s="32">
        <v>3684632</v>
      </c>
      <c r="AM79" s="32">
        <v>0</v>
      </c>
      <c r="AN79" s="32">
        <v>364659</v>
      </c>
      <c r="AO79" s="32">
        <v>0</v>
      </c>
      <c r="AP79" s="32">
        <v>0</v>
      </c>
      <c r="AQ79" s="32">
        <v>0</v>
      </c>
      <c r="AR79" s="32">
        <v>865</v>
      </c>
      <c r="AS79" s="32">
        <v>3758075</v>
      </c>
      <c r="AT79" s="32">
        <v>0</v>
      </c>
      <c r="AU79" s="32">
        <v>367435</v>
      </c>
      <c r="AV79" s="32">
        <v>0</v>
      </c>
      <c r="AW79" s="32">
        <v>0</v>
      </c>
      <c r="AX79" s="32">
        <v>0</v>
      </c>
      <c r="AY79" s="32">
        <v>0</v>
      </c>
      <c r="AZ79" s="32">
        <v>3682997</v>
      </c>
      <c r="BA79" s="32">
        <v>0</v>
      </c>
      <c r="BB79" s="32">
        <v>364731</v>
      </c>
      <c r="BC79" s="32">
        <v>0</v>
      </c>
      <c r="BD79" s="32">
        <v>0</v>
      </c>
      <c r="BE79" s="32">
        <v>0</v>
      </c>
      <c r="BF79" s="32">
        <v>6893</v>
      </c>
      <c r="BG79" s="32">
        <v>3418042</v>
      </c>
      <c r="BH79" s="32">
        <v>146440</v>
      </c>
      <c r="BI79" s="32">
        <v>365335</v>
      </c>
      <c r="BJ79" s="32">
        <v>0</v>
      </c>
      <c r="BK79" s="32">
        <v>0</v>
      </c>
      <c r="BL79" s="32">
        <v>80000</v>
      </c>
      <c r="BM79" s="32">
        <v>0</v>
      </c>
      <c r="BN79" s="32">
        <v>3527049</v>
      </c>
      <c r="BO79" s="32">
        <v>146283</v>
      </c>
      <c r="BP79" s="32">
        <v>368724</v>
      </c>
      <c r="BQ79" s="32">
        <v>0</v>
      </c>
      <c r="BR79" s="32">
        <v>0</v>
      </c>
      <c r="BS79" s="32">
        <v>80000</v>
      </c>
      <c r="BT79" s="32">
        <v>1407</v>
      </c>
      <c r="BU79" s="32">
        <v>3654568</v>
      </c>
      <c r="BV79" s="32">
        <v>255125</v>
      </c>
      <c r="BW79" s="32">
        <v>366105</v>
      </c>
      <c r="BX79" s="32">
        <v>0</v>
      </c>
      <c r="BY79" s="32">
        <v>0</v>
      </c>
      <c r="BZ79" s="32">
        <v>110000</v>
      </c>
      <c r="CA79" s="32">
        <v>1980</v>
      </c>
      <c r="CB79" s="32">
        <v>4066835</v>
      </c>
      <c r="CC79" s="32">
        <v>0</v>
      </c>
      <c r="CD79" s="32">
        <v>704263</v>
      </c>
      <c r="CE79" s="32">
        <v>0</v>
      </c>
      <c r="CF79" s="32">
        <v>0</v>
      </c>
      <c r="CG79" s="32">
        <v>90000</v>
      </c>
      <c r="CH79" s="32">
        <v>7548</v>
      </c>
      <c r="CI79" s="32">
        <v>3988945</v>
      </c>
      <c r="CK79" s="32">
        <v>765529</v>
      </c>
      <c r="CL79" s="32">
        <v>0</v>
      </c>
      <c r="CN79" s="32">
        <v>90000</v>
      </c>
      <c r="CO79" s="32">
        <v>2257</v>
      </c>
      <c r="CP79" s="32">
        <v>4340601</v>
      </c>
      <c r="CR79" s="32">
        <v>766418</v>
      </c>
      <c r="CS79" s="32">
        <v>0</v>
      </c>
      <c r="CU79" s="32">
        <v>90000</v>
      </c>
      <c r="CV79" s="32">
        <v>608</v>
      </c>
      <c r="CW79" s="32">
        <v>4777193</v>
      </c>
      <c r="CY79" s="32">
        <v>854200</v>
      </c>
      <c r="CZ79" s="32">
        <v>0</v>
      </c>
      <c r="DB79" s="32">
        <v>90000</v>
      </c>
      <c r="DC79" s="32">
        <v>720</v>
      </c>
      <c r="DD79" s="32">
        <v>4688469</v>
      </c>
      <c r="DF79" s="32">
        <v>859955</v>
      </c>
      <c r="DG79" s="32">
        <v>0</v>
      </c>
      <c r="DI79" s="32">
        <v>120000</v>
      </c>
      <c r="DJ79" s="32">
        <v>1343</v>
      </c>
      <c r="DK79" s="32">
        <v>5056892</v>
      </c>
      <c r="DM79" s="32">
        <v>831695</v>
      </c>
      <c r="DN79" s="32">
        <v>0</v>
      </c>
      <c r="DP79" s="32">
        <v>120000</v>
      </c>
      <c r="DQ79" s="32">
        <v>847</v>
      </c>
      <c r="DR79" s="32">
        <v>5765920</v>
      </c>
      <c r="DT79" s="32">
        <v>822033</v>
      </c>
      <c r="DU79" s="32">
        <v>0</v>
      </c>
      <c r="DW79" s="32">
        <v>120000</v>
      </c>
      <c r="DX79" s="35"/>
      <c r="DY79" s="36">
        <v>5571072</v>
      </c>
      <c r="DZ79" s="36">
        <v>133572</v>
      </c>
      <c r="EA79" s="38">
        <v>958239</v>
      </c>
      <c r="EB79" s="32">
        <v>0</v>
      </c>
      <c r="ED79" s="32">
        <v>120000</v>
      </c>
      <c r="EF79" s="32">
        <v>5650481</v>
      </c>
      <c r="EG79" s="32">
        <v>114774</v>
      </c>
      <c r="EH79" s="32">
        <v>967546</v>
      </c>
      <c r="EI79" s="32">
        <v>0</v>
      </c>
      <c r="EK79" s="32">
        <v>120000</v>
      </c>
      <c r="EM79" s="32">
        <v>6148246</v>
      </c>
      <c r="EN79" s="32">
        <v>206584</v>
      </c>
      <c r="EO79" s="32">
        <v>534160</v>
      </c>
      <c r="EP79" s="32">
        <v>0</v>
      </c>
      <c r="ER79" s="32">
        <v>120000</v>
      </c>
      <c r="ET79" s="32">
        <v>5693038</v>
      </c>
      <c r="EU79" s="32">
        <v>1074752</v>
      </c>
      <c r="EV79" s="32">
        <v>91331</v>
      </c>
      <c r="EW79" s="32">
        <v>0</v>
      </c>
      <c r="EY79" s="32">
        <v>120000</v>
      </c>
      <c r="FA79" s="32">
        <v>5600746</v>
      </c>
      <c r="FB79" s="32">
        <v>1073541</v>
      </c>
      <c r="FC79" s="32">
        <v>85781</v>
      </c>
      <c r="FD79" s="32">
        <v>0</v>
      </c>
      <c r="FF79" s="32">
        <v>120000</v>
      </c>
      <c r="FH79" s="32">
        <v>5451298</v>
      </c>
      <c r="FI79" s="32">
        <v>1162970</v>
      </c>
      <c r="FJ79" s="32">
        <v>72082</v>
      </c>
      <c r="FK79" s="32">
        <v>0</v>
      </c>
      <c r="FM79" s="32">
        <v>120000</v>
      </c>
      <c r="FO79" s="5">
        <v>5587359</v>
      </c>
      <c r="FP79" s="5">
        <v>1196316</v>
      </c>
      <c r="FQ79" s="5">
        <v>0</v>
      </c>
      <c r="FR79" s="5">
        <v>0</v>
      </c>
      <c r="FS79" s="5">
        <v>0</v>
      </c>
      <c r="FT79" s="5">
        <v>120000</v>
      </c>
      <c r="FU79" s="5">
        <v>0</v>
      </c>
      <c r="FV79" s="5">
        <v>5753372</v>
      </c>
      <c r="FW79" s="5">
        <v>943968</v>
      </c>
      <c r="FX79" s="5">
        <v>0</v>
      </c>
      <c r="FY79" s="5">
        <v>0</v>
      </c>
      <c r="FZ79" s="5">
        <v>0</v>
      </c>
      <c r="GA79" s="5">
        <v>120000</v>
      </c>
      <c r="GB79" s="5">
        <v>0</v>
      </c>
      <c r="GC79" s="5">
        <v>5933179</v>
      </c>
      <c r="GD79" s="5">
        <v>937360</v>
      </c>
      <c r="GE79" s="5">
        <v>0</v>
      </c>
      <c r="GF79" s="5">
        <v>0</v>
      </c>
      <c r="GG79" s="5">
        <v>0</v>
      </c>
      <c r="GH79" s="5">
        <v>120000</v>
      </c>
      <c r="GI79" s="5">
        <v>0</v>
      </c>
      <c r="GJ79" s="5">
        <f>INDEX(Sheet1!$D$2:$D$434,MATCH(Data!B79,Sheet1!$B$2:$B$434,0))</f>
        <v>5917865</v>
      </c>
      <c r="GK79" s="5">
        <f>INDEX(Sheet1!$E$2:$E$434,MATCH(Data!B79,Sheet1!$B$2:$B$434,0))</f>
        <v>929260</v>
      </c>
      <c r="GL79" s="5">
        <f>INDEX(Sheet1!$H$2:$H$434,MATCH(Data!B79,Sheet1!$B$2:$B$434,0))</f>
        <v>1570000</v>
      </c>
      <c r="GM79" s="5">
        <f>INDEX(Sheet1!$K$2:$K$434,MATCH(Data!B79,Sheet1!$B$2:$B$434,0))</f>
        <v>0</v>
      </c>
      <c r="GN79" s="5">
        <f>INDEX(Sheet1!$F$2:$F$434,MATCH(Data!B79,Sheet1!$B$2:$B$434,0))</f>
        <v>0</v>
      </c>
      <c r="GO79" s="5">
        <f>INDEX(Sheet1!$I$2:$I$434,MATCH(Data!B79,Sheet1!$B$2:$B$434,0))</f>
        <v>120000</v>
      </c>
      <c r="GP79" s="5">
        <f>INDEX(Sheet1!$J$2:$J$434,MATCH(Data!B79,Sheet1!$B$2:$B$434,0))</f>
        <v>0</v>
      </c>
      <c r="GQ79" s="5">
        <v>5593516</v>
      </c>
      <c r="GR79" s="5">
        <v>863543</v>
      </c>
      <c r="GS79" s="5">
        <v>1878736</v>
      </c>
      <c r="GT79" s="5">
        <v>0</v>
      </c>
      <c r="GU79" s="5">
        <v>0</v>
      </c>
      <c r="GV79" s="5">
        <v>120000</v>
      </c>
      <c r="GW79" s="5">
        <v>0</v>
      </c>
    </row>
    <row r="80" spans="1:205" ht="12.75">
      <c r="A80" s="32">
        <v>1204</v>
      </c>
      <c r="B80" s="32" t="s">
        <v>164</v>
      </c>
      <c r="C80" s="32">
        <v>849678</v>
      </c>
      <c r="D80" s="32">
        <v>0</v>
      </c>
      <c r="E80" s="32">
        <v>105071</v>
      </c>
      <c r="F80" s="32">
        <v>0</v>
      </c>
      <c r="G80" s="32">
        <v>0</v>
      </c>
      <c r="H80" s="32">
        <v>0</v>
      </c>
      <c r="I80" s="32">
        <v>0</v>
      </c>
      <c r="J80" s="32">
        <v>826293</v>
      </c>
      <c r="K80" s="32">
        <v>0</v>
      </c>
      <c r="L80" s="32">
        <v>222808</v>
      </c>
      <c r="M80" s="32">
        <v>0</v>
      </c>
      <c r="N80" s="32">
        <v>0</v>
      </c>
      <c r="O80" s="32">
        <v>0</v>
      </c>
      <c r="P80" s="32">
        <v>0</v>
      </c>
      <c r="Q80" s="32">
        <v>699604</v>
      </c>
      <c r="R80" s="32">
        <v>0</v>
      </c>
      <c r="S80" s="32">
        <v>377596</v>
      </c>
      <c r="T80" s="32">
        <v>0</v>
      </c>
      <c r="U80" s="32">
        <v>0</v>
      </c>
      <c r="V80" s="32">
        <v>0</v>
      </c>
      <c r="W80" s="32">
        <v>0</v>
      </c>
      <c r="X80" s="32">
        <v>439390</v>
      </c>
      <c r="Y80" s="32">
        <v>0</v>
      </c>
      <c r="Z80" s="32">
        <v>325453</v>
      </c>
      <c r="AA80" s="32">
        <v>0</v>
      </c>
      <c r="AB80" s="32">
        <v>0</v>
      </c>
      <c r="AC80" s="32">
        <v>0</v>
      </c>
      <c r="AD80" s="32">
        <v>0</v>
      </c>
      <c r="AE80" s="32">
        <v>388617</v>
      </c>
      <c r="AF80" s="32">
        <v>0</v>
      </c>
      <c r="AG80" s="32">
        <v>414265</v>
      </c>
      <c r="AH80" s="32">
        <v>0</v>
      </c>
      <c r="AI80" s="32">
        <v>0</v>
      </c>
      <c r="AJ80" s="32">
        <v>0</v>
      </c>
      <c r="AK80" s="32">
        <v>0</v>
      </c>
      <c r="AL80" s="32">
        <v>425007</v>
      </c>
      <c r="AM80" s="32">
        <v>0</v>
      </c>
      <c r="AN80" s="32">
        <v>418953</v>
      </c>
      <c r="AO80" s="32">
        <v>0</v>
      </c>
      <c r="AP80" s="32">
        <v>0</v>
      </c>
      <c r="AQ80" s="32">
        <v>0</v>
      </c>
      <c r="AR80" s="32">
        <v>0</v>
      </c>
      <c r="AS80" s="32">
        <v>528158</v>
      </c>
      <c r="AT80" s="32">
        <v>0</v>
      </c>
      <c r="AU80" s="32">
        <v>423515</v>
      </c>
      <c r="AV80" s="32">
        <v>0</v>
      </c>
      <c r="AW80" s="32">
        <v>0</v>
      </c>
      <c r="AX80" s="32">
        <v>0</v>
      </c>
      <c r="AY80" s="32">
        <v>0</v>
      </c>
      <c r="AZ80" s="32">
        <v>599276</v>
      </c>
      <c r="BA80" s="32">
        <v>0</v>
      </c>
      <c r="BB80" s="32">
        <v>421890</v>
      </c>
      <c r="BC80" s="32">
        <v>0</v>
      </c>
      <c r="BD80" s="32">
        <v>0</v>
      </c>
      <c r="BE80" s="32">
        <v>0</v>
      </c>
      <c r="BF80" s="32">
        <v>0</v>
      </c>
      <c r="BG80" s="32">
        <v>575772</v>
      </c>
      <c r="BH80" s="32">
        <v>0</v>
      </c>
      <c r="BI80" s="32">
        <v>488681</v>
      </c>
      <c r="BJ80" s="32">
        <v>0</v>
      </c>
      <c r="BK80" s="32">
        <v>0</v>
      </c>
      <c r="BL80" s="32">
        <v>0</v>
      </c>
      <c r="BM80" s="32">
        <v>0</v>
      </c>
      <c r="BN80" s="32">
        <v>677971</v>
      </c>
      <c r="BO80" s="32">
        <v>0</v>
      </c>
      <c r="BP80" s="32">
        <v>620013</v>
      </c>
      <c r="BQ80" s="32">
        <v>0</v>
      </c>
      <c r="BR80" s="32">
        <v>0</v>
      </c>
      <c r="BS80" s="32">
        <v>0</v>
      </c>
      <c r="BT80" s="32">
        <v>0</v>
      </c>
      <c r="BU80" s="32">
        <v>594363</v>
      </c>
      <c r="BV80" s="32">
        <v>0</v>
      </c>
      <c r="BW80" s="32">
        <v>687075</v>
      </c>
      <c r="BX80" s="32">
        <v>0</v>
      </c>
      <c r="BY80" s="32">
        <v>0</v>
      </c>
      <c r="BZ80" s="32">
        <v>0</v>
      </c>
      <c r="CA80" s="32">
        <v>0</v>
      </c>
      <c r="CB80" s="32">
        <v>656437</v>
      </c>
      <c r="CC80" s="32">
        <v>58485</v>
      </c>
      <c r="CD80" s="32">
        <v>727013</v>
      </c>
      <c r="CE80" s="32">
        <v>0</v>
      </c>
      <c r="CF80" s="32">
        <v>0</v>
      </c>
      <c r="CG80" s="32">
        <v>0</v>
      </c>
      <c r="CH80" s="32">
        <v>0</v>
      </c>
      <c r="CI80" s="32">
        <v>659987</v>
      </c>
      <c r="CJ80" s="32">
        <v>58485</v>
      </c>
      <c r="CK80" s="32">
        <v>727700</v>
      </c>
      <c r="CL80" s="32">
        <v>0</v>
      </c>
      <c r="CO80" s="32">
        <v>0</v>
      </c>
      <c r="CP80" s="32">
        <v>589178</v>
      </c>
      <c r="CR80" s="32">
        <v>712470</v>
      </c>
      <c r="CS80" s="32">
        <v>0</v>
      </c>
      <c r="CV80" s="32">
        <v>0</v>
      </c>
      <c r="CW80" s="32">
        <v>632362</v>
      </c>
      <c r="CY80" s="32">
        <v>745132</v>
      </c>
      <c r="CZ80" s="32">
        <v>0</v>
      </c>
      <c r="DC80" s="32">
        <v>0</v>
      </c>
      <c r="DD80" s="32">
        <v>793038</v>
      </c>
      <c r="DF80" s="32">
        <v>703000</v>
      </c>
      <c r="DG80" s="32">
        <v>0</v>
      </c>
      <c r="DK80" s="32">
        <v>1034878</v>
      </c>
      <c r="DM80" s="32">
        <v>717150</v>
      </c>
      <c r="DN80" s="32">
        <v>0</v>
      </c>
      <c r="DR80" s="32">
        <v>967739</v>
      </c>
      <c r="DT80" s="32">
        <v>747000</v>
      </c>
      <c r="DU80" s="32">
        <v>0</v>
      </c>
      <c r="DX80" s="35"/>
      <c r="DY80" s="36">
        <v>965346</v>
      </c>
      <c r="DZ80" s="37"/>
      <c r="EA80" s="38">
        <v>749433</v>
      </c>
      <c r="EB80" s="32">
        <v>0</v>
      </c>
      <c r="EF80" s="32">
        <v>1125489</v>
      </c>
      <c r="EH80" s="32">
        <v>747874</v>
      </c>
      <c r="EI80" s="32">
        <v>0</v>
      </c>
      <c r="EM80" s="32">
        <v>1124901</v>
      </c>
      <c r="EO80" s="32">
        <v>748462</v>
      </c>
      <c r="EP80" s="32">
        <v>0</v>
      </c>
      <c r="ET80" s="32">
        <v>1206892</v>
      </c>
      <c r="EV80" s="32">
        <v>324400</v>
      </c>
      <c r="EW80" s="32">
        <v>0</v>
      </c>
      <c r="FA80" s="32">
        <v>1183943</v>
      </c>
      <c r="FC80" s="32">
        <v>329600</v>
      </c>
      <c r="FD80" s="32">
        <v>0</v>
      </c>
      <c r="FH80" s="32">
        <v>1268789</v>
      </c>
      <c r="FJ80" s="32"/>
      <c r="FK80" s="32">
        <v>0</v>
      </c>
      <c r="FO80" s="5">
        <v>1236681</v>
      </c>
      <c r="FP80" s="5">
        <v>0</v>
      </c>
      <c r="FQ80" s="5">
        <v>0</v>
      </c>
      <c r="FR80" s="5">
        <v>0</v>
      </c>
      <c r="FS80" s="5">
        <v>0</v>
      </c>
      <c r="FT80" s="5">
        <v>0</v>
      </c>
      <c r="FU80" s="5">
        <v>0</v>
      </c>
      <c r="FV80" s="5">
        <v>1267460</v>
      </c>
      <c r="FW80" s="5">
        <v>0</v>
      </c>
      <c r="FX80" s="5">
        <v>0</v>
      </c>
      <c r="FY80" s="5">
        <v>0</v>
      </c>
      <c r="FZ80" s="5">
        <v>0</v>
      </c>
      <c r="GA80" s="5">
        <v>0</v>
      </c>
      <c r="GB80" s="5">
        <v>0</v>
      </c>
      <c r="GC80" s="5">
        <v>1213715</v>
      </c>
      <c r="GD80" s="5">
        <v>0</v>
      </c>
      <c r="GE80" s="5">
        <v>0</v>
      </c>
      <c r="GF80" s="5">
        <v>0</v>
      </c>
      <c r="GG80" s="5">
        <v>0</v>
      </c>
      <c r="GH80" s="5">
        <v>0</v>
      </c>
      <c r="GI80" s="5">
        <v>0</v>
      </c>
      <c r="GJ80" s="5">
        <f>INDEX(Sheet1!$D$2:$D$434,MATCH(Data!B80,Sheet1!$B$2:$B$434,0))</f>
        <v>1365081</v>
      </c>
      <c r="GK80" s="5">
        <f>INDEX(Sheet1!$E$2:$E$434,MATCH(Data!B80,Sheet1!$B$2:$B$434,0))</f>
        <v>0</v>
      </c>
      <c r="GL80" s="5">
        <f>INDEX(Sheet1!$H$2:$H$434,MATCH(Data!B80,Sheet1!$B$2:$B$434,0))</f>
        <v>0</v>
      </c>
      <c r="GM80" s="5">
        <f>INDEX(Sheet1!$K$2:$K$434,MATCH(Data!B80,Sheet1!$B$2:$B$434,0))</f>
        <v>0</v>
      </c>
      <c r="GN80" s="5">
        <f>INDEX(Sheet1!$F$2:$F$434,MATCH(Data!B80,Sheet1!$B$2:$B$434,0))</f>
        <v>0</v>
      </c>
      <c r="GO80" s="5">
        <f>INDEX(Sheet1!$I$2:$I$434,MATCH(Data!B80,Sheet1!$B$2:$B$434,0))</f>
        <v>0</v>
      </c>
      <c r="GP80" s="5">
        <f>INDEX(Sheet1!$J$2:$J$434,MATCH(Data!B80,Sheet1!$B$2:$B$434,0))</f>
        <v>0</v>
      </c>
      <c r="GQ80" s="5">
        <v>1492881</v>
      </c>
      <c r="GR80" s="5">
        <v>0</v>
      </c>
      <c r="GS80" s="5">
        <v>0</v>
      </c>
      <c r="GT80" s="5">
        <v>0</v>
      </c>
      <c r="GU80" s="5">
        <v>0</v>
      </c>
      <c r="GV80" s="5">
        <v>0</v>
      </c>
      <c r="GW80" s="5">
        <v>0</v>
      </c>
    </row>
    <row r="81" spans="1:205" ht="12.75">
      <c r="A81" s="32">
        <v>1218</v>
      </c>
      <c r="B81" s="32" t="s">
        <v>165</v>
      </c>
      <c r="C81" s="32">
        <v>2421018</v>
      </c>
      <c r="D81" s="32">
        <v>0</v>
      </c>
      <c r="E81" s="32">
        <v>732510</v>
      </c>
      <c r="F81" s="32">
        <v>0</v>
      </c>
      <c r="G81" s="32">
        <v>0</v>
      </c>
      <c r="H81" s="32">
        <v>0</v>
      </c>
      <c r="I81" s="32">
        <v>0</v>
      </c>
      <c r="J81" s="32">
        <v>2305000</v>
      </c>
      <c r="K81" s="32">
        <v>0</v>
      </c>
      <c r="L81" s="32">
        <v>729563</v>
      </c>
      <c r="M81" s="32">
        <v>0</v>
      </c>
      <c r="N81" s="32">
        <v>0</v>
      </c>
      <c r="O81" s="32">
        <v>0</v>
      </c>
      <c r="P81" s="32">
        <v>0</v>
      </c>
      <c r="Q81" s="32">
        <v>2381840</v>
      </c>
      <c r="R81" s="32">
        <v>0</v>
      </c>
      <c r="S81" s="32">
        <v>732350</v>
      </c>
      <c r="T81" s="32">
        <v>0</v>
      </c>
      <c r="U81" s="32">
        <v>0</v>
      </c>
      <c r="V81" s="32">
        <v>0</v>
      </c>
      <c r="W81" s="32">
        <v>0</v>
      </c>
      <c r="X81" s="32">
        <v>1789441</v>
      </c>
      <c r="Y81" s="32">
        <v>0</v>
      </c>
      <c r="Z81" s="32">
        <v>885167</v>
      </c>
      <c r="AA81" s="32">
        <v>0</v>
      </c>
      <c r="AB81" s="32">
        <v>0</v>
      </c>
      <c r="AC81" s="32">
        <v>0</v>
      </c>
      <c r="AD81" s="32">
        <v>0</v>
      </c>
      <c r="AE81" s="32">
        <v>2113668</v>
      </c>
      <c r="AF81" s="32">
        <v>0</v>
      </c>
      <c r="AG81" s="32">
        <v>946950</v>
      </c>
      <c r="AH81" s="32">
        <v>0</v>
      </c>
      <c r="AI81" s="32">
        <v>0</v>
      </c>
      <c r="AJ81" s="32">
        <v>0</v>
      </c>
      <c r="AK81" s="32">
        <v>0</v>
      </c>
      <c r="AL81" s="32">
        <v>2236421</v>
      </c>
      <c r="AM81" s="32">
        <v>0</v>
      </c>
      <c r="AN81" s="32">
        <v>994636</v>
      </c>
      <c r="AO81" s="32">
        <v>0</v>
      </c>
      <c r="AP81" s="32">
        <v>0</v>
      </c>
      <c r="AQ81" s="32">
        <v>0</v>
      </c>
      <c r="AR81" s="32">
        <v>0</v>
      </c>
      <c r="AS81" s="32">
        <v>2454843</v>
      </c>
      <c r="AT81" s="32">
        <v>0</v>
      </c>
      <c r="AU81" s="32">
        <v>995017</v>
      </c>
      <c r="AV81" s="32">
        <v>0</v>
      </c>
      <c r="AW81" s="32">
        <v>0</v>
      </c>
      <c r="AX81" s="32">
        <v>0</v>
      </c>
      <c r="AY81" s="32">
        <v>0</v>
      </c>
      <c r="AZ81" s="32">
        <v>3021068</v>
      </c>
      <c r="BA81" s="32">
        <v>0</v>
      </c>
      <c r="BB81" s="32">
        <v>995724</v>
      </c>
      <c r="BC81" s="32">
        <v>0</v>
      </c>
      <c r="BD81" s="32">
        <v>0</v>
      </c>
      <c r="BE81" s="32">
        <v>0</v>
      </c>
      <c r="BF81" s="32">
        <v>0</v>
      </c>
      <c r="BG81" s="32">
        <v>3378115</v>
      </c>
      <c r="BH81" s="32">
        <v>0</v>
      </c>
      <c r="BI81" s="32">
        <v>942301</v>
      </c>
      <c r="BJ81" s="32">
        <v>0</v>
      </c>
      <c r="BK81" s="32">
        <v>0</v>
      </c>
      <c r="BL81" s="32">
        <v>0</v>
      </c>
      <c r="BM81" s="32">
        <v>0</v>
      </c>
      <c r="BN81" s="32">
        <v>4112234</v>
      </c>
      <c r="BO81" s="32">
        <v>0</v>
      </c>
      <c r="BP81" s="32">
        <v>938106</v>
      </c>
      <c r="BQ81" s="32">
        <v>0</v>
      </c>
      <c r="BR81" s="32">
        <v>0</v>
      </c>
      <c r="BS81" s="32">
        <v>0</v>
      </c>
      <c r="BT81" s="32">
        <v>0</v>
      </c>
      <c r="BU81" s="32">
        <v>4388401</v>
      </c>
      <c r="BV81" s="32">
        <v>0</v>
      </c>
      <c r="BW81" s="32">
        <v>957148</v>
      </c>
      <c r="BX81" s="32">
        <v>0</v>
      </c>
      <c r="BY81" s="32">
        <v>0</v>
      </c>
      <c r="BZ81" s="32">
        <v>0</v>
      </c>
      <c r="CA81" s="32">
        <v>0</v>
      </c>
      <c r="CB81" s="32">
        <v>4643079</v>
      </c>
      <c r="CC81" s="32">
        <v>0</v>
      </c>
      <c r="CD81" s="32">
        <v>954915</v>
      </c>
      <c r="CE81" s="32">
        <v>0</v>
      </c>
      <c r="CF81" s="32">
        <v>0</v>
      </c>
      <c r="CG81" s="32">
        <v>0</v>
      </c>
      <c r="CH81" s="32">
        <v>0</v>
      </c>
      <c r="CI81" s="32">
        <v>4389931</v>
      </c>
      <c r="CK81" s="32">
        <v>951485</v>
      </c>
      <c r="CL81" s="32">
        <v>0</v>
      </c>
      <c r="CO81" s="32">
        <v>0</v>
      </c>
      <c r="CP81" s="32">
        <v>4805066</v>
      </c>
      <c r="CR81" s="32">
        <v>926950</v>
      </c>
      <c r="CS81" s="32">
        <v>0</v>
      </c>
      <c r="CV81" s="32">
        <v>0</v>
      </c>
      <c r="CW81" s="32">
        <v>5513783</v>
      </c>
      <c r="CY81" s="32">
        <v>774284</v>
      </c>
      <c r="CZ81" s="32">
        <v>0</v>
      </c>
      <c r="DC81" s="32">
        <v>0</v>
      </c>
      <c r="DD81" s="32">
        <v>5549815</v>
      </c>
      <c r="DG81" s="32">
        <v>0</v>
      </c>
      <c r="DJ81" s="32">
        <v>803</v>
      </c>
      <c r="DK81" s="32">
        <v>6092467</v>
      </c>
      <c r="DN81" s="32">
        <v>0</v>
      </c>
      <c r="DQ81" s="32">
        <v>719</v>
      </c>
      <c r="DR81" s="32">
        <v>6274449</v>
      </c>
      <c r="DU81" s="32">
        <v>0</v>
      </c>
      <c r="DX81" s="35"/>
      <c r="DY81" s="36">
        <v>5888058</v>
      </c>
      <c r="DZ81" s="37"/>
      <c r="EA81" s="35"/>
      <c r="EB81" s="32">
        <v>0</v>
      </c>
      <c r="EC81" s="32">
        <v>75000</v>
      </c>
      <c r="ED81" s="32">
        <v>148788</v>
      </c>
      <c r="EF81" s="32">
        <v>6314539</v>
      </c>
      <c r="EI81" s="32">
        <v>0</v>
      </c>
      <c r="EJ81" s="32">
        <v>75000</v>
      </c>
      <c r="EK81" s="32">
        <v>126386</v>
      </c>
      <c r="EM81" s="32">
        <v>6417194</v>
      </c>
      <c r="EN81" s="32">
        <v>111764</v>
      </c>
      <c r="EP81" s="32">
        <v>0</v>
      </c>
      <c r="EQ81" s="32">
        <v>80000</v>
      </c>
      <c r="ER81" s="32">
        <v>126386</v>
      </c>
      <c r="ET81" s="32">
        <v>6902849</v>
      </c>
      <c r="EU81" s="32">
        <v>111912</v>
      </c>
      <c r="EW81" s="32">
        <v>0</v>
      </c>
      <c r="EX81" s="32">
        <v>80000</v>
      </c>
      <c r="EY81" s="32">
        <v>96348</v>
      </c>
      <c r="FA81" s="32">
        <v>7332106</v>
      </c>
      <c r="FB81" s="32">
        <v>110381</v>
      </c>
      <c r="FD81" s="32">
        <v>0</v>
      </c>
      <c r="FH81" s="32">
        <v>6435713</v>
      </c>
      <c r="FI81" s="32">
        <v>109826</v>
      </c>
      <c r="FK81" s="32">
        <v>0</v>
      </c>
      <c r="FL81" s="32">
        <v>50000</v>
      </c>
      <c r="FO81" s="5">
        <v>6455693.36</v>
      </c>
      <c r="FP81" s="5">
        <v>111146.64</v>
      </c>
      <c r="FQ81" s="5">
        <v>0</v>
      </c>
      <c r="FR81" s="5">
        <v>0</v>
      </c>
      <c r="FS81" s="5">
        <v>50000</v>
      </c>
      <c r="FT81" s="5">
        <v>15000</v>
      </c>
      <c r="FU81" s="5">
        <v>0</v>
      </c>
      <c r="FV81" s="5">
        <v>6994659.26</v>
      </c>
      <c r="FW81" s="5">
        <v>111146.74</v>
      </c>
      <c r="FX81" s="5">
        <v>0</v>
      </c>
      <c r="FY81" s="5">
        <v>0</v>
      </c>
      <c r="FZ81" s="5">
        <v>50000</v>
      </c>
      <c r="GA81" s="5">
        <v>54902</v>
      </c>
      <c r="GB81" s="5">
        <v>0</v>
      </c>
      <c r="GC81" s="5">
        <v>7078425</v>
      </c>
      <c r="GD81" s="5">
        <v>111146.74</v>
      </c>
      <c r="GE81" s="5">
        <v>0</v>
      </c>
      <c r="GF81" s="5">
        <v>0</v>
      </c>
      <c r="GG81" s="5">
        <v>50000</v>
      </c>
      <c r="GH81" s="5">
        <v>56000</v>
      </c>
      <c r="GI81" s="5">
        <v>0</v>
      </c>
      <c r="GJ81" s="5">
        <f>INDEX(Sheet1!$D$2:$D$434,MATCH(Data!B81,Sheet1!$B$2:$B$434,0))</f>
        <v>7074555</v>
      </c>
      <c r="GK81" s="5">
        <f>INDEX(Sheet1!$E$2:$E$434,MATCH(Data!B81,Sheet1!$B$2:$B$434,0))</f>
        <v>111146.74</v>
      </c>
      <c r="GL81" s="5">
        <f>INDEX(Sheet1!$H$2:$H$434,MATCH(Data!B81,Sheet1!$B$2:$B$434,0))</f>
        <v>0</v>
      </c>
      <c r="GM81" s="5">
        <f>INDEX(Sheet1!$K$2:$K$434,MATCH(Data!B81,Sheet1!$B$2:$B$434,0))</f>
        <v>0</v>
      </c>
      <c r="GN81" s="5">
        <f>INDEX(Sheet1!$F$2:$F$434,MATCH(Data!B81,Sheet1!$B$2:$B$434,0))</f>
        <v>50000</v>
      </c>
      <c r="GO81" s="5">
        <f>INDEX(Sheet1!$I$2:$I$434,MATCH(Data!B81,Sheet1!$B$2:$B$434,0))</f>
        <v>30000</v>
      </c>
      <c r="GP81" s="5">
        <f>INDEX(Sheet1!$J$2:$J$434,MATCH(Data!B81,Sheet1!$B$2:$B$434,0))</f>
        <v>0</v>
      </c>
      <c r="GQ81" s="5">
        <v>6433166.26</v>
      </c>
      <c r="GR81" s="5">
        <v>111146.74</v>
      </c>
      <c r="GS81" s="5">
        <v>0</v>
      </c>
      <c r="GT81" s="5">
        <v>0</v>
      </c>
      <c r="GU81" s="5">
        <v>50000</v>
      </c>
      <c r="GV81" s="5">
        <v>30000</v>
      </c>
      <c r="GW81" s="5">
        <v>0</v>
      </c>
    </row>
    <row r="82" spans="1:205" ht="12.75">
      <c r="A82" s="32">
        <v>1232</v>
      </c>
      <c r="B82" s="32" t="s">
        <v>166</v>
      </c>
      <c r="C82" s="32">
        <v>3729743</v>
      </c>
      <c r="D82" s="32">
        <v>0</v>
      </c>
      <c r="E82" s="32">
        <v>29400</v>
      </c>
      <c r="F82" s="32">
        <v>0</v>
      </c>
      <c r="G82" s="32">
        <v>0</v>
      </c>
      <c r="H82" s="32">
        <v>0</v>
      </c>
      <c r="I82" s="32">
        <v>0</v>
      </c>
      <c r="J82" s="32">
        <v>3454903.74</v>
      </c>
      <c r="K82" s="32">
        <v>0</v>
      </c>
      <c r="L82" s="32">
        <v>32227.99</v>
      </c>
      <c r="M82" s="32">
        <v>0</v>
      </c>
      <c r="N82" s="32">
        <v>0</v>
      </c>
      <c r="O82" s="32">
        <v>0</v>
      </c>
      <c r="P82" s="32">
        <v>0</v>
      </c>
      <c r="Q82" s="32">
        <v>3456002.21</v>
      </c>
      <c r="R82" s="32">
        <v>48118.15</v>
      </c>
      <c r="S82" s="32">
        <v>20360.91</v>
      </c>
      <c r="T82" s="32">
        <v>0</v>
      </c>
      <c r="U82" s="32">
        <v>0</v>
      </c>
      <c r="V82" s="32">
        <v>0</v>
      </c>
      <c r="W82" s="32">
        <v>0</v>
      </c>
      <c r="X82" s="32">
        <v>2305539</v>
      </c>
      <c r="Y82" s="32">
        <v>48118</v>
      </c>
      <c r="Z82" s="32">
        <v>43936</v>
      </c>
      <c r="AA82" s="32">
        <v>0</v>
      </c>
      <c r="AB82" s="32">
        <v>0</v>
      </c>
      <c r="AC82" s="32">
        <v>0</v>
      </c>
      <c r="AD82" s="32">
        <v>0</v>
      </c>
      <c r="AE82" s="32">
        <v>2494632</v>
      </c>
      <c r="AF82" s="32">
        <v>48118</v>
      </c>
      <c r="AG82" s="32">
        <v>32228</v>
      </c>
      <c r="AH82" s="32">
        <v>0</v>
      </c>
      <c r="AI82" s="32">
        <v>0</v>
      </c>
      <c r="AJ82" s="32">
        <v>0</v>
      </c>
      <c r="AK82" s="32">
        <v>0</v>
      </c>
      <c r="AL82" s="32">
        <v>2575614</v>
      </c>
      <c r="AM82" s="32">
        <v>48118</v>
      </c>
      <c r="AN82" s="32">
        <v>664047</v>
      </c>
      <c r="AO82" s="32">
        <v>0</v>
      </c>
      <c r="AP82" s="32">
        <v>0</v>
      </c>
      <c r="AQ82" s="32">
        <v>0</v>
      </c>
      <c r="AR82" s="32">
        <v>0</v>
      </c>
      <c r="AS82" s="32">
        <v>3273623</v>
      </c>
      <c r="AT82" s="32">
        <v>48118.15</v>
      </c>
      <c r="AU82" s="32">
        <v>598860.03</v>
      </c>
      <c r="AV82" s="32">
        <v>0</v>
      </c>
      <c r="AW82" s="32">
        <v>0</v>
      </c>
      <c r="AX82" s="32">
        <v>0</v>
      </c>
      <c r="AY82" s="32">
        <v>0</v>
      </c>
      <c r="AZ82" s="32">
        <v>3719899</v>
      </c>
      <c r="BA82" s="32">
        <v>0</v>
      </c>
      <c r="BB82" s="32">
        <v>601381</v>
      </c>
      <c r="BC82" s="32">
        <v>0</v>
      </c>
      <c r="BD82" s="32">
        <v>0</v>
      </c>
      <c r="BE82" s="32">
        <v>0</v>
      </c>
      <c r="BF82" s="32">
        <v>0</v>
      </c>
      <c r="BG82" s="32">
        <v>4055932</v>
      </c>
      <c r="BH82" s="32">
        <v>0</v>
      </c>
      <c r="BI82" s="32">
        <v>630000</v>
      </c>
      <c r="BJ82" s="32">
        <v>0</v>
      </c>
      <c r="BK82" s="32">
        <v>0</v>
      </c>
      <c r="BL82" s="32">
        <v>0</v>
      </c>
      <c r="BM82" s="32">
        <v>0</v>
      </c>
      <c r="BN82" s="32">
        <v>4300107</v>
      </c>
      <c r="BO82" s="32">
        <v>0</v>
      </c>
      <c r="BP82" s="32">
        <v>662237</v>
      </c>
      <c r="BQ82" s="32">
        <v>0</v>
      </c>
      <c r="BR82" s="32">
        <v>0</v>
      </c>
      <c r="BS82" s="32">
        <v>0</v>
      </c>
      <c r="BT82" s="32">
        <v>0</v>
      </c>
      <c r="BU82" s="32">
        <v>4683711</v>
      </c>
      <c r="BV82" s="32">
        <v>122000</v>
      </c>
      <c r="BW82" s="32">
        <v>679344</v>
      </c>
      <c r="BX82" s="32">
        <v>0</v>
      </c>
      <c r="BY82" s="32">
        <v>0</v>
      </c>
      <c r="BZ82" s="32">
        <v>0</v>
      </c>
      <c r="CA82" s="32">
        <v>0</v>
      </c>
      <c r="CB82" s="32">
        <v>5109709</v>
      </c>
      <c r="CC82" s="32">
        <v>135000</v>
      </c>
      <c r="CD82" s="32">
        <v>700919</v>
      </c>
      <c r="CE82" s="32">
        <v>0</v>
      </c>
      <c r="CF82" s="32">
        <v>0</v>
      </c>
      <c r="CG82" s="32">
        <v>0</v>
      </c>
      <c r="CH82" s="32">
        <v>0</v>
      </c>
      <c r="CI82" s="32">
        <v>5076073</v>
      </c>
      <c r="CJ82" s="32">
        <v>135000</v>
      </c>
      <c r="CK82" s="32">
        <v>715432</v>
      </c>
      <c r="CL82" s="32">
        <v>0</v>
      </c>
      <c r="CO82" s="32">
        <v>0</v>
      </c>
      <c r="CP82" s="32">
        <v>5416009</v>
      </c>
      <c r="CQ82" s="32">
        <v>53458</v>
      </c>
      <c r="CR82" s="32">
        <v>737744</v>
      </c>
      <c r="CS82" s="32">
        <v>0</v>
      </c>
      <c r="CV82" s="32">
        <v>0</v>
      </c>
      <c r="CW82" s="32">
        <v>5652851</v>
      </c>
      <c r="CX82" s="32">
        <v>53458</v>
      </c>
      <c r="CY82" s="32">
        <v>742475</v>
      </c>
      <c r="CZ82" s="32">
        <v>0</v>
      </c>
      <c r="DC82" s="32">
        <v>0</v>
      </c>
      <c r="DD82" s="32">
        <v>5905805</v>
      </c>
      <c r="DF82" s="32">
        <v>744200</v>
      </c>
      <c r="DG82" s="32">
        <v>0</v>
      </c>
      <c r="DK82" s="32">
        <v>5969280</v>
      </c>
      <c r="DM82" s="32">
        <v>747700</v>
      </c>
      <c r="DN82" s="32">
        <v>0</v>
      </c>
      <c r="DP82" s="32">
        <v>34000</v>
      </c>
      <c r="DR82" s="32">
        <v>6247770</v>
      </c>
      <c r="DT82" s="32">
        <v>755100</v>
      </c>
      <c r="DU82" s="32">
        <v>0</v>
      </c>
      <c r="DW82" s="32">
        <v>14000</v>
      </c>
      <c r="DX82" s="35"/>
      <c r="DY82" s="36">
        <v>5832052</v>
      </c>
      <c r="DZ82" s="37"/>
      <c r="EA82" s="38">
        <v>761300</v>
      </c>
      <c r="EB82" s="32">
        <v>0</v>
      </c>
      <c r="ED82" s="32">
        <v>25000</v>
      </c>
      <c r="EF82" s="32">
        <v>5979750</v>
      </c>
      <c r="EH82" s="32">
        <v>771200</v>
      </c>
      <c r="EI82" s="32">
        <v>0</v>
      </c>
      <c r="EK82" s="32">
        <v>25000</v>
      </c>
      <c r="EM82" s="32">
        <v>6135224</v>
      </c>
      <c r="EO82" s="32">
        <v>769900</v>
      </c>
      <c r="EP82" s="32">
        <v>0</v>
      </c>
      <c r="ER82" s="32">
        <v>25000</v>
      </c>
      <c r="ET82" s="32">
        <v>6237319</v>
      </c>
      <c r="EV82" s="32">
        <v>777400</v>
      </c>
      <c r="EW82" s="32">
        <v>0</v>
      </c>
      <c r="EY82" s="32">
        <v>25000</v>
      </c>
      <c r="FA82" s="32">
        <v>6323133</v>
      </c>
      <c r="FC82" s="32">
        <v>750600</v>
      </c>
      <c r="FD82" s="32">
        <v>0</v>
      </c>
      <c r="FF82" s="32">
        <v>25000</v>
      </c>
      <c r="FH82" s="32">
        <v>6382070</v>
      </c>
      <c r="FJ82" s="32">
        <v>424350</v>
      </c>
      <c r="FK82" s="32">
        <v>0</v>
      </c>
      <c r="FM82" s="32">
        <v>30000</v>
      </c>
      <c r="FO82" s="5">
        <v>6617895</v>
      </c>
      <c r="FP82" s="5">
        <v>0</v>
      </c>
      <c r="FQ82" s="5">
        <v>0</v>
      </c>
      <c r="FR82" s="5">
        <v>0</v>
      </c>
      <c r="FS82" s="5">
        <v>0</v>
      </c>
      <c r="FT82" s="5">
        <v>30000</v>
      </c>
      <c r="FU82" s="5">
        <v>0</v>
      </c>
      <c r="FV82" s="5">
        <v>6479532</v>
      </c>
      <c r="FW82" s="5">
        <v>0</v>
      </c>
      <c r="FX82" s="5">
        <v>0</v>
      </c>
      <c r="FY82" s="5">
        <v>0</v>
      </c>
      <c r="FZ82" s="5">
        <v>0</v>
      </c>
      <c r="GA82" s="5">
        <v>30000</v>
      </c>
      <c r="GB82" s="5">
        <v>0</v>
      </c>
      <c r="GC82" s="5">
        <v>6701332</v>
      </c>
      <c r="GD82" s="5">
        <v>0</v>
      </c>
      <c r="GE82" s="5">
        <v>0</v>
      </c>
      <c r="GF82" s="5">
        <v>0</v>
      </c>
      <c r="GG82" s="5">
        <v>0</v>
      </c>
      <c r="GH82" s="5">
        <v>30000</v>
      </c>
      <c r="GI82" s="5">
        <v>0</v>
      </c>
      <c r="GJ82" s="5">
        <f>INDEX(Sheet1!$D$2:$D$434,MATCH(Data!B82,Sheet1!$B$2:$B$434,0))</f>
        <v>6366488</v>
      </c>
      <c r="GK82" s="5">
        <f>INDEX(Sheet1!$E$2:$E$434,MATCH(Data!B82,Sheet1!$B$2:$B$434,0))</f>
        <v>0</v>
      </c>
      <c r="GL82" s="5">
        <f>INDEX(Sheet1!$H$2:$H$434,MATCH(Data!B82,Sheet1!$B$2:$B$434,0))</f>
        <v>0</v>
      </c>
      <c r="GM82" s="5">
        <f>INDEX(Sheet1!$K$2:$K$434,MATCH(Data!B82,Sheet1!$B$2:$B$434,0))</f>
        <v>0</v>
      </c>
      <c r="GN82" s="5">
        <f>INDEX(Sheet1!$F$2:$F$434,MATCH(Data!B82,Sheet1!$B$2:$B$434,0))</f>
        <v>0</v>
      </c>
      <c r="GO82" s="5">
        <f>INDEX(Sheet1!$I$2:$I$434,MATCH(Data!B82,Sheet1!$B$2:$B$434,0))</f>
        <v>30000</v>
      </c>
      <c r="GP82" s="5">
        <f>INDEX(Sheet1!$J$2:$J$434,MATCH(Data!B82,Sheet1!$B$2:$B$434,0))</f>
        <v>0</v>
      </c>
      <c r="GQ82" s="5">
        <v>6432721</v>
      </c>
      <c r="GR82" s="5">
        <v>0</v>
      </c>
      <c r="GS82" s="5">
        <v>0</v>
      </c>
      <c r="GT82" s="5">
        <v>0</v>
      </c>
      <c r="GU82" s="5">
        <v>0</v>
      </c>
      <c r="GV82" s="5">
        <v>30000</v>
      </c>
      <c r="GW82" s="5">
        <v>0</v>
      </c>
    </row>
    <row r="83" spans="1:205" ht="12.75">
      <c r="A83" s="32">
        <v>1246</v>
      </c>
      <c r="B83" s="32" t="s">
        <v>167</v>
      </c>
      <c r="C83" s="32">
        <v>1943666</v>
      </c>
      <c r="D83" s="32">
        <v>0</v>
      </c>
      <c r="E83" s="32">
        <v>46021</v>
      </c>
      <c r="F83" s="32">
        <v>0</v>
      </c>
      <c r="G83" s="32">
        <v>0</v>
      </c>
      <c r="H83" s="32">
        <v>0</v>
      </c>
      <c r="I83" s="32">
        <v>0</v>
      </c>
      <c r="J83" s="32">
        <v>1998835</v>
      </c>
      <c r="K83" s="32">
        <v>0</v>
      </c>
      <c r="L83" s="32">
        <v>29522</v>
      </c>
      <c r="M83" s="32">
        <v>0</v>
      </c>
      <c r="N83" s="32">
        <v>0</v>
      </c>
      <c r="O83" s="32">
        <v>0</v>
      </c>
      <c r="P83" s="32">
        <v>0</v>
      </c>
      <c r="Q83" s="32">
        <v>1746781</v>
      </c>
      <c r="R83" s="32">
        <v>0</v>
      </c>
      <c r="S83" s="32">
        <v>28574</v>
      </c>
      <c r="T83" s="32">
        <v>0</v>
      </c>
      <c r="U83" s="32">
        <v>0</v>
      </c>
      <c r="V83" s="32">
        <v>0</v>
      </c>
      <c r="W83" s="32">
        <v>0</v>
      </c>
      <c r="X83" s="32">
        <v>1277668</v>
      </c>
      <c r="Y83" s="32">
        <v>0</v>
      </c>
      <c r="Z83" s="32">
        <v>29522</v>
      </c>
      <c r="AA83" s="32">
        <v>0</v>
      </c>
      <c r="AB83" s="32">
        <v>0</v>
      </c>
      <c r="AC83" s="32">
        <v>0</v>
      </c>
      <c r="AD83" s="32">
        <v>0</v>
      </c>
      <c r="AE83" s="32">
        <v>1197022</v>
      </c>
      <c r="AF83" s="32">
        <v>0</v>
      </c>
      <c r="AG83" s="32">
        <v>29521</v>
      </c>
      <c r="AH83" s="32">
        <v>0</v>
      </c>
      <c r="AI83" s="32">
        <v>0</v>
      </c>
      <c r="AJ83" s="32">
        <v>0</v>
      </c>
      <c r="AK83" s="32">
        <v>0</v>
      </c>
      <c r="AL83" s="32">
        <v>1291578</v>
      </c>
      <c r="AM83" s="32">
        <v>0</v>
      </c>
      <c r="AN83" s="32">
        <v>29522</v>
      </c>
      <c r="AO83" s="32">
        <v>0</v>
      </c>
      <c r="AP83" s="32">
        <v>0</v>
      </c>
      <c r="AQ83" s="32">
        <v>0</v>
      </c>
      <c r="AR83" s="32">
        <v>0</v>
      </c>
      <c r="AS83" s="32">
        <v>1703141</v>
      </c>
      <c r="AT83" s="32">
        <v>0</v>
      </c>
      <c r="AU83" s="32">
        <v>29522</v>
      </c>
      <c r="AV83" s="32">
        <v>0</v>
      </c>
      <c r="AW83" s="32">
        <v>0</v>
      </c>
      <c r="AX83" s="32">
        <v>0</v>
      </c>
      <c r="AY83" s="32">
        <v>0</v>
      </c>
      <c r="AZ83" s="32">
        <v>1635837</v>
      </c>
      <c r="BA83" s="32">
        <v>0</v>
      </c>
      <c r="BB83" s="32">
        <v>7460</v>
      </c>
      <c r="BC83" s="32">
        <v>0</v>
      </c>
      <c r="BD83" s="32">
        <v>0</v>
      </c>
      <c r="BE83" s="32">
        <v>0</v>
      </c>
      <c r="BF83" s="32">
        <v>0</v>
      </c>
      <c r="BG83" s="32">
        <v>1534622</v>
      </c>
      <c r="BH83" s="32">
        <v>0</v>
      </c>
      <c r="BI83" s="32">
        <v>0</v>
      </c>
      <c r="BJ83" s="32">
        <v>0</v>
      </c>
      <c r="BK83" s="32">
        <v>0</v>
      </c>
      <c r="BL83" s="32">
        <v>0</v>
      </c>
      <c r="BM83" s="32">
        <v>0</v>
      </c>
      <c r="BN83" s="32">
        <v>1714571</v>
      </c>
      <c r="BO83" s="32">
        <v>0</v>
      </c>
      <c r="BP83" s="32">
        <v>0</v>
      </c>
      <c r="BQ83" s="32">
        <v>0</v>
      </c>
      <c r="BR83" s="32">
        <v>0</v>
      </c>
      <c r="BS83" s="32">
        <v>0</v>
      </c>
      <c r="BT83" s="32">
        <v>0</v>
      </c>
      <c r="BU83" s="32">
        <v>1723616</v>
      </c>
      <c r="BV83" s="32">
        <v>0</v>
      </c>
      <c r="BW83" s="32">
        <v>0</v>
      </c>
      <c r="BX83" s="32">
        <v>0</v>
      </c>
      <c r="BY83" s="32">
        <v>0</v>
      </c>
      <c r="BZ83" s="32">
        <v>0</v>
      </c>
      <c r="CA83" s="32">
        <v>0</v>
      </c>
      <c r="CB83" s="32">
        <v>1771606</v>
      </c>
      <c r="CC83" s="32">
        <v>0</v>
      </c>
      <c r="CD83" s="32">
        <v>208029.17</v>
      </c>
      <c r="CE83" s="32">
        <v>0</v>
      </c>
      <c r="CF83" s="32">
        <v>0</v>
      </c>
      <c r="CG83" s="32">
        <v>0</v>
      </c>
      <c r="CH83" s="32">
        <v>0</v>
      </c>
      <c r="CI83" s="32">
        <v>2247788</v>
      </c>
      <c r="CK83" s="32">
        <v>248787.5</v>
      </c>
      <c r="CL83" s="32">
        <v>0</v>
      </c>
      <c r="CO83" s="32">
        <v>0</v>
      </c>
      <c r="CP83" s="32">
        <v>2246524</v>
      </c>
      <c r="CR83" s="32">
        <v>296912.5</v>
      </c>
      <c r="CS83" s="32">
        <v>0</v>
      </c>
      <c r="CV83" s="32">
        <v>0</v>
      </c>
      <c r="CW83" s="32">
        <v>2393634</v>
      </c>
      <c r="CY83" s="32">
        <v>320662.5</v>
      </c>
      <c r="CZ83" s="32">
        <v>0</v>
      </c>
      <c r="DB83" s="32">
        <v>8000</v>
      </c>
      <c r="DC83" s="32">
        <v>99.56</v>
      </c>
      <c r="DD83" s="32">
        <v>2253966</v>
      </c>
      <c r="DE83" s="32">
        <v>99414.34</v>
      </c>
      <c r="DF83" s="32">
        <v>317068.76</v>
      </c>
      <c r="DG83" s="32">
        <v>0</v>
      </c>
      <c r="DI83" s="32">
        <v>8000</v>
      </c>
      <c r="DK83" s="32">
        <v>2476316</v>
      </c>
      <c r="DM83" s="32">
        <v>335744</v>
      </c>
      <c r="DN83" s="32">
        <v>0</v>
      </c>
      <c r="DP83" s="32">
        <v>8000</v>
      </c>
      <c r="DR83" s="32">
        <v>2669137</v>
      </c>
      <c r="DT83" s="32">
        <v>332757</v>
      </c>
      <c r="DU83" s="32">
        <v>0</v>
      </c>
      <c r="DW83" s="32">
        <v>8000</v>
      </c>
      <c r="DX83" s="35"/>
      <c r="DY83" s="36">
        <v>2716686</v>
      </c>
      <c r="DZ83" s="37"/>
      <c r="EA83" s="38">
        <v>349184</v>
      </c>
      <c r="EB83" s="32">
        <v>0</v>
      </c>
      <c r="ED83" s="32">
        <v>45415</v>
      </c>
      <c r="EF83" s="32">
        <v>2723162</v>
      </c>
      <c r="EH83" s="32">
        <v>348325</v>
      </c>
      <c r="EI83" s="32">
        <v>0</v>
      </c>
      <c r="EK83" s="32">
        <v>69000</v>
      </c>
      <c r="EM83" s="32">
        <v>2860257</v>
      </c>
      <c r="EO83" s="32">
        <v>336752</v>
      </c>
      <c r="EP83" s="32">
        <v>0</v>
      </c>
      <c r="ER83" s="32">
        <v>69000</v>
      </c>
      <c r="ET83" s="32">
        <v>2771038</v>
      </c>
      <c r="EV83" s="32">
        <v>354039</v>
      </c>
      <c r="EW83" s="32">
        <v>0</v>
      </c>
      <c r="EY83" s="32">
        <v>69000</v>
      </c>
      <c r="FA83" s="32">
        <v>2712743</v>
      </c>
      <c r="FC83" s="32">
        <v>371863</v>
      </c>
      <c r="FD83" s="32">
        <v>0</v>
      </c>
      <c r="FF83" s="32">
        <v>69000</v>
      </c>
      <c r="FH83" s="32">
        <v>2619464</v>
      </c>
      <c r="FJ83" s="32">
        <v>388663</v>
      </c>
      <c r="FK83" s="32">
        <v>0</v>
      </c>
      <c r="FM83" s="32">
        <v>69000</v>
      </c>
      <c r="FO83" s="5">
        <v>3075574</v>
      </c>
      <c r="FP83" s="5">
        <v>0</v>
      </c>
      <c r="FQ83" s="5">
        <v>627481</v>
      </c>
      <c r="FR83" s="5">
        <v>0</v>
      </c>
      <c r="FS83" s="5">
        <v>0</v>
      </c>
      <c r="FT83" s="5">
        <v>19000</v>
      </c>
      <c r="FU83" s="5">
        <v>0</v>
      </c>
      <c r="FV83" s="5">
        <v>3046074</v>
      </c>
      <c r="FW83" s="5">
        <v>0</v>
      </c>
      <c r="FX83" s="5">
        <v>656505</v>
      </c>
      <c r="FY83" s="5">
        <v>0</v>
      </c>
      <c r="FZ83" s="5">
        <v>0</v>
      </c>
      <c r="GA83" s="5">
        <v>48262</v>
      </c>
      <c r="GB83" s="5">
        <v>0</v>
      </c>
      <c r="GC83" s="5">
        <v>3073474</v>
      </c>
      <c r="GD83" s="5">
        <v>0</v>
      </c>
      <c r="GE83" s="5">
        <v>685830</v>
      </c>
      <c r="GF83" s="5">
        <v>0</v>
      </c>
      <c r="GG83" s="5">
        <v>0</v>
      </c>
      <c r="GH83" s="5">
        <v>88639</v>
      </c>
      <c r="GI83" s="5">
        <v>0</v>
      </c>
      <c r="GJ83" s="5">
        <f>INDEX(Sheet1!$D$2:$D$434,MATCH(Data!B83,Sheet1!$B$2:$B$434,0))</f>
        <v>3138987</v>
      </c>
      <c r="GK83" s="5">
        <f>INDEX(Sheet1!$E$2:$E$434,MATCH(Data!B83,Sheet1!$B$2:$B$434,0))</f>
        <v>0</v>
      </c>
      <c r="GL83" s="5">
        <f>INDEX(Sheet1!$H$2:$H$434,MATCH(Data!B83,Sheet1!$B$2:$B$434,0))</f>
        <v>774303</v>
      </c>
      <c r="GM83" s="5">
        <f>INDEX(Sheet1!$K$2:$K$434,MATCH(Data!B83,Sheet1!$B$2:$B$434,0))</f>
        <v>0</v>
      </c>
      <c r="GN83" s="5">
        <f>INDEX(Sheet1!$F$2:$F$434,MATCH(Data!B83,Sheet1!$B$2:$B$434,0))</f>
        <v>0</v>
      </c>
      <c r="GO83" s="5">
        <f>INDEX(Sheet1!$I$2:$I$434,MATCH(Data!B83,Sheet1!$B$2:$B$434,0))</f>
        <v>58500</v>
      </c>
      <c r="GP83" s="5">
        <f>INDEX(Sheet1!$J$2:$J$434,MATCH(Data!B83,Sheet1!$B$2:$B$434,0))</f>
        <v>0</v>
      </c>
      <c r="GQ83" s="5">
        <v>2780379</v>
      </c>
      <c r="GR83" s="5">
        <v>0</v>
      </c>
      <c r="GS83" s="5">
        <v>1335000</v>
      </c>
      <c r="GT83" s="5">
        <v>0</v>
      </c>
      <c r="GU83" s="5">
        <v>0</v>
      </c>
      <c r="GV83" s="5">
        <v>65000</v>
      </c>
      <c r="GW83" s="5">
        <v>0</v>
      </c>
    </row>
    <row r="84" spans="1:205" ht="12.75">
      <c r="A84" s="32">
        <v>1253</v>
      </c>
      <c r="B84" s="32" t="s">
        <v>168</v>
      </c>
      <c r="C84" s="32">
        <v>9859803</v>
      </c>
      <c r="D84" s="32">
        <v>0</v>
      </c>
      <c r="E84" s="32">
        <v>1118400</v>
      </c>
      <c r="F84" s="32">
        <v>0</v>
      </c>
      <c r="G84" s="32">
        <v>0</v>
      </c>
      <c r="H84" s="32">
        <v>121569</v>
      </c>
      <c r="I84" s="32">
        <v>0</v>
      </c>
      <c r="J84" s="32">
        <v>9854007</v>
      </c>
      <c r="K84" s="32">
        <v>0</v>
      </c>
      <c r="L84" s="32">
        <v>1066457</v>
      </c>
      <c r="M84" s="32">
        <v>0</v>
      </c>
      <c r="N84" s="32">
        <v>0</v>
      </c>
      <c r="O84" s="32">
        <v>55608</v>
      </c>
      <c r="P84" s="32">
        <v>0</v>
      </c>
      <c r="Q84" s="32">
        <v>9134884</v>
      </c>
      <c r="R84" s="32">
        <v>0</v>
      </c>
      <c r="S84" s="32">
        <v>1160097</v>
      </c>
      <c r="T84" s="32">
        <v>0</v>
      </c>
      <c r="U84" s="32">
        <v>0</v>
      </c>
      <c r="V84" s="32">
        <v>39589</v>
      </c>
      <c r="W84" s="32">
        <v>0</v>
      </c>
      <c r="X84" s="32">
        <v>7629211</v>
      </c>
      <c r="Y84" s="32">
        <v>0</v>
      </c>
      <c r="Z84" s="32">
        <v>1100000</v>
      </c>
      <c r="AA84" s="32">
        <v>0</v>
      </c>
      <c r="AB84" s="32">
        <v>0</v>
      </c>
      <c r="AC84" s="32">
        <v>30626</v>
      </c>
      <c r="AD84" s="32">
        <v>0</v>
      </c>
      <c r="AE84" s="32">
        <v>7525593</v>
      </c>
      <c r="AF84" s="32">
        <v>0</v>
      </c>
      <c r="AG84" s="32">
        <v>1535512</v>
      </c>
      <c r="AH84" s="32">
        <v>0</v>
      </c>
      <c r="AI84" s="32">
        <v>0</v>
      </c>
      <c r="AJ84" s="32">
        <v>30223</v>
      </c>
      <c r="AK84" s="32">
        <v>0</v>
      </c>
      <c r="AL84" s="32">
        <v>7684681</v>
      </c>
      <c r="AM84" s="32">
        <v>0</v>
      </c>
      <c r="AN84" s="32">
        <v>1520941</v>
      </c>
      <c r="AO84" s="32">
        <v>0</v>
      </c>
      <c r="AP84" s="32">
        <v>0</v>
      </c>
      <c r="AQ84" s="32">
        <v>63110</v>
      </c>
      <c r="AR84" s="32">
        <v>0</v>
      </c>
      <c r="AS84" s="32">
        <v>7390627</v>
      </c>
      <c r="AT84" s="32">
        <v>0</v>
      </c>
      <c r="AU84" s="32">
        <v>1423688</v>
      </c>
      <c r="AV84" s="32">
        <v>0</v>
      </c>
      <c r="AW84" s="32">
        <v>0</v>
      </c>
      <c r="AX84" s="32">
        <v>68546</v>
      </c>
      <c r="AY84" s="32">
        <v>0</v>
      </c>
      <c r="AZ84" s="32">
        <v>7603491</v>
      </c>
      <c r="BA84" s="32">
        <v>0</v>
      </c>
      <c r="BB84" s="32">
        <v>1421362</v>
      </c>
      <c r="BC84" s="32">
        <v>0</v>
      </c>
      <c r="BD84" s="32">
        <v>0</v>
      </c>
      <c r="BE84" s="32">
        <v>67919</v>
      </c>
      <c r="BF84" s="32">
        <v>0</v>
      </c>
      <c r="BG84" s="32">
        <v>7641529</v>
      </c>
      <c r="BH84" s="32">
        <v>0</v>
      </c>
      <c r="BI84" s="32">
        <v>1390743</v>
      </c>
      <c r="BJ84" s="32">
        <v>0</v>
      </c>
      <c r="BK84" s="32">
        <v>0</v>
      </c>
      <c r="BL84" s="32">
        <v>58434</v>
      </c>
      <c r="BM84" s="32">
        <v>0</v>
      </c>
      <c r="BN84" s="32">
        <v>7306490</v>
      </c>
      <c r="BO84" s="32">
        <v>0</v>
      </c>
      <c r="BP84" s="32">
        <v>1743849</v>
      </c>
      <c r="BQ84" s="32">
        <v>0</v>
      </c>
      <c r="BR84" s="32">
        <v>0</v>
      </c>
      <c r="BS84" s="32">
        <v>94426</v>
      </c>
      <c r="BT84" s="32">
        <v>0</v>
      </c>
      <c r="BU84" s="32">
        <v>7261653</v>
      </c>
      <c r="BV84" s="32">
        <v>98502</v>
      </c>
      <c r="BW84" s="32">
        <v>1325863</v>
      </c>
      <c r="BX84" s="32">
        <v>0</v>
      </c>
      <c r="BY84" s="32">
        <v>0</v>
      </c>
      <c r="BZ84" s="32">
        <v>58407</v>
      </c>
      <c r="CA84" s="32">
        <v>0</v>
      </c>
      <c r="CB84" s="32">
        <v>7352858</v>
      </c>
      <c r="CC84" s="32">
        <v>532453</v>
      </c>
      <c r="CD84" s="32">
        <v>1807269</v>
      </c>
      <c r="CE84" s="32">
        <v>0</v>
      </c>
      <c r="CF84" s="32">
        <v>0</v>
      </c>
      <c r="CG84" s="32">
        <v>133861</v>
      </c>
      <c r="CH84" s="32">
        <v>0</v>
      </c>
      <c r="CI84" s="32">
        <v>6395157</v>
      </c>
      <c r="CJ84" s="32">
        <v>875602</v>
      </c>
      <c r="CK84" s="32">
        <v>1807269</v>
      </c>
      <c r="CL84" s="32">
        <v>0</v>
      </c>
      <c r="CN84" s="32">
        <v>156364</v>
      </c>
      <c r="CO84" s="32">
        <v>0</v>
      </c>
      <c r="CP84" s="32">
        <v>6860608</v>
      </c>
      <c r="CQ84" s="32">
        <v>882677</v>
      </c>
      <c r="CR84" s="32">
        <v>1726445</v>
      </c>
      <c r="CS84" s="32">
        <v>0</v>
      </c>
      <c r="CU84" s="32">
        <v>198467</v>
      </c>
      <c r="CV84" s="32">
        <v>0</v>
      </c>
      <c r="CW84" s="32">
        <v>8029498</v>
      </c>
      <c r="CX84" s="32">
        <v>813825</v>
      </c>
      <c r="CY84" s="32">
        <v>1726314</v>
      </c>
      <c r="CZ84" s="32">
        <v>0</v>
      </c>
      <c r="DB84" s="32">
        <v>357412</v>
      </c>
      <c r="DC84" s="32">
        <v>0</v>
      </c>
      <c r="DD84" s="32">
        <v>9089726</v>
      </c>
      <c r="DE84" s="32">
        <v>813419</v>
      </c>
      <c r="DF84" s="32">
        <v>1417110</v>
      </c>
      <c r="DG84" s="32">
        <v>0</v>
      </c>
      <c r="DI84" s="32">
        <v>307412</v>
      </c>
      <c r="DK84" s="32">
        <v>8357897</v>
      </c>
      <c r="DL84" s="32">
        <v>829667</v>
      </c>
      <c r="DM84" s="32">
        <v>1724391</v>
      </c>
      <c r="DN84" s="32">
        <v>0</v>
      </c>
      <c r="DP84" s="32">
        <v>307412</v>
      </c>
      <c r="DR84" s="32">
        <v>9094058</v>
      </c>
      <c r="DS84" s="32">
        <v>827514</v>
      </c>
      <c r="DT84" s="32">
        <v>1173743</v>
      </c>
      <c r="DU84" s="32">
        <v>0</v>
      </c>
      <c r="DW84" s="32">
        <v>313164</v>
      </c>
      <c r="DX84" s="35"/>
      <c r="DY84" s="36">
        <v>8806525</v>
      </c>
      <c r="DZ84" s="36">
        <v>828618</v>
      </c>
      <c r="EA84" s="38">
        <v>1124625</v>
      </c>
      <c r="EB84" s="32">
        <v>0</v>
      </c>
      <c r="ED84" s="32">
        <v>329272</v>
      </c>
      <c r="EF84" s="32">
        <v>8817003</v>
      </c>
      <c r="EG84" s="32">
        <v>924673</v>
      </c>
      <c r="EH84" s="32">
        <v>1131925</v>
      </c>
      <c r="EI84" s="32">
        <v>0</v>
      </c>
      <c r="EK84" s="32">
        <v>329272</v>
      </c>
      <c r="EM84" s="32">
        <v>8805082</v>
      </c>
      <c r="EN84" s="32">
        <v>835590</v>
      </c>
      <c r="EO84" s="32">
        <v>1261774</v>
      </c>
      <c r="EP84" s="32">
        <v>0</v>
      </c>
      <c r="ER84" s="32">
        <v>329272</v>
      </c>
      <c r="ET84" s="32">
        <v>8955496</v>
      </c>
      <c r="EU84" s="32">
        <v>848000</v>
      </c>
      <c r="EV84" s="32">
        <v>1231500</v>
      </c>
      <c r="EW84" s="32">
        <v>0</v>
      </c>
      <c r="EY84" s="32">
        <v>329272</v>
      </c>
      <c r="FA84" s="32">
        <v>9186969</v>
      </c>
      <c r="FB84" s="32">
        <v>878410</v>
      </c>
      <c r="FC84" s="32">
        <v>1242680</v>
      </c>
      <c r="FD84" s="32">
        <v>0</v>
      </c>
      <c r="FF84" s="32">
        <v>329272</v>
      </c>
      <c r="FH84" s="32">
        <v>7911466</v>
      </c>
      <c r="FI84" s="32">
        <v>875090</v>
      </c>
      <c r="FJ84" s="32">
        <v>1741930</v>
      </c>
      <c r="FK84" s="32">
        <v>0</v>
      </c>
      <c r="FM84" s="32">
        <v>329272</v>
      </c>
      <c r="FO84" s="5">
        <v>7129271</v>
      </c>
      <c r="FP84" s="5">
        <v>943390</v>
      </c>
      <c r="FQ84" s="5">
        <v>2449148</v>
      </c>
      <c r="FR84" s="5">
        <v>0</v>
      </c>
      <c r="FS84" s="5">
        <v>0</v>
      </c>
      <c r="FT84" s="5">
        <v>329272</v>
      </c>
      <c r="FU84" s="5">
        <v>0</v>
      </c>
      <c r="FV84" s="5">
        <v>6726530</v>
      </c>
      <c r="FW84" s="5">
        <v>942315</v>
      </c>
      <c r="FX84" s="5">
        <v>2653724</v>
      </c>
      <c r="FY84" s="5">
        <v>0</v>
      </c>
      <c r="FZ84" s="5">
        <v>0</v>
      </c>
      <c r="GA84" s="5">
        <v>329272</v>
      </c>
      <c r="GB84" s="5">
        <v>0</v>
      </c>
      <c r="GC84" s="5">
        <v>5924737</v>
      </c>
      <c r="GD84" s="5">
        <v>944515</v>
      </c>
      <c r="GE84" s="5">
        <v>3434558</v>
      </c>
      <c r="GF84" s="5">
        <v>0</v>
      </c>
      <c r="GG84" s="5">
        <v>0</v>
      </c>
      <c r="GH84" s="5">
        <v>329272</v>
      </c>
      <c r="GI84" s="5">
        <v>0</v>
      </c>
      <c r="GJ84" s="5">
        <f>INDEX(Sheet1!$D$2:$D$434,MATCH(Data!B84,Sheet1!$B$2:$B$434,0))</f>
        <v>7098710</v>
      </c>
      <c r="GK84" s="5">
        <f>INDEX(Sheet1!$E$2:$E$434,MATCH(Data!B84,Sheet1!$B$2:$B$434,0))</f>
        <v>1240277</v>
      </c>
      <c r="GL84" s="5">
        <f>INDEX(Sheet1!$H$2:$H$434,MATCH(Data!B84,Sheet1!$B$2:$B$434,0))</f>
        <v>1955420</v>
      </c>
      <c r="GM84" s="5">
        <f>INDEX(Sheet1!$K$2:$K$434,MATCH(Data!B84,Sheet1!$B$2:$B$434,0))</f>
        <v>0</v>
      </c>
      <c r="GN84" s="5">
        <f>INDEX(Sheet1!$F$2:$F$434,MATCH(Data!B84,Sheet1!$B$2:$B$434,0))</f>
        <v>0</v>
      </c>
      <c r="GO84" s="5">
        <f>INDEX(Sheet1!$I$2:$I$434,MATCH(Data!B84,Sheet1!$B$2:$B$434,0))</f>
        <v>329272</v>
      </c>
      <c r="GP84" s="5">
        <f>INDEX(Sheet1!$J$2:$J$434,MATCH(Data!B84,Sheet1!$B$2:$B$434,0))</f>
        <v>0</v>
      </c>
      <c r="GQ84" s="5">
        <v>7647902</v>
      </c>
      <c r="GR84" s="5">
        <v>1428929</v>
      </c>
      <c r="GS84" s="5">
        <v>1167576</v>
      </c>
      <c r="GT84" s="5">
        <v>0</v>
      </c>
      <c r="GU84" s="5">
        <v>0</v>
      </c>
      <c r="GV84" s="5">
        <v>379272</v>
      </c>
      <c r="GW84" s="5">
        <v>0</v>
      </c>
    </row>
    <row r="85" spans="1:205" ht="12.75">
      <c r="A85" s="32">
        <v>1260</v>
      </c>
      <c r="B85" s="32" t="s">
        <v>169</v>
      </c>
      <c r="C85" s="32">
        <v>2732611</v>
      </c>
      <c r="D85" s="32">
        <v>0</v>
      </c>
      <c r="E85" s="32">
        <v>209058</v>
      </c>
      <c r="F85" s="32">
        <v>0</v>
      </c>
      <c r="G85" s="32">
        <v>0</v>
      </c>
      <c r="H85" s="32">
        <v>0</v>
      </c>
      <c r="I85" s="32">
        <v>0</v>
      </c>
      <c r="J85" s="32">
        <v>2549198</v>
      </c>
      <c r="K85" s="32">
        <v>0</v>
      </c>
      <c r="L85" s="32">
        <v>210484</v>
      </c>
      <c r="M85" s="32">
        <v>0</v>
      </c>
      <c r="N85" s="32">
        <v>0</v>
      </c>
      <c r="O85" s="32">
        <v>0</v>
      </c>
      <c r="P85" s="32">
        <v>342.19</v>
      </c>
      <c r="Q85" s="32">
        <v>2533037</v>
      </c>
      <c r="R85" s="32">
        <v>0</v>
      </c>
      <c r="S85" s="32">
        <v>206925</v>
      </c>
      <c r="T85" s="32">
        <v>0</v>
      </c>
      <c r="U85" s="32">
        <v>0</v>
      </c>
      <c r="V85" s="32">
        <v>0</v>
      </c>
      <c r="W85" s="32">
        <v>157.14</v>
      </c>
      <c r="X85" s="32">
        <v>1940032</v>
      </c>
      <c r="Y85" s="32">
        <v>0</v>
      </c>
      <c r="Z85" s="32">
        <v>797656</v>
      </c>
      <c r="AA85" s="32">
        <v>0</v>
      </c>
      <c r="AB85" s="32">
        <v>0</v>
      </c>
      <c r="AC85" s="32">
        <v>0</v>
      </c>
      <c r="AD85" s="32">
        <v>197</v>
      </c>
      <c r="AE85" s="32">
        <v>1766890</v>
      </c>
      <c r="AF85" s="32">
        <v>0</v>
      </c>
      <c r="AG85" s="32">
        <v>768068</v>
      </c>
      <c r="AH85" s="32">
        <v>0</v>
      </c>
      <c r="AI85" s="32">
        <v>0</v>
      </c>
      <c r="AJ85" s="32">
        <v>0</v>
      </c>
      <c r="AK85" s="32">
        <v>232</v>
      </c>
      <c r="AL85" s="32">
        <v>2236301</v>
      </c>
      <c r="AM85" s="32">
        <v>0</v>
      </c>
      <c r="AN85" s="32">
        <v>768028</v>
      </c>
      <c r="AO85" s="32">
        <v>0</v>
      </c>
      <c r="AP85" s="32">
        <v>0</v>
      </c>
      <c r="AQ85" s="32">
        <v>0</v>
      </c>
      <c r="AR85" s="32">
        <v>2221</v>
      </c>
      <c r="AS85" s="32">
        <v>2161791</v>
      </c>
      <c r="AT85" s="32">
        <v>0</v>
      </c>
      <c r="AU85" s="32">
        <v>952103</v>
      </c>
      <c r="AV85" s="32">
        <v>0</v>
      </c>
      <c r="AW85" s="32">
        <v>0</v>
      </c>
      <c r="AX85" s="32">
        <v>0</v>
      </c>
      <c r="AY85" s="32">
        <v>173</v>
      </c>
      <c r="AZ85" s="32">
        <v>2502626</v>
      </c>
      <c r="BA85" s="32">
        <v>0</v>
      </c>
      <c r="BB85" s="32">
        <v>1012638</v>
      </c>
      <c r="BC85" s="32">
        <v>0</v>
      </c>
      <c r="BD85" s="32">
        <v>0</v>
      </c>
      <c r="BE85" s="32">
        <v>0</v>
      </c>
      <c r="BF85" s="32">
        <v>89</v>
      </c>
      <c r="BG85" s="32">
        <v>2699480</v>
      </c>
      <c r="BH85" s="32">
        <v>0</v>
      </c>
      <c r="BI85" s="32">
        <v>1046427</v>
      </c>
      <c r="BJ85" s="32">
        <v>0</v>
      </c>
      <c r="BK85" s="32">
        <v>0</v>
      </c>
      <c r="BL85" s="32">
        <v>0</v>
      </c>
      <c r="BM85" s="32">
        <v>0</v>
      </c>
      <c r="BN85" s="32">
        <v>2898124</v>
      </c>
      <c r="BO85" s="32">
        <v>0</v>
      </c>
      <c r="BP85" s="32">
        <v>1043191</v>
      </c>
      <c r="BQ85" s="32">
        <v>0</v>
      </c>
      <c r="BR85" s="32">
        <v>0</v>
      </c>
      <c r="BS85" s="32">
        <v>49678</v>
      </c>
      <c r="BT85" s="32">
        <v>74</v>
      </c>
      <c r="BU85" s="32">
        <v>3456256</v>
      </c>
      <c r="BV85" s="32">
        <v>0</v>
      </c>
      <c r="BW85" s="32">
        <v>1039113</v>
      </c>
      <c r="BX85" s="32">
        <v>0</v>
      </c>
      <c r="BY85" s="32">
        <v>0</v>
      </c>
      <c r="BZ85" s="32">
        <v>59678</v>
      </c>
      <c r="CA85" s="32">
        <v>1005</v>
      </c>
      <c r="CB85" s="32">
        <v>4217024</v>
      </c>
      <c r="CC85" s="32">
        <v>0</v>
      </c>
      <c r="CD85" s="32">
        <v>1038258</v>
      </c>
      <c r="CE85" s="32">
        <v>0</v>
      </c>
      <c r="CF85" s="32">
        <v>0</v>
      </c>
      <c r="CG85" s="32">
        <v>76846</v>
      </c>
      <c r="CH85" s="32">
        <v>669</v>
      </c>
      <c r="CI85" s="32">
        <v>3944524</v>
      </c>
      <c r="CK85" s="32">
        <v>1045618</v>
      </c>
      <c r="CL85" s="32">
        <v>0</v>
      </c>
      <c r="CN85" s="32">
        <v>99796</v>
      </c>
      <c r="CO85" s="32">
        <v>1415</v>
      </c>
      <c r="CP85" s="32">
        <v>4075278</v>
      </c>
      <c r="CR85" s="32">
        <v>1044586</v>
      </c>
      <c r="CS85" s="32">
        <v>0</v>
      </c>
      <c r="CU85" s="32">
        <v>119796</v>
      </c>
      <c r="CV85" s="32">
        <v>433</v>
      </c>
      <c r="CW85" s="32">
        <v>4706204</v>
      </c>
      <c r="CY85" s="32">
        <v>1040535</v>
      </c>
      <c r="CZ85" s="32">
        <v>0</v>
      </c>
      <c r="DB85" s="32">
        <v>202657</v>
      </c>
      <c r="DC85" s="32">
        <v>91</v>
      </c>
      <c r="DD85" s="32">
        <v>5089135</v>
      </c>
      <c r="DF85" s="32">
        <v>1035618</v>
      </c>
      <c r="DG85" s="32">
        <v>0</v>
      </c>
      <c r="DI85" s="32">
        <v>239000</v>
      </c>
      <c r="DJ85" s="32">
        <v>96</v>
      </c>
      <c r="DK85" s="32">
        <v>5649791</v>
      </c>
      <c r="DM85" s="32">
        <v>1031936</v>
      </c>
      <c r="DN85" s="32">
        <v>0</v>
      </c>
      <c r="DP85" s="32">
        <v>250000</v>
      </c>
      <c r="DQ85" s="32">
        <v>104</v>
      </c>
      <c r="DR85" s="32">
        <v>5977499</v>
      </c>
      <c r="DT85" s="32">
        <v>1030853</v>
      </c>
      <c r="DU85" s="32">
        <v>0</v>
      </c>
      <c r="DW85" s="32">
        <v>250000</v>
      </c>
      <c r="DX85" s="38">
        <v>518</v>
      </c>
      <c r="DY85" s="36">
        <v>5589296</v>
      </c>
      <c r="DZ85" s="37"/>
      <c r="EA85" s="38">
        <v>989530</v>
      </c>
      <c r="EB85" s="32">
        <v>0</v>
      </c>
      <c r="ED85" s="32">
        <v>250000</v>
      </c>
      <c r="EE85" s="32">
        <v>1000</v>
      </c>
      <c r="EF85" s="32">
        <v>5683086</v>
      </c>
      <c r="EH85" s="32">
        <v>739855</v>
      </c>
      <c r="EI85" s="32">
        <v>0</v>
      </c>
      <c r="EK85" s="32">
        <v>150000</v>
      </c>
      <c r="EL85" s="32">
        <v>500</v>
      </c>
      <c r="EM85" s="32">
        <v>5540795</v>
      </c>
      <c r="EO85" s="32">
        <v>924120</v>
      </c>
      <c r="EP85" s="32">
        <v>0</v>
      </c>
      <c r="ER85" s="32">
        <v>250000</v>
      </c>
      <c r="ES85" s="32">
        <v>500</v>
      </c>
      <c r="ET85" s="32">
        <v>5849520</v>
      </c>
      <c r="EV85" s="32">
        <v>1003460</v>
      </c>
      <c r="EW85" s="32">
        <v>0</v>
      </c>
      <c r="EY85" s="32">
        <v>250000</v>
      </c>
      <c r="FA85" s="32">
        <v>5090573</v>
      </c>
      <c r="FC85" s="32">
        <v>908000</v>
      </c>
      <c r="FD85" s="32">
        <v>0</v>
      </c>
      <c r="FF85" s="32">
        <v>250000</v>
      </c>
      <c r="FH85" s="32">
        <v>5667733</v>
      </c>
      <c r="FJ85" s="32"/>
      <c r="FK85" s="32">
        <v>0</v>
      </c>
      <c r="FM85" s="32">
        <v>250000</v>
      </c>
      <c r="FO85" s="5">
        <v>6217215</v>
      </c>
      <c r="FP85" s="5">
        <v>0</v>
      </c>
      <c r="FQ85" s="5">
        <v>0</v>
      </c>
      <c r="FR85" s="5">
        <v>0</v>
      </c>
      <c r="FS85" s="5">
        <v>0</v>
      </c>
      <c r="FT85" s="5">
        <v>250000</v>
      </c>
      <c r="FU85" s="5">
        <v>0</v>
      </c>
      <c r="FV85" s="5">
        <v>7258068</v>
      </c>
      <c r="FW85" s="5">
        <v>0</v>
      </c>
      <c r="FX85" s="5">
        <v>0</v>
      </c>
      <c r="FY85" s="5">
        <v>0</v>
      </c>
      <c r="FZ85" s="5">
        <v>0</v>
      </c>
      <c r="GA85" s="5">
        <v>250000</v>
      </c>
      <c r="GB85" s="5">
        <v>0</v>
      </c>
      <c r="GC85" s="5">
        <v>7038468</v>
      </c>
      <c r="GD85" s="5">
        <v>0</v>
      </c>
      <c r="GE85" s="5">
        <v>0</v>
      </c>
      <c r="GF85" s="5">
        <v>0</v>
      </c>
      <c r="GG85" s="5">
        <v>0</v>
      </c>
      <c r="GH85" s="5">
        <v>250000</v>
      </c>
      <c r="GI85" s="5">
        <v>0</v>
      </c>
      <c r="GJ85" s="5">
        <f>INDEX(Sheet1!$D$2:$D$434,MATCH(Data!B85,Sheet1!$B$2:$B$434,0))</f>
        <v>6724734</v>
      </c>
      <c r="GK85" s="5">
        <f>INDEX(Sheet1!$E$2:$E$434,MATCH(Data!B85,Sheet1!$B$2:$B$434,0))</f>
        <v>0</v>
      </c>
      <c r="GL85" s="5">
        <f>INDEX(Sheet1!$H$2:$H$434,MATCH(Data!B85,Sheet1!$B$2:$B$434,0))</f>
        <v>0</v>
      </c>
      <c r="GM85" s="5">
        <f>INDEX(Sheet1!$K$2:$K$434,MATCH(Data!B85,Sheet1!$B$2:$B$434,0))</f>
        <v>0</v>
      </c>
      <c r="GN85" s="5">
        <f>INDEX(Sheet1!$F$2:$F$434,MATCH(Data!B85,Sheet1!$B$2:$B$434,0))</f>
        <v>0</v>
      </c>
      <c r="GO85" s="5">
        <f>INDEX(Sheet1!$I$2:$I$434,MATCH(Data!B85,Sheet1!$B$2:$B$434,0))</f>
        <v>250000</v>
      </c>
      <c r="GP85" s="5">
        <f>INDEX(Sheet1!$J$2:$J$434,MATCH(Data!B85,Sheet1!$B$2:$B$434,0))</f>
        <v>0</v>
      </c>
      <c r="GQ85" s="5">
        <v>6488325</v>
      </c>
      <c r="GR85" s="5">
        <v>0</v>
      </c>
      <c r="GS85" s="5">
        <v>0</v>
      </c>
      <c r="GT85" s="5">
        <v>0</v>
      </c>
      <c r="GU85" s="5">
        <v>0</v>
      </c>
      <c r="GV85" s="5">
        <v>250000</v>
      </c>
      <c r="GW85" s="5">
        <v>0</v>
      </c>
    </row>
    <row r="86" spans="1:205" ht="12.75">
      <c r="A86" s="32">
        <v>4970</v>
      </c>
      <c r="B86" s="32" t="s">
        <v>170</v>
      </c>
      <c r="C86" s="32">
        <v>11212630</v>
      </c>
      <c r="D86" s="32">
        <v>0</v>
      </c>
      <c r="E86" s="32">
        <v>944435</v>
      </c>
      <c r="F86" s="32">
        <v>0</v>
      </c>
      <c r="G86" s="32">
        <v>0</v>
      </c>
      <c r="H86" s="32">
        <v>0</v>
      </c>
      <c r="I86" s="32">
        <v>0</v>
      </c>
      <c r="J86" s="32">
        <v>11324302</v>
      </c>
      <c r="K86" s="32">
        <v>0</v>
      </c>
      <c r="L86" s="32">
        <v>980757</v>
      </c>
      <c r="M86" s="32">
        <v>0</v>
      </c>
      <c r="N86" s="32">
        <v>0</v>
      </c>
      <c r="O86" s="32">
        <v>0</v>
      </c>
      <c r="P86" s="32">
        <v>0</v>
      </c>
      <c r="Q86" s="32">
        <v>11837178.5</v>
      </c>
      <c r="R86" s="32">
        <v>0</v>
      </c>
      <c r="S86" s="32">
        <v>988499</v>
      </c>
      <c r="T86" s="32">
        <v>0</v>
      </c>
      <c r="U86" s="32">
        <v>0</v>
      </c>
      <c r="V86" s="32">
        <v>0</v>
      </c>
      <c r="W86" s="32">
        <v>7564</v>
      </c>
      <c r="X86" s="32">
        <v>8274249</v>
      </c>
      <c r="Y86" s="32">
        <v>0</v>
      </c>
      <c r="Z86" s="32">
        <v>1117000</v>
      </c>
      <c r="AA86" s="32">
        <v>0</v>
      </c>
      <c r="AB86" s="32">
        <v>0</v>
      </c>
      <c r="AC86" s="32">
        <v>0</v>
      </c>
      <c r="AD86" s="32">
        <v>3964</v>
      </c>
      <c r="AE86" s="32">
        <v>8604407</v>
      </c>
      <c r="AF86" s="32">
        <v>0</v>
      </c>
      <c r="AG86" s="32">
        <v>1082200</v>
      </c>
      <c r="AH86" s="32">
        <v>0</v>
      </c>
      <c r="AI86" s="32">
        <v>0</v>
      </c>
      <c r="AJ86" s="32">
        <v>0</v>
      </c>
      <c r="AK86" s="32">
        <v>5029</v>
      </c>
      <c r="AL86" s="32">
        <v>8811150</v>
      </c>
      <c r="AM86" s="32">
        <v>0</v>
      </c>
      <c r="AN86" s="32">
        <v>962000</v>
      </c>
      <c r="AO86" s="32">
        <v>0</v>
      </c>
      <c r="AP86" s="32">
        <v>0</v>
      </c>
      <c r="AQ86" s="32">
        <v>0</v>
      </c>
      <c r="AR86" s="32">
        <v>5029</v>
      </c>
      <c r="AS86" s="32">
        <v>9218645</v>
      </c>
      <c r="AT86" s="32">
        <v>0</v>
      </c>
      <c r="AU86" s="32">
        <v>936000</v>
      </c>
      <c r="AV86" s="32">
        <v>0</v>
      </c>
      <c r="AW86" s="32">
        <v>0</v>
      </c>
      <c r="AX86" s="32">
        <v>0</v>
      </c>
      <c r="AY86" s="32">
        <v>12149</v>
      </c>
      <c r="AZ86" s="32">
        <v>9751469</v>
      </c>
      <c r="BA86" s="32">
        <v>0</v>
      </c>
      <c r="BB86" s="32">
        <v>2246889</v>
      </c>
      <c r="BC86" s="32">
        <v>0</v>
      </c>
      <c r="BD86" s="32">
        <v>0</v>
      </c>
      <c r="BE86" s="32">
        <v>0</v>
      </c>
      <c r="BF86" s="32">
        <v>12149</v>
      </c>
      <c r="BG86" s="32">
        <v>10396452</v>
      </c>
      <c r="BH86" s="32">
        <v>0</v>
      </c>
      <c r="BI86" s="32">
        <v>2171000</v>
      </c>
      <c r="BJ86" s="32">
        <v>0</v>
      </c>
      <c r="BK86" s="32">
        <v>0</v>
      </c>
      <c r="BL86" s="32">
        <v>0</v>
      </c>
      <c r="BM86" s="32">
        <v>12149</v>
      </c>
      <c r="BN86" s="32">
        <v>11613476</v>
      </c>
      <c r="BO86" s="32">
        <v>0</v>
      </c>
      <c r="BP86" s="32">
        <v>2171000</v>
      </c>
      <c r="BQ86" s="32">
        <v>0</v>
      </c>
      <c r="BR86" s="32">
        <v>0</v>
      </c>
      <c r="BS86" s="32">
        <v>0</v>
      </c>
      <c r="BT86" s="32">
        <v>13000</v>
      </c>
      <c r="BU86" s="32">
        <v>11271250</v>
      </c>
      <c r="BV86" s="32">
        <v>297385</v>
      </c>
      <c r="BW86" s="32">
        <v>2171000</v>
      </c>
      <c r="BX86" s="32">
        <v>0</v>
      </c>
      <c r="BY86" s="32">
        <v>0</v>
      </c>
      <c r="BZ86" s="32">
        <v>0</v>
      </c>
      <c r="CA86" s="32">
        <v>7726</v>
      </c>
      <c r="CB86" s="32">
        <v>11863942</v>
      </c>
      <c r="CC86" s="32">
        <v>271000</v>
      </c>
      <c r="CD86" s="32">
        <v>2312000</v>
      </c>
      <c r="CE86" s="32">
        <v>0</v>
      </c>
      <c r="CF86" s="32">
        <v>0</v>
      </c>
      <c r="CG86" s="32">
        <v>0</v>
      </c>
      <c r="CH86" s="32">
        <v>7726</v>
      </c>
      <c r="CI86" s="32">
        <v>11943300</v>
      </c>
      <c r="CJ86" s="32">
        <v>287479</v>
      </c>
      <c r="CK86" s="32">
        <v>3499521</v>
      </c>
      <c r="CL86" s="32">
        <v>0</v>
      </c>
      <c r="CN86" s="32">
        <v>50000</v>
      </c>
      <c r="CO86" s="32">
        <v>2878</v>
      </c>
      <c r="CP86" s="32">
        <v>12744682</v>
      </c>
      <c r="CQ86" s="32">
        <v>296000</v>
      </c>
      <c r="CR86" s="32">
        <v>3389000</v>
      </c>
      <c r="CS86" s="32">
        <v>0</v>
      </c>
      <c r="CU86" s="32">
        <v>150000</v>
      </c>
      <c r="CV86" s="32">
        <v>1673</v>
      </c>
      <c r="CW86" s="32">
        <v>15286891</v>
      </c>
      <c r="CX86" s="32">
        <v>309000</v>
      </c>
      <c r="CY86" s="32">
        <v>3516000</v>
      </c>
      <c r="CZ86" s="32">
        <v>0</v>
      </c>
      <c r="DB86" s="32">
        <v>150000</v>
      </c>
      <c r="DC86" s="32">
        <v>4384</v>
      </c>
      <c r="DD86" s="32">
        <v>16580275</v>
      </c>
      <c r="DE86" s="32">
        <v>315000</v>
      </c>
      <c r="DF86" s="32">
        <v>3712000</v>
      </c>
      <c r="DG86" s="32">
        <v>0</v>
      </c>
      <c r="DI86" s="32">
        <v>150000</v>
      </c>
      <c r="DJ86" s="32">
        <v>3789</v>
      </c>
      <c r="DK86" s="32">
        <v>17216265</v>
      </c>
      <c r="DL86" s="32">
        <v>315000</v>
      </c>
      <c r="DM86" s="32">
        <v>3126000</v>
      </c>
      <c r="DN86" s="32">
        <v>0</v>
      </c>
      <c r="DP86" s="32">
        <v>150000</v>
      </c>
      <c r="DQ86" s="32">
        <v>3000</v>
      </c>
      <c r="DR86" s="32">
        <v>18478374</v>
      </c>
      <c r="DS86" s="32">
        <v>340000</v>
      </c>
      <c r="DT86" s="32">
        <v>3261000</v>
      </c>
      <c r="DU86" s="32">
        <v>0</v>
      </c>
      <c r="DW86" s="32">
        <v>150000</v>
      </c>
      <c r="DX86" s="38">
        <v>3000</v>
      </c>
      <c r="DY86" s="36">
        <v>19230190</v>
      </c>
      <c r="DZ86" s="36">
        <v>351615</v>
      </c>
      <c r="EA86" s="38">
        <v>3697087</v>
      </c>
      <c r="EB86" s="32">
        <v>0</v>
      </c>
      <c r="ED86" s="32">
        <v>150000</v>
      </c>
      <c r="EE86" s="32">
        <v>3900</v>
      </c>
      <c r="EF86" s="32">
        <v>19328362</v>
      </c>
      <c r="EG86" s="32">
        <v>333810</v>
      </c>
      <c r="EH86" s="32">
        <v>3613280</v>
      </c>
      <c r="EI86" s="32">
        <v>0</v>
      </c>
      <c r="EK86" s="32">
        <v>150000</v>
      </c>
      <c r="EL86" s="32">
        <v>7340</v>
      </c>
      <c r="EM86" s="32">
        <v>19818382</v>
      </c>
      <c r="EN86" s="32">
        <v>381983</v>
      </c>
      <c r="EO86" s="32">
        <v>3869379</v>
      </c>
      <c r="EP86" s="32">
        <v>0</v>
      </c>
      <c r="ER86" s="32">
        <v>150000</v>
      </c>
      <c r="ES86" s="32">
        <v>5876</v>
      </c>
      <c r="ET86" s="32">
        <v>19076169</v>
      </c>
      <c r="EU86" s="32">
        <v>1102967</v>
      </c>
      <c r="EV86" s="32">
        <v>3457416</v>
      </c>
      <c r="EW86" s="32">
        <v>0</v>
      </c>
      <c r="EY86" s="32">
        <v>150000</v>
      </c>
      <c r="EZ86" s="32">
        <v>1178</v>
      </c>
      <c r="FA86" s="32">
        <v>19473298</v>
      </c>
      <c r="FB86" s="32">
        <v>1114224</v>
      </c>
      <c r="FC86" s="32">
        <v>3484094</v>
      </c>
      <c r="FD86" s="32">
        <v>0</v>
      </c>
      <c r="FF86" s="32">
        <v>150000</v>
      </c>
      <c r="FG86" s="32">
        <v>785</v>
      </c>
      <c r="FH86" s="32">
        <v>19752256</v>
      </c>
      <c r="FI86" s="32">
        <v>1111566</v>
      </c>
      <c r="FJ86" s="32">
        <v>3338359</v>
      </c>
      <c r="FK86" s="32">
        <v>0</v>
      </c>
      <c r="FM86" s="32">
        <v>150000</v>
      </c>
      <c r="FN86" s="32">
        <v>1955</v>
      </c>
      <c r="FO86" s="5">
        <v>20491442</v>
      </c>
      <c r="FP86" s="5">
        <v>1109898</v>
      </c>
      <c r="FQ86" s="5">
        <v>3398925</v>
      </c>
      <c r="FR86" s="5">
        <v>0</v>
      </c>
      <c r="FS86" s="5">
        <v>0</v>
      </c>
      <c r="FT86" s="5">
        <v>150000</v>
      </c>
      <c r="FU86" s="5">
        <v>10991</v>
      </c>
      <c r="FV86" s="5">
        <v>18238051</v>
      </c>
      <c r="FW86" s="5">
        <v>1226736</v>
      </c>
      <c r="FX86" s="5">
        <v>5543611</v>
      </c>
      <c r="FY86" s="5">
        <v>0</v>
      </c>
      <c r="FZ86" s="5">
        <v>0</v>
      </c>
      <c r="GA86" s="5">
        <v>250000</v>
      </c>
      <c r="GB86" s="5">
        <v>10460</v>
      </c>
      <c r="GC86" s="5">
        <v>20329848</v>
      </c>
      <c r="GD86" s="5">
        <v>1297119</v>
      </c>
      <c r="GE86" s="5">
        <v>5163913</v>
      </c>
      <c r="GF86" s="5">
        <v>0</v>
      </c>
      <c r="GG86" s="5">
        <v>0</v>
      </c>
      <c r="GH86" s="5">
        <v>250000</v>
      </c>
      <c r="GI86" s="5">
        <v>2941</v>
      </c>
      <c r="GJ86" s="5">
        <f>INDEX(Sheet1!$D$2:$D$434,MATCH(Data!B86,Sheet1!$B$2:$B$434,0))</f>
        <v>19167491</v>
      </c>
      <c r="GK86" s="5">
        <f>INDEX(Sheet1!$E$2:$E$434,MATCH(Data!B86,Sheet1!$B$2:$B$434,0))</f>
        <v>1394523</v>
      </c>
      <c r="GL86" s="5">
        <f>INDEX(Sheet1!$H$2:$H$434,MATCH(Data!B86,Sheet1!$B$2:$B$434,0))</f>
        <v>6664759</v>
      </c>
      <c r="GM86" s="5">
        <f>INDEX(Sheet1!$K$2:$K$434,MATCH(Data!B86,Sheet1!$B$2:$B$434,0))</f>
        <v>0</v>
      </c>
      <c r="GN86" s="5">
        <f>INDEX(Sheet1!$F$2:$F$434,MATCH(Data!B86,Sheet1!$B$2:$B$434,0))</f>
        <v>0</v>
      </c>
      <c r="GO86" s="5">
        <f>INDEX(Sheet1!$I$2:$I$434,MATCH(Data!B86,Sheet1!$B$2:$B$434,0))</f>
        <v>250000</v>
      </c>
      <c r="GP86" s="5">
        <f>INDEX(Sheet1!$J$2:$J$434,MATCH(Data!B86,Sheet1!$B$2:$B$434,0))</f>
        <v>3918</v>
      </c>
      <c r="GQ86" s="5">
        <v>16625205</v>
      </c>
      <c r="GR86" s="5">
        <v>1846300</v>
      </c>
      <c r="GS86" s="5">
        <v>8731238</v>
      </c>
      <c r="GT86" s="5">
        <v>0</v>
      </c>
      <c r="GU86" s="5">
        <v>0</v>
      </c>
      <c r="GV86" s="5">
        <v>375000</v>
      </c>
      <c r="GW86" s="5">
        <v>0</v>
      </c>
    </row>
    <row r="87" spans="1:205" ht="12.75">
      <c r="A87" s="32">
        <v>1295</v>
      </c>
      <c r="B87" s="32" t="s">
        <v>171</v>
      </c>
      <c r="C87" s="32">
        <v>2450765</v>
      </c>
      <c r="D87" s="32">
        <v>0</v>
      </c>
      <c r="E87" s="32">
        <v>29501</v>
      </c>
      <c r="F87" s="32">
        <v>0</v>
      </c>
      <c r="G87" s="32">
        <v>0</v>
      </c>
      <c r="H87" s="32">
        <v>0</v>
      </c>
      <c r="I87" s="32">
        <v>0</v>
      </c>
      <c r="J87" s="32">
        <v>2316638</v>
      </c>
      <c r="K87" s="32">
        <v>0</v>
      </c>
      <c r="L87" s="32">
        <v>29501</v>
      </c>
      <c r="M87" s="32">
        <v>0</v>
      </c>
      <c r="N87" s="32">
        <v>0</v>
      </c>
      <c r="O87" s="32">
        <v>0</v>
      </c>
      <c r="P87" s="32">
        <v>0</v>
      </c>
      <c r="Q87" s="32">
        <v>2361969</v>
      </c>
      <c r="R87" s="32">
        <v>0</v>
      </c>
      <c r="S87" s="32">
        <v>29500.43</v>
      </c>
      <c r="T87" s="32">
        <v>0</v>
      </c>
      <c r="U87" s="32">
        <v>0</v>
      </c>
      <c r="V87" s="32">
        <v>0</v>
      </c>
      <c r="W87" s="32">
        <v>0</v>
      </c>
      <c r="X87" s="32">
        <v>1640850</v>
      </c>
      <c r="Y87" s="32">
        <v>0</v>
      </c>
      <c r="Z87" s="32">
        <v>455141</v>
      </c>
      <c r="AA87" s="32">
        <v>0</v>
      </c>
      <c r="AB87" s="32">
        <v>0</v>
      </c>
      <c r="AC87" s="32">
        <v>0</v>
      </c>
      <c r="AD87" s="32">
        <v>0</v>
      </c>
      <c r="AE87" s="32">
        <v>1313625</v>
      </c>
      <c r="AF87" s="32">
        <v>0</v>
      </c>
      <c r="AG87" s="32">
        <v>544791</v>
      </c>
      <c r="AH87" s="32">
        <v>0</v>
      </c>
      <c r="AI87" s="32">
        <v>0</v>
      </c>
      <c r="AJ87" s="32">
        <v>0</v>
      </c>
      <c r="AK87" s="32">
        <v>0</v>
      </c>
      <c r="AL87" s="32">
        <v>1375800</v>
      </c>
      <c r="AM87" s="32">
        <v>0</v>
      </c>
      <c r="AN87" s="32">
        <v>569611</v>
      </c>
      <c r="AO87" s="32">
        <v>0</v>
      </c>
      <c r="AP87" s="32">
        <v>0</v>
      </c>
      <c r="AQ87" s="32">
        <v>0</v>
      </c>
      <c r="AR87" s="32">
        <v>0</v>
      </c>
      <c r="AS87" s="32">
        <v>1441682</v>
      </c>
      <c r="AT87" s="32">
        <v>0</v>
      </c>
      <c r="AU87" s="32">
        <v>546611</v>
      </c>
      <c r="AV87" s="32">
        <v>0</v>
      </c>
      <c r="AW87" s="32">
        <v>0</v>
      </c>
      <c r="AX87" s="32">
        <v>0</v>
      </c>
      <c r="AY87" s="32">
        <v>0</v>
      </c>
      <c r="AZ87" s="32">
        <v>1532503</v>
      </c>
      <c r="BA87" s="32">
        <v>0</v>
      </c>
      <c r="BB87" s="32">
        <v>560842</v>
      </c>
      <c r="BC87" s="32">
        <v>0</v>
      </c>
      <c r="BD87" s="32">
        <v>0</v>
      </c>
      <c r="BE87" s="32">
        <v>0</v>
      </c>
      <c r="BF87" s="32">
        <v>0</v>
      </c>
      <c r="BG87" s="32">
        <v>1327318</v>
      </c>
      <c r="BH87" s="32">
        <v>0</v>
      </c>
      <c r="BI87" s="32">
        <v>560348</v>
      </c>
      <c r="BJ87" s="32">
        <v>0</v>
      </c>
      <c r="BK87" s="32">
        <v>0</v>
      </c>
      <c r="BL87" s="32">
        <v>0</v>
      </c>
      <c r="BM87" s="32">
        <v>0</v>
      </c>
      <c r="BN87" s="32">
        <v>1281171</v>
      </c>
      <c r="BO87" s="32">
        <v>48718</v>
      </c>
      <c r="BP87" s="32">
        <v>560208</v>
      </c>
      <c r="BQ87" s="32">
        <v>0</v>
      </c>
      <c r="BR87" s="32">
        <v>0</v>
      </c>
      <c r="BS87" s="32">
        <v>0</v>
      </c>
      <c r="BT87" s="32">
        <v>0</v>
      </c>
      <c r="BU87" s="32">
        <v>1268524</v>
      </c>
      <c r="BV87" s="32">
        <v>97597</v>
      </c>
      <c r="BW87" s="32">
        <v>542097</v>
      </c>
      <c r="BX87" s="32">
        <v>0</v>
      </c>
      <c r="BY87" s="32">
        <v>0</v>
      </c>
      <c r="BZ87" s="32">
        <v>0</v>
      </c>
      <c r="CA87" s="32">
        <v>0</v>
      </c>
      <c r="CB87" s="32">
        <v>1460230</v>
      </c>
      <c r="CC87" s="32">
        <v>196315</v>
      </c>
      <c r="CD87" s="32">
        <v>541535</v>
      </c>
      <c r="CE87" s="32">
        <v>0</v>
      </c>
      <c r="CF87" s="32">
        <v>0</v>
      </c>
      <c r="CG87" s="32">
        <v>15000</v>
      </c>
      <c r="CH87" s="32">
        <v>0</v>
      </c>
      <c r="CI87" s="32">
        <v>1399134</v>
      </c>
      <c r="CJ87" s="32">
        <v>96803</v>
      </c>
      <c r="CK87" s="32">
        <v>540635</v>
      </c>
      <c r="CL87" s="32">
        <v>0</v>
      </c>
      <c r="CN87" s="32">
        <v>33080</v>
      </c>
      <c r="CO87" s="32">
        <v>0</v>
      </c>
      <c r="CP87" s="32">
        <v>1689989</v>
      </c>
      <c r="CQ87" s="32">
        <v>48878</v>
      </c>
      <c r="CR87" s="32">
        <v>538928</v>
      </c>
      <c r="CS87" s="32">
        <v>0</v>
      </c>
      <c r="CU87" s="32">
        <v>35016</v>
      </c>
      <c r="CV87" s="32">
        <v>0</v>
      </c>
      <c r="CW87" s="32">
        <v>1982491</v>
      </c>
      <c r="CY87" s="32">
        <v>536390</v>
      </c>
      <c r="CZ87" s="32">
        <v>0</v>
      </c>
      <c r="DB87" s="32">
        <v>41031</v>
      </c>
      <c r="DC87" s="32">
        <v>0</v>
      </c>
      <c r="DD87" s="32">
        <v>2020361</v>
      </c>
      <c r="DF87" s="32">
        <v>537910</v>
      </c>
      <c r="DG87" s="32">
        <v>0</v>
      </c>
      <c r="DI87" s="32">
        <v>50292</v>
      </c>
      <c r="DK87" s="32">
        <v>2659093</v>
      </c>
      <c r="DM87" s="32">
        <v>488007</v>
      </c>
      <c r="DN87" s="32">
        <v>0</v>
      </c>
      <c r="DP87" s="32">
        <v>46039</v>
      </c>
      <c r="DR87" s="32">
        <v>2875483</v>
      </c>
      <c r="DT87" s="32">
        <v>488000</v>
      </c>
      <c r="DU87" s="32">
        <v>0</v>
      </c>
      <c r="DW87" s="32">
        <v>25000</v>
      </c>
      <c r="DX87" s="35"/>
      <c r="DY87" s="36">
        <v>2606857</v>
      </c>
      <c r="DZ87" s="37"/>
      <c r="EA87" s="38">
        <v>533370</v>
      </c>
      <c r="EB87" s="32">
        <v>0</v>
      </c>
      <c r="ED87" s="32">
        <v>25000</v>
      </c>
      <c r="EF87" s="32">
        <v>2620193</v>
      </c>
      <c r="EH87" s="32">
        <v>520434</v>
      </c>
      <c r="EI87" s="32">
        <v>0</v>
      </c>
      <c r="EM87" s="32">
        <v>2904155</v>
      </c>
      <c r="EO87" s="32">
        <v>461550</v>
      </c>
      <c r="EP87" s="32">
        <v>0</v>
      </c>
      <c r="ER87" s="32">
        <v>25000</v>
      </c>
      <c r="ET87" s="32">
        <v>2496779</v>
      </c>
      <c r="EV87" s="32">
        <v>463975</v>
      </c>
      <c r="EW87" s="32">
        <v>0</v>
      </c>
      <c r="EY87" s="32">
        <v>25000</v>
      </c>
      <c r="FA87" s="32">
        <v>2492225</v>
      </c>
      <c r="FC87" s="32">
        <v>463975</v>
      </c>
      <c r="FD87" s="32">
        <v>0</v>
      </c>
      <c r="FF87" s="32">
        <v>25000</v>
      </c>
      <c r="FH87" s="32">
        <v>3306405</v>
      </c>
      <c r="FJ87" s="32">
        <v>253061</v>
      </c>
      <c r="FK87" s="32">
        <v>0</v>
      </c>
      <c r="FM87" s="32">
        <v>25000</v>
      </c>
      <c r="FO87" s="5">
        <v>3311034</v>
      </c>
      <c r="FP87" s="5">
        <v>0</v>
      </c>
      <c r="FQ87" s="5">
        <v>440750</v>
      </c>
      <c r="FR87" s="5">
        <v>0</v>
      </c>
      <c r="FS87" s="5">
        <v>0</v>
      </c>
      <c r="FT87" s="5">
        <v>0</v>
      </c>
      <c r="FU87" s="5">
        <v>0</v>
      </c>
      <c r="FV87" s="5">
        <v>3535564</v>
      </c>
      <c r="FW87" s="5">
        <v>456969</v>
      </c>
      <c r="FX87" s="5">
        <v>0</v>
      </c>
      <c r="FY87" s="5">
        <v>0</v>
      </c>
      <c r="FZ87" s="5">
        <v>0</v>
      </c>
      <c r="GA87" s="5">
        <v>0</v>
      </c>
      <c r="GB87" s="5">
        <v>0</v>
      </c>
      <c r="GC87" s="5">
        <v>3543580</v>
      </c>
      <c r="GD87" s="5">
        <v>453853</v>
      </c>
      <c r="GE87" s="5">
        <v>0</v>
      </c>
      <c r="GF87" s="5">
        <v>0</v>
      </c>
      <c r="GG87" s="5">
        <v>0</v>
      </c>
      <c r="GH87" s="5">
        <v>0</v>
      </c>
      <c r="GI87" s="5">
        <v>0</v>
      </c>
      <c r="GJ87" s="5">
        <f>INDEX(Sheet1!$D$2:$D$434,MATCH(Data!B87,Sheet1!$B$2:$B$434,0))</f>
        <v>3470723</v>
      </c>
      <c r="GK87" s="5">
        <f>INDEX(Sheet1!$E$2:$E$434,MATCH(Data!B87,Sheet1!$B$2:$B$434,0))</f>
        <v>455575</v>
      </c>
      <c r="GL87" s="5">
        <f>INDEX(Sheet1!$H$2:$H$434,MATCH(Data!B87,Sheet1!$B$2:$B$434,0))</f>
        <v>0</v>
      </c>
      <c r="GM87" s="5">
        <f>INDEX(Sheet1!$K$2:$K$434,MATCH(Data!B87,Sheet1!$B$2:$B$434,0))</f>
        <v>0</v>
      </c>
      <c r="GN87" s="5">
        <f>INDEX(Sheet1!$F$2:$F$434,MATCH(Data!B87,Sheet1!$B$2:$B$434,0))</f>
        <v>0</v>
      </c>
      <c r="GO87" s="5">
        <f>INDEX(Sheet1!$I$2:$I$434,MATCH(Data!B87,Sheet1!$B$2:$B$434,0))</f>
        <v>0</v>
      </c>
      <c r="GP87" s="5">
        <f>INDEX(Sheet1!$J$2:$J$434,MATCH(Data!B87,Sheet1!$B$2:$B$434,0))</f>
        <v>0</v>
      </c>
      <c r="GQ87" s="5">
        <v>3149618</v>
      </c>
      <c r="GR87" s="5">
        <v>457083</v>
      </c>
      <c r="GS87" s="5">
        <v>0</v>
      </c>
      <c r="GT87" s="5">
        <v>0</v>
      </c>
      <c r="GU87" s="5">
        <v>0</v>
      </c>
      <c r="GV87" s="5">
        <v>0</v>
      </c>
      <c r="GW87" s="5">
        <v>0</v>
      </c>
    </row>
    <row r="88" spans="1:205" ht="12.75">
      <c r="A88" s="32">
        <v>1309</v>
      </c>
      <c r="B88" s="32" t="s">
        <v>172</v>
      </c>
      <c r="C88" s="32">
        <v>2195714</v>
      </c>
      <c r="D88" s="32">
        <v>0</v>
      </c>
      <c r="E88" s="32">
        <v>0</v>
      </c>
      <c r="F88" s="32">
        <v>0</v>
      </c>
      <c r="G88" s="32">
        <v>115000</v>
      </c>
      <c r="H88" s="32">
        <v>0</v>
      </c>
      <c r="I88" s="32">
        <v>0</v>
      </c>
      <c r="J88" s="32">
        <v>2269166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5526.47</v>
      </c>
      <c r="Q88" s="32">
        <v>2529159.36</v>
      </c>
      <c r="R88" s="32">
        <v>0</v>
      </c>
      <c r="S88" s="32">
        <v>86411.8</v>
      </c>
      <c r="T88" s="32">
        <v>0</v>
      </c>
      <c r="U88" s="32">
        <v>30000</v>
      </c>
      <c r="V88" s="32">
        <v>0</v>
      </c>
      <c r="W88" s="32">
        <v>1196.44</v>
      </c>
      <c r="X88" s="32">
        <v>1975404</v>
      </c>
      <c r="Y88" s="32">
        <v>31980</v>
      </c>
      <c r="Z88" s="32">
        <v>120615</v>
      </c>
      <c r="AA88" s="32">
        <v>0</v>
      </c>
      <c r="AB88" s="32">
        <v>20000</v>
      </c>
      <c r="AC88" s="32">
        <v>1000</v>
      </c>
      <c r="AD88" s="32">
        <v>0</v>
      </c>
      <c r="AE88" s="32">
        <v>2069622</v>
      </c>
      <c r="AF88" s="32">
        <v>30720</v>
      </c>
      <c r="AG88" s="32">
        <v>131520</v>
      </c>
      <c r="AH88" s="32">
        <v>0</v>
      </c>
      <c r="AI88" s="32">
        <v>0</v>
      </c>
      <c r="AJ88" s="32">
        <v>0</v>
      </c>
      <c r="AK88" s="32">
        <v>0</v>
      </c>
      <c r="AL88" s="32">
        <v>2188238</v>
      </c>
      <c r="AM88" s="32">
        <v>31316</v>
      </c>
      <c r="AN88" s="32">
        <v>131518</v>
      </c>
      <c r="AO88" s="32">
        <v>0</v>
      </c>
      <c r="AP88" s="32">
        <v>25000</v>
      </c>
      <c r="AQ88" s="32">
        <v>0</v>
      </c>
      <c r="AR88" s="32">
        <v>0</v>
      </c>
      <c r="AS88" s="32">
        <v>2200936</v>
      </c>
      <c r="AT88" s="32">
        <v>31316</v>
      </c>
      <c r="AU88" s="32">
        <v>131518</v>
      </c>
      <c r="AV88" s="32">
        <v>0</v>
      </c>
      <c r="AW88" s="32">
        <v>0</v>
      </c>
      <c r="AX88" s="32">
        <v>0</v>
      </c>
      <c r="AY88" s="32">
        <v>0</v>
      </c>
      <c r="AZ88" s="32">
        <v>2248608</v>
      </c>
      <c r="BA88" s="32">
        <v>31315</v>
      </c>
      <c r="BB88" s="32">
        <v>129899</v>
      </c>
      <c r="BC88" s="32">
        <v>0</v>
      </c>
      <c r="BD88" s="32">
        <v>0</v>
      </c>
      <c r="BE88" s="32">
        <v>0</v>
      </c>
      <c r="BF88" s="32">
        <v>0</v>
      </c>
      <c r="BG88" s="32">
        <v>2290633</v>
      </c>
      <c r="BH88" s="32">
        <v>50050</v>
      </c>
      <c r="BI88" s="32">
        <v>135593</v>
      </c>
      <c r="BJ88" s="32">
        <v>0</v>
      </c>
      <c r="BK88" s="32">
        <v>0</v>
      </c>
      <c r="BL88" s="32">
        <v>0</v>
      </c>
      <c r="BM88" s="32">
        <v>0</v>
      </c>
      <c r="BN88" s="32">
        <v>2187726</v>
      </c>
      <c r="BO88" s="32">
        <v>50050</v>
      </c>
      <c r="BP88" s="32">
        <v>232258</v>
      </c>
      <c r="BQ88" s="32">
        <v>0</v>
      </c>
      <c r="BR88" s="32">
        <v>0</v>
      </c>
      <c r="BS88" s="32">
        <v>20000</v>
      </c>
      <c r="BT88" s="32">
        <v>0</v>
      </c>
      <c r="BU88" s="32">
        <v>2288300</v>
      </c>
      <c r="BV88" s="32">
        <v>84659</v>
      </c>
      <c r="BW88" s="32">
        <v>565971</v>
      </c>
      <c r="BX88" s="32">
        <v>0</v>
      </c>
      <c r="BY88" s="32">
        <v>0</v>
      </c>
      <c r="BZ88" s="32">
        <v>30000</v>
      </c>
      <c r="CA88" s="32">
        <v>0</v>
      </c>
      <c r="CB88" s="32">
        <v>2461916</v>
      </c>
      <c r="CC88" s="32">
        <v>91371.04</v>
      </c>
      <c r="CD88" s="32">
        <v>704308.75</v>
      </c>
      <c r="CE88" s="32">
        <v>0</v>
      </c>
      <c r="CF88" s="32">
        <v>0</v>
      </c>
      <c r="CG88" s="32">
        <v>40000</v>
      </c>
      <c r="CH88" s="32">
        <v>0</v>
      </c>
      <c r="CI88" s="32">
        <v>2356052</v>
      </c>
      <c r="CJ88" s="32">
        <v>93330</v>
      </c>
      <c r="CK88" s="32">
        <v>732922</v>
      </c>
      <c r="CL88" s="32">
        <v>0</v>
      </c>
      <c r="CN88" s="32">
        <v>50000</v>
      </c>
      <c r="CO88" s="32">
        <v>0</v>
      </c>
      <c r="CP88" s="32">
        <v>2592907</v>
      </c>
      <c r="CQ88" s="32">
        <v>96295</v>
      </c>
      <c r="CR88" s="32">
        <v>744444</v>
      </c>
      <c r="CS88" s="32">
        <v>0</v>
      </c>
      <c r="CU88" s="32">
        <v>50000</v>
      </c>
      <c r="CV88" s="32">
        <v>4386</v>
      </c>
      <c r="CW88" s="32">
        <v>2665262</v>
      </c>
      <c r="CX88" s="32">
        <v>101000</v>
      </c>
      <c r="CY88" s="32">
        <v>765000</v>
      </c>
      <c r="CZ88" s="32">
        <v>0</v>
      </c>
      <c r="DB88" s="32">
        <v>65000</v>
      </c>
      <c r="DC88" s="32">
        <v>3455</v>
      </c>
      <c r="DD88" s="32">
        <v>3400960</v>
      </c>
      <c r="DE88" s="32">
        <v>104000</v>
      </c>
      <c r="DF88" s="32">
        <v>792000</v>
      </c>
      <c r="DG88" s="32">
        <v>0</v>
      </c>
      <c r="DI88" s="32">
        <v>65000</v>
      </c>
      <c r="DJ88" s="32">
        <v>7174</v>
      </c>
      <c r="DK88" s="32">
        <v>3246364</v>
      </c>
      <c r="DL88" s="32">
        <v>138000</v>
      </c>
      <c r="DM88" s="32">
        <v>828000</v>
      </c>
      <c r="DN88" s="32">
        <v>0</v>
      </c>
      <c r="DP88" s="32">
        <v>65000</v>
      </c>
      <c r="DR88" s="32">
        <v>3503174</v>
      </c>
      <c r="DS88" s="32">
        <v>202000</v>
      </c>
      <c r="DT88" s="32">
        <v>855740</v>
      </c>
      <c r="DU88" s="32">
        <v>0</v>
      </c>
      <c r="DW88" s="32">
        <v>65000</v>
      </c>
      <c r="DX88" s="38">
        <v>1284.76</v>
      </c>
      <c r="DY88" s="36">
        <v>3769401</v>
      </c>
      <c r="DZ88" s="36">
        <v>189600</v>
      </c>
      <c r="EA88" s="38">
        <v>896500</v>
      </c>
      <c r="EB88" s="32">
        <v>0</v>
      </c>
      <c r="ED88" s="32">
        <v>65000</v>
      </c>
      <c r="EF88" s="32">
        <v>3584392</v>
      </c>
      <c r="EG88" s="32">
        <v>192690</v>
      </c>
      <c r="EH88" s="32">
        <v>925306</v>
      </c>
      <c r="EI88" s="32">
        <v>0</v>
      </c>
      <c r="EK88" s="32">
        <v>65000</v>
      </c>
      <c r="EM88" s="32">
        <v>3663859</v>
      </c>
      <c r="EO88" s="32">
        <v>952994</v>
      </c>
      <c r="EP88" s="32">
        <v>0</v>
      </c>
      <c r="ER88" s="32">
        <v>65000</v>
      </c>
      <c r="ES88" s="32">
        <v>233</v>
      </c>
      <c r="ET88" s="32">
        <v>3762900</v>
      </c>
      <c r="EV88" s="32">
        <v>988619</v>
      </c>
      <c r="EW88" s="32">
        <v>0</v>
      </c>
      <c r="EY88" s="32">
        <v>65000</v>
      </c>
      <c r="EZ88" s="32">
        <v>426</v>
      </c>
      <c r="FA88" s="32">
        <v>3713492</v>
      </c>
      <c r="FC88" s="32">
        <v>1012181</v>
      </c>
      <c r="FD88" s="32">
        <v>0</v>
      </c>
      <c r="FF88" s="32">
        <v>65000</v>
      </c>
      <c r="FH88" s="32">
        <v>3551259</v>
      </c>
      <c r="FJ88" s="32">
        <v>1164838</v>
      </c>
      <c r="FK88" s="32">
        <v>0</v>
      </c>
      <c r="FM88" s="32">
        <v>65000</v>
      </c>
      <c r="FN88" s="32">
        <v>2490</v>
      </c>
      <c r="FO88" s="5">
        <v>3591411</v>
      </c>
      <c r="FP88" s="5">
        <v>0</v>
      </c>
      <c r="FQ88" s="5">
        <v>1154775</v>
      </c>
      <c r="FR88" s="5">
        <v>0</v>
      </c>
      <c r="FS88" s="5">
        <v>0</v>
      </c>
      <c r="FT88" s="5">
        <v>65000</v>
      </c>
      <c r="FU88" s="5">
        <v>1198.06</v>
      </c>
      <c r="FV88" s="5">
        <v>3608954</v>
      </c>
      <c r="FW88" s="5">
        <v>0</v>
      </c>
      <c r="FX88" s="5">
        <v>1168025</v>
      </c>
      <c r="FY88" s="5">
        <v>0</v>
      </c>
      <c r="FZ88" s="5">
        <v>0</v>
      </c>
      <c r="GA88" s="5">
        <v>65000</v>
      </c>
      <c r="GB88" s="5">
        <v>1862</v>
      </c>
      <c r="GC88" s="5">
        <v>3612041</v>
      </c>
      <c r="GD88" s="5">
        <v>0</v>
      </c>
      <c r="GE88" s="5">
        <v>1400000</v>
      </c>
      <c r="GF88" s="5">
        <v>0</v>
      </c>
      <c r="GG88" s="5">
        <v>0</v>
      </c>
      <c r="GH88" s="5">
        <v>65000</v>
      </c>
      <c r="GI88" s="5">
        <v>0</v>
      </c>
      <c r="GJ88" s="5">
        <f>INDEX(Sheet1!$D$2:$D$434,MATCH(Data!B88,Sheet1!$B$2:$B$434,0))</f>
        <v>3861088</v>
      </c>
      <c r="GK88" s="5">
        <f>INDEX(Sheet1!$E$2:$E$434,MATCH(Data!B88,Sheet1!$B$2:$B$434,0))</f>
        <v>0</v>
      </c>
      <c r="GL88" s="5">
        <f>INDEX(Sheet1!$H$2:$H$434,MATCH(Data!B88,Sheet1!$B$2:$B$434,0))</f>
        <v>1175213</v>
      </c>
      <c r="GM88" s="5">
        <f>INDEX(Sheet1!$K$2:$K$434,MATCH(Data!B88,Sheet1!$B$2:$B$434,0))</f>
        <v>0</v>
      </c>
      <c r="GN88" s="5">
        <f>INDEX(Sheet1!$F$2:$F$434,MATCH(Data!B88,Sheet1!$B$2:$B$434,0))</f>
        <v>0</v>
      </c>
      <c r="GO88" s="5">
        <f>INDEX(Sheet1!$I$2:$I$434,MATCH(Data!B88,Sheet1!$B$2:$B$434,0))</f>
        <v>65000</v>
      </c>
      <c r="GP88" s="5">
        <f>INDEX(Sheet1!$J$2:$J$434,MATCH(Data!B88,Sheet1!$B$2:$B$434,0))</f>
        <v>26.85</v>
      </c>
      <c r="GQ88" s="5">
        <v>3920608</v>
      </c>
      <c r="GR88" s="5">
        <v>0</v>
      </c>
      <c r="GS88" s="5">
        <v>1528609</v>
      </c>
      <c r="GT88" s="5">
        <v>0</v>
      </c>
      <c r="GU88" s="5">
        <v>0</v>
      </c>
      <c r="GV88" s="5">
        <v>0</v>
      </c>
      <c r="GW88" s="5">
        <v>0</v>
      </c>
    </row>
    <row r="89" spans="1:205" ht="12.75">
      <c r="A89" s="32">
        <v>1316</v>
      </c>
      <c r="B89" s="32" t="s">
        <v>173</v>
      </c>
      <c r="C89" s="32">
        <v>9472860</v>
      </c>
      <c r="D89" s="32">
        <v>0</v>
      </c>
      <c r="E89" s="32">
        <v>1194536</v>
      </c>
      <c r="F89" s="32">
        <v>0</v>
      </c>
      <c r="G89" s="32">
        <v>0</v>
      </c>
      <c r="H89" s="32">
        <v>21300</v>
      </c>
      <c r="I89" s="32">
        <v>0</v>
      </c>
      <c r="J89" s="32">
        <v>9801482</v>
      </c>
      <c r="K89" s="32">
        <v>0</v>
      </c>
      <c r="L89" s="32">
        <v>1070270</v>
      </c>
      <c r="M89" s="32">
        <v>0</v>
      </c>
      <c r="N89" s="32">
        <v>0</v>
      </c>
      <c r="O89" s="32">
        <v>30365</v>
      </c>
      <c r="P89" s="32">
        <v>7890</v>
      </c>
      <c r="Q89" s="32">
        <v>9884226</v>
      </c>
      <c r="R89" s="32">
        <v>0</v>
      </c>
      <c r="S89" s="32">
        <v>1156264</v>
      </c>
      <c r="T89" s="32">
        <v>0</v>
      </c>
      <c r="U89" s="32">
        <v>0</v>
      </c>
      <c r="V89" s="32">
        <v>30910</v>
      </c>
      <c r="W89" s="32">
        <v>1473</v>
      </c>
      <c r="X89" s="32">
        <v>8385398</v>
      </c>
      <c r="Y89" s="32">
        <v>0</v>
      </c>
      <c r="Z89" s="32">
        <v>1160675</v>
      </c>
      <c r="AA89" s="32">
        <v>0</v>
      </c>
      <c r="AB89" s="32">
        <v>0</v>
      </c>
      <c r="AC89" s="32">
        <v>30051</v>
      </c>
      <c r="AD89" s="32">
        <v>2536</v>
      </c>
      <c r="AE89" s="32">
        <v>8393134</v>
      </c>
      <c r="AF89" s="32">
        <v>0</v>
      </c>
      <c r="AG89" s="32">
        <v>1585806</v>
      </c>
      <c r="AH89" s="32">
        <v>0</v>
      </c>
      <c r="AI89" s="32">
        <v>0</v>
      </c>
      <c r="AJ89" s="32">
        <v>28400</v>
      </c>
      <c r="AK89" s="32">
        <v>3326</v>
      </c>
      <c r="AL89" s="32">
        <v>9015141</v>
      </c>
      <c r="AM89" s="32">
        <v>0</v>
      </c>
      <c r="AN89" s="32">
        <v>1801604</v>
      </c>
      <c r="AO89" s="32">
        <v>0</v>
      </c>
      <c r="AP89" s="32">
        <v>0</v>
      </c>
      <c r="AQ89" s="32">
        <v>23420</v>
      </c>
      <c r="AR89" s="32">
        <v>2480</v>
      </c>
      <c r="AS89" s="32">
        <v>9494679</v>
      </c>
      <c r="AT89" s="32">
        <v>0</v>
      </c>
      <c r="AU89" s="32">
        <v>1809115</v>
      </c>
      <c r="AV89" s="32">
        <v>0</v>
      </c>
      <c r="AW89" s="32">
        <v>0</v>
      </c>
      <c r="AX89" s="32">
        <v>23640</v>
      </c>
      <c r="AY89" s="32">
        <v>2200</v>
      </c>
      <c r="AZ89" s="32">
        <v>9812566</v>
      </c>
      <c r="BA89" s="32">
        <v>0</v>
      </c>
      <c r="BB89" s="32">
        <v>3685864</v>
      </c>
      <c r="BC89" s="32">
        <v>0</v>
      </c>
      <c r="BD89" s="32">
        <v>0</v>
      </c>
      <c r="BE89" s="32">
        <v>24500</v>
      </c>
      <c r="BF89" s="32">
        <v>0</v>
      </c>
      <c r="BG89" s="32">
        <v>11237985</v>
      </c>
      <c r="BH89" s="32">
        <v>0</v>
      </c>
      <c r="BI89" s="32">
        <v>3231773</v>
      </c>
      <c r="BJ89" s="32">
        <v>0</v>
      </c>
      <c r="BK89" s="32">
        <v>0</v>
      </c>
      <c r="BL89" s="32">
        <v>20800</v>
      </c>
      <c r="BM89" s="32">
        <v>0</v>
      </c>
      <c r="BN89" s="32">
        <v>12111806</v>
      </c>
      <c r="BO89" s="32">
        <v>241853</v>
      </c>
      <c r="BP89" s="32">
        <v>3684305</v>
      </c>
      <c r="BQ89" s="32">
        <v>0</v>
      </c>
      <c r="BR89" s="32">
        <v>0</v>
      </c>
      <c r="BS89" s="32">
        <v>26910</v>
      </c>
      <c r="BT89" s="32">
        <v>0</v>
      </c>
      <c r="BU89" s="32">
        <v>12952472</v>
      </c>
      <c r="BV89" s="32">
        <v>0</v>
      </c>
      <c r="BW89" s="32">
        <v>3632083</v>
      </c>
      <c r="BX89" s="32">
        <v>0</v>
      </c>
      <c r="BY89" s="32">
        <v>0</v>
      </c>
      <c r="BZ89" s="32">
        <v>28810</v>
      </c>
      <c r="CA89" s="32">
        <v>0</v>
      </c>
      <c r="CB89" s="32">
        <v>12281847</v>
      </c>
      <c r="CC89" s="32">
        <v>254233</v>
      </c>
      <c r="CD89" s="32">
        <v>3306170</v>
      </c>
      <c r="CE89" s="32">
        <v>0</v>
      </c>
      <c r="CF89" s="32">
        <v>0</v>
      </c>
      <c r="CG89" s="32">
        <v>17575</v>
      </c>
      <c r="CH89" s="32">
        <v>0</v>
      </c>
      <c r="CI89" s="32">
        <v>12071803</v>
      </c>
      <c r="CJ89" s="32">
        <v>409948</v>
      </c>
      <c r="CK89" s="32">
        <v>3685015</v>
      </c>
      <c r="CL89" s="32">
        <v>0</v>
      </c>
      <c r="CN89" s="32">
        <v>21230</v>
      </c>
      <c r="CO89" s="32">
        <v>0</v>
      </c>
      <c r="CP89" s="32">
        <v>12913483</v>
      </c>
      <c r="CQ89" s="32">
        <v>413902</v>
      </c>
      <c r="CR89" s="32">
        <v>3894678</v>
      </c>
      <c r="CS89" s="32">
        <v>0</v>
      </c>
      <c r="CU89" s="32">
        <v>21230</v>
      </c>
      <c r="CV89" s="32">
        <v>0</v>
      </c>
      <c r="CW89" s="32">
        <v>13661997</v>
      </c>
      <c r="CX89" s="32">
        <v>426400</v>
      </c>
      <c r="CY89" s="32">
        <v>3506139</v>
      </c>
      <c r="CZ89" s="32">
        <v>0</v>
      </c>
      <c r="DB89" s="32">
        <v>22520</v>
      </c>
      <c r="DC89" s="32">
        <v>0</v>
      </c>
      <c r="DD89" s="32">
        <v>14076933</v>
      </c>
      <c r="DE89" s="32">
        <v>427500</v>
      </c>
      <c r="DF89" s="32">
        <v>3318389</v>
      </c>
      <c r="DG89" s="32">
        <v>0</v>
      </c>
      <c r="DI89" s="32">
        <v>30807</v>
      </c>
      <c r="DJ89" s="32">
        <v>343454</v>
      </c>
      <c r="DK89" s="32">
        <v>15912301</v>
      </c>
      <c r="DL89" s="32">
        <v>324420</v>
      </c>
      <c r="DM89" s="32">
        <v>3405955</v>
      </c>
      <c r="DN89" s="32">
        <v>0</v>
      </c>
      <c r="DO89" s="32">
        <v>100000</v>
      </c>
      <c r="DP89" s="32">
        <v>22500</v>
      </c>
      <c r="DQ89" s="32">
        <v>91652</v>
      </c>
      <c r="DR89" s="32">
        <v>17330415</v>
      </c>
      <c r="DS89" s="32">
        <v>244000</v>
      </c>
      <c r="DT89" s="32">
        <v>3209000</v>
      </c>
      <c r="DU89" s="32">
        <v>0</v>
      </c>
      <c r="DV89" s="32">
        <v>750000</v>
      </c>
      <c r="DW89" s="32">
        <v>10000</v>
      </c>
      <c r="DX89" s="35"/>
      <c r="DY89" s="36">
        <v>17955904</v>
      </c>
      <c r="DZ89" s="36">
        <v>225000</v>
      </c>
      <c r="EA89" s="38">
        <v>3300000</v>
      </c>
      <c r="EB89" s="32">
        <v>0</v>
      </c>
      <c r="EC89" s="32">
        <v>217007</v>
      </c>
      <c r="EF89" s="32">
        <v>16993309</v>
      </c>
      <c r="EH89" s="32">
        <v>2878000</v>
      </c>
      <c r="EI89" s="32">
        <v>0</v>
      </c>
      <c r="EJ89" s="32">
        <v>350000</v>
      </c>
      <c r="EK89" s="32">
        <v>37000</v>
      </c>
      <c r="EM89" s="32">
        <v>16757546</v>
      </c>
      <c r="EO89" s="32">
        <v>2896000</v>
      </c>
      <c r="EP89" s="32">
        <v>0</v>
      </c>
      <c r="EQ89" s="32">
        <v>600000</v>
      </c>
      <c r="ER89" s="32">
        <v>37000</v>
      </c>
      <c r="ET89" s="32">
        <v>16954054</v>
      </c>
      <c r="EV89" s="32">
        <v>2955725</v>
      </c>
      <c r="EW89" s="32">
        <v>0</v>
      </c>
      <c r="EX89" s="32">
        <v>1185356</v>
      </c>
      <c r="EY89" s="32">
        <v>37000</v>
      </c>
      <c r="EZ89" s="32">
        <v>585356</v>
      </c>
      <c r="FA89" s="32">
        <v>17746082</v>
      </c>
      <c r="FC89" s="32">
        <v>4331500</v>
      </c>
      <c r="FD89" s="32">
        <v>0</v>
      </c>
      <c r="FE89" s="32">
        <v>500000</v>
      </c>
      <c r="FF89" s="32">
        <v>37000</v>
      </c>
      <c r="FH89" s="32">
        <v>17302954</v>
      </c>
      <c r="FJ89" s="32">
        <v>6589335</v>
      </c>
      <c r="FK89" s="32">
        <v>0</v>
      </c>
      <c r="FL89" s="32">
        <v>500000</v>
      </c>
      <c r="FM89" s="32">
        <v>30000</v>
      </c>
      <c r="FO89" s="5">
        <v>20042761</v>
      </c>
      <c r="FP89" s="5">
        <v>0</v>
      </c>
      <c r="FQ89" s="5">
        <v>3755674</v>
      </c>
      <c r="FR89" s="5">
        <v>0</v>
      </c>
      <c r="FS89" s="5">
        <v>500000</v>
      </c>
      <c r="FT89" s="5">
        <v>50000</v>
      </c>
      <c r="FU89" s="5">
        <v>0</v>
      </c>
      <c r="FV89" s="5">
        <v>19150420</v>
      </c>
      <c r="FW89" s="5">
        <v>0</v>
      </c>
      <c r="FX89" s="5">
        <v>6775574</v>
      </c>
      <c r="FY89" s="5">
        <v>0</v>
      </c>
      <c r="FZ89" s="5">
        <v>500000</v>
      </c>
      <c r="GA89" s="5">
        <v>50000</v>
      </c>
      <c r="GB89" s="5">
        <v>0</v>
      </c>
      <c r="GC89" s="5">
        <v>21706883</v>
      </c>
      <c r="GD89" s="5">
        <v>0</v>
      </c>
      <c r="GE89" s="5">
        <v>9151979</v>
      </c>
      <c r="GF89" s="5">
        <v>0</v>
      </c>
      <c r="GG89" s="5">
        <v>2000000</v>
      </c>
      <c r="GH89" s="5">
        <v>50000</v>
      </c>
      <c r="GI89" s="5">
        <v>0</v>
      </c>
      <c r="GJ89" s="5">
        <f>INDEX(Sheet1!$D$2:$D$434,MATCH(Data!B89,Sheet1!$B$2:$B$434,0))</f>
        <v>22053904</v>
      </c>
      <c r="GK89" s="5">
        <f>INDEX(Sheet1!$E$2:$E$434,MATCH(Data!B89,Sheet1!$B$2:$B$434,0))</f>
        <v>0</v>
      </c>
      <c r="GL89" s="5">
        <f>INDEX(Sheet1!$H$2:$H$434,MATCH(Data!B89,Sheet1!$B$2:$B$434,0))</f>
        <v>10400001</v>
      </c>
      <c r="GM89" s="5">
        <f>INDEX(Sheet1!$K$2:$K$434,MATCH(Data!B89,Sheet1!$B$2:$B$434,0))</f>
        <v>0</v>
      </c>
      <c r="GN89" s="5">
        <f>INDEX(Sheet1!$F$2:$F$434,MATCH(Data!B89,Sheet1!$B$2:$B$434,0))</f>
        <v>2000000</v>
      </c>
      <c r="GO89" s="5">
        <f>INDEX(Sheet1!$I$2:$I$434,MATCH(Data!B89,Sheet1!$B$2:$B$434,0))</f>
        <v>50000</v>
      </c>
      <c r="GP89" s="5">
        <f>INDEX(Sheet1!$J$2:$J$434,MATCH(Data!B89,Sheet1!$B$2:$B$434,0))</f>
        <v>0</v>
      </c>
      <c r="GQ89" s="5">
        <v>23103542</v>
      </c>
      <c r="GR89" s="5">
        <v>0</v>
      </c>
      <c r="GS89" s="5">
        <v>10199055</v>
      </c>
      <c r="GT89" s="5">
        <v>0</v>
      </c>
      <c r="GU89" s="5">
        <v>500000</v>
      </c>
      <c r="GV89" s="5">
        <v>80000</v>
      </c>
      <c r="GW89" s="5">
        <v>0</v>
      </c>
    </row>
    <row r="90" spans="1:205" ht="12.75">
      <c r="A90" s="32">
        <v>1380</v>
      </c>
      <c r="B90" s="32" t="s">
        <v>174</v>
      </c>
      <c r="C90" s="32">
        <v>9929711</v>
      </c>
      <c r="D90" s="32">
        <v>0</v>
      </c>
      <c r="E90" s="32">
        <v>478778</v>
      </c>
      <c r="F90" s="32">
        <v>0</v>
      </c>
      <c r="G90" s="32">
        <v>0</v>
      </c>
      <c r="H90" s="32">
        <v>0</v>
      </c>
      <c r="I90" s="32">
        <v>0</v>
      </c>
      <c r="J90" s="32">
        <v>9705478</v>
      </c>
      <c r="K90" s="32">
        <v>62395</v>
      </c>
      <c r="L90" s="32">
        <v>507605</v>
      </c>
      <c r="M90" s="32">
        <v>0</v>
      </c>
      <c r="N90" s="32">
        <v>0</v>
      </c>
      <c r="O90" s="32">
        <v>0</v>
      </c>
      <c r="P90" s="32">
        <v>2770.21</v>
      </c>
      <c r="Q90" s="32">
        <v>9926060</v>
      </c>
      <c r="R90" s="32">
        <v>37352</v>
      </c>
      <c r="S90" s="32">
        <v>511112</v>
      </c>
      <c r="T90" s="32">
        <v>0</v>
      </c>
      <c r="U90" s="32">
        <v>0</v>
      </c>
      <c r="V90" s="32">
        <v>0</v>
      </c>
      <c r="W90" s="32">
        <v>0</v>
      </c>
      <c r="X90" s="32">
        <v>6895149</v>
      </c>
      <c r="Y90" s="32">
        <v>136018</v>
      </c>
      <c r="Z90" s="32">
        <v>480708</v>
      </c>
      <c r="AA90" s="32">
        <v>0</v>
      </c>
      <c r="AB90" s="32">
        <v>0</v>
      </c>
      <c r="AC90" s="32">
        <v>0</v>
      </c>
      <c r="AD90" s="32">
        <v>3816</v>
      </c>
      <c r="AE90" s="32">
        <v>7084515</v>
      </c>
      <c r="AF90" s="32">
        <v>136018</v>
      </c>
      <c r="AG90" s="32">
        <v>1387877</v>
      </c>
      <c r="AH90" s="32">
        <v>0</v>
      </c>
      <c r="AI90" s="32">
        <v>0</v>
      </c>
      <c r="AJ90" s="32">
        <v>0</v>
      </c>
      <c r="AK90" s="32">
        <v>0</v>
      </c>
      <c r="AL90" s="32">
        <v>7084548</v>
      </c>
      <c r="AM90" s="32">
        <v>136018</v>
      </c>
      <c r="AN90" s="32">
        <v>1387257</v>
      </c>
      <c r="AO90" s="32">
        <v>0</v>
      </c>
      <c r="AP90" s="32">
        <v>0</v>
      </c>
      <c r="AQ90" s="32">
        <v>0</v>
      </c>
      <c r="AR90" s="32">
        <v>11893</v>
      </c>
      <c r="AS90" s="32">
        <v>6926955</v>
      </c>
      <c r="AT90" s="32">
        <v>136018</v>
      </c>
      <c r="AU90" s="32">
        <v>1384668</v>
      </c>
      <c r="AV90" s="32">
        <v>0</v>
      </c>
      <c r="AW90" s="32">
        <v>0</v>
      </c>
      <c r="AX90" s="32">
        <v>0</v>
      </c>
      <c r="AY90" s="32">
        <v>1780</v>
      </c>
      <c r="AZ90" s="32">
        <v>6722909</v>
      </c>
      <c r="BA90" s="32">
        <v>136018</v>
      </c>
      <c r="BB90" s="32">
        <v>1383734</v>
      </c>
      <c r="BC90" s="32">
        <v>0</v>
      </c>
      <c r="BD90" s="32">
        <v>0</v>
      </c>
      <c r="BE90" s="32">
        <v>0</v>
      </c>
      <c r="BF90" s="32">
        <v>21810</v>
      </c>
      <c r="BG90" s="32">
        <v>6711692</v>
      </c>
      <c r="BH90" s="32">
        <v>115011</v>
      </c>
      <c r="BI90" s="32">
        <v>1404638</v>
      </c>
      <c r="BJ90" s="32">
        <v>0</v>
      </c>
      <c r="BK90" s="32">
        <v>0</v>
      </c>
      <c r="BL90" s="32">
        <v>0</v>
      </c>
      <c r="BM90" s="32">
        <v>2144</v>
      </c>
      <c r="BN90" s="32">
        <v>7000563</v>
      </c>
      <c r="BO90" s="32">
        <v>0</v>
      </c>
      <c r="BP90" s="32">
        <v>1420339</v>
      </c>
      <c r="BQ90" s="32">
        <v>0</v>
      </c>
      <c r="BR90" s="32">
        <v>0</v>
      </c>
      <c r="BS90" s="32">
        <v>0</v>
      </c>
      <c r="BT90" s="32">
        <v>416</v>
      </c>
      <c r="BU90" s="32">
        <v>7538594</v>
      </c>
      <c r="BV90" s="32">
        <v>115011</v>
      </c>
      <c r="BW90" s="32">
        <v>1405533</v>
      </c>
      <c r="BX90" s="32">
        <v>0</v>
      </c>
      <c r="BY90" s="32">
        <v>0</v>
      </c>
      <c r="BZ90" s="32">
        <v>0</v>
      </c>
      <c r="CA90" s="32">
        <v>6073</v>
      </c>
      <c r="CB90" s="32">
        <v>8686769</v>
      </c>
      <c r="CC90" s="32">
        <v>45195</v>
      </c>
      <c r="CD90" s="32">
        <v>1392687</v>
      </c>
      <c r="CE90" s="32">
        <v>0</v>
      </c>
      <c r="CF90" s="32">
        <v>0</v>
      </c>
      <c r="CG90" s="32">
        <v>40057</v>
      </c>
      <c r="CH90" s="32">
        <v>7503</v>
      </c>
      <c r="CI90" s="32">
        <v>9360531</v>
      </c>
      <c r="CJ90" s="32">
        <v>45193</v>
      </c>
      <c r="CK90" s="32">
        <v>1371361</v>
      </c>
      <c r="CL90" s="32">
        <v>0</v>
      </c>
      <c r="CN90" s="32">
        <v>46058</v>
      </c>
      <c r="CO90" s="32">
        <v>1070</v>
      </c>
      <c r="CP90" s="32">
        <v>10394257</v>
      </c>
      <c r="CR90" s="32">
        <v>1416183</v>
      </c>
      <c r="CS90" s="32">
        <v>0</v>
      </c>
      <c r="CU90" s="32">
        <v>101068</v>
      </c>
      <c r="CV90" s="32">
        <v>5296</v>
      </c>
      <c r="CW90" s="32">
        <v>12043861</v>
      </c>
      <c r="CY90" s="32">
        <v>1853817</v>
      </c>
      <c r="CZ90" s="32">
        <v>0</v>
      </c>
      <c r="DB90" s="32">
        <v>101100</v>
      </c>
      <c r="DC90" s="32">
        <v>1306</v>
      </c>
      <c r="DD90" s="32">
        <v>13204501</v>
      </c>
      <c r="DF90" s="32">
        <v>1851541</v>
      </c>
      <c r="DG90" s="32">
        <v>0</v>
      </c>
      <c r="DI90" s="32">
        <v>80000</v>
      </c>
      <c r="DJ90" s="32">
        <v>308</v>
      </c>
      <c r="DK90" s="32">
        <v>14645789</v>
      </c>
      <c r="DM90" s="32">
        <v>1500954</v>
      </c>
      <c r="DN90" s="32">
        <v>0</v>
      </c>
      <c r="DP90" s="32">
        <v>89000</v>
      </c>
      <c r="DQ90" s="32">
        <v>1552</v>
      </c>
      <c r="DR90" s="32">
        <v>14603422</v>
      </c>
      <c r="DT90" s="32">
        <v>1856382</v>
      </c>
      <c r="DU90" s="32">
        <v>0</v>
      </c>
      <c r="DW90" s="32">
        <v>89000</v>
      </c>
      <c r="DX90" s="38">
        <v>2197</v>
      </c>
      <c r="DY90" s="36">
        <v>14569485</v>
      </c>
      <c r="DZ90" s="37"/>
      <c r="EA90" s="38">
        <v>1857977</v>
      </c>
      <c r="EB90" s="32">
        <v>0</v>
      </c>
      <c r="ED90" s="32">
        <v>89000</v>
      </c>
      <c r="EE90" s="32">
        <v>2197</v>
      </c>
      <c r="EF90" s="32">
        <v>14751515</v>
      </c>
      <c r="EH90" s="32">
        <v>1420404</v>
      </c>
      <c r="EI90" s="32">
        <v>0</v>
      </c>
      <c r="EK90" s="32">
        <v>89000</v>
      </c>
      <c r="EL90" s="32">
        <v>8173</v>
      </c>
      <c r="EM90" s="32">
        <v>14253557</v>
      </c>
      <c r="EO90" s="32">
        <v>1419173</v>
      </c>
      <c r="EP90" s="32">
        <v>0</v>
      </c>
      <c r="ER90" s="32">
        <v>89000</v>
      </c>
      <c r="ES90" s="32">
        <v>2785</v>
      </c>
      <c r="ET90" s="32">
        <v>13620347</v>
      </c>
      <c r="EV90" s="32">
        <v>1387818</v>
      </c>
      <c r="EW90" s="32">
        <v>0</v>
      </c>
      <c r="EY90" s="32">
        <v>89000</v>
      </c>
      <c r="EZ90" s="32">
        <v>858</v>
      </c>
      <c r="FA90" s="32">
        <v>14102044</v>
      </c>
      <c r="FB90" s="32">
        <v>116780</v>
      </c>
      <c r="FC90" s="32">
        <v>1352309</v>
      </c>
      <c r="FD90" s="32">
        <v>0</v>
      </c>
      <c r="FH90" s="32">
        <v>14312328</v>
      </c>
      <c r="FI90" s="32">
        <v>835556</v>
      </c>
      <c r="FJ90" s="32">
        <v>633623</v>
      </c>
      <c r="FK90" s="32">
        <v>0</v>
      </c>
      <c r="FO90" s="5">
        <v>13614723</v>
      </c>
      <c r="FP90" s="5">
        <v>1410233</v>
      </c>
      <c r="FQ90" s="5">
        <v>0</v>
      </c>
      <c r="FR90" s="5">
        <v>0</v>
      </c>
      <c r="FS90" s="5">
        <v>0</v>
      </c>
      <c r="FT90" s="5">
        <v>0</v>
      </c>
      <c r="FU90" s="5">
        <v>1437</v>
      </c>
      <c r="FV90" s="5">
        <v>13980643</v>
      </c>
      <c r="FW90" s="5">
        <v>1419422</v>
      </c>
      <c r="FX90" s="5">
        <v>0</v>
      </c>
      <c r="FY90" s="5">
        <v>0</v>
      </c>
      <c r="FZ90" s="5">
        <v>0</v>
      </c>
      <c r="GA90" s="5">
        <v>21030</v>
      </c>
      <c r="GB90" s="5">
        <v>0</v>
      </c>
      <c r="GC90" s="5">
        <v>16423952</v>
      </c>
      <c r="GD90" s="5">
        <v>1289717</v>
      </c>
      <c r="GE90" s="5">
        <v>0</v>
      </c>
      <c r="GF90" s="5">
        <v>0</v>
      </c>
      <c r="GG90" s="5">
        <v>0</v>
      </c>
      <c r="GH90" s="5">
        <v>0</v>
      </c>
      <c r="GI90" s="5">
        <v>405</v>
      </c>
      <c r="GJ90" s="5">
        <f>INDEX(Sheet1!$D$2:$D$434,MATCH(Data!B90,Sheet1!$B$2:$B$434,0))</f>
        <v>16088448</v>
      </c>
      <c r="GK90" s="5">
        <f>INDEX(Sheet1!$E$2:$E$434,MATCH(Data!B90,Sheet1!$B$2:$B$434,0))</f>
        <v>1291017</v>
      </c>
      <c r="GL90" s="5">
        <f>INDEX(Sheet1!$H$2:$H$434,MATCH(Data!B90,Sheet1!$B$2:$B$434,0))</f>
        <v>321825</v>
      </c>
      <c r="GM90" s="5">
        <f>INDEX(Sheet1!$K$2:$K$434,MATCH(Data!B90,Sheet1!$B$2:$B$434,0))</f>
        <v>0</v>
      </c>
      <c r="GN90" s="5">
        <f>INDEX(Sheet1!$F$2:$F$434,MATCH(Data!B90,Sheet1!$B$2:$B$434,0))</f>
        <v>0</v>
      </c>
      <c r="GO90" s="5">
        <f>INDEX(Sheet1!$I$2:$I$434,MATCH(Data!B90,Sheet1!$B$2:$B$434,0))</f>
        <v>0</v>
      </c>
      <c r="GP90" s="5">
        <f>INDEX(Sheet1!$J$2:$J$434,MATCH(Data!B90,Sheet1!$B$2:$B$434,0))</f>
        <v>0</v>
      </c>
      <c r="GQ90" s="5">
        <v>14584923</v>
      </c>
      <c r="GR90" s="5">
        <v>1290918</v>
      </c>
      <c r="GS90" s="5">
        <v>393681</v>
      </c>
      <c r="GT90" s="5">
        <v>0</v>
      </c>
      <c r="GU90" s="5">
        <v>0</v>
      </c>
      <c r="GV90" s="5">
        <v>0</v>
      </c>
      <c r="GW90" s="5">
        <v>0</v>
      </c>
    </row>
    <row r="91" spans="1:205" ht="12.75">
      <c r="A91" s="32">
        <v>1407</v>
      </c>
      <c r="B91" s="32" t="s">
        <v>175</v>
      </c>
      <c r="C91" s="32">
        <v>3075545</v>
      </c>
      <c r="D91" s="32">
        <v>0</v>
      </c>
      <c r="E91" s="32">
        <v>354262</v>
      </c>
      <c r="F91" s="32">
        <v>0</v>
      </c>
      <c r="G91" s="32">
        <v>0</v>
      </c>
      <c r="H91" s="32">
        <v>0</v>
      </c>
      <c r="I91" s="32">
        <v>0</v>
      </c>
      <c r="J91" s="32">
        <v>3072532</v>
      </c>
      <c r="K91" s="32">
        <v>35668</v>
      </c>
      <c r="L91" s="32">
        <v>350200</v>
      </c>
      <c r="M91" s="32">
        <v>0</v>
      </c>
      <c r="N91" s="32">
        <v>0</v>
      </c>
      <c r="O91" s="32">
        <v>0</v>
      </c>
      <c r="P91" s="32">
        <v>0</v>
      </c>
      <c r="Q91" s="32">
        <v>3037019</v>
      </c>
      <c r="R91" s="32">
        <v>35750</v>
      </c>
      <c r="S91" s="32">
        <v>489525</v>
      </c>
      <c r="T91" s="32">
        <v>0</v>
      </c>
      <c r="U91" s="32">
        <v>0</v>
      </c>
      <c r="V91" s="32">
        <v>0</v>
      </c>
      <c r="W91" s="32">
        <v>0</v>
      </c>
      <c r="X91" s="32">
        <v>2205460</v>
      </c>
      <c r="Y91" s="32">
        <v>35730</v>
      </c>
      <c r="Z91" s="32">
        <v>786180</v>
      </c>
      <c r="AA91" s="32">
        <v>0</v>
      </c>
      <c r="AB91" s="32">
        <v>0</v>
      </c>
      <c r="AC91" s="32">
        <v>10000</v>
      </c>
      <c r="AD91" s="32">
        <v>0</v>
      </c>
      <c r="AE91" s="32">
        <v>2278791</v>
      </c>
      <c r="AF91" s="32">
        <v>35730</v>
      </c>
      <c r="AG91" s="32">
        <v>1021180</v>
      </c>
      <c r="AH91" s="32">
        <v>0</v>
      </c>
      <c r="AI91" s="32">
        <v>0</v>
      </c>
      <c r="AJ91" s="32">
        <v>10000</v>
      </c>
      <c r="AK91" s="32">
        <v>0</v>
      </c>
      <c r="AL91" s="32">
        <v>2048347</v>
      </c>
      <c r="AM91" s="32">
        <v>35730</v>
      </c>
      <c r="AN91" s="32">
        <v>1104180</v>
      </c>
      <c r="AO91" s="32">
        <v>0</v>
      </c>
      <c r="AP91" s="32">
        <v>0</v>
      </c>
      <c r="AQ91" s="32">
        <v>10000</v>
      </c>
      <c r="AR91" s="32">
        <v>0</v>
      </c>
      <c r="AS91" s="32">
        <v>2141296</v>
      </c>
      <c r="AT91" s="32">
        <v>35730</v>
      </c>
      <c r="AU91" s="32">
        <v>1102300</v>
      </c>
      <c r="AV91" s="32">
        <v>0</v>
      </c>
      <c r="AW91" s="32">
        <v>0</v>
      </c>
      <c r="AX91" s="32">
        <v>10000</v>
      </c>
      <c r="AY91" s="32">
        <v>0</v>
      </c>
      <c r="AZ91" s="32">
        <v>2243106</v>
      </c>
      <c r="BA91" s="32">
        <v>35730</v>
      </c>
      <c r="BB91" s="32">
        <v>1143300</v>
      </c>
      <c r="BC91" s="32">
        <v>0</v>
      </c>
      <c r="BD91" s="32">
        <v>0</v>
      </c>
      <c r="BE91" s="32">
        <v>0</v>
      </c>
      <c r="BF91" s="32">
        <v>0</v>
      </c>
      <c r="BG91" s="32">
        <v>2060344</v>
      </c>
      <c r="BH91" s="32">
        <v>35730</v>
      </c>
      <c r="BI91" s="32">
        <v>1149330</v>
      </c>
      <c r="BJ91" s="32">
        <v>0</v>
      </c>
      <c r="BK91" s="32">
        <v>0</v>
      </c>
      <c r="BL91" s="32">
        <v>0</v>
      </c>
      <c r="BM91" s="32">
        <v>0</v>
      </c>
      <c r="BN91" s="32">
        <v>2334053</v>
      </c>
      <c r="BO91" s="32">
        <v>35850</v>
      </c>
      <c r="BP91" s="32">
        <v>1192230</v>
      </c>
      <c r="BQ91" s="32">
        <v>0</v>
      </c>
      <c r="BR91" s="32">
        <v>0</v>
      </c>
      <c r="BS91" s="32">
        <v>3750</v>
      </c>
      <c r="BT91" s="32">
        <v>2814</v>
      </c>
      <c r="BU91" s="32">
        <v>2522511</v>
      </c>
      <c r="BV91" s="32">
        <v>35780</v>
      </c>
      <c r="BW91" s="32">
        <v>1272037</v>
      </c>
      <c r="BX91" s="32">
        <v>0</v>
      </c>
      <c r="BY91" s="32">
        <v>0</v>
      </c>
      <c r="BZ91" s="32">
        <v>4000</v>
      </c>
      <c r="CA91" s="32">
        <v>1527</v>
      </c>
      <c r="CB91" s="32">
        <v>3191188</v>
      </c>
      <c r="CC91" s="32">
        <v>0</v>
      </c>
      <c r="CD91" s="32">
        <v>1391000</v>
      </c>
      <c r="CE91" s="32">
        <v>0</v>
      </c>
      <c r="CF91" s="32">
        <v>0</v>
      </c>
      <c r="CG91" s="32">
        <v>4300</v>
      </c>
      <c r="CH91" s="32">
        <v>1286</v>
      </c>
      <c r="CI91" s="32">
        <v>2852792</v>
      </c>
      <c r="CJ91" s="32">
        <v>40462</v>
      </c>
      <c r="CK91" s="32">
        <v>1448000</v>
      </c>
      <c r="CL91" s="32">
        <v>0</v>
      </c>
      <c r="CN91" s="32">
        <v>4770</v>
      </c>
      <c r="CO91" s="32">
        <v>684</v>
      </c>
      <c r="CP91" s="32">
        <v>2918115</v>
      </c>
      <c r="CQ91" s="32">
        <v>40400</v>
      </c>
      <c r="CR91" s="32">
        <v>1454000</v>
      </c>
      <c r="CS91" s="32">
        <v>0</v>
      </c>
      <c r="CU91" s="32">
        <v>5030</v>
      </c>
      <c r="CV91" s="32">
        <v>2248</v>
      </c>
      <c r="CW91" s="32">
        <v>3186256</v>
      </c>
      <c r="CX91" s="32">
        <v>40400</v>
      </c>
      <c r="CY91" s="32">
        <v>1449000</v>
      </c>
      <c r="CZ91" s="32">
        <v>0</v>
      </c>
      <c r="DB91" s="32">
        <v>61140</v>
      </c>
      <c r="DC91" s="32">
        <v>419</v>
      </c>
      <c r="DD91" s="32">
        <v>3352830</v>
      </c>
      <c r="DE91" s="32">
        <v>40400</v>
      </c>
      <c r="DF91" s="32">
        <v>1463445</v>
      </c>
      <c r="DG91" s="32">
        <v>0</v>
      </c>
      <c r="DI91" s="32">
        <v>63891</v>
      </c>
      <c r="DJ91" s="32">
        <v>419</v>
      </c>
      <c r="DK91" s="32">
        <v>4078294</v>
      </c>
      <c r="DL91" s="32">
        <v>40460</v>
      </c>
      <c r="DM91" s="32">
        <v>1460510</v>
      </c>
      <c r="DN91" s="32">
        <v>0</v>
      </c>
      <c r="DP91" s="32">
        <v>64500</v>
      </c>
      <c r="DR91" s="32">
        <v>4483470</v>
      </c>
      <c r="DT91" s="32">
        <v>1192714</v>
      </c>
      <c r="DU91" s="32">
        <v>0</v>
      </c>
      <c r="DW91" s="32">
        <v>70000</v>
      </c>
      <c r="DX91" s="38">
        <v>214</v>
      </c>
      <c r="DY91" s="36">
        <v>4961642</v>
      </c>
      <c r="DZ91" s="36">
        <v>51385</v>
      </c>
      <c r="EA91" s="38">
        <v>1043183</v>
      </c>
      <c r="EB91" s="32">
        <v>0</v>
      </c>
      <c r="ED91" s="32">
        <v>70000</v>
      </c>
      <c r="EE91" s="32">
        <v>1284</v>
      </c>
      <c r="EF91" s="32">
        <v>4420802</v>
      </c>
      <c r="EG91" s="32">
        <v>59018</v>
      </c>
      <c r="EH91" s="32">
        <v>1171575</v>
      </c>
      <c r="EI91" s="32">
        <v>0</v>
      </c>
      <c r="EK91" s="32">
        <v>81116</v>
      </c>
      <c r="EM91" s="32">
        <v>4361124</v>
      </c>
      <c r="EN91" s="32">
        <v>109811</v>
      </c>
      <c r="EO91" s="32">
        <v>792450</v>
      </c>
      <c r="EP91" s="32">
        <v>0</v>
      </c>
      <c r="ER91" s="32">
        <v>81116</v>
      </c>
      <c r="ET91" s="32">
        <v>5398488</v>
      </c>
      <c r="EU91" s="32">
        <v>109809</v>
      </c>
      <c r="EV91" s="32">
        <v>780600</v>
      </c>
      <c r="EW91" s="32">
        <v>0</v>
      </c>
      <c r="EY91" s="32">
        <v>81116</v>
      </c>
      <c r="FA91" s="32">
        <v>5355676</v>
      </c>
      <c r="FB91" s="32">
        <v>113299</v>
      </c>
      <c r="FC91" s="32">
        <v>780675</v>
      </c>
      <c r="FD91" s="32">
        <v>0</v>
      </c>
      <c r="FF91" s="32">
        <v>86182</v>
      </c>
      <c r="FH91" s="32">
        <v>5324546</v>
      </c>
      <c r="FI91" s="32">
        <v>116079</v>
      </c>
      <c r="FJ91" s="32">
        <v>781550</v>
      </c>
      <c r="FK91" s="32">
        <v>0</v>
      </c>
      <c r="FM91" s="32">
        <v>101125</v>
      </c>
      <c r="FO91" s="5">
        <v>5514862</v>
      </c>
      <c r="FP91" s="5">
        <v>0</v>
      </c>
      <c r="FQ91" s="5">
        <v>939482</v>
      </c>
      <c r="FR91" s="5">
        <v>0</v>
      </c>
      <c r="FS91" s="5">
        <v>0</v>
      </c>
      <c r="FT91" s="5">
        <v>162660</v>
      </c>
      <c r="FU91" s="5">
        <v>0</v>
      </c>
      <c r="FV91" s="5">
        <v>5669324</v>
      </c>
      <c r="FW91" s="5">
        <v>50813</v>
      </c>
      <c r="FX91" s="5">
        <v>948432</v>
      </c>
      <c r="FY91" s="5">
        <v>0</v>
      </c>
      <c r="FZ91" s="5">
        <v>0</v>
      </c>
      <c r="GA91" s="5">
        <v>162660</v>
      </c>
      <c r="GB91" s="5">
        <v>0</v>
      </c>
      <c r="GC91" s="5">
        <v>6099638</v>
      </c>
      <c r="GD91" s="5">
        <v>50813</v>
      </c>
      <c r="GE91" s="5">
        <v>994206</v>
      </c>
      <c r="GF91" s="5">
        <v>0</v>
      </c>
      <c r="GG91" s="5">
        <v>0</v>
      </c>
      <c r="GH91" s="5">
        <v>162660</v>
      </c>
      <c r="GI91" s="5">
        <v>0</v>
      </c>
      <c r="GJ91" s="5">
        <f>INDEX(Sheet1!$D$2:$D$434,MATCH(Data!B91,Sheet1!$B$2:$B$434,0))</f>
        <v>5829405</v>
      </c>
      <c r="GK91" s="5">
        <f>INDEX(Sheet1!$E$2:$E$434,MATCH(Data!B91,Sheet1!$B$2:$B$434,0))</f>
        <v>0</v>
      </c>
      <c r="GL91" s="5">
        <f>INDEX(Sheet1!$H$2:$H$434,MATCH(Data!B91,Sheet1!$B$2:$B$434,0))</f>
        <v>1361035</v>
      </c>
      <c r="GM91" s="5">
        <f>INDEX(Sheet1!$K$2:$K$434,MATCH(Data!B91,Sheet1!$B$2:$B$434,0))</f>
        <v>0</v>
      </c>
      <c r="GN91" s="5">
        <f>INDEX(Sheet1!$F$2:$F$434,MATCH(Data!B91,Sheet1!$B$2:$B$434,0))</f>
        <v>0</v>
      </c>
      <c r="GO91" s="5">
        <f>INDEX(Sheet1!$I$2:$I$434,MATCH(Data!B91,Sheet1!$B$2:$B$434,0))</f>
        <v>115010</v>
      </c>
      <c r="GP91" s="5">
        <f>INDEX(Sheet1!$J$2:$J$434,MATCH(Data!B91,Sheet1!$B$2:$B$434,0))</f>
        <v>0</v>
      </c>
      <c r="GQ91" s="5">
        <v>5407813</v>
      </c>
      <c r="GR91" s="5">
        <v>0</v>
      </c>
      <c r="GS91" s="5">
        <v>2456475</v>
      </c>
      <c r="GT91" s="5">
        <v>0</v>
      </c>
      <c r="GU91" s="5">
        <v>0</v>
      </c>
      <c r="GV91" s="5">
        <v>94500</v>
      </c>
      <c r="GW91" s="5">
        <v>0</v>
      </c>
    </row>
    <row r="92" spans="1:205" ht="12.75">
      <c r="A92" s="32">
        <v>1414</v>
      </c>
      <c r="B92" s="32" t="s">
        <v>176</v>
      </c>
      <c r="C92" s="32">
        <v>6295293</v>
      </c>
      <c r="D92" s="32">
        <v>0</v>
      </c>
      <c r="E92" s="32">
        <v>407306</v>
      </c>
      <c r="F92" s="32">
        <v>0</v>
      </c>
      <c r="G92" s="32">
        <v>0</v>
      </c>
      <c r="H92" s="32">
        <v>0</v>
      </c>
      <c r="I92" s="32">
        <v>0</v>
      </c>
      <c r="J92" s="32">
        <v>6629915</v>
      </c>
      <c r="K92" s="32">
        <v>0</v>
      </c>
      <c r="L92" s="32">
        <v>399554</v>
      </c>
      <c r="M92" s="32">
        <v>0</v>
      </c>
      <c r="N92" s="32">
        <v>0</v>
      </c>
      <c r="O92" s="32">
        <v>0</v>
      </c>
      <c r="P92" s="32">
        <v>0</v>
      </c>
      <c r="Q92" s="32">
        <v>6700084</v>
      </c>
      <c r="R92" s="32">
        <v>0</v>
      </c>
      <c r="S92" s="32">
        <v>818000</v>
      </c>
      <c r="T92" s="32">
        <v>0</v>
      </c>
      <c r="U92" s="32">
        <v>0</v>
      </c>
      <c r="V92" s="32">
        <v>0</v>
      </c>
      <c r="W92" s="32">
        <v>0</v>
      </c>
      <c r="X92" s="32">
        <v>4936259</v>
      </c>
      <c r="Y92" s="32">
        <v>0</v>
      </c>
      <c r="Z92" s="32">
        <v>1791755</v>
      </c>
      <c r="AA92" s="32">
        <v>0</v>
      </c>
      <c r="AB92" s="32">
        <v>0</v>
      </c>
      <c r="AC92" s="32">
        <v>0</v>
      </c>
      <c r="AD92" s="32">
        <v>0</v>
      </c>
      <c r="AE92" s="32">
        <v>4817137</v>
      </c>
      <c r="AF92" s="32">
        <v>0</v>
      </c>
      <c r="AG92" s="32">
        <v>1971835</v>
      </c>
      <c r="AH92" s="32">
        <v>0</v>
      </c>
      <c r="AI92" s="32">
        <v>0</v>
      </c>
      <c r="AJ92" s="32">
        <v>0</v>
      </c>
      <c r="AK92" s="32">
        <v>0</v>
      </c>
      <c r="AL92" s="32">
        <v>5254397</v>
      </c>
      <c r="AM92" s="32">
        <v>0</v>
      </c>
      <c r="AN92" s="32">
        <v>2263412</v>
      </c>
      <c r="AO92" s="32">
        <v>0</v>
      </c>
      <c r="AP92" s="32">
        <v>0</v>
      </c>
      <c r="AQ92" s="32">
        <v>0</v>
      </c>
      <c r="AR92" s="32">
        <v>0</v>
      </c>
      <c r="AS92" s="32">
        <v>5377445</v>
      </c>
      <c r="AT92" s="32">
        <v>0</v>
      </c>
      <c r="AU92" s="32">
        <v>2259785</v>
      </c>
      <c r="AV92" s="32">
        <v>0</v>
      </c>
      <c r="AW92" s="32">
        <v>0</v>
      </c>
      <c r="AX92" s="32">
        <v>0</v>
      </c>
      <c r="AY92" s="32">
        <v>0</v>
      </c>
      <c r="AZ92" s="32">
        <v>5791886</v>
      </c>
      <c r="BA92" s="32">
        <v>0</v>
      </c>
      <c r="BB92" s="32">
        <v>3683139</v>
      </c>
      <c r="BC92" s="32">
        <v>0</v>
      </c>
      <c r="BD92" s="32">
        <v>0</v>
      </c>
      <c r="BE92" s="32">
        <v>0</v>
      </c>
      <c r="BF92" s="32">
        <v>0</v>
      </c>
      <c r="BG92" s="32">
        <v>7699256</v>
      </c>
      <c r="BH92" s="32">
        <v>0</v>
      </c>
      <c r="BI92" s="32">
        <v>3855100</v>
      </c>
      <c r="BJ92" s="32">
        <v>0</v>
      </c>
      <c r="BK92" s="32">
        <v>0</v>
      </c>
      <c r="BL92" s="32">
        <v>0</v>
      </c>
      <c r="BM92" s="32">
        <v>0</v>
      </c>
      <c r="BN92" s="32">
        <v>7534470</v>
      </c>
      <c r="BO92" s="32">
        <v>0</v>
      </c>
      <c r="BP92" s="32">
        <v>4306923</v>
      </c>
      <c r="BQ92" s="32">
        <v>0</v>
      </c>
      <c r="BR92" s="32">
        <v>0</v>
      </c>
      <c r="BS92" s="32">
        <v>0</v>
      </c>
      <c r="BT92" s="32">
        <v>5241</v>
      </c>
      <c r="BU92" s="32">
        <v>8083193</v>
      </c>
      <c r="BV92" s="32">
        <v>0</v>
      </c>
      <c r="BW92" s="32">
        <v>4722978</v>
      </c>
      <c r="BX92" s="32">
        <v>0</v>
      </c>
      <c r="BY92" s="32">
        <v>0</v>
      </c>
      <c r="BZ92" s="32">
        <v>0</v>
      </c>
      <c r="CA92" s="32">
        <v>3944</v>
      </c>
      <c r="CB92" s="32">
        <v>8733505</v>
      </c>
      <c r="CC92" s="32">
        <v>179631</v>
      </c>
      <c r="CD92" s="32">
        <v>4909478</v>
      </c>
      <c r="CE92" s="32">
        <v>0</v>
      </c>
      <c r="CF92" s="32">
        <v>0</v>
      </c>
      <c r="CG92" s="32">
        <v>0</v>
      </c>
      <c r="CH92" s="32">
        <v>3133</v>
      </c>
      <c r="CI92" s="32">
        <v>8475399</v>
      </c>
      <c r="CK92" s="32">
        <v>5244995</v>
      </c>
      <c r="CL92" s="32">
        <v>0</v>
      </c>
      <c r="CO92" s="32">
        <v>5401</v>
      </c>
      <c r="CP92" s="32">
        <v>8864055</v>
      </c>
      <c r="CR92" s="32">
        <v>6180629</v>
      </c>
      <c r="CS92" s="32">
        <v>0</v>
      </c>
      <c r="CV92" s="32">
        <v>9950</v>
      </c>
      <c r="CW92" s="32">
        <v>10510118</v>
      </c>
      <c r="CY92" s="32">
        <v>6313628</v>
      </c>
      <c r="CZ92" s="32">
        <v>0</v>
      </c>
      <c r="DC92" s="32">
        <v>1906</v>
      </c>
      <c r="DD92" s="32">
        <v>10883953</v>
      </c>
      <c r="DE92" s="32">
        <v>174372</v>
      </c>
      <c r="DF92" s="32">
        <v>6853008</v>
      </c>
      <c r="DG92" s="32">
        <v>0</v>
      </c>
      <c r="DJ92" s="32">
        <v>6122</v>
      </c>
      <c r="DK92" s="32">
        <v>13019806</v>
      </c>
      <c r="DL92" s="32">
        <v>221825</v>
      </c>
      <c r="DM92" s="32">
        <v>5271403</v>
      </c>
      <c r="DN92" s="32">
        <v>0</v>
      </c>
      <c r="DQ92" s="32">
        <v>7441</v>
      </c>
      <c r="DR92" s="32">
        <v>14504357</v>
      </c>
      <c r="DS92" s="32">
        <v>234138</v>
      </c>
      <c r="DT92" s="32">
        <v>4310872</v>
      </c>
      <c r="DU92" s="32">
        <v>0</v>
      </c>
      <c r="DX92" s="38">
        <v>5132</v>
      </c>
      <c r="DY92" s="36">
        <v>14395021</v>
      </c>
      <c r="DZ92" s="36">
        <v>342874</v>
      </c>
      <c r="EA92" s="38">
        <v>5143069</v>
      </c>
      <c r="EB92" s="32">
        <v>0</v>
      </c>
      <c r="ED92" s="32">
        <v>107460</v>
      </c>
      <c r="EE92" s="32">
        <v>5833</v>
      </c>
      <c r="EF92" s="32">
        <v>13850505</v>
      </c>
      <c r="EG92" s="32">
        <v>74433</v>
      </c>
      <c r="EH92" s="32">
        <v>5170354</v>
      </c>
      <c r="EI92" s="32">
        <v>0</v>
      </c>
      <c r="EK92" s="32">
        <v>107460</v>
      </c>
      <c r="EL92" s="32">
        <v>382</v>
      </c>
      <c r="EM92" s="32">
        <v>14124638</v>
      </c>
      <c r="EN92" s="32">
        <v>316653</v>
      </c>
      <c r="EO92" s="32">
        <v>5234448</v>
      </c>
      <c r="EP92" s="32">
        <v>0</v>
      </c>
      <c r="ER92" s="32">
        <v>107460</v>
      </c>
      <c r="ES92" s="32">
        <v>3002</v>
      </c>
      <c r="ET92" s="32">
        <v>14206587</v>
      </c>
      <c r="EU92" s="32">
        <v>380989</v>
      </c>
      <c r="EV92" s="32">
        <v>5390003</v>
      </c>
      <c r="EW92" s="32">
        <v>0</v>
      </c>
      <c r="EY92" s="32">
        <v>22460</v>
      </c>
      <c r="EZ92" s="32">
        <v>678</v>
      </c>
      <c r="FA92" s="32">
        <v>15326595</v>
      </c>
      <c r="FB92" s="32">
        <v>381553</v>
      </c>
      <c r="FC92" s="32">
        <v>5519675</v>
      </c>
      <c r="FD92" s="32">
        <v>0</v>
      </c>
      <c r="FF92" s="32">
        <v>22460</v>
      </c>
      <c r="FG92" s="32">
        <v>1567</v>
      </c>
      <c r="FH92" s="32">
        <v>14825760</v>
      </c>
      <c r="FI92" s="32">
        <v>379493</v>
      </c>
      <c r="FJ92" s="32">
        <v>5736314</v>
      </c>
      <c r="FK92" s="32">
        <v>0</v>
      </c>
      <c r="FM92" s="32">
        <v>22460</v>
      </c>
      <c r="FN92" s="32">
        <v>1349</v>
      </c>
      <c r="FO92" s="5">
        <v>14421489</v>
      </c>
      <c r="FP92" s="5">
        <v>215228</v>
      </c>
      <c r="FQ92" s="5">
        <v>6116028</v>
      </c>
      <c r="FR92" s="5">
        <v>0</v>
      </c>
      <c r="FS92" s="5">
        <v>0</v>
      </c>
      <c r="FT92" s="5">
        <v>22460</v>
      </c>
      <c r="FU92" s="5">
        <v>1466</v>
      </c>
      <c r="FV92" s="5">
        <v>15112506</v>
      </c>
      <c r="FW92" s="5">
        <v>160122</v>
      </c>
      <c r="FX92" s="5">
        <v>6185738</v>
      </c>
      <c r="FY92" s="5">
        <v>0</v>
      </c>
      <c r="FZ92" s="5">
        <v>0</v>
      </c>
      <c r="GA92" s="5">
        <v>22460</v>
      </c>
      <c r="GB92" s="5">
        <v>0</v>
      </c>
      <c r="GC92" s="5">
        <v>15946996</v>
      </c>
      <c r="GD92" s="5">
        <v>143425</v>
      </c>
      <c r="GE92" s="5">
        <v>3792094</v>
      </c>
      <c r="GF92" s="5">
        <v>0</v>
      </c>
      <c r="GG92" s="5">
        <v>0</v>
      </c>
      <c r="GH92" s="5">
        <v>22460</v>
      </c>
      <c r="GI92" s="5">
        <v>0</v>
      </c>
      <c r="GJ92" s="5">
        <f>INDEX(Sheet1!$D$2:$D$434,MATCH(Data!B92,Sheet1!$B$2:$B$434,0))</f>
        <v>15302611</v>
      </c>
      <c r="GK92" s="5">
        <f>INDEX(Sheet1!$E$2:$E$434,MATCH(Data!B92,Sheet1!$B$2:$B$434,0))</f>
        <v>458020</v>
      </c>
      <c r="GL92" s="5">
        <f>INDEX(Sheet1!$H$2:$H$434,MATCH(Data!B92,Sheet1!$B$2:$B$434,0))</f>
        <v>949425</v>
      </c>
      <c r="GM92" s="5">
        <f>INDEX(Sheet1!$K$2:$K$434,MATCH(Data!B92,Sheet1!$B$2:$B$434,0))</f>
        <v>0</v>
      </c>
      <c r="GN92" s="5">
        <f>INDEX(Sheet1!$F$2:$F$434,MATCH(Data!B92,Sheet1!$B$2:$B$434,0))</f>
        <v>0</v>
      </c>
      <c r="GO92" s="5">
        <f>INDEX(Sheet1!$I$2:$I$434,MATCH(Data!B92,Sheet1!$B$2:$B$434,0))</f>
        <v>22460</v>
      </c>
      <c r="GP92" s="5">
        <f>INDEX(Sheet1!$J$2:$J$434,MATCH(Data!B92,Sheet1!$B$2:$B$434,0))</f>
        <v>0</v>
      </c>
      <c r="GQ92" s="5">
        <v>14609936</v>
      </c>
      <c r="GR92" s="5">
        <v>507960</v>
      </c>
      <c r="GS92" s="5">
        <v>949050</v>
      </c>
      <c r="GT92" s="5">
        <v>0</v>
      </c>
      <c r="GU92" s="5">
        <v>0</v>
      </c>
      <c r="GV92" s="5">
        <v>22460</v>
      </c>
      <c r="GW92" s="5">
        <v>4650</v>
      </c>
    </row>
    <row r="93" spans="1:205" ht="12.75">
      <c r="A93" s="32">
        <v>1421</v>
      </c>
      <c r="B93" s="32" t="s">
        <v>177</v>
      </c>
      <c r="C93" s="32">
        <v>2239645</v>
      </c>
      <c r="D93" s="32">
        <v>0</v>
      </c>
      <c r="E93" s="32">
        <v>177036</v>
      </c>
      <c r="F93" s="32">
        <v>0</v>
      </c>
      <c r="G93" s="32">
        <v>0</v>
      </c>
      <c r="H93" s="32">
        <v>0</v>
      </c>
      <c r="I93" s="32">
        <v>0</v>
      </c>
      <c r="J93" s="32">
        <v>2274023</v>
      </c>
      <c r="K93" s="32">
        <v>0</v>
      </c>
      <c r="L93" s="32">
        <v>175230</v>
      </c>
      <c r="M93" s="32">
        <v>0</v>
      </c>
      <c r="N93" s="32">
        <v>0</v>
      </c>
      <c r="O93" s="32">
        <v>0</v>
      </c>
      <c r="P93" s="32">
        <v>0</v>
      </c>
      <c r="Q93" s="32">
        <v>1961929</v>
      </c>
      <c r="R93" s="32">
        <v>0</v>
      </c>
      <c r="S93" s="32">
        <v>179028</v>
      </c>
      <c r="T93" s="32">
        <v>0</v>
      </c>
      <c r="U93" s="32">
        <v>0</v>
      </c>
      <c r="V93" s="32">
        <v>0</v>
      </c>
      <c r="W93" s="32">
        <v>1109.25</v>
      </c>
      <c r="X93" s="32">
        <v>1631118</v>
      </c>
      <c r="Y93" s="32">
        <v>0</v>
      </c>
      <c r="Z93" s="32">
        <v>177278</v>
      </c>
      <c r="AA93" s="32">
        <v>0</v>
      </c>
      <c r="AB93" s="32">
        <v>0</v>
      </c>
      <c r="AC93" s="32">
        <v>0</v>
      </c>
      <c r="AD93" s="32">
        <v>0</v>
      </c>
      <c r="AE93" s="32">
        <v>1648689</v>
      </c>
      <c r="AF93" s="32">
        <v>0</v>
      </c>
      <c r="AG93" s="32">
        <v>320086</v>
      </c>
      <c r="AH93" s="32">
        <v>0</v>
      </c>
      <c r="AI93" s="32">
        <v>0</v>
      </c>
      <c r="AJ93" s="32">
        <v>0</v>
      </c>
      <c r="AK93" s="32">
        <v>0</v>
      </c>
      <c r="AL93" s="32">
        <v>1616877</v>
      </c>
      <c r="AM93" s="32">
        <v>0</v>
      </c>
      <c r="AN93" s="32">
        <v>361315</v>
      </c>
      <c r="AO93" s="32">
        <v>0</v>
      </c>
      <c r="AP93" s="32">
        <v>0</v>
      </c>
      <c r="AQ93" s="32">
        <v>0</v>
      </c>
      <c r="AR93" s="32">
        <v>0</v>
      </c>
      <c r="AS93" s="32">
        <v>1671127</v>
      </c>
      <c r="AT93" s="32">
        <v>0</v>
      </c>
      <c r="AU93" s="32">
        <v>339621</v>
      </c>
      <c r="AV93" s="32">
        <v>0</v>
      </c>
      <c r="AW93" s="32">
        <v>0</v>
      </c>
      <c r="AX93" s="32">
        <v>0</v>
      </c>
      <c r="AY93" s="32">
        <v>0</v>
      </c>
      <c r="AZ93" s="32">
        <v>2300835</v>
      </c>
      <c r="BA93" s="32">
        <v>0</v>
      </c>
      <c r="BB93" s="32">
        <v>93867</v>
      </c>
      <c r="BC93" s="32">
        <v>0</v>
      </c>
      <c r="BD93" s="32">
        <v>0</v>
      </c>
      <c r="BE93" s="32">
        <v>0</v>
      </c>
      <c r="BF93" s="32">
        <v>0</v>
      </c>
      <c r="BG93" s="32">
        <v>2084072</v>
      </c>
      <c r="BH93" s="32">
        <v>0</v>
      </c>
      <c r="BI93" s="32">
        <v>54888</v>
      </c>
      <c r="BJ93" s="32">
        <v>0</v>
      </c>
      <c r="BK93" s="32">
        <v>0</v>
      </c>
      <c r="BL93" s="32">
        <v>0</v>
      </c>
      <c r="BM93" s="32">
        <v>0</v>
      </c>
      <c r="BN93" s="32">
        <v>2113471</v>
      </c>
      <c r="BO93" s="32">
        <v>0</v>
      </c>
      <c r="BP93" s="32">
        <v>0</v>
      </c>
      <c r="BQ93" s="32">
        <v>0</v>
      </c>
      <c r="BR93" s="32">
        <v>0</v>
      </c>
      <c r="BS93" s="32">
        <v>0</v>
      </c>
      <c r="BT93" s="32">
        <v>0</v>
      </c>
      <c r="BU93" s="32">
        <v>2253437</v>
      </c>
      <c r="BV93" s="32">
        <v>0</v>
      </c>
      <c r="BW93" s="32">
        <v>0</v>
      </c>
      <c r="BX93" s="32">
        <v>0</v>
      </c>
      <c r="BY93" s="32">
        <v>0</v>
      </c>
      <c r="BZ93" s="32">
        <v>0</v>
      </c>
      <c r="CA93" s="32">
        <v>0</v>
      </c>
      <c r="CB93" s="32">
        <v>2432565</v>
      </c>
      <c r="CC93" s="32">
        <v>0</v>
      </c>
      <c r="CD93" s="32">
        <v>0</v>
      </c>
      <c r="CE93" s="32">
        <v>0</v>
      </c>
      <c r="CF93" s="32">
        <v>0</v>
      </c>
      <c r="CG93" s="32">
        <v>0</v>
      </c>
      <c r="CH93" s="32">
        <v>965</v>
      </c>
      <c r="CI93" s="32">
        <v>2437683</v>
      </c>
      <c r="CJ93" s="32">
        <v>44907</v>
      </c>
      <c r="CL93" s="32">
        <v>0</v>
      </c>
      <c r="CO93" s="32">
        <v>1005</v>
      </c>
      <c r="CP93" s="32">
        <v>2401892</v>
      </c>
      <c r="CQ93" s="32">
        <v>44907</v>
      </c>
      <c r="CS93" s="32">
        <v>0</v>
      </c>
      <c r="CV93" s="32">
        <v>2018</v>
      </c>
      <c r="CW93" s="32">
        <v>2636007</v>
      </c>
      <c r="CX93" s="32">
        <v>44907</v>
      </c>
      <c r="CZ93" s="32">
        <v>0</v>
      </c>
      <c r="DB93" s="32">
        <v>16379</v>
      </c>
      <c r="DC93" s="32">
        <v>700</v>
      </c>
      <c r="DD93" s="32">
        <v>2938307</v>
      </c>
      <c r="DE93" s="32">
        <v>44907</v>
      </c>
      <c r="DG93" s="32">
        <v>0</v>
      </c>
      <c r="DI93" s="32">
        <v>16000</v>
      </c>
      <c r="DJ93" s="32">
        <v>689</v>
      </c>
      <c r="DK93" s="32">
        <v>3277773</v>
      </c>
      <c r="DL93" s="32">
        <v>44907</v>
      </c>
      <c r="DN93" s="32">
        <v>0</v>
      </c>
      <c r="DP93" s="32">
        <v>4000</v>
      </c>
      <c r="DQ93" s="32">
        <v>1000</v>
      </c>
      <c r="DR93" s="32">
        <v>3463960</v>
      </c>
      <c r="DS93" s="32">
        <v>36823</v>
      </c>
      <c r="DT93" s="32">
        <v>252158</v>
      </c>
      <c r="DU93" s="32">
        <v>0</v>
      </c>
      <c r="DW93" s="32">
        <v>16000</v>
      </c>
      <c r="DX93" s="38">
        <v>1000</v>
      </c>
      <c r="DY93" s="36">
        <v>3321055</v>
      </c>
      <c r="DZ93" s="36">
        <v>46303</v>
      </c>
      <c r="EA93" s="38">
        <v>348403</v>
      </c>
      <c r="EB93" s="32">
        <v>0</v>
      </c>
      <c r="ED93" s="32">
        <v>16000</v>
      </c>
      <c r="EF93" s="32">
        <v>3475689</v>
      </c>
      <c r="EG93" s="32">
        <v>22443</v>
      </c>
      <c r="EH93" s="32">
        <v>172279</v>
      </c>
      <c r="EI93" s="32">
        <v>0</v>
      </c>
      <c r="EK93" s="32">
        <v>16000</v>
      </c>
      <c r="EM93" s="32">
        <v>3221642</v>
      </c>
      <c r="EN93" s="32">
        <v>34568</v>
      </c>
      <c r="EO93" s="32">
        <v>445026</v>
      </c>
      <c r="EP93" s="32">
        <v>0</v>
      </c>
      <c r="ER93" s="32">
        <v>16000</v>
      </c>
      <c r="ES93" s="32">
        <v>905</v>
      </c>
      <c r="ET93" s="32">
        <v>3305087</v>
      </c>
      <c r="EU93" s="32">
        <v>34639</v>
      </c>
      <c r="EV93" s="32">
        <v>425445</v>
      </c>
      <c r="EW93" s="32">
        <v>0</v>
      </c>
      <c r="EY93" s="32">
        <v>16000</v>
      </c>
      <c r="FA93" s="32">
        <v>3691354</v>
      </c>
      <c r="FB93" s="32">
        <v>100786</v>
      </c>
      <c r="FC93" s="32">
        <v>422870</v>
      </c>
      <c r="FD93" s="32">
        <v>0</v>
      </c>
      <c r="FF93" s="32">
        <v>16000</v>
      </c>
      <c r="FH93" s="32">
        <v>3499100</v>
      </c>
      <c r="FI93" s="32">
        <v>99632</v>
      </c>
      <c r="FJ93" s="32">
        <v>417173</v>
      </c>
      <c r="FK93" s="32">
        <v>0</v>
      </c>
      <c r="FM93" s="32">
        <v>16000</v>
      </c>
      <c r="FO93" s="5">
        <v>3502657</v>
      </c>
      <c r="FP93" s="5">
        <v>99611</v>
      </c>
      <c r="FQ93" s="5">
        <v>414754</v>
      </c>
      <c r="FR93" s="5">
        <v>0</v>
      </c>
      <c r="FS93" s="5">
        <v>0</v>
      </c>
      <c r="FT93" s="5">
        <v>16000</v>
      </c>
      <c r="FU93" s="5">
        <v>0</v>
      </c>
      <c r="FV93" s="5">
        <v>3255398</v>
      </c>
      <c r="FW93" s="5">
        <v>104225</v>
      </c>
      <c r="FX93" s="5">
        <v>412983</v>
      </c>
      <c r="FY93" s="5">
        <v>0</v>
      </c>
      <c r="FZ93" s="5">
        <v>0</v>
      </c>
      <c r="GA93" s="5">
        <v>16000</v>
      </c>
      <c r="GB93" s="5">
        <v>0</v>
      </c>
      <c r="GC93" s="5">
        <v>3120770</v>
      </c>
      <c r="GD93" s="5">
        <v>105531</v>
      </c>
      <c r="GE93" s="5">
        <v>423185</v>
      </c>
      <c r="GF93" s="5">
        <v>0</v>
      </c>
      <c r="GG93" s="5">
        <v>0</v>
      </c>
      <c r="GH93" s="5">
        <v>26000</v>
      </c>
      <c r="GI93" s="5">
        <v>0</v>
      </c>
      <c r="GJ93" s="5">
        <f>INDEX(Sheet1!$D$2:$D$434,MATCH(Data!B93,Sheet1!$B$2:$B$434,0))</f>
        <v>2939788</v>
      </c>
      <c r="GK93" s="5">
        <f>INDEX(Sheet1!$E$2:$E$434,MATCH(Data!B93,Sheet1!$B$2:$B$434,0))</f>
        <v>68000</v>
      </c>
      <c r="GL93" s="5">
        <f>INDEX(Sheet1!$H$2:$H$434,MATCH(Data!B93,Sheet1!$B$2:$B$434,0))</f>
        <v>572397</v>
      </c>
      <c r="GM93" s="5">
        <f>INDEX(Sheet1!$K$2:$K$434,MATCH(Data!B93,Sheet1!$B$2:$B$434,0))</f>
        <v>0</v>
      </c>
      <c r="GN93" s="5">
        <f>INDEX(Sheet1!$F$2:$F$434,MATCH(Data!B93,Sheet1!$B$2:$B$434,0))</f>
        <v>0</v>
      </c>
      <c r="GO93" s="5">
        <f>INDEX(Sheet1!$I$2:$I$434,MATCH(Data!B93,Sheet1!$B$2:$B$434,0))</f>
        <v>21000</v>
      </c>
      <c r="GP93" s="5">
        <f>INDEX(Sheet1!$J$2:$J$434,MATCH(Data!B93,Sheet1!$B$2:$B$434,0))</f>
        <v>0</v>
      </c>
      <c r="GQ93" s="5">
        <v>3119999</v>
      </c>
      <c r="GR93" s="5">
        <v>66317</v>
      </c>
      <c r="GS93" s="5">
        <v>466845</v>
      </c>
      <c r="GT93" s="5">
        <v>0</v>
      </c>
      <c r="GU93" s="5">
        <v>0</v>
      </c>
      <c r="GV93" s="5">
        <v>25000</v>
      </c>
      <c r="GW93" s="5">
        <v>0</v>
      </c>
    </row>
    <row r="94" spans="1:205" ht="12.75">
      <c r="A94" s="32">
        <v>2744</v>
      </c>
      <c r="B94" s="32" t="s">
        <v>178</v>
      </c>
      <c r="C94" s="32">
        <v>2392171</v>
      </c>
      <c r="D94" s="32">
        <v>0</v>
      </c>
      <c r="E94" s="32">
        <v>614615</v>
      </c>
      <c r="F94" s="32">
        <v>0</v>
      </c>
      <c r="G94" s="32">
        <v>0</v>
      </c>
      <c r="H94" s="32">
        <v>0</v>
      </c>
      <c r="I94" s="32">
        <v>0</v>
      </c>
      <c r="J94" s="32">
        <v>2429845.44</v>
      </c>
      <c r="K94" s="32">
        <v>0</v>
      </c>
      <c r="L94" s="32">
        <v>563065.3</v>
      </c>
      <c r="M94" s="32">
        <v>0</v>
      </c>
      <c r="N94" s="32">
        <v>0</v>
      </c>
      <c r="O94" s="32">
        <v>0</v>
      </c>
      <c r="P94" s="32">
        <v>0</v>
      </c>
      <c r="Q94" s="32">
        <v>2341704</v>
      </c>
      <c r="R94" s="32">
        <v>0</v>
      </c>
      <c r="S94" s="32">
        <v>511295.2</v>
      </c>
      <c r="T94" s="32">
        <v>0</v>
      </c>
      <c r="U94" s="32">
        <v>0</v>
      </c>
      <c r="V94" s="32">
        <v>0</v>
      </c>
      <c r="W94" s="32">
        <v>0</v>
      </c>
      <c r="X94" s="32">
        <v>1935839</v>
      </c>
      <c r="Y94" s="32">
        <v>0</v>
      </c>
      <c r="Z94" s="32">
        <v>477651</v>
      </c>
      <c r="AA94" s="32">
        <v>0</v>
      </c>
      <c r="AB94" s="32">
        <v>0</v>
      </c>
      <c r="AC94" s="32">
        <v>0</v>
      </c>
      <c r="AD94" s="32">
        <v>0</v>
      </c>
      <c r="AE94" s="32">
        <v>2016815</v>
      </c>
      <c r="AF94" s="32">
        <v>20000</v>
      </c>
      <c r="AG94" s="32">
        <v>462946</v>
      </c>
      <c r="AH94" s="32">
        <v>0</v>
      </c>
      <c r="AI94" s="32">
        <v>0</v>
      </c>
      <c r="AJ94" s="32">
        <v>0</v>
      </c>
      <c r="AK94" s="32">
        <v>0</v>
      </c>
      <c r="AL94" s="32">
        <v>2436163</v>
      </c>
      <c r="AM94" s="32">
        <v>22238</v>
      </c>
      <c r="AN94" s="32">
        <v>393475</v>
      </c>
      <c r="AO94" s="32">
        <v>0</v>
      </c>
      <c r="AP94" s="32">
        <v>0</v>
      </c>
      <c r="AQ94" s="32">
        <v>0</v>
      </c>
      <c r="AR94" s="32">
        <v>0</v>
      </c>
      <c r="AS94" s="32">
        <v>2684227</v>
      </c>
      <c r="AT94" s="32">
        <v>24528</v>
      </c>
      <c r="AU94" s="32">
        <v>441708</v>
      </c>
      <c r="AV94" s="32">
        <v>0</v>
      </c>
      <c r="AW94" s="32">
        <v>0</v>
      </c>
      <c r="AX94" s="32">
        <v>0</v>
      </c>
      <c r="AY94" s="32">
        <v>4485</v>
      </c>
      <c r="AZ94" s="32">
        <v>2247402</v>
      </c>
      <c r="BA94" s="32">
        <v>28610</v>
      </c>
      <c r="BB94" s="32">
        <v>1096426</v>
      </c>
      <c r="BC94" s="32">
        <v>0</v>
      </c>
      <c r="BD94" s="32">
        <v>0</v>
      </c>
      <c r="BE94" s="32">
        <v>0</v>
      </c>
      <c r="BF94" s="32">
        <v>0</v>
      </c>
      <c r="BG94" s="32">
        <v>2324058</v>
      </c>
      <c r="BH94" s="32">
        <v>28610</v>
      </c>
      <c r="BI94" s="32">
        <v>1150156</v>
      </c>
      <c r="BJ94" s="32">
        <v>0</v>
      </c>
      <c r="BK94" s="32">
        <v>0</v>
      </c>
      <c r="BL94" s="32">
        <v>0</v>
      </c>
      <c r="BM94" s="32">
        <v>0</v>
      </c>
      <c r="BN94" s="32">
        <v>2340135</v>
      </c>
      <c r="BO94" s="32">
        <v>0</v>
      </c>
      <c r="BP94" s="32">
        <v>1242442</v>
      </c>
      <c r="BQ94" s="32">
        <v>0</v>
      </c>
      <c r="BR94" s="32">
        <v>0</v>
      </c>
      <c r="BS94" s="32">
        <v>0</v>
      </c>
      <c r="BT94" s="32">
        <v>0</v>
      </c>
      <c r="BU94" s="32">
        <v>2110585</v>
      </c>
      <c r="BV94" s="32">
        <v>0</v>
      </c>
      <c r="BW94" s="32">
        <v>1318532</v>
      </c>
      <c r="BX94" s="32">
        <v>0</v>
      </c>
      <c r="BY94" s="32">
        <v>0</v>
      </c>
      <c r="BZ94" s="32">
        <v>0</v>
      </c>
      <c r="CA94" s="32">
        <v>2557</v>
      </c>
      <c r="CB94" s="32">
        <v>1990517</v>
      </c>
      <c r="CC94" s="32">
        <v>0</v>
      </c>
      <c r="CD94" s="32">
        <v>1351785</v>
      </c>
      <c r="CE94" s="32">
        <v>0</v>
      </c>
      <c r="CF94" s="32">
        <v>0</v>
      </c>
      <c r="CG94" s="32">
        <v>0</v>
      </c>
      <c r="CH94" s="32">
        <v>642</v>
      </c>
      <c r="CI94" s="32">
        <v>2089289</v>
      </c>
      <c r="CK94" s="32">
        <v>1404583</v>
      </c>
      <c r="CL94" s="32">
        <v>0</v>
      </c>
      <c r="CO94" s="32">
        <v>0</v>
      </c>
      <c r="CP94" s="32">
        <v>2331036</v>
      </c>
      <c r="CR94" s="32">
        <v>1452773</v>
      </c>
      <c r="CS94" s="32">
        <v>0</v>
      </c>
      <c r="CV94" s="32">
        <v>0</v>
      </c>
      <c r="CW94" s="32">
        <v>2572001</v>
      </c>
      <c r="CX94" s="32">
        <v>67243</v>
      </c>
      <c r="CY94" s="32">
        <v>1501436</v>
      </c>
      <c r="CZ94" s="32">
        <v>0</v>
      </c>
      <c r="DC94" s="32">
        <v>0</v>
      </c>
      <c r="DD94" s="32">
        <v>2399810</v>
      </c>
      <c r="DE94" s="32">
        <v>67243</v>
      </c>
      <c r="DF94" s="32">
        <v>1479633</v>
      </c>
      <c r="DG94" s="32">
        <v>0</v>
      </c>
      <c r="DK94" s="32">
        <v>2732114</v>
      </c>
      <c r="DL94" s="32">
        <v>67243</v>
      </c>
      <c r="DM94" s="32">
        <v>1531020</v>
      </c>
      <c r="DN94" s="32">
        <v>0</v>
      </c>
      <c r="DR94" s="32">
        <v>2742289</v>
      </c>
      <c r="DS94" s="32">
        <v>67243</v>
      </c>
      <c r="DT94" s="32">
        <v>1619770</v>
      </c>
      <c r="DU94" s="32">
        <v>0</v>
      </c>
      <c r="DX94" s="35"/>
      <c r="DY94" s="36">
        <v>2542619</v>
      </c>
      <c r="DZ94" s="36">
        <v>67243</v>
      </c>
      <c r="EA94" s="38">
        <v>1614720</v>
      </c>
      <c r="EB94" s="32">
        <v>0</v>
      </c>
      <c r="EF94" s="32">
        <v>2539589</v>
      </c>
      <c r="EG94" s="32">
        <v>56060</v>
      </c>
      <c r="EH94" s="32">
        <v>1440038</v>
      </c>
      <c r="EI94" s="32">
        <v>0</v>
      </c>
      <c r="EM94" s="32">
        <v>2606848</v>
      </c>
      <c r="EN94" s="32">
        <v>59569</v>
      </c>
      <c r="EO94" s="32">
        <v>1433600</v>
      </c>
      <c r="EP94" s="32">
        <v>0</v>
      </c>
      <c r="ET94" s="32">
        <v>2630101</v>
      </c>
      <c r="EU94" s="32">
        <v>59164</v>
      </c>
      <c r="EV94" s="32">
        <v>1428200</v>
      </c>
      <c r="EW94" s="32">
        <v>0</v>
      </c>
      <c r="FA94" s="32">
        <v>2740748</v>
      </c>
      <c r="FB94" s="32">
        <v>58691</v>
      </c>
      <c r="FC94" s="32">
        <v>1422400</v>
      </c>
      <c r="FD94" s="32">
        <v>0</v>
      </c>
      <c r="FH94" s="32">
        <v>2669443</v>
      </c>
      <c r="FI94" s="32">
        <v>58129</v>
      </c>
      <c r="FJ94" s="32">
        <v>1421150</v>
      </c>
      <c r="FK94" s="32">
        <v>0</v>
      </c>
      <c r="FO94" s="5">
        <v>2610528</v>
      </c>
      <c r="FP94" s="5">
        <v>57466</v>
      </c>
      <c r="FQ94" s="5">
        <v>1424350</v>
      </c>
      <c r="FR94" s="5">
        <v>0</v>
      </c>
      <c r="FS94" s="5">
        <v>0</v>
      </c>
      <c r="FT94" s="5">
        <v>0</v>
      </c>
      <c r="FU94" s="5">
        <v>0</v>
      </c>
      <c r="FV94" s="5">
        <v>2267261</v>
      </c>
      <c r="FW94" s="5">
        <v>56566</v>
      </c>
      <c r="FX94" s="5">
        <v>1422000</v>
      </c>
      <c r="FY94" s="5">
        <v>0</v>
      </c>
      <c r="FZ94" s="5">
        <v>0</v>
      </c>
      <c r="GA94" s="5">
        <v>0</v>
      </c>
      <c r="GB94" s="5">
        <v>0</v>
      </c>
      <c r="GC94" s="5">
        <v>2118545</v>
      </c>
      <c r="GD94" s="5">
        <v>55486</v>
      </c>
      <c r="GE94" s="5">
        <v>1424100</v>
      </c>
      <c r="GF94" s="5">
        <v>0</v>
      </c>
      <c r="GG94" s="5">
        <v>0</v>
      </c>
      <c r="GH94" s="5">
        <v>0</v>
      </c>
      <c r="GI94" s="5">
        <v>0</v>
      </c>
      <c r="GJ94" s="5">
        <f>INDEX(Sheet1!$D$2:$D$434,MATCH(Data!B94,Sheet1!$B$2:$B$434,0))</f>
        <v>2782842</v>
      </c>
      <c r="GK94" s="5">
        <f>INDEX(Sheet1!$E$2:$E$434,MATCH(Data!B94,Sheet1!$B$2:$B$434,0))</f>
        <v>59346</v>
      </c>
      <c r="GL94" s="5">
        <f>INDEX(Sheet1!$H$2:$H$434,MATCH(Data!B94,Sheet1!$B$2:$B$434,0))</f>
        <v>1188269</v>
      </c>
      <c r="GM94" s="5">
        <f>INDEX(Sheet1!$K$2:$K$434,MATCH(Data!B94,Sheet1!$B$2:$B$434,0))</f>
        <v>0</v>
      </c>
      <c r="GN94" s="5">
        <f>INDEX(Sheet1!$F$2:$F$434,MATCH(Data!B94,Sheet1!$B$2:$B$434,0))</f>
        <v>0</v>
      </c>
      <c r="GO94" s="5">
        <f>INDEX(Sheet1!$I$2:$I$434,MATCH(Data!B94,Sheet1!$B$2:$B$434,0))</f>
        <v>0</v>
      </c>
      <c r="GP94" s="5">
        <f>INDEX(Sheet1!$J$2:$J$434,MATCH(Data!B94,Sheet1!$B$2:$B$434,0))</f>
        <v>0</v>
      </c>
      <c r="GQ94" s="5">
        <v>2746759</v>
      </c>
      <c r="GR94" s="5">
        <v>57921</v>
      </c>
      <c r="GS94" s="5">
        <v>1035225</v>
      </c>
      <c r="GT94" s="5">
        <v>0</v>
      </c>
      <c r="GU94" s="5">
        <v>0</v>
      </c>
      <c r="GV94" s="5">
        <v>0</v>
      </c>
      <c r="GW94" s="5">
        <v>0</v>
      </c>
    </row>
    <row r="95" spans="1:205" ht="12.75">
      <c r="A95" s="32">
        <v>1428</v>
      </c>
      <c r="B95" s="32" t="s">
        <v>179</v>
      </c>
      <c r="C95" s="32">
        <v>5658969</v>
      </c>
      <c r="D95" s="32">
        <v>0</v>
      </c>
      <c r="E95" s="32">
        <v>580000</v>
      </c>
      <c r="F95" s="32">
        <v>0</v>
      </c>
      <c r="G95" s="32">
        <v>0</v>
      </c>
      <c r="H95" s="32">
        <v>0</v>
      </c>
      <c r="I95" s="32">
        <v>0</v>
      </c>
      <c r="J95" s="32">
        <v>5279728</v>
      </c>
      <c r="K95" s="32">
        <v>0</v>
      </c>
      <c r="L95" s="32">
        <v>570000</v>
      </c>
      <c r="M95" s="32">
        <v>0</v>
      </c>
      <c r="N95" s="32">
        <v>0</v>
      </c>
      <c r="O95" s="32">
        <v>0</v>
      </c>
      <c r="P95" s="32">
        <v>0</v>
      </c>
      <c r="Q95" s="32">
        <v>5217824</v>
      </c>
      <c r="R95" s="32">
        <v>0</v>
      </c>
      <c r="S95" s="32">
        <v>608028</v>
      </c>
      <c r="T95" s="32">
        <v>0</v>
      </c>
      <c r="U95" s="32">
        <v>0</v>
      </c>
      <c r="V95" s="32">
        <v>0</v>
      </c>
      <c r="W95" s="32">
        <v>0</v>
      </c>
      <c r="X95" s="32">
        <v>4060831</v>
      </c>
      <c r="Y95" s="32">
        <v>0</v>
      </c>
      <c r="Z95" s="32">
        <v>620000</v>
      </c>
      <c r="AA95" s="32">
        <v>0</v>
      </c>
      <c r="AB95" s="32">
        <v>0</v>
      </c>
      <c r="AC95" s="32">
        <v>0</v>
      </c>
      <c r="AD95" s="32">
        <v>0</v>
      </c>
      <c r="AE95" s="32">
        <v>3985519</v>
      </c>
      <c r="AF95" s="32">
        <v>0</v>
      </c>
      <c r="AG95" s="32">
        <v>601690</v>
      </c>
      <c r="AH95" s="32">
        <v>0</v>
      </c>
      <c r="AI95" s="32">
        <v>0</v>
      </c>
      <c r="AJ95" s="32">
        <v>0</v>
      </c>
      <c r="AK95" s="32">
        <v>0</v>
      </c>
      <c r="AL95" s="32">
        <v>4354031</v>
      </c>
      <c r="AM95" s="32">
        <v>0</v>
      </c>
      <c r="AN95" s="32">
        <v>569742</v>
      </c>
      <c r="AO95" s="32">
        <v>0</v>
      </c>
      <c r="AP95" s="32">
        <v>0</v>
      </c>
      <c r="AQ95" s="32">
        <v>0</v>
      </c>
      <c r="AR95" s="32">
        <v>0</v>
      </c>
      <c r="AS95" s="32">
        <v>4051960</v>
      </c>
      <c r="AT95" s="32">
        <v>0</v>
      </c>
      <c r="AU95" s="32">
        <v>560000</v>
      </c>
      <c r="AV95" s="32">
        <v>0</v>
      </c>
      <c r="AW95" s="32">
        <v>0</v>
      </c>
      <c r="AX95" s="32">
        <v>0</v>
      </c>
      <c r="AY95" s="32">
        <v>0</v>
      </c>
      <c r="AZ95" s="32">
        <v>4279994</v>
      </c>
      <c r="BA95" s="32">
        <v>0</v>
      </c>
      <c r="BB95" s="32">
        <v>565000</v>
      </c>
      <c r="BC95" s="32">
        <v>0</v>
      </c>
      <c r="BD95" s="32">
        <v>0</v>
      </c>
      <c r="BE95" s="32">
        <v>0</v>
      </c>
      <c r="BF95" s="32">
        <v>0</v>
      </c>
      <c r="BG95" s="32">
        <v>4632062</v>
      </c>
      <c r="BH95" s="32">
        <v>0</v>
      </c>
      <c r="BI95" s="32">
        <v>550000</v>
      </c>
      <c r="BJ95" s="32">
        <v>0</v>
      </c>
      <c r="BK95" s="32">
        <v>0</v>
      </c>
      <c r="BL95" s="32">
        <v>0</v>
      </c>
      <c r="BM95" s="32">
        <v>0</v>
      </c>
      <c r="BN95" s="32">
        <v>4451579</v>
      </c>
      <c r="BO95" s="32">
        <v>0</v>
      </c>
      <c r="BP95" s="32">
        <v>580000</v>
      </c>
      <c r="BQ95" s="32">
        <v>0</v>
      </c>
      <c r="BR95" s="32">
        <v>0</v>
      </c>
      <c r="BS95" s="32">
        <v>0</v>
      </c>
      <c r="BT95" s="32">
        <v>0</v>
      </c>
      <c r="BU95" s="32">
        <v>4575570</v>
      </c>
      <c r="BV95" s="32">
        <v>0</v>
      </c>
      <c r="BW95" s="32">
        <v>625035</v>
      </c>
      <c r="BX95" s="32">
        <v>0</v>
      </c>
      <c r="BY95" s="32">
        <v>0</v>
      </c>
      <c r="BZ95" s="32">
        <v>0</v>
      </c>
      <c r="CA95" s="32">
        <v>0</v>
      </c>
      <c r="CB95" s="32">
        <v>4883385</v>
      </c>
      <c r="CC95" s="32">
        <v>0</v>
      </c>
      <c r="CD95" s="32">
        <v>628485</v>
      </c>
      <c r="CE95" s="32">
        <v>0</v>
      </c>
      <c r="CF95" s="32">
        <v>0</v>
      </c>
      <c r="CG95" s="32">
        <v>0</v>
      </c>
      <c r="CH95" s="32">
        <v>0</v>
      </c>
      <c r="CI95" s="32">
        <v>5759467</v>
      </c>
      <c r="CK95" s="32">
        <v>659760</v>
      </c>
      <c r="CL95" s="32">
        <v>0</v>
      </c>
      <c r="CO95" s="32">
        <v>0</v>
      </c>
      <c r="CP95" s="32">
        <v>6093367</v>
      </c>
      <c r="CR95" s="32">
        <v>652415</v>
      </c>
      <c r="CS95" s="32">
        <v>0</v>
      </c>
      <c r="CV95" s="32">
        <v>0</v>
      </c>
      <c r="CW95" s="32">
        <v>6189499</v>
      </c>
      <c r="CY95" s="32">
        <v>675365</v>
      </c>
      <c r="CZ95" s="32">
        <v>0</v>
      </c>
      <c r="DC95" s="32">
        <v>0</v>
      </c>
      <c r="DD95" s="32">
        <v>6265839</v>
      </c>
      <c r="DF95" s="32">
        <v>696290</v>
      </c>
      <c r="DG95" s="32">
        <v>0</v>
      </c>
      <c r="DK95" s="32">
        <v>6881098</v>
      </c>
      <c r="DM95" s="32">
        <v>710770</v>
      </c>
      <c r="DN95" s="32">
        <v>0</v>
      </c>
      <c r="DR95" s="32">
        <v>7311299</v>
      </c>
      <c r="DT95" s="32">
        <v>656446</v>
      </c>
      <c r="DU95" s="32">
        <v>0</v>
      </c>
      <c r="DX95" s="35"/>
      <c r="DY95" s="36">
        <v>7059643</v>
      </c>
      <c r="DZ95" s="37"/>
      <c r="EA95" s="38">
        <v>666250</v>
      </c>
      <c r="EB95" s="32">
        <v>0</v>
      </c>
      <c r="EF95" s="32">
        <v>7884669</v>
      </c>
      <c r="EG95" s="32">
        <v>60756</v>
      </c>
      <c r="EI95" s="32">
        <v>0</v>
      </c>
      <c r="EM95" s="32">
        <v>8245963</v>
      </c>
      <c r="EN95" s="32">
        <v>82557</v>
      </c>
      <c r="EP95" s="32">
        <v>0</v>
      </c>
      <c r="ET95" s="32">
        <v>6982387</v>
      </c>
      <c r="EU95" s="32">
        <v>72936</v>
      </c>
      <c r="EW95" s="32">
        <v>0</v>
      </c>
      <c r="FA95" s="32">
        <v>6780750</v>
      </c>
      <c r="FB95" s="32">
        <v>72469</v>
      </c>
      <c r="FD95" s="32">
        <v>0</v>
      </c>
      <c r="FH95" s="32">
        <v>6425486</v>
      </c>
      <c r="FI95" s="32">
        <v>76799</v>
      </c>
      <c r="FJ95" s="32">
        <v>1302160</v>
      </c>
      <c r="FK95" s="32">
        <v>0</v>
      </c>
      <c r="FO95" s="5">
        <v>6657430</v>
      </c>
      <c r="FP95" s="5">
        <v>75931</v>
      </c>
      <c r="FQ95" s="5">
        <v>1302160</v>
      </c>
      <c r="FR95" s="5">
        <v>0</v>
      </c>
      <c r="FS95" s="5">
        <v>0</v>
      </c>
      <c r="FT95" s="5">
        <v>0</v>
      </c>
      <c r="FU95" s="5">
        <v>0</v>
      </c>
      <c r="FV95" s="5">
        <v>6359411</v>
      </c>
      <c r="FW95" s="5">
        <v>0</v>
      </c>
      <c r="FX95" s="5">
        <v>1782400</v>
      </c>
      <c r="FY95" s="5">
        <v>0</v>
      </c>
      <c r="FZ95" s="5">
        <v>0</v>
      </c>
      <c r="GA95" s="5">
        <v>0</v>
      </c>
      <c r="GB95" s="5">
        <v>0</v>
      </c>
      <c r="GC95" s="5">
        <v>6128455</v>
      </c>
      <c r="GD95" s="5">
        <v>0</v>
      </c>
      <c r="GE95" s="5">
        <v>1773516</v>
      </c>
      <c r="GF95" s="5">
        <v>0</v>
      </c>
      <c r="GG95" s="5">
        <v>0</v>
      </c>
      <c r="GH95" s="5">
        <v>0</v>
      </c>
      <c r="GI95" s="5">
        <v>0</v>
      </c>
      <c r="GJ95" s="5">
        <f>INDEX(Sheet1!$D$2:$D$434,MATCH(Data!B95,Sheet1!$B$2:$B$434,0))</f>
        <v>5953114</v>
      </c>
      <c r="GK95" s="5">
        <f>INDEX(Sheet1!$E$2:$E$434,MATCH(Data!B95,Sheet1!$B$2:$B$434,0))</f>
        <v>0</v>
      </c>
      <c r="GL95" s="5">
        <f>INDEX(Sheet1!$H$2:$H$434,MATCH(Data!B95,Sheet1!$B$2:$B$434,0))</f>
        <v>1833616</v>
      </c>
      <c r="GM95" s="5">
        <f>INDEX(Sheet1!$K$2:$K$434,MATCH(Data!B95,Sheet1!$B$2:$B$434,0))</f>
        <v>0</v>
      </c>
      <c r="GN95" s="5">
        <f>INDEX(Sheet1!$F$2:$F$434,MATCH(Data!B95,Sheet1!$B$2:$B$434,0))</f>
        <v>0</v>
      </c>
      <c r="GO95" s="5">
        <f>INDEX(Sheet1!$I$2:$I$434,MATCH(Data!B95,Sheet1!$B$2:$B$434,0))</f>
        <v>133848</v>
      </c>
      <c r="GP95" s="5">
        <f>INDEX(Sheet1!$J$2:$J$434,MATCH(Data!B95,Sheet1!$B$2:$B$434,0))</f>
        <v>0</v>
      </c>
      <c r="GQ95" s="5">
        <v>6498226</v>
      </c>
      <c r="GR95" s="5">
        <v>0</v>
      </c>
      <c r="GS95" s="5">
        <v>1836016</v>
      </c>
      <c r="GT95" s="5">
        <v>0</v>
      </c>
      <c r="GU95" s="5">
        <v>0</v>
      </c>
      <c r="GV95" s="5">
        <v>40000</v>
      </c>
      <c r="GW95" s="5">
        <v>0</v>
      </c>
    </row>
    <row r="96" spans="1:205" ht="12.75">
      <c r="A96" s="32">
        <v>1449</v>
      </c>
      <c r="B96" s="32" t="s">
        <v>180</v>
      </c>
      <c r="C96" s="32">
        <v>310939</v>
      </c>
      <c r="D96" s="32">
        <v>0</v>
      </c>
      <c r="E96" s="32">
        <v>18299</v>
      </c>
      <c r="F96" s="32">
        <v>0</v>
      </c>
      <c r="G96" s="32">
        <v>0</v>
      </c>
      <c r="H96" s="32">
        <v>0</v>
      </c>
      <c r="I96" s="32">
        <v>0</v>
      </c>
      <c r="J96" s="32">
        <v>296017</v>
      </c>
      <c r="K96" s="32">
        <v>0</v>
      </c>
      <c r="L96" s="32">
        <v>18299</v>
      </c>
      <c r="M96" s="32">
        <v>0</v>
      </c>
      <c r="N96" s="32">
        <v>0</v>
      </c>
      <c r="O96" s="32">
        <v>0</v>
      </c>
      <c r="P96" s="32">
        <v>0</v>
      </c>
      <c r="Q96" s="32">
        <v>266495</v>
      </c>
      <c r="R96" s="32">
        <v>0</v>
      </c>
      <c r="S96" s="32">
        <v>14579</v>
      </c>
      <c r="T96" s="32">
        <v>0</v>
      </c>
      <c r="U96" s="32">
        <v>0</v>
      </c>
      <c r="V96" s="32">
        <v>0</v>
      </c>
      <c r="W96" s="32">
        <v>0</v>
      </c>
      <c r="X96" s="32">
        <v>166848</v>
      </c>
      <c r="Y96" s="32">
        <v>0</v>
      </c>
      <c r="Z96" s="32">
        <v>14450</v>
      </c>
      <c r="AA96" s="32">
        <v>0</v>
      </c>
      <c r="AB96" s="32">
        <v>0</v>
      </c>
      <c r="AC96" s="32">
        <v>0</v>
      </c>
      <c r="AD96" s="32">
        <v>0</v>
      </c>
      <c r="AE96" s="32">
        <v>229153</v>
      </c>
      <c r="AF96" s="32">
        <v>0</v>
      </c>
      <c r="AG96" s="32">
        <v>14579</v>
      </c>
      <c r="AH96" s="32">
        <v>0</v>
      </c>
      <c r="AI96" s="32">
        <v>0</v>
      </c>
      <c r="AJ96" s="32">
        <v>0</v>
      </c>
      <c r="AK96" s="32">
        <v>0</v>
      </c>
      <c r="AL96" s="32">
        <v>287731</v>
      </c>
      <c r="AM96" s="32">
        <v>0</v>
      </c>
      <c r="AN96" s="32">
        <v>14579</v>
      </c>
      <c r="AO96" s="32">
        <v>0</v>
      </c>
      <c r="AP96" s="32">
        <v>0</v>
      </c>
      <c r="AQ96" s="32">
        <v>0</v>
      </c>
      <c r="AR96" s="32">
        <v>0</v>
      </c>
      <c r="AS96" s="32">
        <v>229401</v>
      </c>
      <c r="AT96" s="32">
        <v>0</v>
      </c>
      <c r="AU96" s="32">
        <v>1829</v>
      </c>
      <c r="AV96" s="32">
        <v>0</v>
      </c>
      <c r="AW96" s="32">
        <v>0</v>
      </c>
      <c r="AX96" s="32">
        <v>0</v>
      </c>
      <c r="AY96" s="32">
        <v>0</v>
      </c>
      <c r="AZ96" s="32">
        <v>207639</v>
      </c>
      <c r="BA96" s="32">
        <v>0</v>
      </c>
      <c r="BB96" s="32">
        <v>3665</v>
      </c>
      <c r="BC96" s="32">
        <v>0</v>
      </c>
      <c r="BD96" s="32">
        <v>0</v>
      </c>
      <c r="BE96" s="32">
        <v>0</v>
      </c>
      <c r="BF96" s="32">
        <v>0</v>
      </c>
      <c r="BG96" s="32">
        <v>262079</v>
      </c>
      <c r="BH96" s="32">
        <v>0</v>
      </c>
      <c r="BI96" s="32">
        <v>0</v>
      </c>
      <c r="BJ96" s="32">
        <v>0</v>
      </c>
      <c r="BK96" s="32">
        <v>0</v>
      </c>
      <c r="BL96" s="32">
        <v>0</v>
      </c>
      <c r="BM96" s="32">
        <v>0</v>
      </c>
      <c r="BN96" s="32">
        <v>242266</v>
      </c>
      <c r="BO96" s="32">
        <v>0</v>
      </c>
      <c r="BP96" s="32">
        <v>0</v>
      </c>
      <c r="BQ96" s="32">
        <v>0</v>
      </c>
      <c r="BR96" s="32">
        <v>0</v>
      </c>
      <c r="BS96" s="32">
        <v>0</v>
      </c>
      <c r="BT96" s="32">
        <v>0</v>
      </c>
      <c r="BU96" s="32">
        <v>316694</v>
      </c>
      <c r="BV96" s="32">
        <v>0</v>
      </c>
      <c r="BW96" s="32">
        <v>0</v>
      </c>
      <c r="BX96" s="32">
        <v>0</v>
      </c>
      <c r="BY96" s="32">
        <v>0</v>
      </c>
      <c r="BZ96" s="32">
        <v>0</v>
      </c>
      <c r="CA96" s="32">
        <v>0</v>
      </c>
      <c r="CB96" s="32">
        <v>269966</v>
      </c>
      <c r="CC96" s="32">
        <v>0</v>
      </c>
      <c r="CD96" s="32">
        <v>0</v>
      </c>
      <c r="CE96" s="32">
        <v>0</v>
      </c>
      <c r="CF96" s="32">
        <v>0</v>
      </c>
      <c r="CG96" s="32">
        <v>0</v>
      </c>
      <c r="CH96" s="32">
        <v>0</v>
      </c>
      <c r="CI96" s="32">
        <v>319766</v>
      </c>
      <c r="CL96" s="32">
        <v>0</v>
      </c>
      <c r="CO96" s="32">
        <v>0</v>
      </c>
      <c r="CP96" s="32">
        <v>537484</v>
      </c>
      <c r="CS96" s="32">
        <v>0</v>
      </c>
      <c r="CV96" s="32">
        <v>0</v>
      </c>
      <c r="CW96" s="32">
        <v>539538</v>
      </c>
      <c r="CZ96" s="32">
        <v>0</v>
      </c>
      <c r="DC96" s="32">
        <v>0</v>
      </c>
      <c r="DD96" s="32">
        <v>563764</v>
      </c>
      <c r="DG96" s="32">
        <v>0</v>
      </c>
      <c r="DK96" s="32">
        <v>704994</v>
      </c>
      <c r="DN96" s="32">
        <v>0</v>
      </c>
      <c r="DR96" s="32">
        <v>559217</v>
      </c>
      <c r="DU96" s="32">
        <v>0</v>
      </c>
      <c r="DX96" s="35"/>
      <c r="DY96" s="36">
        <v>616920</v>
      </c>
      <c r="DZ96" s="37"/>
      <c r="EA96" s="35"/>
      <c r="EB96" s="32">
        <v>0</v>
      </c>
      <c r="EF96" s="32">
        <v>643051</v>
      </c>
      <c r="EI96" s="32">
        <v>0</v>
      </c>
      <c r="EM96" s="32">
        <v>593684</v>
      </c>
      <c r="EP96" s="32">
        <v>0</v>
      </c>
      <c r="ET96" s="32">
        <v>614329</v>
      </c>
      <c r="EW96" s="32">
        <v>0</v>
      </c>
      <c r="FA96" s="32">
        <v>696103</v>
      </c>
      <c r="FD96" s="32">
        <v>0</v>
      </c>
      <c r="FH96" s="32">
        <v>655368</v>
      </c>
      <c r="FK96" s="32">
        <v>0</v>
      </c>
      <c r="FO96" s="5">
        <v>614461</v>
      </c>
      <c r="FP96" s="5">
        <v>0</v>
      </c>
      <c r="FQ96" s="5">
        <v>0</v>
      </c>
      <c r="FR96" s="5">
        <v>0</v>
      </c>
      <c r="FS96" s="5">
        <v>0</v>
      </c>
      <c r="FT96" s="5">
        <v>0</v>
      </c>
      <c r="FU96" s="5">
        <v>0</v>
      </c>
      <c r="FV96" s="5">
        <v>678244</v>
      </c>
      <c r="FW96" s="5">
        <v>0</v>
      </c>
      <c r="FX96" s="5">
        <v>0</v>
      </c>
      <c r="FY96" s="5">
        <v>0</v>
      </c>
      <c r="FZ96" s="5">
        <v>0</v>
      </c>
      <c r="GA96" s="5">
        <v>0</v>
      </c>
      <c r="GB96" s="5">
        <v>0</v>
      </c>
      <c r="GC96" s="5">
        <v>641396</v>
      </c>
      <c r="GD96" s="5">
        <v>0</v>
      </c>
      <c r="GE96" s="5">
        <v>0</v>
      </c>
      <c r="GF96" s="5">
        <v>0</v>
      </c>
      <c r="GG96" s="5">
        <v>0</v>
      </c>
      <c r="GH96" s="5">
        <v>0</v>
      </c>
      <c r="GI96" s="5">
        <v>0</v>
      </c>
      <c r="GJ96" s="5">
        <f>INDEX(Sheet1!$D$2:$D$434,MATCH(Data!B96,Sheet1!$B$2:$B$434,0))</f>
        <v>628934</v>
      </c>
      <c r="GK96" s="5">
        <f>INDEX(Sheet1!$E$2:$E$434,MATCH(Data!B96,Sheet1!$B$2:$B$434,0))</f>
        <v>0</v>
      </c>
      <c r="GL96" s="5">
        <f>INDEX(Sheet1!$H$2:$H$434,MATCH(Data!B96,Sheet1!$B$2:$B$434,0))</f>
        <v>0</v>
      </c>
      <c r="GM96" s="5">
        <f>INDEX(Sheet1!$K$2:$K$434,MATCH(Data!B96,Sheet1!$B$2:$B$434,0))</f>
        <v>0</v>
      </c>
      <c r="GN96" s="5">
        <f>INDEX(Sheet1!$F$2:$F$434,MATCH(Data!B96,Sheet1!$B$2:$B$434,0))</f>
        <v>0</v>
      </c>
      <c r="GO96" s="5">
        <f>INDEX(Sheet1!$I$2:$I$434,MATCH(Data!B96,Sheet1!$B$2:$B$434,0))</f>
        <v>0</v>
      </c>
      <c r="GP96" s="5">
        <f>INDEX(Sheet1!$J$2:$J$434,MATCH(Data!B96,Sheet1!$B$2:$B$434,0))</f>
        <v>0</v>
      </c>
      <c r="GQ96" s="5">
        <v>614268</v>
      </c>
      <c r="GR96" s="5">
        <v>0</v>
      </c>
      <c r="GS96" s="5">
        <v>0</v>
      </c>
      <c r="GT96" s="5">
        <v>0</v>
      </c>
      <c r="GU96" s="5">
        <v>0</v>
      </c>
      <c r="GV96" s="5">
        <v>0</v>
      </c>
      <c r="GW96" s="5">
        <v>0</v>
      </c>
    </row>
    <row r="97" spans="1:205" ht="12.75">
      <c r="A97" s="32">
        <v>1491</v>
      </c>
      <c r="B97" s="32" t="s">
        <v>181</v>
      </c>
      <c r="C97" s="32">
        <v>3363750</v>
      </c>
      <c r="D97" s="32">
        <v>0</v>
      </c>
      <c r="E97" s="32">
        <v>402744</v>
      </c>
      <c r="F97" s="32">
        <v>0</v>
      </c>
      <c r="G97" s="32">
        <v>35000</v>
      </c>
      <c r="H97" s="32">
        <v>0</v>
      </c>
      <c r="I97" s="32">
        <v>0</v>
      </c>
      <c r="J97" s="32">
        <v>3525342.72</v>
      </c>
      <c r="K97" s="32">
        <v>0</v>
      </c>
      <c r="L97" s="32">
        <v>377732</v>
      </c>
      <c r="M97" s="32">
        <v>0</v>
      </c>
      <c r="N97" s="32">
        <v>0</v>
      </c>
      <c r="O97" s="32">
        <v>0</v>
      </c>
      <c r="P97" s="32">
        <v>1931.95</v>
      </c>
      <c r="Q97" s="32">
        <v>3705417.15</v>
      </c>
      <c r="R97" s="32">
        <v>0</v>
      </c>
      <c r="S97" s="32">
        <v>390294</v>
      </c>
      <c r="T97" s="32">
        <v>0</v>
      </c>
      <c r="U97" s="32">
        <v>0</v>
      </c>
      <c r="V97" s="32">
        <v>0</v>
      </c>
      <c r="W97" s="32">
        <v>1839.9</v>
      </c>
      <c r="X97" s="32">
        <v>3490141</v>
      </c>
      <c r="Y97" s="32">
        <v>0</v>
      </c>
      <c r="Z97" s="32">
        <v>377769</v>
      </c>
      <c r="AA97" s="32">
        <v>0</v>
      </c>
      <c r="AB97" s="32">
        <v>0</v>
      </c>
      <c r="AC97" s="32">
        <v>0</v>
      </c>
      <c r="AD97" s="32">
        <v>434</v>
      </c>
      <c r="AE97" s="32">
        <v>3706111</v>
      </c>
      <c r="AF97" s="32">
        <v>0</v>
      </c>
      <c r="AG97" s="32">
        <v>389238</v>
      </c>
      <c r="AH97" s="32">
        <v>0</v>
      </c>
      <c r="AI97" s="32">
        <v>0</v>
      </c>
      <c r="AJ97" s="32">
        <v>0</v>
      </c>
      <c r="AK97" s="32">
        <v>275</v>
      </c>
      <c r="AL97" s="32">
        <v>3712551</v>
      </c>
      <c r="AM97" s="32">
        <v>0</v>
      </c>
      <c r="AN97" s="32">
        <v>382798</v>
      </c>
      <c r="AO97" s="32">
        <v>0</v>
      </c>
      <c r="AP97" s="32">
        <v>0</v>
      </c>
      <c r="AQ97" s="32">
        <v>0</v>
      </c>
      <c r="AR97" s="32">
        <v>0</v>
      </c>
      <c r="AS97" s="32">
        <v>3791368</v>
      </c>
      <c r="AT97" s="32">
        <v>0</v>
      </c>
      <c r="AU97" s="32">
        <v>467132</v>
      </c>
      <c r="AV97" s="32">
        <v>0</v>
      </c>
      <c r="AW97" s="32">
        <v>0</v>
      </c>
      <c r="AX97" s="32">
        <v>0</v>
      </c>
      <c r="AY97" s="32">
        <v>0</v>
      </c>
      <c r="AZ97" s="32">
        <v>4060545.75</v>
      </c>
      <c r="BA97" s="32">
        <v>0</v>
      </c>
      <c r="BB97" s="32">
        <v>468461.25</v>
      </c>
      <c r="BC97" s="32">
        <v>0</v>
      </c>
      <c r="BD97" s="32">
        <v>0</v>
      </c>
      <c r="BE97" s="32">
        <v>0</v>
      </c>
      <c r="BF97" s="32">
        <v>0</v>
      </c>
      <c r="BG97" s="32">
        <v>4267615</v>
      </c>
      <c r="BH97" s="32">
        <v>0</v>
      </c>
      <c r="BI97" s="32">
        <v>474385</v>
      </c>
      <c r="BJ97" s="32">
        <v>0</v>
      </c>
      <c r="BK97" s="32">
        <v>0</v>
      </c>
      <c r="BL97" s="32">
        <v>0</v>
      </c>
      <c r="BM97" s="32">
        <v>0</v>
      </c>
      <c r="BN97" s="32">
        <v>4382660</v>
      </c>
      <c r="BO97" s="32">
        <v>0</v>
      </c>
      <c r="BP97" s="32">
        <v>475710</v>
      </c>
      <c r="BQ97" s="32">
        <v>0</v>
      </c>
      <c r="BR97" s="32">
        <v>0</v>
      </c>
      <c r="BS97" s="32">
        <v>0</v>
      </c>
      <c r="BT97" s="32">
        <v>0</v>
      </c>
      <c r="BU97" s="32">
        <v>4457086</v>
      </c>
      <c r="BV97" s="32">
        <v>0</v>
      </c>
      <c r="BW97" s="32">
        <v>476502.5</v>
      </c>
      <c r="BX97" s="32">
        <v>0</v>
      </c>
      <c r="BY97" s="32">
        <v>0</v>
      </c>
      <c r="BZ97" s="32">
        <v>0</v>
      </c>
      <c r="CA97" s="32">
        <v>0</v>
      </c>
      <c r="CB97" s="32">
        <v>4539202</v>
      </c>
      <c r="CC97" s="32">
        <v>0</v>
      </c>
      <c r="CD97" s="32">
        <v>476758</v>
      </c>
      <c r="CE97" s="32">
        <v>0</v>
      </c>
      <c r="CF97" s="32">
        <v>0</v>
      </c>
      <c r="CG97" s="32">
        <v>0</v>
      </c>
      <c r="CH97" s="32">
        <v>0</v>
      </c>
      <c r="CI97" s="32">
        <v>4642250</v>
      </c>
      <c r="CK97" s="32">
        <v>436562</v>
      </c>
      <c r="CL97" s="32">
        <v>0</v>
      </c>
      <c r="CO97" s="32">
        <v>0</v>
      </c>
      <c r="CP97" s="32">
        <v>4723186</v>
      </c>
      <c r="CR97" s="32">
        <v>457909</v>
      </c>
      <c r="CS97" s="32">
        <v>0</v>
      </c>
      <c r="CV97" s="32">
        <v>0</v>
      </c>
      <c r="CW97" s="32">
        <v>4809933</v>
      </c>
      <c r="CY97" s="32">
        <v>456784</v>
      </c>
      <c r="CZ97" s="32">
        <v>0</v>
      </c>
      <c r="DC97" s="32">
        <v>0</v>
      </c>
      <c r="DD97" s="32">
        <v>4897795</v>
      </c>
      <c r="DF97" s="32">
        <v>460050</v>
      </c>
      <c r="DG97" s="32">
        <v>0</v>
      </c>
      <c r="DK97" s="32">
        <v>4884132</v>
      </c>
      <c r="DM97" s="32">
        <v>462460</v>
      </c>
      <c r="DN97" s="32">
        <v>0</v>
      </c>
      <c r="DR97" s="32">
        <v>4862073</v>
      </c>
      <c r="DT97" s="32">
        <v>451435</v>
      </c>
      <c r="DU97" s="32">
        <v>0</v>
      </c>
      <c r="DX97" s="35"/>
      <c r="DY97" s="36">
        <v>4348604</v>
      </c>
      <c r="DZ97" s="37"/>
      <c r="EA97" s="38">
        <v>459623</v>
      </c>
      <c r="EB97" s="32">
        <v>0</v>
      </c>
      <c r="EF97" s="32">
        <v>4218297</v>
      </c>
      <c r="EH97" s="32">
        <v>466223</v>
      </c>
      <c r="EI97" s="32">
        <v>0</v>
      </c>
      <c r="EM97" s="32">
        <v>4589701</v>
      </c>
      <c r="EO97" s="32">
        <v>462023</v>
      </c>
      <c r="EP97" s="32">
        <v>0</v>
      </c>
      <c r="ET97" s="32">
        <v>4491361</v>
      </c>
      <c r="EV97" s="32">
        <v>462423</v>
      </c>
      <c r="EW97" s="32">
        <v>0</v>
      </c>
      <c r="FA97" s="32">
        <v>4586395</v>
      </c>
      <c r="FC97" s="32">
        <v>434350</v>
      </c>
      <c r="FD97" s="32">
        <v>0</v>
      </c>
      <c r="FH97" s="32">
        <v>4440818</v>
      </c>
      <c r="FJ97" s="32">
        <v>436150</v>
      </c>
      <c r="FK97" s="32">
        <v>0</v>
      </c>
      <c r="FO97" s="5">
        <v>3987016</v>
      </c>
      <c r="FP97" s="5">
        <v>0</v>
      </c>
      <c r="FQ97" s="5">
        <v>437000</v>
      </c>
      <c r="FR97" s="5">
        <v>0</v>
      </c>
      <c r="FS97" s="5">
        <v>0</v>
      </c>
      <c r="FT97" s="5">
        <v>0</v>
      </c>
      <c r="FU97" s="5">
        <v>0</v>
      </c>
      <c r="FV97" s="5">
        <v>3957839</v>
      </c>
      <c r="FW97" s="5">
        <v>0</v>
      </c>
      <c r="FX97" s="5">
        <v>256275</v>
      </c>
      <c r="FY97" s="5">
        <v>0</v>
      </c>
      <c r="FZ97" s="5">
        <v>0</v>
      </c>
      <c r="GA97" s="5">
        <v>0</v>
      </c>
      <c r="GB97" s="5">
        <v>0</v>
      </c>
      <c r="GC97" s="5">
        <v>3932517</v>
      </c>
      <c r="GD97" s="5">
        <v>0</v>
      </c>
      <c r="GE97" s="5">
        <v>0</v>
      </c>
      <c r="GF97" s="5">
        <v>0</v>
      </c>
      <c r="GG97" s="5">
        <v>0</v>
      </c>
      <c r="GH97" s="5">
        <v>0</v>
      </c>
      <c r="GI97" s="5">
        <v>0</v>
      </c>
      <c r="GJ97" s="5">
        <f>INDEX(Sheet1!$D$2:$D$434,MATCH(Data!B97,Sheet1!$B$2:$B$434,0))</f>
        <v>3945170</v>
      </c>
      <c r="GK97" s="5">
        <f>INDEX(Sheet1!$E$2:$E$434,MATCH(Data!B97,Sheet1!$B$2:$B$434,0))</f>
        <v>0</v>
      </c>
      <c r="GL97" s="5">
        <f>INDEX(Sheet1!$H$2:$H$434,MATCH(Data!B97,Sheet1!$B$2:$B$434,0))</f>
        <v>0</v>
      </c>
      <c r="GM97" s="5">
        <f>INDEX(Sheet1!$K$2:$K$434,MATCH(Data!B97,Sheet1!$B$2:$B$434,0))</f>
        <v>0</v>
      </c>
      <c r="GN97" s="5">
        <f>INDEX(Sheet1!$F$2:$F$434,MATCH(Data!B97,Sheet1!$B$2:$B$434,0))</f>
        <v>0</v>
      </c>
      <c r="GO97" s="5">
        <f>INDEX(Sheet1!$I$2:$I$434,MATCH(Data!B97,Sheet1!$B$2:$B$434,0))</f>
        <v>0</v>
      </c>
      <c r="GP97" s="5">
        <f>INDEX(Sheet1!$J$2:$J$434,MATCH(Data!B97,Sheet1!$B$2:$B$434,0))</f>
        <v>0</v>
      </c>
      <c r="GQ97" s="5">
        <v>3857467</v>
      </c>
      <c r="GR97" s="5">
        <v>0</v>
      </c>
      <c r="GS97" s="5">
        <v>0</v>
      </c>
      <c r="GT97" s="5">
        <v>0</v>
      </c>
      <c r="GU97" s="5">
        <v>0</v>
      </c>
      <c r="GV97" s="5">
        <v>0</v>
      </c>
      <c r="GW97" s="5">
        <v>0</v>
      </c>
    </row>
    <row r="98" spans="1:205" ht="12.75">
      <c r="A98" s="32">
        <v>1499</v>
      </c>
      <c r="B98" s="32" t="s">
        <v>182</v>
      </c>
      <c r="C98" s="32">
        <v>2720000</v>
      </c>
      <c r="D98" s="32">
        <v>0</v>
      </c>
      <c r="E98" s="32">
        <v>263871</v>
      </c>
      <c r="F98" s="32">
        <v>0</v>
      </c>
      <c r="G98" s="32">
        <v>0</v>
      </c>
      <c r="H98" s="32">
        <v>5398</v>
      </c>
      <c r="I98" s="32">
        <v>0</v>
      </c>
      <c r="J98" s="32">
        <v>2599721</v>
      </c>
      <c r="K98" s="32">
        <v>6563</v>
      </c>
      <c r="L98" s="32">
        <v>404565</v>
      </c>
      <c r="M98" s="32">
        <v>0</v>
      </c>
      <c r="N98" s="32">
        <v>0</v>
      </c>
      <c r="O98" s="32">
        <v>11208</v>
      </c>
      <c r="P98" s="32">
        <v>0</v>
      </c>
      <c r="Q98" s="32">
        <v>2280046</v>
      </c>
      <c r="R98" s="32">
        <v>6282</v>
      </c>
      <c r="S98" s="32">
        <v>492000</v>
      </c>
      <c r="T98" s="32">
        <v>0</v>
      </c>
      <c r="U98" s="32">
        <v>0</v>
      </c>
      <c r="V98" s="32">
        <v>7792</v>
      </c>
      <c r="W98" s="32">
        <v>0</v>
      </c>
      <c r="X98" s="32">
        <v>1631102</v>
      </c>
      <c r="Y98" s="32">
        <v>6000</v>
      </c>
      <c r="Z98" s="32">
        <v>577163</v>
      </c>
      <c r="AA98" s="32">
        <v>0</v>
      </c>
      <c r="AB98" s="32">
        <v>0</v>
      </c>
      <c r="AC98" s="32">
        <v>7500</v>
      </c>
      <c r="AD98" s="32">
        <v>2852</v>
      </c>
      <c r="AE98" s="32">
        <v>1947779</v>
      </c>
      <c r="AF98" s="32">
        <v>5719</v>
      </c>
      <c r="AG98" s="32">
        <v>611509</v>
      </c>
      <c r="AH98" s="32">
        <v>0</v>
      </c>
      <c r="AI98" s="32">
        <v>0</v>
      </c>
      <c r="AJ98" s="32">
        <v>7088</v>
      </c>
      <c r="AK98" s="32">
        <v>3277</v>
      </c>
      <c r="AL98" s="32">
        <v>2116663</v>
      </c>
      <c r="AM98" s="32">
        <v>24188</v>
      </c>
      <c r="AN98" s="32">
        <v>590746</v>
      </c>
      <c r="AO98" s="32">
        <v>0</v>
      </c>
      <c r="AP98" s="32">
        <v>0</v>
      </c>
      <c r="AQ98" s="32">
        <v>7338</v>
      </c>
      <c r="AR98" s="32">
        <v>899</v>
      </c>
      <c r="AS98" s="32">
        <v>2357594</v>
      </c>
      <c r="AT98" s="32">
        <v>0</v>
      </c>
      <c r="AU98" s="32">
        <v>659305</v>
      </c>
      <c r="AV98" s="32">
        <v>0</v>
      </c>
      <c r="AW98" s="32">
        <v>0</v>
      </c>
      <c r="AX98" s="32">
        <v>7620</v>
      </c>
      <c r="AY98" s="32">
        <v>158</v>
      </c>
      <c r="AZ98" s="32">
        <v>2446032</v>
      </c>
      <c r="BA98" s="32">
        <v>0</v>
      </c>
      <c r="BB98" s="32">
        <v>698405</v>
      </c>
      <c r="BC98" s="32">
        <v>0</v>
      </c>
      <c r="BD98" s="32">
        <v>0</v>
      </c>
      <c r="BE98" s="32">
        <v>5000</v>
      </c>
      <c r="BF98" s="32">
        <v>0</v>
      </c>
      <c r="BG98" s="32">
        <v>2554885</v>
      </c>
      <c r="BH98" s="32">
        <v>0</v>
      </c>
      <c r="BI98" s="32">
        <v>726980</v>
      </c>
      <c r="BJ98" s="32">
        <v>0</v>
      </c>
      <c r="BK98" s="32">
        <v>0</v>
      </c>
      <c r="BL98" s="32">
        <v>7500</v>
      </c>
      <c r="BM98" s="32">
        <v>587</v>
      </c>
      <c r="BN98" s="32">
        <v>2715465</v>
      </c>
      <c r="BO98" s="32">
        <v>0</v>
      </c>
      <c r="BP98" s="32">
        <v>756980</v>
      </c>
      <c r="BQ98" s="32">
        <v>0</v>
      </c>
      <c r="BR98" s="32">
        <v>0</v>
      </c>
      <c r="BS98" s="32">
        <v>13000</v>
      </c>
      <c r="BT98" s="32">
        <v>0</v>
      </c>
      <c r="BU98" s="32">
        <v>2889368</v>
      </c>
      <c r="BV98" s="32">
        <v>71429</v>
      </c>
      <c r="BW98" s="32">
        <v>769950</v>
      </c>
      <c r="BX98" s="32">
        <v>0</v>
      </c>
      <c r="BY98" s="32">
        <v>0</v>
      </c>
      <c r="BZ98" s="32">
        <v>13850</v>
      </c>
      <c r="CA98" s="32">
        <v>0</v>
      </c>
      <c r="CB98" s="32">
        <v>2904279</v>
      </c>
      <c r="CC98" s="32">
        <v>100000</v>
      </c>
      <c r="CD98" s="32">
        <v>794890</v>
      </c>
      <c r="CE98" s="32">
        <v>0</v>
      </c>
      <c r="CF98" s="32">
        <v>0</v>
      </c>
      <c r="CG98" s="32">
        <v>30000</v>
      </c>
      <c r="CH98" s="32">
        <v>0</v>
      </c>
      <c r="CI98" s="32">
        <v>2611995</v>
      </c>
      <c r="CJ98" s="32">
        <v>100000</v>
      </c>
      <c r="CK98" s="32">
        <v>783727</v>
      </c>
      <c r="CL98" s="32">
        <v>0</v>
      </c>
      <c r="CN98" s="32">
        <v>15000</v>
      </c>
      <c r="CO98" s="32">
        <v>1336</v>
      </c>
      <c r="CP98" s="32">
        <v>3053213</v>
      </c>
      <c r="CQ98" s="32">
        <v>80347</v>
      </c>
      <c r="CR98" s="32">
        <v>780000</v>
      </c>
      <c r="CS98" s="32">
        <v>0</v>
      </c>
      <c r="CU98" s="32">
        <v>30000</v>
      </c>
      <c r="CV98" s="32">
        <v>2107</v>
      </c>
      <c r="CW98" s="32">
        <v>3340532</v>
      </c>
      <c r="CX98" s="32">
        <v>66500</v>
      </c>
      <c r="CY98" s="32">
        <v>780000</v>
      </c>
      <c r="CZ98" s="32">
        <v>0</v>
      </c>
      <c r="DB98" s="32">
        <v>25000</v>
      </c>
      <c r="DC98" s="32">
        <v>0</v>
      </c>
      <c r="DD98" s="32">
        <v>3443040</v>
      </c>
      <c r="DE98" s="32">
        <v>174873</v>
      </c>
      <c r="DF98" s="32">
        <v>736000</v>
      </c>
      <c r="DG98" s="32">
        <v>0</v>
      </c>
      <c r="DI98" s="32">
        <v>75000</v>
      </c>
      <c r="DK98" s="32">
        <v>4000154</v>
      </c>
      <c r="DL98" s="32">
        <v>172000</v>
      </c>
      <c r="DM98" s="32">
        <v>780000</v>
      </c>
      <c r="DN98" s="32">
        <v>0</v>
      </c>
      <c r="DR98" s="32">
        <v>4006154</v>
      </c>
      <c r="DS98" s="32">
        <v>166000</v>
      </c>
      <c r="DT98" s="32">
        <v>780000</v>
      </c>
      <c r="DU98" s="32">
        <v>0</v>
      </c>
      <c r="DW98" s="32">
        <v>13000</v>
      </c>
      <c r="DX98" s="35"/>
      <c r="DY98" s="36">
        <v>4185296</v>
      </c>
      <c r="DZ98" s="36">
        <v>168113</v>
      </c>
      <c r="EA98" s="38">
        <v>724825</v>
      </c>
      <c r="EB98" s="32">
        <v>0</v>
      </c>
      <c r="ED98" s="32">
        <v>13000</v>
      </c>
      <c r="EE98" s="32">
        <v>153</v>
      </c>
      <c r="EF98" s="32">
        <v>4591228</v>
      </c>
      <c r="EG98" s="32">
        <v>159530</v>
      </c>
      <c r="EI98" s="32">
        <v>0</v>
      </c>
      <c r="EK98" s="32">
        <v>15000</v>
      </c>
      <c r="EM98" s="32">
        <v>4481714</v>
      </c>
      <c r="EN98" s="32">
        <v>172519</v>
      </c>
      <c r="EP98" s="32">
        <v>0</v>
      </c>
      <c r="ER98" s="32">
        <v>13000</v>
      </c>
      <c r="ES98" s="32">
        <v>92</v>
      </c>
      <c r="ET98" s="32">
        <v>4504845</v>
      </c>
      <c r="EU98" s="32">
        <v>204485</v>
      </c>
      <c r="EW98" s="32">
        <v>0</v>
      </c>
      <c r="EY98" s="32">
        <v>13000</v>
      </c>
      <c r="FA98" s="32">
        <v>4417524</v>
      </c>
      <c r="FB98" s="32">
        <v>167811</v>
      </c>
      <c r="FC98" s="32">
        <v>569107</v>
      </c>
      <c r="FD98" s="32">
        <v>0</v>
      </c>
      <c r="FF98" s="32">
        <v>13000</v>
      </c>
      <c r="FH98" s="32">
        <v>4079098</v>
      </c>
      <c r="FI98" s="32">
        <v>177870</v>
      </c>
      <c r="FJ98" s="32">
        <v>812195</v>
      </c>
      <c r="FK98" s="32">
        <v>0</v>
      </c>
      <c r="FM98" s="32">
        <v>13000</v>
      </c>
      <c r="FO98" s="5">
        <v>4277594</v>
      </c>
      <c r="FP98" s="5">
        <v>148010</v>
      </c>
      <c r="FQ98" s="5">
        <v>845525</v>
      </c>
      <c r="FR98" s="5">
        <v>0</v>
      </c>
      <c r="FS98" s="5">
        <v>0</v>
      </c>
      <c r="FT98" s="5">
        <v>13000</v>
      </c>
      <c r="FU98" s="5">
        <v>0</v>
      </c>
      <c r="FV98" s="5">
        <v>4091892</v>
      </c>
      <c r="FW98" s="5">
        <v>121229</v>
      </c>
      <c r="FX98" s="5">
        <v>857525</v>
      </c>
      <c r="FY98" s="5">
        <v>0</v>
      </c>
      <c r="FZ98" s="5">
        <v>0</v>
      </c>
      <c r="GA98" s="5">
        <v>13000</v>
      </c>
      <c r="GB98" s="5">
        <v>0</v>
      </c>
      <c r="GC98" s="5">
        <v>3932358</v>
      </c>
      <c r="GD98" s="5">
        <v>119450</v>
      </c>
      <c r="GE98" s="5">
        <v>862450</v>
      </c>
      <c r="GF98" s="5">
        <v>0</v>
      </c>
      <c r="GG98" s="5">
        <v>0</v>
      </c>
      <c r="GH98" s="5">
        <v>13000</v>
      </c>
      <c r="GI98" s="5">
        <v>0</v>
      </c>
      <c r="GJ98" s="5">
        <f>INDEX(Sheet1!$D$2:$D$434,MATCH(Data!B98,Sheet1!$B$2:$B$434,0))</f>
        <v>3852024</v>
      </c>
      <c r="GK98" s="5">
        <f>INDEX(Sheet1!$E$2:$E$434,MATCH(Data!B98,Sheet1!$B$2:$B$434,0))</f>
        <v>122303</v>
      </c>
      <c r="GL98" s="5">
        <f>INDEX(Sheet1!$H$2:$H$434,MATCH(Data!B98,Sheet1!$B$2:$B$434,0))</f>
        <v>900325</v>
      </c>
      <c r="GM98" s="5">
        <f>INDEX(Sheet1!$K$2:$K$434,MATCH(Data!B98,Sheet1!$B$2:$B$434,0))</f>
        <v>0</v>
      </c>
      <c r="GN98" s="5">
        <f>INDEX(Sheet1!$F$2:$F$434,MATCH(Data!B98,Sheet1!$B$2:$B$434,0))</f>
        <v>0</v>
      </c>
      <c r="GO98" s="5">
        <f>INDEX(Sheet1!$I$2:$I$434,MATCH(Data!B98,Sheet1!$B$2:$B$434,0))</f>
        <v>13000</v>
      </c>
      <c r="GP98" s="5">
        <f>INDEX(Sheet1!$J$2:$J$434,MATCH(Data!B98,Sheet1!$B$2:$B$434,0))</f>
        <v>0</v>
      </c>
      <c r="GQ98" s="5">
        <v>3486833</v>
      </c>
      <c r="GR98" s="5">
        <v>120103</v>
      </c>
      <c r="GS98" s="5">
        <v>1335325</v>
      </c>
      <c r="GT98" s="5">
        <v>0</v>
      </c>
      <c r="GU98" s="5">
        <v>0</v>
      </c>
      <c r="GV98" s="5">
        <v>13000</v>
      </c>
      <c r="GW98" s="5">
        <v>0</v>
      </c>
    </row>
    <row r="99" spans="1:205" ht="12.75">
      <c r="A99" s="32">
        <v>1540</v>
      </c>
      <c r="B99" s="32" t="s">
        <v>183</v>
      </c>
      <c r="C99" s="32">
        <v>7072211</v>
      </c>
      <c r="D99" s="32">
        <v>0</v>
      </c>
      <c r="E99" s="32">
        <v>255000</v>
      </c>
      <c r="F99" s="32">
        <v>0</v>
      </c>
      <c r="G99" s="32">
        <v>0</v>
      </c>
      <c r="H99" s="32">
        <v>0</v>
      </c>
      <c r="I99" s="32">
        <v>0</v>
      </c>
      <c r="J99" s="32">
        <v>6986859</v>
      </c>
      <c r="K99" s="32">
        <v>800</v>
      </c>
      <c r="L99" s="32">
        <v>479200</v>
      </c>
      <c r="M99" s="32">
        <v>0</v>
      </c>
      <c r="N99" s="32">
        <v>0</v>
      </c>
      <c r="O99" s="32">
        <v>0</v>
      </c>
      <c r="P99" s="32">
        <v>844</v>
      </c>
      <c r="Q99" s="32">
        <v>6963291</v>
      </c>
      <c r="R99" s="32">
        <v>975</v>
      </c>
      <c r="S99" s="32">
        <v>479025</v>
      </c>
      <c r="T99" s="32">
        <v>0</v>
      </c>
      <c r="U99" s="32">
        <v>0</v>
      </c>
      <c r="V99" s="32">
        <v>0</v>
      </c>
      <c r="W99" s="32">
        <v>0</v>
      </c>
      <c r="X99" s="32">
        <v>5006076</v>
      </c>
      <c r="Y99" s="32">
        <v>1238</v>
      </c>
      <c r="Z99" s="32">
        <v>785162</v>
      </c>
      <c r="AA99" s="32">
        <v>0</v>
      </c>
      <c r="AB99" s="32">
        <v>0</v>
      </c>
      <c r="AC99" s="32">
        <v>0</v>
      </c>
      <c r="AD99" s="32">
        <v>48684</v>
      </c>
      <c r="AE99" s="32">
        <v>5072850</v>
      </c>
      <c r="AF99" s="32">
        <v>9450</v>
      </c>
      <c r="AG99" s="32">
        <v>1233000</v>
      </c>
      <c r="AH99" s="32">
        <v>0</v>
      </c>
      <c r="AI99" s="32">
        <v>0</v>
      </c>
      <c r="AJ99" s="32">
        <v>0</v>
      </c>
      <c r="AK99" s="32">
        <v>0</v>
      </c>
      <c r="AL99" s="32">
        <v>5492145</v>
      </c>
      <c r="AM99" s="32">
        <v>0</v>
      </c>
      <c r="AN99" s="32">
        <v>1167000</v>
      </c>
      <c r="AO99" s="32">
        <v>0</v>
      </c>
      <c r="AP99" s="32">
        <v>0</v>
      </c>
      <c r="AQ99" s="32">
        <v>5000</v>
      </c>
      <c r="AR99" s="32">
        <v>53</v>
      </c>
      <c r="AS99" s="32">
        <v>5755689</v>
      </c>
      <c r="AT99" s="32">
        <v>0</v>
      </c>
      <c r="AU99" s="32">
        <v>1263081</v>
      </c>
      <c r="AV99" s="32">
        <v>0</v>
      </c>
      <c r="AW99" s="32">
        <v>0</v>
      </c>
      <c r="AX99" s="32">
        <v>5000</v>
      </c>
      <c r="AY99" s="32">
        <v>241</v>
      </c>
      <c r="AZ99" s="32">
        <v>5419896</v>
      </c>
      <c r="BA99" s="32">
        <v>0</v>
      </c>
      <c r="BB99" s="32">
        <v>1248062</v>
      </c>
      <c r="BC99" s="32">
        <v>0</v>
      </c>
      <c r="BD99" s="32">
        <v>0</v>
      </c>
      <c r="BE99" s="32">
        <v>0</v>
      </c>
      <c r="BF99" s="32">
        <v>251</v>
      </c>
      <c r="BG99" s="32">
        <v>6191722</v>
      </c>
      <c r="BH99" s="32">
        <v>0</v>
      </c>
      <c r="BI99" s="32">
        <v>1225000</v>
      </c>
      <c r="BJ99" s="32">
        <v>0</v>
      </c>
      <c r="BK99" s="32">
        <v>0</v>
      </c>
      <c r="BL99" s="32">
        <v>168150</v>
      </c>
      <c r="BM99" s="32">
        <v>468</v>
      </c>
      <c r="BN99" s="32">
        <v>6711906</v>
      </c>
      <c r="BO99" s="32">
        <v>0</v>
      </c>
      <c r="BP99" s="32">
        <v>1245000</v>
      </c>
      <c r="BQ99" s="32">
        <v>0</v>
      </c>
      <c r="BR99" s="32">
        <v>0</v>
      </c>
      <c r="BS99" s="32">
        <v>0</v>
      </c>
      <c r="BT99" s="32">
        <v>8851</v>
      </c>
      <c r="BU99" s="32">
        <v>7625537</v>
      </c>
      <c r="BV99" s="32">
        <v>0</v>
      </c>
      <c r="BW99" s="32">
        <v>1245000</v>
      </c>
      <c r="BX99" s="32">
        <v>0</v>
      </c>
      <c r="BY99" s="32">
        <v>0</v>
      </c>
      <c r="BZ99" s="32">
        <v>13000</v>
      </c>
      <c r="CA99" s="32">
        <v>1170</v>
      </c>
      <c r="CB99" s="32">
        <v>7860850</v>
      </c>
      <c r="CC99" s="32">
        <v>36150</v>
      </c>
      <c r="CD99" s="32">
        <v>1235000</v>
      </c>
      <c r="CE99" s="32">
        <v>0</v>
      </c>
      <c r="CF99" s="32">
        <v>0</v>
      </c>
      <c r="CG99" s="32">
        <v>13000</v>
      </c>
      <c r="CH99" s="32">
        <v>1120</v>
      </c>
      <c r="CI99" s="32">
        <v>7882395</v>
      </c>
      <c r="CJ99" s="32">
        <v>36150</v>
      </c>
      <c r="CK99" s="32">
        <v>1255000</v>
      </c>
      <c r="CL99" s="32">
        <v>0</v>
      </c>
      <c r="CN99" s="32">
        <v>23000</v>
      </c>
      <c r="CO99" s="32">
        <v>2672</v>
      </c>
      <c r="CP99" s="32">
        <v>8795010</v>
      </c>
      <c r="CQ99" s="32">
        <v>36150</v>
      </c>
      <c r="CR99" s="32">
        <v>1157500</v>
      </c>
      <c r="CS99" s="32">
        <v>0</v>
      </c>
      <c r="CU99" s="32">
        <v>23000</v>
      </c>
      <c r="CV99" s="32">
        <v>330</v>
      </c>
      <c r="CW99" s="32">
        <v>10072567</v>
      </c>
      <c r="CX99" s="32">
        <v>36150</v>
      </c>
      <c r="CY99" s="32">
        <v>1085000</v>
      </c>
      <c r="CZ99" s="32">
        <v>0</v>
      </c>
      <c r="DB99" s="32">
        <v>23000</v>
      </c>
      <c r="DC99" s="32">
        <v>500</v>
      </c>
      <c r="DD99" s="32">
        <v>11228583</v>
      </c>
      <c r="DE99" s="32">
        <v>36150</v>
      </c>
      <c r="DF99" s="32">
        <v>1110000</v>
      </c>
      <c r="DG99" s="32">
        <v>0</v>
      </c>
      <c r="DI99" s="32">
        <v>40000</v>
      </c>
      <c r="DJ99" s="32">
        <v>500</v>
      </c>
      <c r="DK99" s="32">
        <v>12310534</v>
      </c>
      <c r="DL99" s="32">
        <v>36150</v>
      </c>
      <c r="DM99" s="32">
        <v>1106788</v>
      </c>
      <c r="DN99" s="32">
        <v>0</v>
      </c>
      <c r="DP99" s="32">
        <v>75000</v>
      </c>
      <c r="DQ99" s="32">
        <v>6809</v>
      </c>
      <c r="DR99" s="32">
        <v>12767873</v>
      </c>
      <c r="DT99" s="32">
        <v>1105662</v>
      </c>
      <c r="DU99" s="32">
        <v>0</v>
      </c>
      <c r="DW99" s="32">
        <v>75000</v>
      </c>
      <c r="DX99" s="38">
        <v>3264</v>
      </c>
      <c r="DY99" s="36">
        <v>11961341</v>
      </c>
      <c r="DZ99" s="37"/>
      <c r="EA99" s="38">
        <v>1514262</v>
      </c>
      <c r="EB99" s="32">
        <v>0</v>
      </c>
      <c r="ED99" s="32">
        <v>75000</v>
      </c>
      <c r="EE99" s="32">
        <v>15322</v>
      </c>
      <c r="EF99" s="32">
        <v>12539893</v>
      </c>
      <c r="EG99" s="32">
        <v>131545</v>
      </c>
      <c r="EH99" s="32">
        <v>1516145</v>
      </c>
      <c r="EI99" s="32">
        <v>0</v>
      </c>
      <c r="EK99" s="32">
        <v>83888</v>
      </c>
      <c r="EL99" s="32">
        <v>2362</v>
      </c>
      <c r="EM99" s="32">
        <v>12417440</v>
      </c>
      <c r="EN99" s="32">
        <v>131545</v>
      </c>
      <c r="EO99" s="32">
        <v>1698082</v>
      </c>
      <c r="EP99" s="32">
        <v>0</v>
      </c>
      <c r="ER99" s="32">
        <v>83888</v>
      </c>
      <c r="ES99" s="32">
        <v>1251</v>
      </c>
      <c r="ET99" s="32">
        <v>12988097</v>
      </c>
      <c r="EU99" s="32">
        <v>131545</v>
      </c>
      <c r="EV99" s="32">
        <v>1698082</v>
      </c>
      <c r="EW99" s="32">
        <v>0</v>
      </c>
      <c r="EY99" s="32">
        <v>83888</v>
      </c>
      <c r="FA99" s="32">
        <v>12553665</v>
      </c>
      <c r="FB99" s="32">
        <v>131545</v>
      </c>
      <c r="FC99" s="32">
        <v>1771187</v>
      </c>
      <c r="FD99" s="32">
        <v>0</v>
      </c>
      <c r="FF99" s="32">
        <v>143212</v>
      </c>
      <c r="FG99" s="32">
        <v>125</v>
      </c>
      <c r="FH99" s="32">
        <v>12287065</v>
      </c>
      <c r="FI99" s="32">
        <v>131545</v>
      </c>
      <c r="FJ99" s="32">
        <v>2007933</v>
      </c>
      <c r="FK99" s="32">
        <v>0</v>
      </c>
      <c r="FM99" s="32">
        <v>172685</v>
      </c>
      <c r="FN99" s="32">
        <v>399</v>
      </c>
      <c r="FO99" s="5">
        <v>12619290</v>
      </c>
      <c r="FP99" s="5">
        <v>129285</v>
      </c>
      <c r="FQ99" s="5">
        <v>1884180</v>
      </c>
      <c r="FR99" s="5">
        <v>0</v>
      </c>
      <c r="FS99" s="5">
        <v>0</v>
      </c>
      <c r="FT99" s="5">
        <v>185866</v>
      </c>
      <c r="FU99" s="5">
        <v>0</v>
      </c>
      <c r="FV99" s="5">
        <v>12658613</v>
      </c>
      <c r="FW99" s="5">
        <v>0</v>
      </c>
      <c r="FX99" s="5">
        <v>1977186</v>
      </c>
      <c r="FY99" s="5">
        <v>0</v>
      </c>
      <c r="FZ99" s="5">
        <v>0</v>
      </c>
      <c r="GA99" s="5">
        <v>182822</v>
      </c>
      <c r="GB99" s="5">
        <v>0</v>
      </c>
      <c r="GC99" s="5">
        <v>13232666</v>
      </c>
      <c r="GD99" s="5">
        <v>0</v>
      </c>
      <c r="GE99" s="5">
        <v>1746175</v>
      </c>
      <c r="GF99" s="5">
        <v>0</v>
      </c>
      <c r="GG99" s="5">
        <v>0</v>
      </c>
      <c r="GH99" s="5">
        <v>254239</v>
      </c>
      <c r="GI99" s="5">
        <v>11600</v>
      </c>
      <c r="GJ99" s="5">
        <f>INDEX(Sheet1!$D$2:$D$434,MATCH(Data!B99,Sheet1!$B$2:$B$434,0))</f>
        <v>13029288</v>
      </c>
      <c r="GK99" s="5">
        <f>INDEX(Sheet1!$E$2:$E$434,MATCH(Data!B99,Sheet1!$B$2:$B$434,0))</f>
        <v>0</v>
      </c>
      <c r="GL99" s="5">
        <f>INDEX(Sheet1!$H$2:$H$434,MATCH(Data!B99,Sheet1!$B$2:$B$434,0))</f>
        <v>2187734</v>
      </c>
      <c r="GM99" s="5">
        <f>INDEX(Sheet1!$K$2:$K$434,MATCH(Data!B99,Sheet1!$B$2:$B$434,0))</f>
        <v>0</v>
      </c>
      <c r="GN99" s="5">
        <f>INDEX(Sheet1!$F$2:$F$434,MATCH(Data!B99,Sheet1!$B$2:$B$434,0))</f>
        <v>0</v>
      </c>
      <c r="GO99" s="5">
        <f>INDEX(Sheet1!$I$2:$I$434,MATCH(Data!B99,Sheet1!$B$2:$B$434,0))</f>
        <v>256328</v>
      </c>
      <c r="GP99" s="5">
        <f>INDEX(Sheet1!$J$2:$J$434,MATCH(Data!B99,Sheet1!$B$2:$B$434,0))</f>
        <v>0</v>
      </c>
      <c r="GQ99" s="5">
        <v>13691459</v>
      </c>
      <c r="GR99" s="5">
        <v>0</v>
      </c>
      <c r="GS99" s="5">
        <v>1746150</v>
      </c>
      <c r="GT99" s="5">
        <v>0</v>
      </c>
      <c r="GU99" s="5">
        <v>0</v>
      </c>
      <c r="GV99" s="5">
        <v>256261</v>
      </c>
      <c r="GW99" s="5">
        <v>0</v>
      </c>
    </row>
    <row r="100" spans="1:205" ht="12.75">
      <c r="A100" s="32">
        <v>1554</v>
      </c>
      <c r="B100" s="32" t="s">
        <v>184</v>
      </c>
      <c r="C100" s="32">
        <v>34304574</v>
      </c>
      <c r="D100" s="32">
        <v>0</v>
      </c>
      <c r="E100" s="32">
        <v>3980365</v>
      </c>
      <c r="F100" s="32">
        <v>0</v>
      </c>
      <c r="G100" s="32">
        <v>0</v>
      </c>
      <c r="H100" s="32">
        <v>0</v>
      </c>
      <c r="I100" s="32">
        <v>0</v>
      </c>
      <c r="J100" s="32">
        <v>33445681</v>
      </c>
      <c r="K100" s="32">
        <v>0</v>
      </c>
      <c r="L100" s="32">
        <v>3608658</v>
      </c>
      <c r="M100" s="32">
        <v>0</v>
      </c>
      <c r="N100" s="32">
        <v>0</v>
      </c>
      <c r="O100" s="32">
        <v>0</v>
      </c>
      <c r="P100" s="32">
        <v>47824</v>
      </c>
      <c r="Q100" s="32">
        <v>32748589</v>
      </c>
      <c r="R100" s="32">
        <v>0</v>
      </c>
      <c r="S100" s="32">
        <v>3772302</v>
      </c>
      <c r="T100" s="32">
        <v>0</v>
      </c>
      <c r="U100" s="32">
        <v>0</v>
      </c>
      <c r="V100" s="32">
        <v>0</v>
      </c>
      <c r="W100" s="32">
        <v>31032</v>
      </c>
      <c r="X100" s="32">
        <v>24651996</v>
      </c>
      <c r="Y100" s="32">
        <v>0</v>
      </c>
      <c r="Z100" s="32">
        <v>3795511</v>
      </c>
      <c r="AA100" s="32">
        <v>0</v>
      </c>
      <c r="AB100" s="32">
        <v>0</v>
      </c>
      <c r="AC100" s="32">
        <v>0</v>
      </c>
      <c r="AD100" s="32">
        <v>19386</v>
      </c>
      <c r="AE100" s="32">
        <v>26739974</v>
      </c>
      <c r="AF100" s="32">
        <v>0</v>
      </c>
      <c r="AG100" s="32">
        <v>4088273</v>
      </c>
      <c r="AH100" s="32">
        <v>0</v>
      </c>
      <c r="AI100" s="32">
        <v>0</v>
      </c>
      <c r="AJ100" s="32">
        <v>0</v>
      </c>
      <c r="AK100" s="32">
        <v>39027</v>
      </c>
      <c r="AL100" s="32">
        <v>29327586</v>
      </c>
      <c r="AM100" s="32">
        <v>204016</v>
      </c>
      <c r="AN100" s="32">
        <v>4013938</v>
      </c>
      <c r="AO100" s="32">
        <v>0</v>
      </c>
      <c r="AP100" s="32">
        <v>0</v>
      </c>
      <c r="AQ100" s="32">
        <v>0</v>
      </c>
      <c r="AR100" s="32">
        <v>10426</v>
      </c>
      <c r="AS100" s="32">
        <v>31442716</v>
      </c>
      <c r="AT100" s="32">
        <v>1788115</v>
      </c>
      <c r="AU100" s="32">
        <v>4812383</v>
      </c>
      <c r="AV100" s="32">
        <v>0</v>
      </c>
      <c r="AW100" s="32">
        <v>0</v>
      </c>
      <c r="AX100" s="32">
        <v>0</v>
      </c>
      <c r="AY100" s="32">
        <v>20581</v>
      </c>
      <c r="AZ100" s="32">
        <v>32338126</v>
      </c>
      <c r="BA100" s="32">
        <v>393968</v>
      </c>
      <c r="BB100" s="32">
        <v>8562683</v>
      </c>
      <c r="BC100" s="32">
        <v>0</v>
      </c>
      <c r="BD100" s="32">
        <v>0</v>
      </c>
      <c r="BE100" s="32">
        <v>0</v>
      </c>
      <c r="BF100" s="32">
        <v>17273</v>
      </c>
      <c r="BG100" s="32">
        <v>33974785</v>
      </c>
      <c r="BH100" s="32">
        <v>945881</v>
      </c>
      <c r="BI100" s="32">
        <v>7620433</v>
      </c>
      <c r="BJ100" s="32">
        <v>0</v>
      </c>
      <c r="BK100" s="32">
        <v>0</v>
      </c>
      <c r="BL100" s="32">
        <v>0</v>
      </c>
      <c r="BM100" s="32">
        <v>17805</v>
      </c>
      <c r="BN100" s="32">
        <v>34185730</v>
      </c>
      <c r="BO100" s="32">
        <v>786854</v>
      </c>
      <c r="BP100" s="32">
        <v>8534434</v>
      </c>
      <c r="BQ100" s="32">
        <v>0</v>
      </c>
      <c r="BR100" s="32">
        <v>0</v>
      </c>
      <c r="BS100" s="32">
        <v>672289</v>
      </c>
      <c r="BT100" s="32">
        <v>37637</v>
      </c>
      <c r="BU100" s="32">
        <v>37419793</v>
      </c>
      <c r="BV100" s="32">
        <v>712639</v>
      </c>
      <c r="BW100" s="32">
        <v>4910505</v>
      </c>
      <c r="BX100" s="32">
        <v>0</v>
      </c>
      <c r="BY100" s="32">
        <v>0</v>
      </c>
      <c r="BZ100" s="32">
        <v>550000</v>
      </c>
      <c r="CA100" s="32">
        <v>34982</v>
      </c>
      <c r="CB100" s="32">
        <v>38784540</v>
      </c>
      <c r="CC100" s="32">
        <v>1863449</v>
      </c>
      <c r="CD100" s="32">
        <v>12724475</v>
      </c>
      <c r="CE100" s="32">
        <v>0</v>
      </c>
      <c r="CF100" s="32">
        <v>0</v>
      </c>
      <c r="CG100" s="32">
        <v>675000</v>
      </c>
      <c r="CH100" s="32">
        <v>12079</v>
      </c>
      <c r="CI100" s="32">
        <v>38357068</v>
      </c>
      <c r="CJ100" s="32">
        <v>1954425</v>
      </c>
      <c r="CK100" s="32">
        <v>7603088</v>
      </c>
      <c r="CL100" s="32">
        <v>0</v>
      </c>
      <c r="CN100" s="32">
        <v>784843</v>
      </c>
      <c r="CO100" s="32">
        <v>16985</v>
      </c>
      <c r="CP100" s="32">
        <v>37419304</v>
      </c>
      <c r="CQ100" s="32">
        <v>1969117</v>
      </c>
      <c r="CR100" s="32">
        <v>7303163</v>
      </c>
      <c r="CS100" s="32">
        <v>0</v>
      </c>
      <c r="CU100" s="32">
        <v>1215984</v>
      </c>
      <c r="CV100" s="32">
        <v>33223</v>
      </c>
      <c r="CW100" s="32">
        <v>38883739</v>
      </c>
      <c r="CX100" s="32">
        <v>2005091</v>
      </c>
      <c r="CY100" s="32">
        <v>7282631</v>
      </c>
      <c r="CZ100" s="32">
        <v>0</v>
      </c>
      <c r="DB100" s="32">
        <v>1261915</v>
      </c>
      <c r="DC100" s="32">
        <v>37305</v>
      </c>
      <c r="DD100" s="32">
        <v>40743274</v>
      </c>
      <c r="DE100" s="32">
        <v>1801977</v>
      </c>
      <c r="DF100" s="32">
        <v>5815725</v>
      </c>
      <c r="DG100" s="32">
        <v>0</v>
      </c>
      <c r="DI100" s="32">
        <v>1904464</v>
      </c>
      <c r="DJ100" s="32">
        <v>16872</v>
      </c>
      <c r="DK100" s="32">
        <v>45523203</v>
      </c>
      <c r="DL100" s="32">
        <v>1169101</v>
      </c>
      <c r="DM100" s="32">
        <v>4941983</v>
      </c>
      <c r="DN100" s="32">
        <v>0</v>
      </c>
      <c r="DP100" s="32">
        <v>2144744</v>
      </c>
      <c r="DQ100" s="32">
        <v>11981</v>
      </c>
      <c r="DR100" s="32">
        <v>47833482</v>
      </c>
      <c r="DS100" s="32">
        <v>1174437</v>
      </c>
      <c r="DT100" s="32">
        <v>4820138</v>
      </c>
      <c r="DU100" s="32">
        <v>0</v>
      </c>
      <c r="DW100" s="32">
        <v>2184827</v>
      </c>
      <c r="DX100" s="38">
        <v>58864</v>
      </c>
      <c r="DY100" s="36">
        <v>48914532</v>
      </c>
      <c r="DZ100" s="36">
        <v>1174483</v>
      </c>
      <c r="EA100" s="38">
        <v>4589469</v>
      </c>
      <c r="EB100" s="32">
        <v>0</v>
      </c>
      <c r="ED100" s="32">
        <v>2354719</v>
      </c>
      <c r="EE100" s="32">
        <v>22619</v>
      </c>
      <c r="EF100" s="32">
        <v>48279082</v>
      </c>
      <c r="EG100" s="32">
        <v>1171433</v>
      </c>
      <c r="EH100" s="32">
        <v>4498596</v>
      </c>
      <c r="EI100" s="32">
        <v>0</v>
      </c>
      <c r="EK100" s="32">
        <v>2396012</v>
      </c>
      <c r="EL100" s="32">
        <v>16794</v>
      </c>
      <c r="EM100" s="32">
        <v>46349093</v>
      </c>
      <c r="EN100" s="32">
        <v>1258665</v>
      </c>
      <c r="EO100" s="32">
        <v>4547800</v>
      </c>
      <c r="EP100" s="32">
        <v>0</v>
      </c>
      <c r="ER100" s="32">
        <v>2396012</v>
      </c>
      <c r="ES100" s="32">
        <v>6558</v>
      </c>
      <c r="ET100" s="32">
        <v>50187497</v>
      </c>
      <c r="EU100" s="32">
        <v>1231188</v>
      </c>
      <c r="EV100" s="32">
        <v>4147450</v>
      </c>
      <c r="EW100" s="32">
        <v>0</v>
      </c>
      <c r="EY100" s="32">
        <v>2396012</v>
      </c>
      <c r="EZ100" s="32">
        <v>1771</v>
      </c>
      <c r="FA100" s="32">
        <v>51173182</v>
      </c>
      <c r="FB100" s="32">
        <v>1226938</v>
      </c>
      <c r="FC100" s="32">
        <v>4135900</v>
      </c>
      <c r="FD100" s="32">
        <v>0</v>
      </c>
      <c r="FF100" s="32">
        <v>869309</v>
      </c>
      <c r="FG100" s="32">
        <v>4749</v>
      </c>
      <c r="FH100" s="32">
        <v>55844185</v>
      </c>
      <c r="FI100" s="32">
        <v>1227640</v>
      </c>
      <c r="FJ100" s="32">
        <v>4136450</v>
      </c>
      <c r="FK100" s="32">
        <v>0</v>
      </c>
      <c r="FM100" s="32">
        <v>897736</v>
      </c>
      <c r="FN100" s="32">
        <v>5735</v>
      </c>
      <c r="FO100" s="5">
        <v>54095364</v>
      </c>
      <c r="FP100" s="5">
        <v>3489359</v>
      </c>
      <c r="FQ100" s="5">
        <v>4135900</v>
      </c>
      <c r="FR100" s="5">
        <v>0</v>
      </c>
      <c r="FS100" s="5">
        <v>0</v>
      </c>
      <c r="FT100" s="5">
        <v>868418</v>
      </c>
      <c r="FU100" s="5">
        <v>2689</v>
      </c>
      <c r="FV100" s="5">
        <v>52555634</v>
      </c>
      <c r="FW100" s="5">
        <v>3371388</v>
      </c>
      <c r="FX100" s="5">
        <v>4264076</v>
      </c>
      <c r="FY100" s="5">
        <v>0</v>
      </c>
      <c r="FZ100" s="5">
        <v>0</v>
      </c>
      <c r="GA100" s="5">
        <v>904506</v>
      </c>
      <c r="GB100" s="5">
        <v>9035</v>
      </c>
      <c r="GC100" s="5">
        <v>53850408</v>
      </c>
      <c r="GD100" s="5">
        <v>3378574</v>
      </c>
      <c r="GE100" s="5">
        <v>4264513</v>
      </c>
      <c r="GF100" s="5">
        <v>0</v>
      </c>
      <c r="GG100" s="5">
        <v>0</v>
      </c>
      <c r="GH100" s="5">
        <v>923626</v>
      </c>
      <c r="GI100" s="5">
        <v>15973</v>
      </c>
      <c r="GJ100" s="5">
        <f>INDEX(Sheet1!$D$2:$D$434,MATCH(Data!B100,Sheet1!$B$2:$B$434,0))</f>
        <v>52871038</v>
      </c>
      <c r="GK100" s="5">
        <f>INDEX(Sheet1!$E$2:$E$434,MATCH(Data!B100,Sheet1!$B$2:$B$434,0))</f>
        <v>3132538</v>
      </c>
      <c r="GL100" s="5">
        <f>INDEX(Sheet1!$H$2:$H$434,MATCH(Data!B100,Sheet1!$B$2:$B$434,0))</f>
        <v>3493650</v>
      </c>
      <c r="GM100" s="5">
        <f>INDEX(Sheet1!$K$2:$K$434,MATCH(Data!B100,Sheet1!$B$2:$B$434,0))</f>
        <v>0</v>
      </c>
      <c r="GN100" s="5">
        <f>INDEX(Sheet1!$F$2:$F$434,MATCH(Data!B100,Sheet1!$B$2:$B$434,0))</f>
        <v>0</v>
      </c>
      <c r="GO100" s="5">
        <f>INDEX(Sheet1!$I$2:$I$434,MATCH(Data!B100,Sheet1!$B$2:$B$434,0))</f>
        <v>744782</v>
      </c>
      <c r="GP100" s="5">
        <f>INDEX(Sheet1!$J$2:$J$434,MATCH(Data!B100,Sheet1!$B$2:$B$434,0))</f>
        <v>40363</v>
      </c>
      <c r="GQ100" s="5">
        <v>53502993</v>
      </c>
      <c r="GR100" s="5">
        <v>3131638</v>
      </c>
      <c r="GS100" s="5">
        <v>3173250</v>
      </c>
      <c r="GT100" s="5">
        <v>0</v>
      </c>
      <c r="GU100" s="5">
        <v>0</v>
      </c>
      <c r="GV100" s="5">
        <v>906097</v>
      </c>
      <c r="GW100" s="5">
        <v>5588</v>
      </c>
    </row>
    <row r="101" spans="1:205" ht="12.75">
      <c r="A101" s="32">
        <v>1561</v>
      </c>
      <c r="B101" s="32" t="s">
        <v>185</v>
      </c>
      <c r="C101" s="32">
        <v>1089648</v>
      </c>
      <c r="D101" s="32">
        <v>0</v>
      </c>
      <c r="E101" s="32">
        <v>73213</v>
      </c>
      <c r="F101" s="32">
        <v>0</v>
      </c>
      <c r="G101" s="32">
        <v>0</v>
      </c>
      <c r="H101" s="32">
        <v>0</v>
      </c>
      <c r="I101" s="32">
        <v>0</v>
      </c>
      <c r="J101" s="32">
        <v>988406.63</v>
      </c>
      <c r="K101" s="32">
        <v>0</v>
      </c>
      <c r="L101" s="32">
        <v>170776</v>
      </c>
      <c r="M101" s="32">
        <v>0</v>
      </c>
      <c r="N101" s="32">
        <v>0</v>
      </c>
      <c r="O101" s="32">
        <v>0</v>
      </c>
      <c r="P101" s="32">
        <v>0</v>
      </c>
      <c r="Q101" s="32">
        <v>883366.42</v>
      </c>
      <c r="R101" s="32">
        <v>30901.67</v>
      </c>
      <c r="S101" s="32">
        <v>192144</v>
      </c>
      <c r="T101" s="32">
        <v>0</v>
      </c>
      <c r="U101" s="32">
        <v>0</v>
      </c>
      <c r="V101" s="32">
        <v>0</v>
      </c>
      <c r="W101" s="32">
        <v>0</v>
      </c>
      <c r="X101" s="32">
        <v>604952</v>
      </c>
      <c r="Y101" s="32">
        <v>30802</v>
      </c>
      <c r="Z101" s="32">
        <v>188285</v>
      </c>
      <c r="AA101" s="32">
        <v>0</v>
      </c>
      <c r="AB101" s="32">
        <v>0</v>
      </c>
      <c r="AC101" s="32">
        <v>0</v>
      </c>
      <c r="AD101" s="32">
        <v>0</v>
      </c>
      <c r="AE101" s="32">
        <v>697786</v>
      </c>
      <c r="AF101" s="32">
        <v>29902</v>
      </c>
      <c r="AG101" s="32">
        <v>189426</v>
      </c>
      <c r="AH101" s="32">
        <v>0</v>
      </c>
      <c r="AI101" s="32">
        <v>0</v>
      </c>
      <c r="AJ101" s="32">
        <v>0</v>
      </c>
      <c r="AK101" s="32">
        <v>0</v>
      </c>
      <c r="AL101" s="32">
        <v>742840</v>
      </c>
      <c r="AM101" s="32">
        <v>29821</v>
      </c>
      <c r="AN101" s="32">
        <v>190340</v>
      </c>
      <c r="AO101" s="32">
        <v>0</v>
      </c>
      <c r="AP101" s="32">
        <v>0</v>
      </c>
      <c r="AQ101" s="32">
        <v>0</v>
      </c>
      <c r="AR101" s="32">
        <v>0</v>
      </c>
      <c r="AS101" s="32">
        <v>833616.78</v>
      </c>
      <c r="AT101" s="32">
        <v>20027.22</v>
      </c>
      <c r="AU101" s="32">
        <v>191672.08</v>
      </c>
      <c r="AV101" s="32">
        <v>0</v>
      </c>
      <c r="AW101" s="32">
        <v>0</v>
      </c>
      <c r="AX101" s="32">
        <v>0</v>
      </c>
      <c r="AY101" s="32">
        <v>0</v>
      </c>
      <c r="AZ101" s="32">
        <v>955428</v>
      </c>
      <c r="BA101" s="32">
        <v>0</v>
      </c>
      <c r="BB101" s="32">
        <v>188553</v>
      </c>
      <c r="BC101" s="32">
        <v>0</v>
      </c>
      <c r="BD101" s="32">
        <v>0</v>
      </c>
      <c r="BE101" s="32">
        <v>0</v>
      </c>
      <c r="BF101" s="32">
        <v>0</v>
      </c>
      <c r="BG101" s="32">
        <v>1072017</v>
      </c>
      <c r="BH101" s="32">
        <v>0</v>
      </c>
      <c r="BI101" s="32">
        <v>189225</v>
      </c>
      <c r="BJ101" s="32">
        <v>0</v>
      </c>
      <c r="BK101" s="32">
        <v>0</v>
      </c>
      <c r="BL101" s="32">
        <v>0</v>
      </c>
      <c r="BM101" s="32">
        <v>0</v>
      </c>
      <c r="BN101" s="32">
        <v>906536</v>
      </c>
      <c r="BO101" s="32">
        <v>0</v>
      </c>
      <c r="BP101" s="32">
        <v>189640</v>
      </c>
      <c r="BQ101" s="32">
        <v>0</v>
      </c>
      <c r="BR101" s="32">
        <v>0</v>
      </c>
      <c r="BS101" s="32">
        <v>23042.12</v>
      </c>
      <c r="BT101" s="32">
        <v>0</v>
      </c>
      <c r="BU101" s="32">
        <v>1005293</v>
      </c>
      <c r="BV101" s="32">
        <v>46523</v>
      </c>
      <c r="BW101" s="32">
        <v>172465</v>
      </c>
      <c r="BX101" s="32">
        <v>0</v>
      </c>
      <c r="BY101" s="32">
        <v>0</v>
      </c>
      <c r="BZ101" s="32">
        <v>16700</v>
      </c>
      <c r="CA101" s="32">
        <v>0</v>
      </c>
      <c r="CB101" s="32">
        <v>1078329</v>
      </c>
      <c r="CC101" s="32">
        <v>41106.52</v>
      </c>
      <c r="CD101" s="32">
        <v>183622.5</v>
      </c>
      <c r="CE101" s="32">
        <v>0</v>
      </c>
      <c r="CF101" s="32">
        <v>0</v>
      </c>
      <c r="CG101" s="32">
        <v>17157.64</v>
      </c>
      <c r="CH101" s="32">
        <v>0</v>
      </c>
      <c r="CI101" s="32">
        <v>1208749</v>
      </c>
      <c r="CJ101" s="32">
        <v>67518</v>
      </c>
      <c r="CK101" s="32">
        <v>185800</v>
      </c>
      <c r="CL101" s="32">
        <v>0</v>
      </c>
      <c r="CN101" s="32">
        <v>17518</v>
      </c>
      <c r="CO101" s="32">
        <v>0</v>
      </c>
      <c r="CP101" s="32">
        <v>1244861</v>
      </c>
      <c r="CQ101" s="32">
        <v>68258</v>
      </c>
      <c r="CR101" s="32">
        <v>182510</v>
      </c>
      <c r="CS101" s="32">
        <v>0</v>
      </c>
      <c r="CU101" s="32">
        <v>17905</v>
      </c>
      <c r="CV101" s="32">
        <v>0</v>
      </c>
      <c r="CW101" s="32">
        <v>1349177</v>
      </c>
      <c r="CX101" s="32">
        <v>70002</v>
      </c>
      <c r="CY101" s="32">
        <v>183658</v>
      </c>
      <c r="CZ101" s="32">
        <v>0</v>
      </c>
      <c r="DB101" s="32">
        <v>15611</v>
      </c>
      <c r="DC101" s="32">
        <v>0</v>
      </c>
      <c r="DD101" s="32">
        <v>1390626</v>
      </c>
      <c r="DE101" s="32">
        <v>70805</v>
      </c>
      <c r="DF101" s="32">
        <v>179235</v>
      </c>
      <c r="DG101" s="32">
        <v>0</v>
      </c>
      <c r="DI101" s="32">
        <v>23954</v>
      </c>
      <c r="DK101" s="32">
        <v>1555798</v>
      </c>
      <c r="DL101" s="32">
        <v>72630</v>
      </c>
      <c r="DM101" s="32">
        <v>184203</v>
      </c>
      <c r="DN101" s="32">
        <v>0</v>
      </c>
      <c r="DP101" s="32">
        <v>23259</v>
      </c>
      <c r="DR101" s="32">
        <v>1634455</v>
      </c>
      <c r="DS101" s="32">
        <v>74046</v>
      </c>
      <c r="DT101" s="32">
        <v>284184</v>
      </c>
      <c r="DU101" s="32">
        <v>0</v>
      </c>
      <c r="DX101" s="35"/>
      <c r="DY101" s="36">
        <v>1602632</v>
      </c>
      <c r="DZ101" s="36">
        <v>72880</v>
      </c>
      <c r="EA101" s="38">
        <v>375000</v>
      </c>
      <c r="EB101" s="32">
        <v>0</v>
      </c>
      <c r="EF101" s="32">
        <v>1498773</v>
      </c>
      <c r="EG101" s="32">
        <v>72880</v>
      </c>
      <c r="EH101" s="32">
        <v>383730</v>
      </c>
      <c r="EI101" s="32">
        <v>0</v>
      </c>
      <c r="EM101" s="32">
        <v>1532128</v>
      </c>
      <c r="EN101" s="32">
        <v>72879</v>
      </c>
      <c r="EO101" s="32">
        <v>472036</v>
      </c>
      <c r="EP101" s="32">
        <v>0</v>
      </c>
      <c r="ET101" s="32">
        <v>1559189</v>
      </c>
      <c r="EU101" s="32">
        <v>33990</v>
      </c>
      <c r="EV101" s="32">
        <v>525910</v>
      </c>
      <c r="EW101" s="32">
        <v>0</v>
      </c>
      <c r="FA101" s="32">
        <v>1523143</v>
      </c>
      <c r="FB101" s="32">
        <v>97494</v>
      </c>
      <c r="FC101" s="32">
        <v>638880</v>
      </c>
      <c r="FD101" s="32">
        <v>0</v>
      </c>
      <c r="FH101" s="32">
        <v>1477517</v>
      </c>
      <c r="FI101" s="32">
        <v>154064</v>
      </c>
      <c r="FJ101" s="32">
        <v>705745</v>
      </c>
      <c r="FK101" s="32">
        <v>0</v>
      </c>
      <c r="FO101" s="5">
        <v>1681413</v>
      </c>
      <c r="FP101" s="5">
        <v>125421</v>
      </c>
      <c r="FQ101" s="5">
        <v>744250</v>
      </c>
      <c r="FR101" s="5">
        <v>0</v>
      </c>
      <c r="FS101" s="5">
        <v>0</v>
      </c>
      <c r="FT101" s="5">
        <v>0</v>
      </c>
      <c r="FU101" s="5">
        <v>0</v>
      </c>
      <c r="FV101" s="5">
        <v>1548938</v>
      </c>
      <c r="FW101" s="5">
        <v>127796</v>
      </c>
      <c r="FX101" s="5">
        <v>863291</v>
      </c>
      <c r="FY101" s="5">
        <v>0</v>
      </c>
      <c r="FZ101" s="5">
        <v>0</v>
      </c>
      <c r="GA101" s="5">
        <v>0</v>
      </c>
      <c r="GB101" s="5">
        <v>0</v>
      </c>
      <c r="GC101" s="5">
        <v>1596189</v>
      </c>
      <c r="GD101" s="5">
        <v>125096</v>
      </c>
      <c r="GE101" s="5">
        <v>832011</v>
      </c>
      <c r="GF101" s="5">
        <v>0</v>
      </c>
      <c r="GG101" s="5">
        <v>0</v>
      </c>
      <c r="GH101" s="5">
        <v>0</v>
      </c>
      <c r="GI101" s="5">
        <v>0</v>
      </c>
      <c r="GJ101" s="5">
        <f>INDEX(Sheet1!$D$2:$D$434,MATCH(Data!B101,Sheet1!$B$2:$B$434,0))</f>
        <v>1317171</v>
      </c>
      <c r="GK101" s="5">
        <f>INDEX(Sheet1!$E$2:$E$434,MATCH(Data!B101,Sheet1!$B$2:$B$434,0))</f>
        <v>126846</v>
      </c>
      <c r="GL101" s="5">
        <f>INDEX(Sheet1!$H$2:$H$434,MATCH(Data!B101,Sheet1!$B$2:$B$434,0))</f>
        <v>1062405</v>
      </c>
      <c r="GM101" s="5">
        <f>INDEX(Sheet1!$K$2:$K$434,MATCH(Data!B101,Sheet1!$B$2:$B$434,0))</f>
        <v>0</v>
      </c>
      <c r="GN101" s="5">
        <f>INDEX(Sheet1!$F$2:$F$434,MATCH(Data!B101,Sheet1!$B$2:$B$434,0))</f>
        <v>0</v>
      </c>
      <c r="GO101" s="5">
        <f>INDEX(Sheet1!$I$2:$I$434,MATCH(Data!B101,Sheet1!$B$2:$B$434,0))</f>
        <v>0</v>
      </c>
      <c r="GP101" s="5">
        <f>INDEX(Sheet1!$J$2:$J$434,MATCH(Data!B101,Sheet1!$B$2:$B$434,0))</f>
        <v>0</v>
      </c>
      <c r="GQ101" s="5">
        <v>1121883</v>
      </c>
      <c r="GR101" s="5">
        <v>123046</v>
      </c>
      <c r="GS101" s="5">
        <v>1137230</v>
      </c>
      <c r="GT101" s="5">
        <v>0</v>
      </c>
      <c r="GU101" s="5">
        <v>0</v>
      </c>
      <c r="GV101" s="5">
        <v>0</v>
      </c>
      <c r="GW101" s="5">
        <v>0</v>
      </c>
    </row>
    <row r="102" spans="1:205" ht="12.75">
      <c r="A102" s="32">
        <v>1568</v>
      </c>
      <c r="B102" s="32" t="s">
        <v>186</v>
      </c>
      <c r="C102" s="32">
        <v>5120627</v>
      </c>
      <c r="D102" s="32">
        <v>0</v>
      </c>
      <c r="E102" s="32">
        <v>499182</v>
      </c>
      <c r="F102" s="32">
        <v>0</v>
      </c>
      <c r="G102" s="32">
        <v>0</v>
      </c>
      <c r="H102" s="32">
        <v>0</v>
      </c>
      <c r="I102" s="32">
        <v>0</v>
      </c>
      <c r="J102" s="32">
        <v>5059009</v>
      </c>
      <c r="K102" s="32">
        <v>0</v>
      </c>
      <c r="L102" s="32">
        <v>559453</v>
      </c>
      <c r="M102" s="32">
        <v>0</v>
      </c>
      <c r="N102" s="32">
        <v>0</v>
      </c>
      <c r="O102" s="32">
        <v>0</v>
      </c>
      <c r="P102" s="32">
        <v>1128</v>
      </c>
      <c r="Q102" s="32">
        <v>5204162</v>
      </c>
      <c r="R102" s="32">
        <v>0</v>
      </c>
      <c r="S102" s="32">
        <v>538865</v>
      </c>
      <c r="T102" s="32">
        <v>0</v>
      </c>
      <c r="U102" s="32">
        <v>0</v>
      </c>
      <c r="V102" s="32">
        <v>5000</v>
      </c>
      <c r="W102" s="32">
        <v>0</v>
      </c>
      <c r="X102" s="32">
        <v>4129040</v>
      </c>
      <c r="Y102" s="32">
        <v>0</v>
      </c>
      <c r="Z102" s="32">
        <v>556315</v>
      </c>
      <c r="AA102" s="32">
        <v>0</v>
      </c>
      <c r="AB102" s="32">
        <v>0</v>
      </c>
      <c r="AC102" s="32">
        <v>5000</v>
      </c>
      <c r="AD102" s="32">
        <v>1301</v>
      </c>
      <c r="AE102" s="32">
        <v>4264346</v>
      </c>
      <c r="AF102" s="32">
        <v>0</v>
      </c>
      <c r="AG102" s="32">
        <v>553000</v>
      </c>
      <c r="AH102" s="32">
        <v>0</v>
      </c>
      <c r="AI102" s="32">
        <v>0</v>
      </c>
      <c r="AJ102" s="32">
        <v>5000</v>
      </c>
      <c r="AK102" s="32">
        <v>2065</v>
      </c>
      <c r="AL102" s="32">
        <v>4984202</v>
      </c>
      <c r="AM102" s="32">
        <v>0</v>
      </c>
      <c r="AN102" s="32">
        <v>561573</v>
      </c>
      <c r="AO102" s="32">
        <v>0</v>
      </c>
      <c r="AP102" s="32">
        <v>0</v>
      </c>
      <c r="AQ102" s="32">
        <v>5000</v>
      </c>
      <c r="AR102" s="32">
        <v>870</v>
      </c>
      <c r="AS102" s="32">
        <v>5138386</v>
      </c>
      <c r="AT102" s="32">
        <v>0</v>
      </c>
      <c r="AU102" s="32">
        <v>1241055</v>
      </c>
      <c r="AV102" s="32">
        <v>0</v>
      </c>
      <c r="AW102" s="32">
        <v>0</v>
      </c>
      <c r="AX102" s="32">
        <v>5000</v>
      </c>
      <c r="AY102" s="32">
        <v>0</v>
      </c>
      <c r="AZ102" s="32">
        <v>5244710</v>
      </c>
      <c r="BA102" s="32">
        <v>0</v>
      </c>
      <c r="BB102" s="32">
        <v>1266815</v>
      </c>
      <c r="BC102" s="32">
        <v>0</v>
      </c>
      <c r="BD102" s="32">
        <v>0</v>
      </c>
      <c r="BE102" s="32">
        <v>5000</v>
      </c>
      <c r="BF102" s="32">
        <v>193</v>
      </c>
      <c r="BG102" s="32">
        <v>5379602</v>
      </c>
      <c r="BH102" s="32">
        <v>0</v>
      </c>
      <c r="BI102" s="32">
        <v>1239307</v>
      </c>
      <c r="BJ102" s="32">
        <v>0</v>
      </c>
      <c r="BK102" s="32">
        <v>0</v>
      </c>
      <c r="BL102" s="32">
        <v>35000</v>
      </c>
      <c r="BM102" s="32">
        <v>516</v>
      </c>
      <c r="BN102" s="32">
        <v>5197480</v>
      </c>
      <c r="BO102" s="32">
        <v>0</v>
      </c>
      <c r="BP102" s="32">
        <v>1227910</v>
      </c>
      <c r="BQ102" s="32">
        <v>0</v>
      </c>
      <c r="BR102" s="32">
        <v>0</v>
      </c>
      <c r="BS102" s="32">
        <v>60000</v>
      </c>
      <c r="BT102" s="32">
        <v>1097</v>
      </c>
      <c r="BU102" s="32">
        <v>5609567</v>
      </c>
      <c r="BV102" s="32">
        <v>0</v>
      </c>
      <c r="BW102" s="32">
        <v>1245178</v>
      </c>
      <c r="BX102" s="32">
        <v>0</v>
      </c>
      <c r="BY102" s="32">
        <v>0</v>
      </c>
      <c r="BZ102" s="32">
        <v>68000</v>
      </c>
      <c r="CA102" s="32">
        <v>0</v>
      </c>
      <c r="CB102" s="32">
        <v>6153686</v>
      </c>
      <c r="CC102" s="32">
        <v>0</v>
      </c>
      <c r="CD102" s="32">
        <v>1250000</v>
      </c>
      <c r="CE102" s="32">
        <v>0</v>
      </c>
      <c r="CF102" s="32">
        <v>0</v>
      </c>
      <c r="CG102" s="32">
        <v>73277</v>
      </c>
      <c r="CH102" s="32">
        <v>0</v>
      </c>
      <c r="CI102" s="32">
        <v>6075206</v>
      </c>
      <c r="CK102" s="32">
        <v>1245000</v>
      </c>
      <c r="CL102" s="32">
        <v>0</v>
      </c>
      <c r="CN102" s="32">
        <v>79666</v>
      </c>
      <c r="CO102" s="32">
        <v>0</v>
      </c>
      <c r="CP102" s="32">
        <v>5914982</v>
      </c>
      <c r="CR102" s="32">
        <v>1250000</v>
      </c>
      <c r="CS102" s="32">
        <v>0</v>
      </c>
      <c r="CU102" s="32">
        <v>85000</v>
      </c>
      <c r="CV102" s="32">
        <v>0</v>
      </c>
      <c r="CW102" s="32">
        <v>6562114</v>
      </c>
      <c r="CY102" s="32">
        <v>1250000</v>
      </c>
      <c r="CZ102" s="32">
        <v>0</v>
      </c>
      <c r="DB102" s="32">
        <v>100000</v>
      </c>
      <c r="DC102" s="32">
        <v>0</v>
      </c>
      <c r="DD102" s="32">
        <v>6582633</v>
      </c>
      <c r="DF102" s="32">
        <v>1100000</v>
      </c>
      <c r="DG102" s="32">
        <v>0</v>
      </c>
      <c r="DI102" s="32">
        <v>110000</v>
      </c>
      <c r="DK102" s="32">
        <v>8054603</v>
      </c>
      <c r="DM102" s="32">
        <v>1200000</v>
      </c>
      <c r="DN102" s="32">
        <v>0</v>
      </c>
      <c r="DP102" s="32">
        <v>120000</v>
      </c>
      <c r="DR102" s="32">
        <v>8538059</v>
      </c>
      <c r="DT102" s="32">
        <v>1200000</v>
      </c>
      <c r="DU102" s="32">
        <v>0</v>
      </c>
      <c r="DW102" s="32">
        <v>125000</v>
      </c>
      <c r="DX102" s="35"/>
      <c r="DY102" s="36">
        <v>8128935</v>
      </c>
      <c r="DZ102" s="36">
        <v>85000</v>
      </c>
      <c r="EA102" s="38">
        <v>1200000</v>
      </c>
      <c r="EB102" s="32">
        <v>0</v>
      </c>
      <c r="ED102" s="32">
        <v>130000</v>
      </c>
      <c r="EF102" s="32">
        <v>8075967</v>
      </c>
      <c r="EG102" s="32">
        <v>95000</v>
      </c>
      <c r="EH102" s="32">
        <v>1742000</v>
      </c>
      <c r="EI102" s="32">
        <v>0</v>
      </c>
      <c r="EK102" s="32">
        <v>135000</v>
      </c>
      <c r="EM102" s="32">
        <v>7420192</v>
      </c>
      <c r="EN102" s="32">
        <v>95000</v>
      </c>
      <c r="EO102" s="32">
        <v>1742000</v>
      </c>
      <c r="EP102" s="32">
        <v>0</v>
      </c>
      <c r="ER102" s="32">
        <v>135000</v>
      </c>
      <c r="ET102" s="32">
        <v>7609227</v>
      </c>
      <c r="EU102" s="32">
        <v>95000</v>
      </c>
      <c r="EV102" s="32">
        <v>1538353</v>
      </c>
      <c r="EW102" s="32">
        <v>0</v>
      </c>
      <c r="EY102" s="32">
        <v>135000</v>
      </c>
      <c r="FA102" s="32">
        <v>7842777</v>
      </c>
      <c r="FB102" s="32">
        <v>94664</v>
      </c>
      <c r="FC102" s="32">
        <v>1547031</v>
      </c>
      <c r="FD102" s="32">
        <v>0</v>
      </c>
      <c r="FF102" s="32">
        <v>125000</v>
      </c>
      <c r="FH102" s="32">
        <v>8554856</v>
      </c>
      <c r="FI102" s="32">
        <v>94664</v>
      </c>
      <c r="FJ102" s="32">
        <v>1068420</v>
      </c>
      <c r="FK102" s="32">
        <v>0</v>
      </c>
      <c r="FM102" s="32">
        <v>125000</v>
      </c>
      <c r="FO102" s="5">
        <v>8855738</v>
      </c>
      <c r="FP102" s="5">
        <v>94664</v>
      </c>
      <c r="FQ102" s="5">
        <v>1063495</v>
      </c>
      <c r="FR102" s="5">
        <v>0</v>
      </c>
      <c r="FS102" s="5">
        <v>0</v>
      </c>
      <c r="FT102" s="5">
        <v>125000</v>
      </c>
      <c r="FU102" s="5">
        <v>0</v>
      </c>
      <c r="FV102" s="5">
        <v>8260825</v>
      </c>
      <c r="FW102" s="5">
        <v>94664</v>
      </c>
      <c r="FX102" s="5">
        <v>3065000</v>
      </c>
      <c r="FY102" s="5">
        <v>0</v>
      </c>
      <c r="FZ102" s="5">
        <v>0</v>
      </c>
      <c r="GA102" s="5">
        <v>125000</v>
      </c>
      <c r="GB102" s="5">
        <v>0</v>
      </c>
      <c r="GC102" s="5">
        <v>8711678</v>
      </c>
      <c r="GD102" s="5">
        <v>72108</v>
      </c>
      <c r="GE102" s="5">
        <v>3245482</v>
      </c>
      <c r="GF102" s="5">
        <v>0</v>
      </c>
      <c r="GG102" s="5">
        <v>0</v>
      </c>
      <c r="GH102" s="5">
        <v>125000</v>
      </c>
      <c r="GI102" s="5">
        <v>0</v>
      </c>
      <c r="GJ102" s="5">
        <f>INDEX(Sheet1!$D$2:$D$434,MATCH(Data!B102,Sheet1!$B$2:$B$434,0))</f>
        <v>8953873</v>
      </c>
      <c r="GK102" s="5">
        <f>INDEX(Sheet1!$E$2:$E$434,MATCH(Data!B102,Sheet1!$B$2:$B$434,0))</f>
        <v>0</v>
      </c>
      <c r="GL102" s="5">
        <f>INDEX(Sheet1!$H$2:$H$434,MATCH(Data!B102,Sheet1!$B$2:$B$434,0))</f>
        <v>3620645</v>
      </c>
      <c r="GM102" s="5">
        <f>INDEX(Sheet1!$K$2:$K$434,MATCH(Data!B102,Sheet1!$B$2:$B$434,0))</f>
        <v>0</v>
      </c>
      <c r="GN102" s="5">
        <f>INDEX(Sheet1!$F$2:$F$434,MATCH(Data!B102,Sheet1!$B$2:$B$434,0))</f>
        <v>0</v>
      </c>
      <c r="GO102" s="5">
        <f>INDEX(Sheet1!$I$2:$I$434,MATCH(Data!B102,Sheet1!$B$2:$B$434,0))</f>
        <v>125000</v>
      </c>
      <c r="GP102" s="5">
        <f>INDEX(Sheet1!$J$2:$J$434,MATCH(Data!B102,Sheet1!$B$2:$B$434,0))</f>
        <v>0</v>
      </c>
      <c r="GQ102" s="5">
        <v>7886546</v>
      </c>
      <c r="GR102" s="5">
        <v>0</v>
      </c>
      <c r="GS102" s="5">
        <v>4570000</v>
      </c>
      <c r="GT102" s="5">
        <v>0</v>
      </c>
      <c r="GU102" s="5">
        <v>0</v>
      </c>
      <c r="GV102" s="5">
        <v>125000</v>
      </c>
      <c r="GW102" s="5">
        <v>0</v>
      </c>
    </row>
    <row r="103" spans="1:205" ht="12.75">
      <c r="A103" s="32">
        <v>1582</v>
      </c>
      <c r="B103" s="32" t="s">
        <v>187</v>
      </c>
      <c r="C103" s="32">
        <v>2646228</v>
      </c>
      <c r="D103" s="32">
        <v>0</v>
      </c>
      <c r="E103" s="32">
        <v>106463</v>
      </c>
      <c r="F103" s="32">
        <v>0</v>
      </c>
      <c r="G103" s="32">
        <v>0</v>
      </c>
      <c r="H103" s="32">
        <v>0</v>
      </c>
      <c r="I103" s="32">
        <v>0</v>
      </c>
      <c r="J103" s="32">
        <v>2703367</v>
      </c>
      <c r="K103" s="32">
        <v>0</v>
      </c>
      <c r="L103" s="32">
        <v>103931</v>
      </c>
      <c r="M103" s="32">
        <v>0</v>
      </c>
      <c r="N103" s="32">
        <v>0</v>
      </c>
      <c r="O103" s="32">
        <v>0</v>
      </c>
      <c r="P103" s="32">
        <v>0</v>
      </c>
      <c r="Q103" s="32">
        <v>2872933</v>
      </c>
      <c r="R103" s="32">
        <v>0</v>
      </c>
      <c r="S103" s="32">
        <v>101419</v>
      </c>
      <c r="T103" s="32">
        <v>0</v>
      </c>
      <c r="U103" s="32">
        <v>0</v>
      </c>
      <c r="V103" s="32">
        <v>0</v>
      </c>
      <c r="W103" s="32">
        <v>0</v>
      </c>
      <c r="X103" s="32">
        <v>2787613</v>
      </c>
      <c r="Y103" s="32">
        <v>0</v>
      </c>
      <c r="Z103" s="32">
        <v>98867</v>
      </c>
      <c r="AA103" s="32">
        <v>0</v>
      </c>
      <c r="AB103" s="32">
        <v>0</v>
      </c>
      <c r="AC103" s="32">
        <v>0</v>
      </c>
      <c r="AD103" s="32">
        <v>0</v>
      </c>
      <c r="AE103" s="32">
        <v>2840574</v>
      </c>
      <c r="AF103" s="32">
        <v>0</v>
      </c>
      <c r="AG103" s="32">
        <v>32233</v>
      </c>
      <c r="AH103" s="32">
        <v>0</v>
      </c>
      <c r="AI103" s="32">
        <v>0</v>
      </c>
      <c r="AJ103" s="32">
        <v>0</v>
      </c>
      <c r="AK103" s="32">
        <v>0</v>
      </c>
      <c r="AL103" s="32">
        <v>2947156</v>
      </c>
      <c r="AM103" s="32">
        <v>0</v>
      </c>
      <c r="AN103" s="32">
        <v>206801</v>
      </c>
      <c r="AO103" s="32">
        <v>0</v>
      </c>
      <c r="AP103" s="32">
        <v>0</v>
      </c>
      <c r="AQ103" s="32">
        <v>0</v>
      </c>
      <c r="AR103" s="32">
        <v>277</v>
      </c>
      <c r="AS103" s="32">
        <v>3072974</v>
      </c>
      <c r="AT103" s="32">
        <v>0</v>
      </c>
      <c r="AU103" s="32">
        <v>145978</v>
      </c>
      <c r="AV103" s="32">
        <v>0</v>
      </c>
      <c r="AW103" s="32">
        <v>0</v>
      </c>
      <c r="AX103" s="32">
        <v>0</v>
      </c>
      <c r="AY103" s="32">
        <v>84</v>
      </c>
      <c r="AZ103" s="32">
        <v>3189203</v>
      </c>
      <c r="BA103" s="32">
        <v>0</v>
      </c>
      <c r="BB103" s="32">
        <v>170452</v>
      </c>
      <c r="BC103" s="32">
        <v>0</v>
      </c>
      <c r="BD103" s="32">
        <v>0</v>
      </c>
      <c r="BE103" s="32">
        <v>0</v>
      </c>
      <c r="BF103" s="32">
        <v>132</v>
      </c>
      <c r="BG103" s="32">
        <v>3307127.03</v>
      </c>
      <c r="BH103" s="32">
        <v>0</v>
      </c>
      <c r="BI103" s="32">
        <v>179192</v>
      </c>
      <c r="BJ103" s="32">
        <v>0</v>
      </c>
      <c r="BK103" s="32">
        <v>0</v>
      </c>
      <c r="BL103" s="32">
        <v>0</v>
      </c>
      <c r="BM103" s="32">
        <v>602</v>
      </c>
      <c r="BN103" s="32">
        <v>3606575</v>
      </c>
      <c r="BO103" s="32">
        <v>0</v>
      </c>
      <c r="BP103" s="32">
        <v>187512</v>
      </c>
      <c r="BQ103" s="32">
        <v>0</v>
      </c>
      <c r="BR103" s="32">
        <v>0</v>
      </c>
      <c r="BS103" s="32">
        <v>0</v>
      </c>
      <c r="BT103" s="32">
        <v>907</v>
      </c>
      <c r="BU103" s="32">
        <v>3518829</v>
      </c>
      <c r="BV103" s="32">
        <v>0</v>
      </c>
      <c r="BW103" s="32">
        <v>191026</v>
      </c>
      <c r="BX103" s="32">
        <v>0</v>
      </c>
      <c r="BY103" s="32">
        <v>0</v>
      </c>
      <c r="BZ103" s="32">
        <v>0</v>
      </c>
      <c r="CA103" s="32">
        <v>157</v>
      </c>
      <c r="CB103" s="32">
        <v>3582506</v>
      </c>
      <c r="CC103" s="32">
        <v>0</v>
      </c>
      <c r="CD103" s="32">
        <v>212000</v>
      </c>
      <c r="CE103" s="32">
        <v>0</v>
      </c>
      <c r="CF103" s="32">
        <v>0</v>
      </c>
      <c r="CG103" s="32">
        <v>30000</v>
      </c>
      <c r="CH103" s="32">
        <v>2311</v>
      </c>
      <c r="CI103" s="32">
        <v>3681493</v>
      </c>
      <c r="CK103" s="32">
        <v>218000</v>
      </c>
      <c r="CL103" s="32">
        <v>0</v>
      </c>
      <c r="CN103" s="32">
        <v>30000</v>
      </c>
      <c r="CO103" s="32">
        <v>162</v>
      </c>
      <c r="CP103" s="32">
        <v>3767719</v>
      </c>
      <c r="CR103" s="32">
        <v>266000</v>
      </c>
      <c r="CS103" s="32">
        <v>0</v>
      </c>
      <c r="CU103" s="32">
        <v>50000</v>
      </c>
      <c r="CV103" s="32">
        <v>278</v>
      </c>
      <c r="CW103" s="32">
        <v>3873871</v>
      </c>
      <c r="CY103" s="32">
        <v>290000</v>
      </c>
      <c r="CZ103" s="32">
        <v>0</v>
      </c>
      <c r="DB103" s="32">
        <v>50000</v>
      </c>
      <c r="DC103" s="32">
        <v>0</v>
      </c>
      <c r="DD103" s="32">
        <v>3851596</v>
      </c>
      <c r="DE103" s="32">
        <v>44019</v>
      </c>
      <c r="DF103" s="32">
        <v>304000</v>
      </c>
      <c r="DG103" s="32">
        <v>0</v>
      </c>
      <c r="DI103" s="32">
        <v>50000</v>
      </c>
      <c r="DK103" s="32">
        <v>4316854</v>
      </c>
      <c r="DL103" s="32">
        <v>463688</v>
      </c>
      <c r="DM103" s="32">
        <v>318000</v>
      </c>
      <c r="DN103" s="32">
        <v>0</v>
      </c>
      <c r="DP103" s="32">
        <v>75000</v>
      </c>
      <c r="DR103" s="32">
        <v>4338069</v>
      </c>
      <c r="DT103" s="32">
        <v>320000</v>
      </c>
      <c r="DU103" s="32">
        <v>0</v>
      </c>
      <c r="DW103" s="32">
        <v>75000</v>
      </c>
      <c r="DX103" s="35"/>
      <c r="DY103" s="36">
        <v>4068218</v>
      </c>
      <c r="DZ103" s="37"/>
      <c r="EA103" s="38">
        <v>330000</v>
      </c>
      <c r="EB103" s="32">
        <v>0</v>
      </c>
      <c r="ED103" s="32">
        <v>75000</v>
      </c>
      <c r="EF103" s="32">
        <v>3674276</v>
      </c>
      <c r="EH103" s="32">
        <v>337000</v>
      </c>
      <c r="EI103" s="32">
        <v>0</v>
      </c>
      <c r="EK103" s="32">
        <v>75000</v>
      </c>
      <c r="EM103" s="32">
        <v>4115213</v>
      </c>
      <c r="EO103" s="32">
        <v>334000</v>
      </c>
      <c r="EP103" s="32">
        <v>0</v>
      </c>
      <c r="ER103" s="32">
        <v>75000</v>
      </c>
      <c r="ET103" s="32">
        <v>4263996</v>
      </c>
      <c r="EV103" s="32">
        <v>334000</v>
      </c>
      <c r="EW103" s="32">
        <v>0</v>
      </c>
      <c r="EY103" s="32">
        <v>75000</v>
      </c>
      <c r="FA103" s="32">
        <v>4125242</v>
      </c>
      <c r="FC103" s="32">
        <v>330000</v>
      </c>
      <c r="FD103" s="32">
        <v>0</v>
      </c>
      <c r="FF103" s="32">
        <v>75000</v>
      </c>
      <c r="FH103" s="32">
        <v>3945691</v>
      </c>
      <c r="FJ103" s="32">
        <v>330000</v>
      </c>
      <c r="FK103" s="32">
        <v>0</v>
      </c>
      <c r="FM103" s="32">
        <v>75000</v>
      </c>
      <c r="FO103" s="5">
        <v>3989176</v>
      </c>
      <c r="FP103" s="5">
        <v>0</v>
      </c>
      <c r="FQ103" s="5">
        <v>1279172</v>
      </c>
      <c r="FR103" s="5">
        <v>0</v>
      </c>
      <c r="FS103" s="5">
        <v>0</v>
      </c>
      <c r="FT103" s="5">
        <v>75000</v>
      </c>
      <c r="FU103" s="5">
        <v>0</v>
      </c>
      <c r="FV103" s="5">
        <v>3987772</v>
      </c>
      <c r="FW103" s="5">
        <v>0</v>
      </c>
      <c r="FX103" s="5">
        <v>1277694</v>
      </c>
      <c r="FY103" s="5">
        <v>0</v>
      </c>
      <c r="FZ103" s="5">
        <v>0</v>
      </c>
      <c r="GA103" s="5">
        <v>75000</v>
      </c>
      <c r="GB103" s="5">
        <v>0</v>
      </c>
      <c r="GC103" s="5">
        <v>3966615</v>
      </c>
      <c r="GD103" s="5">
        <v>0</v>
      </c>
      <c r="GE103" s="5">
        <v>1277744</v>
      </c>
      <c r="GF103" s="5">
        <v>0</v>
      </c>
      <c r="GG103" s="5">
        <v>0</v>
      </c>
      <c r="GH103" s="5">
        <v>75000</v>
      </c>
      <c r="GI103" s="5">
        <v>0</v>
      </c>
      <c r="GJ103" s="5">
        <f>INDEX(Sheet1!$D$2:$D$434,MATCH(Data!B103,Sheet1!$B$2:$B$434,0))</f>
        <v>3688542</v>
      </c>
      <c r="GK103" s="5">
        <f>INDEX(Sheet1!$E$2:$E$434,MATCH(Data!B103,Sheet1!$B$2:$B$434,0))</f>
        <v>0</v>
      </c>
      <c r="GL103" s="5">
        <f>INDEX(Sheet1!$H$2:$H$434,MATCH(Data!B103,Sheet1!$B$2:$B$434,0))</f>
        <v>1277494</v>
      </c>
      <c r="GM103" s="5">
        <f>INDEX(Sheet1!$K$2:$K$434,MATCH(Data!B103,Sheet1!$B$2:$B$434,0))</f>
        <v>0</v>
      </c>
      <c r="GN103" s="5">
        <f>INDEX(Sheet1!$F$2:$F$434,MATCH(Data!B103,Sheet1!$B$2:$B$434,0))</f>
        <v>0</v>
      </c>
      <c r="GO103" s="5">
        <f>INDEX(Sheet1!$I$2:$I$434,MATCH(Data!B103,Sheet1!$B$2:$B$434,0))</f>
        <v>75000</v>
      </c>
      <c r="GP103" s="5">
        <f>INDEX(Sheet1!$J$2:$J$434,MATCH(Data!B103,Sheet1!$B$2:$B$434,0))</f>
        <v>0</v>
      </c>
      <c r="GQ103" s="5">
        <v>3168135</v>
      </c>
      <c r="GR103" s="5">
        <v>0</v>
      </c>
      <c r="GS103" s="5">
        <v>1276944</v>
      </c>
      <c r="GT103" s="5">
        <v>0</v>
      </c>
      <c r="GU103" s="5">
        <v>0</v>
      </c>
      <c r="GV103" s="5">
        <v>75000</v>
      </c>
      <c r="GW103" s="5">
        <v>0</v>
      </c>
    </row>
    <row r="104" spans="1:205" ht="12.75">
      <c r="A104" s="32">
        <v>1600</v>
      </c>
      <c r="B104" s="32" t="s">
        <v>188</v>
      </c>
      <c r="C104" s="32">
        <v>1340786</v>
      </c>
      <c r="D104" s="32">
        <v>0</v>
      </c>
      <c r="E104" s="32">
        <v>84114</v>
      </c>
      <c r="F104" s="32">
        <v>0</v>
      </c>
      <c r="G104" s="32">
        <v>0</v>
      </c>
      <c r="H104" s="32">
        <v>0</v>
      </c>
      <c r="I104" s="32">
        <v>0</v>
      </c>
      <c r="J104" s="32">
        <v>1338536</v>
      </c>
      <c r="K104" s="32">
        <v>0</v>
      </c>
      <c r="L104" s="32">
        <v>82769</v>
      </c>
      <c r="M104" s="32">
        <v>0</v>
      </c>
      <c r="N104" s="32">
        <v>0</v>
      </c>
      <c r="O104" s="32">
        <v>0</v>
      </c>
      <c r="P104" s="32">
        <v>0</v>
      </c>
      <c r="Q104" s="32">
        <v>1256670</v>
      </c>
      <c r="R104" s="32">
        <v>0</v>
      </c>
      <c r="S104" s="32">
        <v>65762</v>
      </c>
      <c r="T104" s="32">
        <v>0</v>
      </c>
      <c r="U104" s="32">
        <v>0</v>
      </c>
      <c r="V104" s="32">
        <v>0</v>
      </c>
      <c r="W104" s="32">
        <v>0</v>
      </c>
      <c r="X104" s="32">
        <v>915010</v>
      </c>
      <c r="Y104" s="32">
        <v>0</v>
      </c>
      <c r="Z104" s="32">
        <v>59072</v>
      </c>
      <c r="AA104" s="32">
        <v>0</v>
      </c>
      <c r="AB104" s="32">
        <v>0</v>
      </c>
      <c r="AC104" s="32">
        <v>0</v>
      </c>
      <c r="AD104" s="32">
        <v>0</v>
      </c>
      <c r="AE104" s="32">
        <v>992622</v>
      </c>
      <c r="AF104" s="32">
        <v>0</v>
      </c>
      <c r="AG104" s="32">
        <v>384827</v>
      </c>
      <c r="AH104" s="32">
        <v>0</v>
      </c>
      <c r="AI104" s="32">
        <v>0</v>
      </c>
      <c r="AJ104" s="32">
        <v>0</v>
      </c>
      <c r="AK104" s="32">
        <v>0</v>
      </c>
      <c r="AL104" s="32">
        <v>1082815</v>
      </c>
      <c r="AM104" s="32">
        <v>0</v>
      </c>
      <c r="AN104" s="32">
        <v>400150</v>
      </c>
      <c r="AO104" s="32">
        <v>0</v>
      </c>
      <c r="AP104" s="32">
        <v>0</v>
      </c>
      <c r="AQ104" s="32">
        <v>0</v>
      </c>
      <c r="AR104" s="32">
        <v>0</v>
      </c>
      <c r="AS104" s="32">
        <v>846032</v>
      </c>
      <c r="AT104" s="32">
        <v>0</v>
      </c>
      <c r="AU104" s="32">
        <v>656000</v>
      </c>
      <c r="AV104" s="32">
        <v>0</v>
      </c>
      <c r="AW104" s="32">
        <v>0</v>
      </c>
      <c r="AX104" s="32">
        <v>0</v>
      </c>
      <c r="AY104" s="32">
        <v>0</v>
      </c>
      <c r="AZ104" s="32">
        <v>808020</v>
      </c>
      <c r="BA104" s="32">
        <v>100366</v>
      </c>
      <c r="BB104" s="32">
        <v>733749</v>
      </c>
      <c r="BC104" s="32">
        <v>0</v>
      </c>
      <c r="BD104" s="32">
        <v>0</v>
      </c>
      <c r="BE104" s="32">
        <v>0</v>
      </c>
      <c r="BF104" s="32">
        <v>0</v>
      </c>
      <c r="BG104" s="32">
        <v>995037</v>
      </c>
      <c r="BH104" s="32">
        <v>100366</v>
      </c>
      <c r="BI104" s="32">
        <v>724634</v>
      </c>
      <c r="BJ104" s="32">
        <v>0</v>
      </c>
      <c r="BK104" s="32">
        <v>0</v>
      </c>
      <c r="BL104" s="32">
        <v>0</v>
      </c>
      <c r="BM104" s="32">
        <v>254</v>
      </c>
      <c r="BN104" s="32">
        <v>973285</v>
      </c>
      <c r="BO104" s="32">
        <v>107279</v>
      </c>
      <c r="BP104" s="32">
        <v>748754</v>
      </c>
      <c r="BQ104" s="32">
        <v>0</v>
      </c>
      <c r="BR104" s="32">
        <v>0</v>
      </c>
      <c r="BS104" s="32">
        <v>0</v>
      </c>
      <c r="BT104" s="32">
        <v>293</v>
      </c>
      <c r="BU104" s="32">
        <v>1024029</v>
      </c>
      <c r="BV104" s="32">
        <v>107279</v>
      </c>
      <c r="BW104" s="32">
        <v>759621</v>
      </c>
      <c r="BX104" s="32">
        <v>0</v>
      </c>
      <c r="BY104" s="32">
        <v>0</v>
      </c>
      <c r="BZ104" s="32">
        <v>0</v>
      </c>
      <c r="CA104" s="32">
        <v>293</v>
      </c>
      <c r="CB104" s="32">
        <v>1101412</v>
      </c>
      <c r="CC104" s="32">
        <v>107279</v>
      </c>
      <c r="CD104" s="32">
        <v>766000</v>
      </c>
      <c r="CE104" s="32">
        <v>0</v>
      </c>
      <c r="CF104" s="32">
        <v>0</v>
      </c>
      <c r="CG104" s="32">
        <v>0</v>
      </c>
      <c r="CH104" s="32">
        <v>0</v>
      </c>
      <c r="CI104" s="32">
        <v>912232</v>
      </c>
      <c r="CJ104" s="32">
        <v>107279</v>
      </c>
      <c r="CK104" s="32">
        <v>805040</v>
      </c>
      <c r="CL104" s="32">
        <v>0</v>
      </c>
      <c r="CO104" s="32">
        <v>0</v>
      </c>
      <c r="CP104" s="32">
        <v>1073692</v>
      </c>
      <c r="CQ104" s="32">
        <v>107279</v>
      </c>
      <c r="CR104" s="32">
        <v>775040</v>
      </c>
      <c r="CS104" s="32">
        <v>0</v>
      </c>
      <c r="CV104" s="32">
        <v>0</v>
      </c>
      <c r="CW104" s="32">
        <v>1201902</v>
      </c>
      <c r="CX104" s="32">
        <v>103977</v>
      </c>
      <c r="CY104" s="32">
        <v>775040</v>
      </c>
      <c r="CZ104" s="32">
        <v>0</v>
      </c>
      <c r="DB104" s="32">
        <v>921</v>
      </c>
      <c r="DC104" s="32">
        <v>0</v>
      </c>
      <c r="DD104" s="32">
        <v>1261391</v>
      </c>
      <c r="DE104" s="32">
        <v>103977</v>
      </c>
      <c r="DF104" s="32">
        <v>775040</v>
      </c>
      <c r="DG104" s="32">
        <v>0</v>
      </c>
      <c r="DJ104" s="32">
        <v>4682</v>
      </c>
      <c r="DK104" s="32">
        <v>1484514</v>
      </c>
      <c r="DL104" s="32">
        <v>162304</v>
      </c>
      <c r="DM104" s="32">
        <v>649238</v>
      </c>
      <c r="DN104" s="32">
        <v>0</v>
      </c>
      <c r="DR104" s="32">
        <v>1558170</v>
      </c>
      <c r="DS104" s="32">
        <v>148505</v>
      </c>
      <c r="DT104" s="32">
        <v>650613</v>
      </c>
      <c r="DU104" s="32">
        <v>0</v>
      </c>
      <c r="DX104" s="35"/>
      <c r="DY104" s="36">
        <v>1540174</v>
      </c>
      <c r="DZ104" s="36">
        <v>148589</v>
      </c>
      <c r="EA104" s="38">
        <v>650738</v>
      </c>
      <c r="EB104" s="32">
        <v>0</v>
      </c>
      <c r="EE104" s="32">
        <v>353</v>
      </c>
      <c r="EF104" s="32">
        <v>1710368</v>
      </c>
      <c r="EG104" s="32">
        <v>148442</v>
      </c>
      <c r="EH104" s="32">
        <v>659363</v>
      </c>
      <c r="EI104" s="32">
        <v>0</v>
      </c>
      <c r="EL104" s="32">
        <v>315</v>
      </c>
      <c r="EM104" s="32">
        <v>2062182</v>
      </c>
      <c r="EN104" s="32">
        <v>172193</v>
      </c>
      <c r="EO104" s="32">
        <v>656488</v>
      </c>
      <c r="EP104" s="32">
        <v>0</v>
      </c>
      <c r="ES104" s="32">
        <v>332</v>
      </c>
      <c r="ET104" s="32">
        <v>2002646</v>
      </c>
      <c r="EU104" s="32">
        <v>172066</v>
      </c>
      <c r="EV104" s="32">
        <v>660988</v>
      </c>
      <c r="EW104" s="32">
        <v>0</v>
      </c>
      <c r="FA104" s="32">
        <v>2138520</v>
      </c>
      <c r="FB104" s="32">
        <v>156595</v>
      </c>
      <c r="FC104" s="32">
        <v>662707</v>
      </c>
      <c r="FD104" s="32">
        <v>0</v>
      </c>
      <c r="FH104" s="32">
        <v>2226218</v>
      </c>
      <c r="FI104" s="32">
        <v>171881</v>
      </c>
      <c r="FJ104" s="32">
        <v>662838</v>
      </c>
      <c r="FK104" s="32">
        <v>0</v>
      </c>
      <c r="FO104" s="5">
        <v>2116789</v>
      </c>
      <c r="FP104" s="5">
        <v>302316</v>
      </c>
      <c r="FQ104" s="5">
        <v>725561</v>
      </c>
      <c r="FR104" s="5">
        <v>0</v>
      </c>
      <c r="FS104" s="5">
        <v>0</v>
      </c>
      <c r="FT104" s="5">
        <v>0</v>
      </c>
      <c r="FU104" s="5">
        <v>0</v>
      </c>
      <c r="FV104" s="5">
        <v>1993515</v>
      </c>
      <c r="FW104" s="5">
        <v>281530</v>
      </c>
      <c r="FX104" s="5">
        <v>748655</v>
      </c>
      <c r="FY104" s="5">
        <v>0</v>
      </c>
      <c r="FZ104" s="5">
        <v>0</v>
      </c>
      <c r="GA104" s="5">
        <v>0</v>
      </c>
      <c r="GB104" s="5">
        <v>0</v>
      </c>
      <c r="GC104" s="5">
        <v>2137033</v>
      </c>
      <c r="GD104" s="5">
        <v>278174</v>
      </c>
      <c r="GE104" s="5">
        <v>783350</v>
      </c>
      <c r="GF104" s="5">
        <v>0</v>
      </c>
      <c r="GG104" s="5">
        <v>0</v>
      </c>
      <c r="GH104" s="5">
        <v>0</v>
      </c>
      <c r="GI104" s="5">
        <v>0</v>
      </c>
      <c r="GJ104" s="5">
        <f>INDEX(Sheet1!$D$2:$D$434,MATCH(Data!B104,Sheet1!$B$2:$B$434,0))</f>
        <v>1656098</v>
      </c>
      <c r="GK104" s="5">
        <f>INDEX(Sheet1!$E$2:$E$434,MATCH(Data!B104,Sheet1!$B$2:$B$434,0))</f>
        <v>133382</v>
      </c>
      <c r="GL104" s="5">
        <f>INDEX(Sheet1!$H$2:$H$434,MATCH(Data!B104,Sheet1!$B$2:$B$434,0))</f>
        <v>1305150</v>
      </c>
      <c r="GM104" s="5">
        <f>INDEX(Sheet1!$K$2:$K$434,MATCH(Data!B104,Sheet1!$B$2:$B$434,0))</f>
        <v>0</v>
      </c>
      <c r="GN104" s="5">
        <f>INDEX(Sheet1!$F$2:$F$434,MATCH(Data!B104,Sheet1!$B$2:$B$434,0))</f>
        <v>0</v>
      </c>
      <c r="GO104" s="5">
        <f>INDEX(Sheet1!$I$2:$I$434,MATCH(Data!B104,Sheet1!$B$2:$B$434,0))</f>
        <v>0</v>
      </c>
      <c r="GP104" s="5">
        <f>INDEX(Sheet1!$J$2:$J$434,MATCH(Data!B104,Sheet1!$B$2:$B$434,0))</f>
        <v>0</v>
      </c>
      <c r="GQ104" s="5">
        <v>1649276</v>
      </c>
      <c r="GR104" s="5">
        <v>130981</v>
      </c>
      <c r="GS104" s="5">
        <v>1510125</v>
      </c>
      <c r="GT104" s="5">
        <v>0</v>
      </c>
      <c r="GU104" s="5">
        <v>0</v>
      </c>
      <c r="GV104" s="5">
        <v>0</v>
      </c>
      <c r="GW104" s="5">
        <v>0</v>
      </c>
    </row>
    <row r="105" spans="1:205" ht="12.75">
      <c r="A105" s="32">
        <v>1645</v>
      </c>
      <c r="B105" s="32" t="s">
        <v>189</v>
      </c>
      <c r="C105" s="32">
        <v>1125178</v>
      </c>
      <c r="D105" s="32">
        <v>0</v>
      </c>
      <c r="E105" s="32">
        <v>504663</v>
      </c>
      <c r="F105" s="32">
        <v>0</v>
      </c>
      <c r="G105" s="32">
        <v>0</v>
      </c>
      <c r="H105" s="32">
        <v>500</v>
      </c>
      <c r="I105" s="32">
        <v>0</v>
      </c>
      <c r="J105" s="32">
        <v>974655</v>
      </c>
      <c r="K105" s="32">
        <v>0</v>
      </c>
      <c r="L105" s="32">
        <v>500000</v>
      </c>
      <c r="M105" s="32">
        <v>0</v>
      </c>
      <c r="N105" s="32">
        <v>0</v>
      </c>
      <c r="O105" s="32">
        <v>1000</v>
      </c>
      <c r="P105" s="32">
        <v>0</v>
      </c>
      <c r="Q105" s="32">
        <v>949234</v>
      </c>
      <c r="R105" s="32">
        <v>0</v>
      </c>
      <c r="S105" s="32">
        <v>450000</v>
      </c>
      <c r="T105" s="32">
        <v>0</v>
      </c>
      <c r="U105" s="32">
        <v>0</v>
      </c>
      <c r="V105" s="32">
        <v>1000</v>
      </c>
      <c r="W105" s="32">
        <v>0</v>
      </c>
      <c r="X105" s="32">
        <v>713135</v>
      </c>
      <c r="Y105" s="32">
        <v>0</v>
      </c>
      <c r="Z105" s="32">
        <v>450000</v>
      </c>
      <c r="AA105" s="32">
        <v>0</v>
      </c>
      <c r="AB105" s="32">
        <v>0</v>
      </c>
      <c r="AC105" s="32">
        <v>1500</v>
      </c>
      <c r="AD105" s="32">
        <v>0</v>
      </c>
      <c r="AE105" s="32">
        <v>761401</v>
      </c>
      <c r="AF105" s="32">
        <v>0</v>
      </c>
      <c r="AG105" s="32">
        <v>533735</v>
      </c>
      <c r="AH105" s="32">
        <v>0</v>
      </c>
      <c r="AI105" s="32">
        <v>0</v>
      </c>
      <c r="AJ105" s="32">
        <v>1500</v>
      </c>
      <c r="AK105" s="32">
        <v>0</v>
      </c>
      <c r="AL105" s="32">
        <v>784413</v>
      </c>
      <c r="AM105" s="32">
        <v>0</v>
      </c>
      <c r="AN105" s="32">
        <v>568378</v>
      </c>
      <c r="AO105" s="32">
        <v>0</v>
      </c>
      <c r="AP105" s="32">
        <v>0</v>
      </c>
      <c r="AQ105" s="32">
        <v>1500</v>
      </c>
      <c r="AR105" s="32">
        <v>0</v>
      </c>
      <c r="AS105" s="32">
        <v>844171</v>
      </c>
      <c r="AT105" s="32">
        <v>0</v>
      </c>
      <c r="AU105" s="32">
        <v>583395</v>
      </c>
      <c r="AV105" s="32">
        <v>0</v>
      </c>
      <c r="AW105" s="32">
        <v>0</v>
      </c>
      <c r="AX105" s="32">
        <v>1500</v>
      </c>
      <c r="AY105" s="32">
        <v>0</v>
      </c>
      <c r="AZ105" s="32">
        <v>919366</v>
      </c>
      <c r="BA105" s="32">
        <v>0</v>
      </c>
      <c r="BB105" s="32">
        <v>601572</v>
      </c>
      <c r="BC105" s="32">
        <v>0</v>
      </c>
      <c r="BD105" s="32">
        <v>0</v>
      </c>
      <c r="BE105" s="32">
        <v>1500</v>
      </c>
      <c r="BF105" s="32">
        <v>0</v>
      </c>
      <c r="BG105" s="32">
        <v>923711</v>
      </c>
      <c r="BH105" s="32">
        <v>0</v>
      </c>
      <c r="BI105" s="32">
        <v>615539</v>
      </c>
      <c r="BJ105" s="32">
        <v>0</v>
      </c>
      <c r="BK105" s="32">
        <v>0</v>
      </c>
      <c r="BL105" s="32">
        <v>0</v>
      </c>
      <c r="BM105" s="32">
        <v>0</v>
      </c>
      <c r="BN105" s="32">
        <v>1300500</v>
      </c>
      <c r="BO105" s="32">
        <v>0</v>
      </c>
      <c r="BP105" s="32">
        <v>712394</v>
      </c>
      <c r="BQ105" s="32">
        <v>0</v>
      </c>
      <c r="BR105" s="32">
        <v>0</v>
      </c>
      <c r="BS105" s="32">
        <v>0</v>
      </c>
      <c r="BT105" s="32">
        <v>0</v>
      </c>
      <c r="BU105" s="32">
        <v>1310948</v>
      </c>
      <c r="BV105" s="32">
        <v>0</v>
      </c>
      <c r="BW105" s="32">
        <v>718103</v>
      </c>
      <c r="BX105" s="32">
        <v>0</v>
      </c>
      <c r="BY105" s="32">
        <v>0</v>
      </c>
      <c r="BZ105" s="32">
        <v>0</v>
      </c>
      <c r="CA105" s="32">
        <v>0</v>
      </c>
      <c r="CB105" s="32">
        <v>1482461</v>
      </c>
      <c r="CC105" s="32">
        <v>0</v>
      </c>
      <c r="CD105" s="32">
        <v>719147</v>
      </c>
      <c r="CE105" s="32">
        <v>0</v>
      </c>
      <c r="CF105" s="32">
        <v>0</v>
      </c>
      <c r="CG105" s="32">
        <v>0</v>
      </c>
      <c r="CH105" s="32">
        <v>0</v>
      </c>
      <c r="CI105" s="32">
        <v>1501985</v>
      </c>
      <c r="CJ105" s="32">
        <v>22000</v>
      </c>
      <c r="CK105" s="32">
        <v>724833</v>
      </c>
      <c r="CL105" s="32">
        <v>0</v>
      </c>
      <c r="CO105" s="32">
        <v>0</v>
      </c>
      <c r="CP105" s="32">
        <v>1471487</v>
      </c>
      <c r="CQ105" s="32">
        <v>22000</v>
      </c>
      <c r="CR105" s="32">
        <v>734148</v>
      </c>
      <c r="CS105" s="32">
        <v>0</v>
      </c>
      <c r="CV105" s="32">
        <v>0</v>
      </c>
      <c r="CW105" s="32">
        <v>1939968</v>
      </c>
      <c r="CX105" s="32">
        <v>22000</v>
      </c>
      <c r="CY105" s="32">
        <v>736726</v>
      </c>
      <c r="CZ105" s="32">
        <v>0</v>
      </c>
      <c r="DC105" s="32">
        <v>367</v>
      </c>
      <c r="DD105" s="32">
        <v>1767592</v>
      </c>
      <c r="DF105" s="32">
        <v>739316</v>
      </c>
      <c r="DG105" s="32">
        <v>0</v>
      </c>
      <c r="DK105" s="32">
        <v>1959185</v>
      </c>
      <c r="DM105" s="32">
        <v>773973</v>
      </c>
      <c r="DN105" s="32">
        <v>0</v>
      </c>
      <c r="DR105" s="32">
        <v>1951432</v>
      </c>
      <c r="DT105" s="32">
        <v>836422</v>
      </c>
      <c r="DU105" s="32">
        <v>0</v>
      </c>
      <c r="DX105" s="35"/>
      <c r="DY105" s="36">
        <v>1775049</v>
      </c>
      <c r="DZ105" s="37"/>
      <c r="EA105" s="38">
        <v>869491</v>
      </c>
      <c r="EB105" s="32">
        <v>0</v>
      </c>
      <c r="EF105" s="32">
        <v>2009409</v>
      </c>
      <c r="EH105" s="32">
        <v>871499</v>
      </c>
      <c r="EI105" s="32">
        <v>0</v>
      </c>
      <c r="EM105" s="32">
        <v>1904170</v>
      </c>
      <c r="EO105" s="32">
        <v>873654</v>
      </c>
      <c r="EP105" s="32">
        <v>0</v>
      </c>
      <c r="ET105" s="32">
        <v>1899646</v>
      </c>
      <c r="EV105" s="32">
        <v>874230</v>
      </c>
      <c r="EW105" s="32">
        <v>0</v>
      </c>
      <c r="FA105" s="32">
        <v>1970567</v>
      </c>
      <c r="FC105" s="32">
        <v>875397</v>
      </c>
      <c r="FD105" s="32">
        <v>0</v>
      </c>
      <c r="FH105" s="32">
        <v>1876461</v>
      </c>
      <c r="FJ105" s="32">
        <v>873617</v>
      </c>
      <c r="FK105" s="32">
        <v>0</v>
      </c>
      <c r="FO105" s="5">
        <v>2002387</v>
      </c>
      <c r="FP105" s="5">
        <v>0</v>
      </c>
      <c r="FQ105" s="5">
        <v>875206</v>
      </c>
      <c r="FR105" s="5">
        <v>0</v>
      </c>
      <c r="FS105" s="5">
        <v>0</v>
      </c>
      <c r="FT105" s="5">
        <v>0</v>
      </c>
      <c r="FU105" s="5">
        <v>0</v>
      </c>
      <c r="FV105" s="5">
        <v>1987214</v>
      </c>
      <c r="FW105" s="5">
        <v>0</v>
      </c>
      <c r="FX105" s="5">
        <v>1025194</v>
      </c>
      <c r="FY105" s="5">
        <v>0</v>
      </c>
      <c r="FZ105" s="5">
        <v>0</v>
      </c>
      <c r="GA105" s="5">
        <v>0</v>
      </c>
      <c r="GB105" s="5">
        <v>0</v>
      </c>
      <c r="GC105" s="5">
        <v>2298456</v>
      </c>
      <c r="GD105" s="5">
        <v>0</v>
      </c>
      <c r="GE105" s="5">
        <v>915000</v>
      </c>
      <c r="GF105" s="5">
        <v>0</v>
      </c>
      <c r="GG105" s="5">
        <v>0</v>
      </c>
      <c r="GH105" s="5">
        <v>0</v>
      </c>
      <c r="GI105" s="5">
        <v>0</v>
      </c>
      <c r="GJ105" s="5">
        <f>INDEX(Sheet1!$D$2:$D$434,MATCH(Data!B105,Sheet1!$B$2:$B$434,0))</f>
        <v>2318111</v>
      </c>
      <c r="GK105" s="5">
        <f>INDEX(Sheet1!$E$2:$E$434,MATCH(Data!B105,Sheet1!$B$2:$B$434,0))</f>
        <v>0</v>
      </c>
      <c r="GL105" s="5">
        <f>INDEX(Sheet1!$H$2:$H$434,MATCH(Data!B105,Sheet1!$B$2:$B$434,0))</f>
        <v>1017387</v>
      </c>
      <c r="GM105" s="5">
        <f>INDEX(Sheet1!$K$2:$K$434,MATCH(Data!B105,Sheet1!$B$2:$B$434,0))</f>
        <v>0</v>
      </c>
      <c r="GN105" s="5">
        <f>INDEX(Sheet1!$F$2:$F$434,MATCH(Data!B105,Sheet1!$B$2:$B$434,0))</f>
        <v>0</v>
      </c>
      <c r="GO105" s="5">
        <f>INDEX(Sheet1!$I$2:$I$434,MATCH(Data!B105,Sheet1!$B$2:$B$434,0))</f>
        <v>0</v>
      </c>
      <c r="GP105" s="5">
        <f>INDEX(Sheet1!$J$2:$J$434,MATCH(Data!B105,Sheet1!$B$2:$B$434,0))</f>
        <v>0</v>
      </c>
      <c r="GQ105" s="5">
        <v>1995693</v>
      </c>
      <c r="GR105" s="5">
        <v>0</v>
      </c>
      <c r="GS105" s="5">
        <v>1280000</v>
      </c>
      <c r="GT105" s="5">
        <v>0</v>
      </c>
      <c r="GU105" s="5">
        <v>0</v>
      </c>
      <c r="GV105" s="5">
        <v>0</v>
      </c>
      <c r="GW105" s="5">
        <v>0</v>
      </c>
    </row>
    <row r="106" spans="1:205" ht="12.75">
      <c r="A106" s="32">
        <v>1631</v>
      </c>
      <c r="B106" s="32" t="s">
        <v>190</v>
      </c>
      <c r="C106" s="32">
        <v>2903974</v>
      </c>
      <c r="D106" s="32">
        <v>0</v>
      </c>
      <c r="E106" s="32">
        <v>200368</v>
      </c>
      <c r="F106" s="32">
        <v>0</v>
      </c>
      <c r="G106" s="32">
        <v>0</v>
      </c>
      <c r="H106" s="32">
        <v>0</v>
      </c>
      <c r="I106" s="32">
        <v>0</v>
      </c>
      <c r="J106" s="32">
        <v>2822816.45</v>
      </c>
      <c r="K106" s="32">
        <v>0</v>
      </c>
      <c r="L106" s="32">
        <v>199710.55</v>
      </c>
      <c r="M106" s="32">
        <v>0</v>
      </c>
      <c r="N106" s="32">
        <v>0</v>
      </c>
      <c r="O106" s="32">
        <v>0</v>
      </c>
      <c r="P106" s="32">
        <v>33852.72</v>
      </c>
      <c r="Q106" s="32">
        <v>2907479.08</v>
      </c>
      <c r="R106" s="32">
        <v>0</v>
      </c>
      <c r="S106" s="32">
        <v>198656.31</v>
      </c>
      <c r="T106" s="32">
        <v>0</v>
      </c>
      <c r="U106" s="32">
        <v>0</v>
      </c>
      <c r="V106" s="32">
        <v>0</v>
      </c>
      <c r="W106" s="32">
        <v>16839.61</v>
      </c>
      <c r="X106" s="32">
        <v>2223084</v>
      </c>
      <c r="Y106" s="32">
        <v>0</v>
      </c>
      <c r="Z106" s="32">
        <v>197195</v>
      </c>
      <c r="AA106" s="32">
        <v>0</v>
      </c>
      <c r="AB106" s="32">
        <v>0</v>
      </c>
      <c r="AC106" s="32">
        <v>0</v>
      </c>
      <c r="AD106" s="32">
        <v>346</v>
      </c>
      <c r="AE106" s="32">
        <v>2458828</v>
      </c>
      <c r="AF106" s="32">
        <v>0</v>
      </c>
      <c r="AG106" s="32">
        <v>210980</v>
      </c>
      <c r="AH106" s="32">
        <v>0</v>
      </c>
      <c r="AI106" s="32">
        <v>0</v>
      </c>
      <c r="AJ106" s="32">
        <v>0</v>
      </c>
      <c r="AK106" s="32">
        <v>240</v>
      </c>
      <c r="AL106" s="32">
        <v>2800821</v>
      </c>
      <c r="AM106" s="32">
        <v>0</v>
      </c>
      <c r="AN106" s="32">
        <v>211780</v>
      </c>
      <c r="AO106" s="32">
        <v>0</v>
      </c>
      <c r="AP106" s="32">
        <v>0</v>
      </c>
      <c r="AQ106" s="32">
        <v>0</v>
      </c>
      <c r="AR106" s="32">
        <v>791</v>
      </c>
      <c r="AS106" s="32">
        <v>2656721</v>
      </c>
      <c r="AT106" s="32">
        <v>0</v>
      </c>
      <c r="AU106" s="32">
        <v>211780</v>
      </c>
      <c r="AV106" s="32">
        <v>0</v>
      </c>
      <c r="AW106" s="32">
        <v>0</v>
      </c>
      <c r="AX106" s="32">
        <v>0</v>
      </c>
      <c r="AY106" s="32">
        <v>282</v>
      </c>
      <c r="AZ106" s="32">
        <v>3183729</v>
      </c>
      <c r="BA106" s="32">
        <v>0</v>
      </c>
      <c r="BB106" s="32">
        <v>211418</v>
      </c>
      <c r="BC106" s="32">
        <v>0</v>
      </c>
      <c r="BD106" s="32">
        <v>0</v>
      </c>
      <c r="BE106" s="32">
        <v>0</v>
      </c>
      <c r="BF106" s="32">
        <v>483</v>
      </c>
      <c r="BG106" s="32">
        <v>3366967</v>
      </c>
      <c r="BH106" s="32">
        <v>0</v>
      </c>
      <c r="BI106" s="32">
        <v>206398</v>
      </c>
      <c r="BJ106" s="32">
        <v>0</v>
      </c>
      <c r="BK106" s="32">
        <v>0</v>
      </c>
      <c r="BL106" s="32">
        <v>0</v>
      </c>
      <c r="BM106" s="32">
        <v>166</v>
      </c>
      <c r="BN106" s="32">
        <v>2991624</v>
      </c>
      <c r="BO106" s="32">
        <v>0</v>
      </c>
      <c r="BP106" s="32">
        <v>206398</v>
      </c>
      <c r="BQ106" s="32">
        <v>0</v>
      </c>
      <c r="BR106" s="32">
        <v>0</v>
      </c>
      <c r="BS106" s="32">
        <v>0</v>
      </c>
      <c r="BT106" s="32">
        <v>0</v>
      </c>
      <c r="BU106" s="32">
        <v>2753468.75</v>
      </c>
      <c r="BV106" s="32">
        <v>0</v>
      </c>
      <c r="BW106" s="32">
        <v>205826.25</v>
      </c>
      <c r="BX106" s="32">
        <v>0</v>
      </c>
      <c r="BY106" s="32">
        <v>0</v>
      </c>
      <c r="BZ106" s="32">
        <v>0</v>
      </c>
      <c r="CA106" s="32">
        <v>0</v>
      </c>
      <c r="CB106" s="32">
        <v>2945873.5</v>
      </c>
      <c r="CC106" s="32">
        <v>0</v>
      </c>
      <c r="CD106" s="32">
        <v>205877.5</v>
      </c>
      <c r="CE106" s="32">
        <v>0</v>
      </c>
      <c r="CF106" s="32">
        <v>0</v>
      </c>
      <c r="CG106" s="32">
        <v>0</v>
      </c>
      <c r="CH106" s="32">
        <v>0</v>
      </c>
      <c r="CI106" s="32">
        <v>3029278</v>
      </c>
      <c r="CK106" s="32">
        <v>210775</v>
      </c>
      <c r="CL106" s="32">
        <v>0</v>
      </c>
      <c r="CO106" s="32">
        <v>0</v>
      </c>
      <c r="CP106" s="32">
        <v>3420769</v>
      </c>
      <c r="CR106" s="32">
        <v>144662</v>
      </c>
      <c r="CS106" s="32">
        <v>0</v>
      </c>
      <c r="CV106" s="32">
        <v>0</v>
      </c>
      <c r="CW106" s="32">
        <v>3910206</v>
      </c>
      <c r="CZ106" s="32">
        <v>0</v>
      </c>
      <c r="DC106" s="32">
        <v>0</v>
      </c>
      <c r="DD106" s="32">
        <v>4064632</v>
      </c>
      <c r="DE106" s="32">
        <v>95957</v>
      </c>
      <c r="DG106" s="32">
        <v>0</v>
      </c>
      <c r="DK106" s="32">
        <v>4409354</v>
      </c>
      <c r="DL106" s="32">
        <v>95957</v>
      </c>
      <c r="DN106" s="32">
        <v>0</v>
      </c>
      <c r="DR106" s="32">
        <v>4670497</v>
      </c>
      <c r="DS106" s="32">
        <v>95957</v>
      </c>
      <c r="DU106" s="32">
        <v>0</v>
      </c>
      <c r="DW106" s="32">
        <v>15000</v>
      </c>
      <c r="DX106" s="35"/>
      <c r="DY106" s="36">
        <v>4429669</v>
      </c>
      <c r="DZ106" s="36">
        <v>25717</v>
      </c>
      <c r="EA106" s="35"/>
      <c r="EB106" s="32">
        <v>0</v>
      </c>
      <c r="EF106" s="32">
        <v>4739540</v>
      </c>
      <c r="EG106" s="32">
        <v>145162</v>
      </c>
      <c r="EI106" s="32">
        <v>0</v>
      </c>
      <c r="EL106" s="32">
        <v>575</v>
      </c>
      <c r="EM106" s="32">
        <v>4902658</v>
      </c>
      <c r="EN106" s="32">
        <v>145162</v>
      </c>
      <c r="EP106" s="32">
        <v>0</v>
      </c>
      <c r="ET106" s="32">
        <v>5128239</v>
      </c>
      <c r="EU106" s="32">
        <v>109715</v>
      </c>
      <c r="EW106" s="32">
        <v>0</v>
      </c>
      <c r="FA106" s="32">
        <v>5283524</v>
      </c>
      <c r="FB106" s="32">
        <v>193950</v>
      </c>
      <c r="FD106" s="32">
        <v>0</v>
      </c>
      <c r="FH106" s="32">
        <v>5237164</v>
      </c>
      <c r="FI106" s="32">
        <v>193950</v>
      </c>
      <c r="FK106" s="32">
        <v>0</v>
      </c>
      <c r="FN106" s="32">
        <v>1094</v>
      </c>
      <c r="FO106" s="5">
        <v>5107966</v>
      </c>
      <c r="FP106" s="5">
        <v>193950</v>
      </c>
      <c r="FQ106" s="5">
        <v>0</v>
      </c>
      <c r="FR106" s="5">
        <v>0</v>
      </c>
      <c r="FS106" s="5">
        <v>0</v>
      </c>
      <c r="FT106" s="5">
        <v>0</v>
      </c>
      <c r="FU106" s="5">
        <v>518</v>
      </c>
      <c r="FV106" s="5">
        <v>4908068</v>
      </c>
      <c r="FW106" s="5">
        <v>177669</v>
      </c>
      <c r="FX106" s="5">
        <v>0</v>
      </c>
      <c r="FY106" s="5">
        <v>0</v>
      </c>
      <c r="FZ106" s="5">
        <v>0</v>
      </c>
      <c r="GA106" s="5">
        <v>0</v>
      </c>
      <c r="GB106" s="5">
        <v>0</v>
      </c>
      <c r="GC106" s="5">
        <v>5608012</v>
      </c>
      <c r="GD106" s="5">
        <v>176997</v>
      </c>
      <c r="GE106" s="5">
        <v>0</v>
      </c>
      <c r="GF106" s="5">
        <v>0</v>
      </c>
      <c r="GG106" s="5">
        <v>0</v>
      </c>
      <c r="GH106" s="5">
        <v>0</v>
      </c>
      <c r="GI106" s="5">
        <v>0</v>
      </c>
      <c r="GJ106" s="5">
        <f>INDEX(Sheet1!$D$2:$D$434,MATCH(Data!B106,Sheet1!$B$2:$B$434,0))</f>
        <v>5762160</v>
      </c>
      <c r="GK106" s="5">
        <f>INDEX(Sheet1!$E$2:$E$434,MATCH(Data!B106,Sheet1!$B$2:$B$434,0))</f>
        <v>176997</v>
      </c>
      <c r="GL106" s="5">
        <f>INDEX(Sheet1!$H$2:$H$434,MATCH(Data!B106,Sheet1!$B$2:$B$434,0))</f>
        <v>0</v>
      </c>
      <c r="GM106" s="5">
        <f>INDEX(Sheet1!$K$2:$K$434,MATCH(Data!B106,Sheet1!$B$2:$B$434,0))</f>
        <v>0</v>
      </c>
      <c r="GN106" s="5">
        <f>INDEX(Sheet1!$F$2:$F$434,MATCH(Data!B106,Sheet1!$B$2:$B$434,0))</f>
        <v>0</v>
      </c>
      <c r="GO106" s="5">
        <f>INDEX(Sheet1!$I$2:$I$434,MATCH(Data!B106,Sheet1!$B$2:$B$434,0))</f>
        <v>0</v>
      </c>
      <c r="GP106" s="5">
        <f>INDEX(Sheet1!$J$2:$J$434,MATCH(Data!B106,Sheet1!$B$2:$B$434,0))</f>
        <v>0</v>
      </c>
      <c r="GQ106" s="5">
        <v>5980095</v>
      </c>
      <c r="GR106" s="5">
        <v>176997</v>
      </c>
      <c r="GS106" s="5">
        <v>0</v>
      </c>
      <c r="GT106" s="5">
        <v>0</v>
      </c>
      <c r="GU106" s="5">
        <v>0</v>
      </c>
      <c r="GV106" s="5">
        <v>0</v>
      </c>
      <c r="GW106" s="5">
        <v>0</v>
      </c>
    </row>
    <row r="107" spans="1:205" ht="12.75">
      <c r="A107" s="32">
        <v>1638</v>
      </c>
      <c r="B107" s="32" t="s">
        <v>191</v>
      </c>
      <c r="C107" s="32">
        <v>8765065</v>
      </c>
      <c r="D107" s="32">
        <v>0</v>
      </c>
      <c r="E107" s="32">
        <v>408448</v>
      </c>
      <c r="F107" s="32">
        <v>0</v>
      </c>
      <c r="G107" s="32">
        <v>0</v>
      </c>
      <c r="H107" s="32">
        <v>0</v>
      </c>
      <c r="I107" s="32">
        <v>0</v>
      </c>
      <c r="J107" s="32">
        <v>8845786</v>
      </c>
      <c r="K107" s="32">
        <v>0</v>
      </c>
      <c r="L107" s="32">
        <v>417311</v>
      </c>
      <c r="M107" s="32">
        <v>0</v>
      </c>
      <c r="N107" s="32">
        <v>0</v>
      </c>
      <c r="O107" s="32">
        <v>0</v>
      </c>
      <c r="P107" s="32">
        <v>9053.95</v>
      </c>
      <c r="Q107" s="32">
        <v>9455753</v>
      </c>
      <c r="R107" s="32">
        <v>0</v>
      </c>
      <c r="S107" s="32">
        <v>738000</v>
      </c>
      <c r="T107" s="32">
        <v>0</v>
      </c>
      <c r="U107" s="32">
        <v>0</v>
      </c>
      <c r="V107" s="32">
        <v>0</v>
      </c>
      <c r="W107" s="32">
        <v>0</v>
      </c>
      <c r="X107" s="32">
        <v>6826517</v>
      </c>
      <c r="Y107" s="32">
        <v>0</v>
      </c>
      <c r="Z107" s="32">
        <v>989941</v>
      </c>
      <c r="AA107" s="32">
        <v>0</v>
      </c>
      <c r="AB107" s="32">
        <v>0</v>
      </c>
      <c r="AC107" s="32">
        <v>0</v>
      </c>
      <c r="AD107" s="32">
        <v>1130</v>
      </c>
      <c r="AE107" s="32">
        <v>6599774</v>
      </c>
      <c r="AF107" s="32">
        <v>0</v>
      </c>
      <c r="AG107" s="32">
        <v>1896865</v>
      </c>
      <c r="AH107" s="32">
        <v>0</v>
      </c>
      <c r="AI107" s="32">
        <v>0</v>
      </c>
      <c r="AJ107" s="32">
        <v>0</v>
      </c>
      <c r="AK107" s="32">
        <v>910</v>
      </c>
      <c r="AL107" s="32">
        <v>7204057</v>
      </c>
      <c r="AM107" s="32">
        <v>0</v>
      </c>
      <c r="AN107" s="32">
        <v>1764026</v>
      </c>
      <c r="AO107" s="32">
        <v>0</v>
      </c>
      <c r="AP107" s="32">
        <v>0</v>
      </c>
      <c r="AQ107" s="32">
        <v>0</v>
      </c>
      <c r="AR107" s="32">
        <v>40190</v>
      </c>
      <c r="AS107" s="32">
        <v>7045363</v>
      </c>
      <c r="AT107" s="32">
        <v>0</v>
      </c>
      <c r="AU107" s="32">
        <v>1930625</v>
      </c>
      <c r="AV107" s="32">
        <v>0</v>
      </c>
      <c r="AW107" s="32">
        <v>0</v>
      </c>
      <c r="AX107" s="32">
        <v>0</v>
      </c>
      <c r="AY107" s="32">
        <v>3219</v>
      </c>
      <c r="AZ107" s="32">
        <v>7404000</v>
      </c>
      <c r="BA107" s="32">
        <v>0</v>
      </c>
      <c r="BB107" s="32">
        <v>1933205</v>
      </c>
      <c r="BC107" s="32">
        <v>0</v>
      </c>
      <c r="BD107" s="32">
        <v>0</v>
      </c>
      <c r="BE107" s="32">
        <v>16044</v>
      </c>
      <c r="BF107" s="32">
        <v>210</v>
      </c>
      <c r="BG107" s="32">
        <v>6727631</v>
      </c>
      <c r="BH107" s="32">
        <v>0</v>
      </c>
      <c r="BI107" s="32">
        <v>2438994</v>
      </c>
      <c r="BJ107" s="32">
        <v>0</v>
      </c>
      <c r="BK107" s="32">
        <v>0</v>
      </c>
      <c r="BL107" s="32">
        <v>42099</v>
      </c>
      <c r="BM107" s="32">
        <v>2786</v>
      </c>
      <c r="BN107" s="32">
        <v>7829426</v>
      </c>
      <c r="BO107" s="32">
        <v>0</v>
      </c>
      <c r="BP107" s="32">
        <v>2741615</v>
      </c>
      <c r="BQ107" s="32">
        <v>0</v>
      </c>
      <c r="BR107" s="32">
        <v>0</v>
      </c>
      <c r="BS107" s="32">
        <v>22655</v>
      </c>
      <c r="BT107" s="32">
        <v>708</v>
      </c>
      <c r="BU107" s="32">
        <v>8113390</v>
      </c>
      <c r="BV107" s="32">
        <v>0</v>
      </c>
      <c r="BW107" s="32">
        <v>2777107</v>
      </c>
      <c r="BX107" s="32">
        <v>0</v>
      </c>
      <c r="BY107" s="32">
        <v>0</v>
      </c>
      <c r="BZ107" s="32">
        <v>37655</v>
      </c>
      <c r="CA107" s="32">
        <v>98</v>
      </c>
      <c r="CB107" s="32">
        <v>9044642</v>
      </c>
      <c r="CC107" s="32">
        <v>0</v>
      </c>
      <c r="CD107" s="32">
        <v>2783975</v>
      </c>
      <c r="CE107" s="32">
        <v>0</v>
      </c>
      <c r="CF107" s="32">
        <v>0</v>
      </c>
      <c r="CG107" s="32">
        <v>83155</v>
      </c>
      <c r="CH107" s="32">
        <v>605</v>
      </c>
      <c r="CI107" s="32">
        <v>8340554</v>
      </c>
      <c r="CK107" s="32">
        <v>2967224</v>
      </c>
      <c r="CL107" s="32">
        <v>0</v>
      </c>
      <c r="CN107" s="32">
        <v>83155</v>
      </c>
      <c r="CO107" s="32">
        <v>595</v>
      </c>
      <c r="CP107" s="32">
        <v>9079566</v>
      </c>
      <c r="CR107" s="32">
        <v>2915630</v>
      </c>
      <c r="CS107" s="32">
        <v>0</v>
      </c>
      <c r="CU107" s="32">
        <v>144338</v>
      </c>
      <c r="CV107" s="32">
        <v>1093</v>
      </c>
      <c r="CW107" s="32">
        <v>11060035</v>
      </c>
      <c r="CY107" s="32">
        <v>3179884</v>
      </c>
      <c r="CZ107" s="32">
        <v>0</v>
      </c>
      <c r="DB107" s="32">
        <v>145109</v>
      </c>
      <c r="DC107" s="32">
        <v>545</v>
      </c>
      <c r="DD107" s="32">
        <v>12580118</v>
      </c>
      <c r="DF107" s="32">
        <v>3369770</v>
      </c>
      <c r="DG107" s="32">
        <v>0</v>
      </c>
      <c r="DI107" s="32">
        <v>149462</v>
      </c>
      <c r="DJ107" s="32">
        <v>18</v>
      </c>
      <c r="DK107" s="32">
        <v>13416490</v>
      </c>
      <c r="DM107" s="32">
        <v>3452782</v>
      </c>
      <c r="DN107" s="32">
        <v>0</v>
      </c>
      <c r="DP107" s="32">
        <v>149462</v>
      </c>
      <c r="DQ107" s="32">
        <v>526</v>
      </c>
      <c r="DR107" s="32">
        <v>14266899</v>
      </c>
      <c r="DS107" s="32">
        <v>70000</v>
      </c>
      <c r="DT107" s="32">
        <v>3613000</v>
      </c>
      <c r="DU107" s="32">
        <v>0</v>
      </c>
      <c r="DW107" s="32">
        <v>149462</v>
      </c>
      <c r="DX107" s="38">
        <v>691</v>
      </c>
      <c r="DY107" s="36">
        <v>14815340</v>
      </c>
      <c r="DZ107" s="36">
        <v>70000</v>
      </c>
      <c r="EA107" s="38">
        <v>3649664</v>
      </c>
      <c r="EB107" s="32">
        <v>0</v>
      </c>
      <c r="ED107" s="32">
        <v>135453</v>
      </c>
      <c r="EE107" s="32">
        <v>21139</v>
      </c>
      <c r="EF107" s="32">
        <v>14990225</v>
      </c>
      <c r="EG107" s="32">
        <v>70000</v>
      </c>
      <c r="EH107" s="32">
        <v>3558125</v>
      </c>
      <c r="EI107" s="32">
        <v>0</v>
      </c>
      <c r="EK107" s="32">
        <v>135453</v>
      </c>
      <c r="EL107" s="32">
        <v>2307</v>
      </c>
      <c r="EM107" s="32">
        <v>14660299</v>
      </c>
      <c r="EN107" s="32">
        <v>70000</v>
      </c>
      <c r="EO107" s="32">
        <v>3749052</v>
      </c>
      <c r="EP107" s="32">
        <v>0</v>
      </c>
      <c r="ER107" s="32">
        <v>135453</v>
      </c>
      <c r="ES107" s="32">
        <v>29139</v>
      </c>
      <c r="ET107" s="32">
        <v>15439288</v>
      </c>
      <c r="EU107" s="32">
        <v>70000</v>
      </c>
      <c r="EV107" s="32">
        <v>3435800</v>
      </c>
      <c r="EW107" s="32">
        <v>0</v>
      </c>
      <c r="EY107" s="32">
        <v>135453</v>
      </c>
      <c r="EZ107" s="32">
        <v>34108</v>
      </c>
      <c r="FA107" s="32">
        <v>14461117</v>
      </c>
      <c r="FB107" s="32">
        <v>70000</v>
      </c>
      <c r="FC107" s="32">
        <v>4248440</v>
      </c>
      <c r="FD107" s="32">
        <v>0</v>
      </c>
      <c r="FF107" s="32">
        <v>135000</v>
      </c>
      <c r="FG107" s="32">
        <v>476</v>
      </c>
      <c r="FH107" s="32">
        <v>13943931</v>
      </c>
      <c r="FI107" s="32">
        <v>70000</v>
      </c>
      <c r="FJ107" s="32">
        <v>4574650</v>
      </c>
      <c r="FK107" s="32">
        <v>0</v>
      </c>
      <c r="FM107" s="32">
        <v>135000</v>
      </c>
      <c r="FN107" s="32">
        <v>576</v>
      </c>
      <c r="FO107" s="5">
        <v>14568342</v>
      </c>
      <c r="FP107" s="5">
        <v>70000</v>
      </c>
      <c r="FQ107" s="5">
        <v>4574650</v>
      </c>
      <c r="FR107" s="5">
        <v>0</v>
      </c>
      <c r="FS107" s="5">
        <v>0</v>
      </c>
      <c r="FT107" s="5">
        <v>135000</v>
      </c>
      <c r="FU107" s="5">
        <v>2859</v>
      </c>
      <c r="FV107" s="5">
        <v>15009109</v>
      </c>
      <c r="FW107" s="5">
        <v>70000</v>
      </c>
      <c r="FX107" s="5">
        <v>4287174</v>
      </c>
      <c r="FY107" s="5">
        <v>0</v>
      </c>
      <c r="FZ107" s="5">
        <v>0</v>
      </c>
      <c r="GA107" s="5">
        <v>284700</v>
      </c>
      <c r="GB107" s="5">
        <v>2884</v>
      </c>
      <c r="GC107" s="5">
        <v>16013901</v>
      </c>
      <c r="GD107" s="5">
        <v>70000</v>
      </c>
      <c r="GE107" s="5">
        <v>4092674</v>
      </c>
      <c r="GF107" s="5">
        <v>0</v>
      </c>
      <c r="GG107" s="5">
        <v>0</v>
      </c>
      <c r="GH107" s="5">
        <v>284700</v>
      </c>
      <c r="GI107" s="5">
        <v>543</v>
      </c>
      <c r="GJ107" s="5">
        <f>INDEX(Sheet1!$D$2:$D$434,MATCH(Data!B107,Sheet1!$B$2:$B$434,0))</f>
        <v>15714225</v>
      </c>
      <c r="GK107" s="5">
        <f>INDEX(Sheet1!$E$2:$E$434,MATCH(Data!B107,Sheet1!$B$2:$B$434,0))</f>
        <v>10000</v>
      </c>
      <c r="GL107" s="5">
        <f>INDEX(Sheet1!$H$2:$H$434,MATCH(Data!B107,Sheet1!$B$2:$B$434,0))</f>
        <v>4591299</v>
      </c>
      <c r="GM107" s="5">
        <f>INDEX(Sheet1!$K$2:$K$434,MATCH(Data!B107,Sheet1!$B$2:$B$434,0))</f>
        <v>0</v>
      </c>
      <c r="GN107" s="5">
        <f>INDEX(Sheet1!$F$2:$F$434,MATCH(Data!B107,Sheet1!$B$2:$B$434,0))</f>
        <v>0</v>
      </c>
      <c r="GO107" s="5">
        <f>INDEX(Sheet1!$I$2:$I$434,MATCH(Data!B107,Sheet1!$B$2:$B$434,0))</f>
        <v>398500</v>
      </c>
      <c r="GP107" s="5">
        <f>INDEX(Sheet1!$J$2:$J$434,MATCH(Data!B107,Sheet1!$B$2:$B$434,0))</f>
        <v>1252</v>
      </c>
      <c r="GQ107" s="5">
        <v>15115374</v>
      </c>
      <c r="GR107" s="5">
        <v>10000</v>
      </c>
      <c r="GS107" s="5">
        <v>4782582</v>
      </c>
      <c r="GT107" s="5">
        <v>0</v>
      </c>
      <c r="GU107" s="5">
        <v>0</v>
      </c>
      <c r="GV107" s="5">
        <v>466470</v>
      </c>
      <c r="GW107" s="5">
        <v>1324</v>
      </c>
    </row>
    <row r="108" spans="1:205" ht="12.75">
      <c r="A108" s="32">
        <v>1659</v>
      </c>
      <c r="B108" s="32" t="s">
        <v>192</v>
      </c>
      <c r="C108" s="32">
        <v>4585298</v>
      </c>
      <c r="D108" s="32">
        <v>0</v>
      </c>
      <c r="E108" s="32">
        <v>84063</v>
      </c>
      <c r="F108" s="32">
        <v>0</v>
      </c>
      <c r="G108" s="32">
        <v>0</v>
      </c>
      <c r="H108" s="32">
        <v>9000</v>
      </c>
      <c r="I108" s="32">
        <v>0</v>
      </c>
      <c r="J108" s="32">
        <v>4212559</v>
      </c>
      <c r="K108" s="32">
        <v>0</v>
      </c>
      <c r="L108" s="32">
        <v>502806</v>
      </c>
      <c r="M108" s="32">
        <v>0</v>
      </c>
      <c r="N108" s="32">
        <v>0</v>
      </c>
      <c r="O108" s="32">
        <v>9000</v>
      </c>
      <c r="P108" s="32">
        <v>0</v>
      </c>
      <c r="Q108" s="32">
        <v>4044202</v>
      </c>
      <c r="R108" s="32">
        <v>0</v>
      </c>
      <c r="S108" s="32">
        <v>517983</v>
      </c>
      <c r="T108" s="32">
        <v>0</v>
      </c>
      <c r="U108" s="32">
        <v>0</v>
      </c>
      <c r="V108" s="32">
        <v>9000</v>
      </c>
      <c r="W108" s="32">
        <v>0</v>
      </c>
      <c r="X108" s="32">
        <v>2671058</v>
      </c>
      <c r="Y108" s="32">
        <v>0</v>
      </c>
      <c r="Z108" s="32">
        <v>664624</v>
      </c>
      <c r="AA108" s="32">
        <v>0</v>
      </c>
      <c r="AB108" s="32">
        <v>0</v>
      </c>
      <c r="AC108" s="32">
        <v>9000</v>
      </c>
      <c r="AD108" s="32">
        <v>0</v>
      </c>
      <c r="AE108" s="32">
        <v>2663118</v>
      </c>
      <c r="AF108" s="32">
        <v>0</v>
      </c>
      <c r="AG108" s="32">
        <v>1169800</v>
      </c>
      <c r="AH108" s="32">
        <v>0</v>
      </c>
      <c r="AI108" s="32">
        <v>0</v>
      </c>
      <c r="AJ108" s="32">
        <v>9000</v>
      </c>
      <c r="AK108" s="32">
        <v>0</v>
      </c>
      <c r="AL108" s="32">
        <v>2889988</v>
      </c>
      <c r="AM108" s="32">
        <v>0</v>
      </c>
      <c r="AN108" s="32">
        <v>1112182</v>
      </c>
      <c r="AO108" s="32">
        <v>0</v>
      </c>
      <c r="AP108" s="32">
        <v>0</v>
      </c>
      <c r="AQ108" s="32">
        <v>9000</v>
      </c>
      <c r="AR108" s="32">
        <v>0</v>
      </c>
      <c r="AS108" s="32">
        <v>3003990</v>
      </c>
      <c r="AT108" s="32">
        <v>0</v>
      </c>
      <c r="AU108" s="32">
        <v>1107911</v>
      </c>
      <c r="AV108" s="32">
        <v>0</v>
      </c>
      <c r="AW108" s="32">
        <v>0</v>
      </c>
      <c r="AX108" s="32">
        <v>9000</v>
      </c>
      <c r="AY108" s="32">
        <v>0</v>
      </c>
      <c r="AZ108" s="32">
        <v>3048064</v>
      </c>
      <c r="BA108" s="32">
        <v>37712</v>
      </c>
      <c r="BB108" s="32">
        <v>1138648</v>
      </c>
      <c r="BC108" s="32">
        <v>0</v>
      </c>
      <c r="BD108" s="32">
        <v>0</v>
      </c>
      <c r="BE108" s="32">
        <v>9000</v>
      </c>
      <c r="BF108" s="32">
        <v>0</v>
      </c>
      <c r="BG108" s="32">
        <v>3587089</v>
      </c>
      <c r="BH108" s="32">
        <v>51589</v>
      </c>
      <c r="BI108" s="32">
        <v>965626</v>
      </c>
      <c r="BJ108" s="32">
        <v>0</v>
      </c>
      <c r="BK108" s="32">
        <v>0</v>
      </c>
      <c r="BL108" s="32">
        <v>9000</v>
      </c>
      <c r="BM108" s="32">
        <v>0</v>
      </c>
      <c r="BN108" s="32">
        <v>3925180</v>
      </c>
      <c r="BO108" s="32">
        <v>49867</v>
      </c>
      <c r="BP108" s="32">
        <v>1055090</v>
      </c>
      <c r="BQ108" s="32">
        <v>0</v>
      </c>
      <c r="BR108" s="32">
        <v>0</v>
      </c>
      <c r="BS108" s="32">
        <v>90977</v>
      </c>
      <c r="BT108" s="32">
        <v>0</v>
      </c>
      <c r="BU108" s="32">
        <v>4118860</v>
      </c>
      <c r="BV108" s="32">
        <v>106269</v>
      </c>
      <c r="BW108" s="32">
        <v>1256591</v>
      </c>
      <c r="BX108" s="32">
        <v>0</v>
      </c>
      <c r="BY108" s="32">
        <v>0</v>
      </c>
      <c r="BZ108" s="32">
        <v>95000</v>
      </c>
      <c r="CA108" s="32">
        <v>0</v>
      </c>
      <c r="CB108" s="32">
        <v>4973509</v>
      </c>
      <c r="CC108" s="32">
        <v>141197</v>
      </c>
      <c r="CD108" s="32">
        <v>1212205</v>
      </c>
      <c r="CE108" s="32">
        <v>0</v>
      </c>
      <c r="CF108" s="32">
        <v>0</v>
      </c>
      <c r="CG108" s="32">
        <v>95000</v>
      </c>
      <c r="CH108" s="32">
        <v>0</v>
      </c>
      <c r="CI108" s="32">
        <v>4920812</v>
      </c>
      <c r="CJ108" s="32">
        <v>143530</v>
      </c>
      <c r="CK108" s="32">
        <v>1278435</v>
      </c>
      <c r="CL108" s="32">
        <v>0</v>
      </c>
      <c r="CN108" s="32">
        <v>123000</v>
      </c>
      <c r="CO108" s="32">
        <v>0</v>
      </c>
      <c r="CP108" s="32">
        <v>4981263</v>
      </c>
      <c r="CQ108" s="32">
        <v>145538</v>
      </c>
      <c r="CR108" s="32">
        <v>1300954</v>
      </c>
      <c r="CS108" s="32">
        <v>0</v>
      </c>
      <c r="CU108" s="32">
        <v>205000</v>
      </c>
      <c r="CV108" s="32">
        <v>0</v>
      </c>
      <c r="CW108" s="32">
        <v>5595117</v>
      </c>
      <c r="CX108" s="32">
        <v>142260</v>
      </c>
      <c r="CY108" s="32">
        <v>1306074</v>
      </c>
      <c r="CZ108" s="32">
        <v>0</v>
      </c>
      <c r="DB108" s="32">
        <v>220000</v>
      </c>
      <c r="DC108" s="32">
        <v>0</v>
      </c>
      <c r="DD108" s="32">
        <v>6005841</v>
      </c>
      <c r="DE108" s="32">
        <v>143880</v>
      </c>
      <c r="DF108" s="32">
        <v>1296312</v>
      </c>
      <c r="DG108" s="32">
        <v>0</v>
      </c>
      <c r="DI108" s="32">
        <v>235000</v>
      </c>
      <c r="DK108" s="32">
        <v>6008855</v>
      </c>
      <c r="DL108" s="32">
        <v>132763</v>
      </c>
      <c r="DM108" s="32">
        <v>1301153</v>
      </c>
      <c r="DN108" s="32">
        <v>0</v>
      </c>
      <c r="DP108" s="32">
        <v>250000</v>
      </c>
      <c r="DR108" s="32">
        <v>6329060</v>
      </c>
      <c r="DS108" s="32">
        <v>116463</v>
      </c>
      <c r="DT108" s="32">
        <v>1303588</v>
      </c>
      <c r="DU108" s="32">
        <v>0</v>
      </c>
      <c r="DW108" s="32">
        <v>265000</v>
      </c>
      <c r="DX108" s="35"/>
      <c r="DY108" s="36">
        <v>6953805</v>
      </c>
      <c r="DZ108" s="36">
        <v>118963</v>
      </c>
      <c r="EA108" s="38">
        <v>1299920</v>
      </c>
      <c r="EB108" s="32">
        <v>0</v>
      </c>
      <c r="ED108" s="32">
        <v>225000</v>
      </c>
      <c r="EF108" s="32">
        <v>7436824</v>
      </c>
      <c r="EG108" s="32">
        <v>133746</v>
      </c>
      <c r="EH108" s="32">
        <v>561588</v>
      </c>
      <c r="EI108" s="32">
        <v>0</v>
      </c>
      <c r="EK108" s="32">
        <v>225000</v>
      </c>
      <c r="EM108" s="32">
        <v>6739535</v>
      </c>
      <c r="EN108" s="32">
        <v>131656</v>
      </c>
      <c r="EO108" s="32">
        <v>1284661</v>
      </c>
      <c r="EP108" s="32">
        <v>0</v>
      </c>
      <c r="ER108" s="32">
        <v>225000</v>
      </c>
      <c r="ET108" s="32">
        <v>5560890</v>
      </c>
      <c r="EU108" s="32">
        <v>1860664</v>
      </c>
      <c r="EV108" s="32">
        <v>685056</v>
      </c>
      <c r="EW108" s="32">
        <v>0</v>
      </c>
      <c r="EY108" s="32">
        <v>225000</v>
      </c>
      <c r="FA108" s="32">
        <v>7173490</v>
      </c>
      <c r="FB108" s="32">
        <v>1034445</v>
      </c>
      <c r="FC108" s="32">
        <v>689181</v>
      </c>
      <c r="FD108" s="32">
        <v>0</v>
      </c>
      <c r="FF108" s="32">
        <v>210000</v>
      </c>
      <c r="FH108" s="32">
        <v>6855046</v>
      </c>
      <c r="FI108" s="32">
        <v>2150965</v>
      </c>
      <c r="FJ108" s="32">
        <v>859259</v>
      </c>
      <c r="FK108" s="32">
        <v>0</v>
      </c>
      <c r="FM108" s="32">
        <v>210000</v>
      </c>
      <c r="FO108" s="5">
        <v>6945697</v>
      </c>
      <c r="FP108" s="5">
        <v>329803</v>
      </c>
      <c r="FQ108" s="5">
        <v>2231475</v>
      </c>
      <c r="FR108" s="5">
        <v>0</v>
      </c>
      <c r="FS108" s="5">
        <v>0</v>
      </c>
      <c r="FT108" s="5">
        <v>210000</v>
      </c>
      <c r="FU108" s="5">
        <v>0</v>
      </c>
      <c r="FV108" s="5">
        <v>6836726</v>
      </c>
      <c r="FW108" s="5">
        <v>332164</v>
      </c>
      <c r="FX108" s="5">
        <v>2232826</v>
      </c>
      <c r="FY108" s="5">
        <v>0</v>
      </c>
      <c r="FZ108" s="5">
        <v>0</v>
      </c>
      <c r="GA108" s="5">
        <v>210000</v>
      </c>
      <c r="GB108" s="5">
        <v>0</v>
      </c>
      <c r="GC108" s="5">
        <v>6945652</v>
      </c>
      <c r="GD108" s="5">
        <v>328604</v>
      </c>
      <c r="GE108" s="5">
        <v>2205626</v>
      </c>
      <c r="GF108" s="5">
        <v>0</v>
      </c>
      <c r="GG108" s="5">
        <v>0</v>
      </c>
      <c r="GH108" s="5">
        <v>150000</v>
      </c>
      <c r="GI108" s="5">
        <v>0</v>
      </c>
      <c r="GJ108" s="5">
        <f>INDEX(Sheet1!$D$2:$D$434,MATCH(Data!B108,Sheet1!$B$2:$B$434,0))</f>
        <v>6839809</v>
      </c>
      <c r="GK108" s="5">
        <f>INDEX(Sheet1!$E$2:$E$434,MATCH(Data!B108,Sheet1!$B$2:$B$434,0))</f>
        <v>333391</v>
      </c>
      <c r="GL108" s="5">
        <f>INDEX(Sheet1!$H$2:$H$434,MATCH(Data!B108,Sheet1!$B$2:$B$434,0))</f>
        <v>2212574</v>
      </c>
      <c r="GM108" s="5">
        <f>INDEX(Sheet1!$K$2:$K$434,MATCH(Data!B108,Sheet1!$B$2:$B$434,0))</f>
        <v>0</v>
      </c>
      <c r="GN108" s="5">
        <f>INDEX(Sheet1!$F$2:$F$434,MATCH(Data!B108,Sheet1!$B$2:$B$434,0))</f>
        <v>0</v>
      </c>
      <c r="GO108" s="5">
        <f>INDEX(Sheet1!$I$2:$I$434,MATCH(Data!B108,Sheet1!$B$2:$B$434,0))</f>
        <v>150000</v>
      </c>
      <c r="GP108" s="5">
        <f>INDEX(Sheet1!$J$2:$J$434,MATCH(Data!B108,Sheet1!$B$2:$B$434,0))</f>
        <v>0</v>
      </c>
      <c r="GQ108" s="5">
        <v>6630009</v>
      </c>
      <c r="GR108" s="5">
        <v>336382</v>
      </c>
      <c r="GS108" s="5">
        <v>2197541</v>
      </c>
      <c r="GT108" s="5">
        <v>0</v>
      </c>
      <c r="GU108" s="5">
        <v>0</v>
      </c>
      <c r="GV108" s="5">
        <v>150000</v>
      </c>
      <c r="GW108" s="5">
        <v>0</v>
      </c>
    </row>
    <row r="109" spans="1:205" ht="12.75">
      <c r="A109" s="32">
        <v>714</v>
      </c>
      <c r="B109" s="32" t="s">
        <v>193</v>
      </c>
      <c r="C109" s="32">
        <v>45289560</v>
      </c>
      <c r="D109" s="32">
        <v>0</v>
      </c>
      <c r="E109" s="32">
        <v>100475</v>
      </c>
      <c r="F109" s="32">
        <v>0</v>
      </c>
      <c r="G109" s="32">
        <v>0</v>
      </c>
      <c r="H109" s="32">
        <v>0</v>
      </c>
      <c r="I109" s="32">
        <v>0</v>
      </c>
      <c r="J109" s="32">
        <v>47145443</v>
      </c>
      <c r="K109" s="32">
        <v>0</v>
      </c>
      <c r="L109" s="32">
        <v>94525</v>
      </c>
      <c r="M109" s="32">
        <v>0</v>
      </c>
      <c r="N109" s="32">
        <v>0</v>
      </c>
      <c r="O109" s="32">
        <v>0</v>
      </c>
      <c r="P109" s="32">
        <v>22675</v>
      </c>
      <c r="Q109" s="32">
        <v>48883687</v>
      </c>
      <c r="R109" s="32">
        <v>0</v>
      </c>
      <c r="S109" s="32">
        <v>90198</v>
      </c>
      <c r="T109" s="32">
        <v>0</v>
      </c>
      <c r="U109" s="32">
        <v>0</v>
      </c>
      <c r="V109" s="32">
        <v>0</v>
      </c>
      <c r="W109" s="32">
        <v>211428</v>
      </c>
      <c r="X109" s="32">
        <v>47417776</v>
      </c>
      <c r="Y109" s="32">
        <v>0</v>
      </c>
      <c r="Z109" s="32">
        <v>1176000</v>
      </c>
      <c r="AA109" s="32">
        <v>0</v>
      </c>
      <c r="AB109" s="32">
        <v>0</v>
      </c>
      <c r="AC109" s="32">
        <v>0</v>
      </c>
      <c r="AD109" s="32">
        <v>20418</v>
      </c>
      <c r="AE109" s="32">
        <v>49046465</v>
      </c>
      <c r="AF109" s="32">
        <v>0</v>
      </c>
      <c r="AG109" s="32">
        <v>1188000</v>
      </c>
      <c r="AH109" s="32">
        <v>0</v>
      </c>
      <c r="AI109" s="32">
        <v>0</v>
      </c>
      <c r="AJ109" s="32">
        <v>0</v>
      </c>
      <c r="AK109" s="32">
        <v>15812</v>
      </c>
      <c r="AL109" s="32">
        <v>50984959</v>
      </c>
      <c r="AM109" s="32">
        <v>0</v>
      </c>
      <c r="AN109" s="32">
        <v>1083231</v>
      </c>
      <c r="AO109" s="32">
        <v>0</v>
      </c>
      <c r="AP109" s="32">
        <v>0</v>
      </c>
      <c r="AQ109" s="32">
        <v>0</v>
      </c>
      <c r="AR109" s="32">
        <v>17255</v>
      </c>
      <c r="AS109" s="32">
        <v>51886477</v>
      </c>
      <c r="AT109" s="32">
        <v>0</v>
      </c>
      <c r="AU109" s="32">
        <v>1117240</v>
      </c>
      <c r="AV109" s="32">
        <v>0</v>
      </c>
      <c r="AW109" s="32">
        <v>0</v>
      </c>
      <c r="AX109" s="32">
        <v>0</v>
      </c>
      <c r="AY109" s="32">
        <v>0</v>
      </c>
      <c r="AZ109" s="32">
        <v>53622192</v>
      </c>
      <c r="BA109" s="32">
        <v>0</v>
      </c>
      <c r="BB109" s="32">
        <v>2837900</v>
      </c>
      <c r="BC109" s="32">
        <v>0</v>
      </c>
      <c r="BD109" s="32">
        <v>0</v>
      </c>
      <c r="BE109" s="32">
        <v>0</v>
      </c>
      <c r="BF109" s="32">
        <v>11951</v>
      </c>
      <c r="BG109" s="32">
        <v>55912828</v>
      </c>
      <c r="BH109" s="32">
        <v>0</v>
      </c>
      <c r="BI109" s="32">
        <v>2897123</v>
      </c>
      <c r="BJ109" s="32">
        <v>0</v>
      </c>
      <c r="BK109" s="32">
        <v>0</v>
      </c>
      <c r="BL109" s="32">
        <v>0</v>
      </c>
      <c r="BM109" s="32">
        <v>11524</v>
      </c>
      <c r="BN109" s="32">
        <v>58439307</v>
      </c>
      <c r="BO109" s="32">
        <v>0</v>
      </c>
      <c r="BP109" s="32">
        <v>2905622</v>
      </c>
      <c r="BQ109" s="32">
        <v>0</v>
      </c>
      <c r="BR109" s="32">
        <v>0</v>
      </c>
      <c r="BS109" s="32">
        <v>73000</v>
      </c>
      <c r="BT109" s="32">
        <v>23025</v>
      </c>
      <c r="BU109" s="32">
        <v>60607091</v>
      </c>
      <c r="BV109" s="32">
        <v>0</v>
      </c>
      <c r="BW109" s="32">
        <v>2933800</v>
      </c>
      <c r="BX109" s="32">
        <v>0</v>
      </c>
      <c r="BY109" s="32">
        <v>0</v>
      </c>
      <c r="BZ109" s="32">
        <v>83300</v>
      </c>
      <c r="CA109" s="32">
        <v>95636</v>
      </c>
      <c r="CB109" s="32">
        <v>62676146</v>
      </c>
      <c r="CC109" s="32">
        <v>583977</v>
      </c>
      <c r="CD109" s="32">
        <v>2947830</v>
      </c>
      <c r="CE109" s="32">
        <v>0</v>
      </c>
      <c r="CF109" s="32">
        <v>0</v>
      </c>
      <c r="CG109" s="32">
        <v>96763</v>
      </c>
      <c r="CH109" s="32">
        <v>48317</v>
      </c>
      <c r="CI109" s="32">
        <v>65062416</v>
      </c>
      <c r="CJ109" s="32">
        <v>549527</v>
      </c>
      <c r="CK109" s="32">
        <v>2938582</v>
      </c>
      <c r="CL109" s="32">
        <v>0</v>
      </c>
      <c r="CN109" s="32">
        <v>112858</v>
      </c>
      <c r="CO109" s="32">
        <v>20957</v>
      </c>
      <c r="CP109" s="32">
        <v>67193693</v>
      </c>
      <c r="CQ109" s="32">
        <v>565742</v>
      </c>
      <c r="CR109" s="32">
        <v>4219025</v>
      </c>
      <c r="CS109" s="32">
        <v>0</v>
      </c>
      <c r="CU109" s="32">
        <v>119415</v>
      </c>
      <c r="CV109" s="32">
        <v>46587</v>
      </c>
      <c r="CW109" s="32">
        <v>68975290</v>
      </c>
      <c r="CX109" s="32">
        <v>617549</v>
      </c>
      <c r="CY109" s="32">
        <v>3541621</v>
      </c>
      <c r="CZ109" s="32">
        <v>0</v>
      </c>
      <c r="DB109" s="32">
        <v>124195</v>
      </c>
      <c r="DC109" s="32">
        <v>9271</v>
      </c>
      <c r="DD109" s="32">
        <v>70962246</v>
      </c>
      <c r="DE109" s="32">
        <v>641426</v>
      </c>
      <c r="DF109" s="32">
        <v>5282647</v>
      </c>
      <c r="DG109" s="32">
        <v>0</v>
      </c>
      <c r="DI109" s="32">
        <v>133621</v>
      </c>
      <c r="DJ109" s="32">
        <v>19297</v>
      </c>
      <c r="DK109" s="32">
        <v>71974018</v>
      </c>
      <c r="DL109" s="32">
        <v>654955</v>
      </c>
      <c r="DM109" s="32">
        <v>4850000</v>
      </c>
      <c r="DN109" s="32">
        <v>0</v>
      </c>
      <c r="DP109" s="32">
        <v>136226</v>
      </c>
      <c r="DQ109" s="32">
        <v>30506</v>
      </c>
      <c r="DR109" s="32">
        <v>71658093</v>
      </c>
      <c r="DS109" s="32">
        <v>632001</v>
      </c>
      <c r="DT109" s="32">
        <v>5182585</v>
      </c>
      <c r="DU109" s="32">
        <v>0</v>
      </c>
      <c r="DW109" s="32">
        <v>381685</v>
      </c>
      <c r="DX109" s="38">
        <v>41360</v>
      </c>
      <c r="DY109" s="36">
        <v>65932953</v>
      </c>
      <c r="DZ109" s="36">
        <v>681012</v>
      </c>
      <c r="EA109" s="38">
        <v>5154671</v>
      </c>
      <c r="EB109" s="32">
        <v>0</v>
      </c>
      <c r="ED109" s="32">
        <v>474827</v>
      </c>
      <c r="EE109" s="32">
        <v>34821</v>
      </c>
      <c r="EF109" s="32">
        <v>65969135</v>
      </c>
      <c r="EG109" s="32">
        <v>675415</v>
      </c>
      <c r="EH109" s="32">
        <v>5062679</v>
      </c>
      <c r="EI109" s="32">
        <v>0</v>
      </c>
      <c r="EK109" s="32">
        <v>465716</v>
      </c>
      <c r="EL109" s="32">
        <v>31845</v>
      </c>
      <c r="EM109" s="32">
        <v>66440059</v>
      </c>
      <c r="EN109" s="32">
        <v>774812</v>
      </c>
      <c r="EO109" s="32">
        <v>5060000</v>
      </c>
      <c r="EP109" s="32">
        <v>0</v>
      </c>
      <c r="ER109" s="32">
        <v>433377</v>
      </c>
      <c r="ES109" s="32">
        <v>6585</v>
      </c>
      <c r="ET109" s="32">
        <v>68461291</v>
      </c>
      <c r="EU109" s="32">
        <v>739309</v>
      </c>
      <c r="EV109" s="32">
        <v>4936335</v>
      </c>
      <c r="EW109" s="32">
        <v>0</v>
      </c>
      <c r="EY109" s="32">
        <v>392317</v>
      </c>
      <c r="EZ109" s="32">
        <v>6619</v>
      </c>
      <c r="FA109" s="32">
        <v>69805587</v>
      </c>
      <c r="FB109" s="32">
        <v>1107391</v>
      </c>
      <c r="FC109" s="32">
        <v>4910360</v>
      </c>
      <c r="FD109" s="32">
        <v>0</v>
      </c>
      <c r="FF109" s="32">
        <v>369838</v>
      </c>
      <c r="FG109" s="32">
        <v>10536</v>
      </c>
      <c r="FH109" s="32">
        <v>70563554</v>
      </c>
      <c r="FI109" s="32">
        <v>1408455.03</v>
      </c>
      <c r="FJ109" s="32">
        <v>4845491.25</v>
      </c>
      <c r="FK109" s="32">
        <v>0</v>
      </c>
      <c r="FM109" s="32">
        <v>372601</v>
      </c>
      <c r="FN109" s="32">
        <v>15301</v>
      </c>
      <c r="FO109" s="5">
        <v>72693994</v>
      </c>
      <c r="FP109" s="5">
        <v>1788723</v>
      </c>
      <c r="FQ109" s="5">
        <v>4707963</v>
      </c>
      <c r="FR109" s="5">
        <v>0</v>
      </c>
      <c r="FS109" s="5">
        <v>0</v>
      </c>
      <c r="FT109" s="5">
        <v>372601</v>
      </c>
      <c r="FU109" s="5">
        <v>59087</v>
      </c>
      <c r="FV109" s="5">
        <v>74570814</v>
      </c>
      <c r="FW109" s="5">
        <v>1799671.2</v>
      </c>
      <c r="FX109" s="5">
        <v>4715728.75</v>
      </c>
      <c r="FY109" s="5">
        <v>0</v>
      </c>
      <c r="FZ109" s="5">
        <v>0</v>
      </c>
      <c r="GA109" s="5">
        <v>372601</v>
      </c>
      <c r="GB109" s="5">
        <v>54257</v>
      </c>
      <c r="GC109" s="5">
        <v>78584260</v>
      </c>
      <c r="GD109" s="5">
        <v>1802113</v>
      </c>
      <c r="GE109" s="5">
        <v>4716451</v>
      </c>
      <c r="GF109" s="5">
        <v>0</v>
      </c>
      <c r="GG109" s="5">
        <v>0</v>
      </c>
      <c r="GH109" s="5">
        <v>658860</v>
      </c>
      <c r="GI109" s="5">
        <v>16797</v>
      </c>
      <c r="GJ109" s="5">
        <f>INDEX(Sheet1!$D$2:$D$434,MATCH(Data!B109,Sheet1!$B$2:$B$434,0))</f>
        <v>81280397</v>
      </c>
      <c r="GK109" s="5">
        <f>INDEX(Sheet1!$E$2:$E$434,MATCH(Data!B109,Sheet1!$B$2:$B$434,0))</f>
        <v>1797949</v>
      </c>
      <c r="GL109" s="5">
        <f>INDEX(Sheet1!$H$2:$H$434,MATCH(Data!B109,Sheet1!$B$2:$B$434,0))</f>
        <v>4902876</v>
      </c>
      <c r="GM109" s="5">
        <f>INDEX(Sheet1!$K$2:$K$434,MATCH(Data!B109,Sheet1!$B$2:$B$434,0))</f>
        <v>0</v>
      </c>
      <c r="GN109" s="5">
        <f>INDEX(Sheet1!$F$2:$F$434,MATCH(Data!B109,Sheet1!$B$2:$B$434,0))</f>
        <v>0</v>
      </c>
      <c r="GO109" s="5">
        <f>INDEX(Sheet1!$I$2:$I$434,MATCH(Data!B109,Sheet1!$B$2:$B$434,0))</f>
        <v>658860</v>
      </c>
      <c r="GP109" s="5">
        <f>INDEX(Sheet1!$J$2:$J$434,MATCH(Data!B109,Sheet1!$B$2:$B$434,0))</f>
        <v>39574</v>
      </c>
      <c r="GQ109" s="5">
        <v>77312566</v>
      </c>
      <c r="GR109" s="5">
        <v>1803817</v>
      </c>
      <c r="GS109" s="5">
        <v>4904985</v>
      </c>
      <c r="GT109" s="5">
        <v>0</v>
      </c>
      <c r="GU109" s="5">
        <v>0</v>
      </c>
      <c r="GV109" s="5">
        <v>671464</v>
      </c>
      <c r="GW109" s="5">
        <v>8330</v>
      </c>
    </row>
    <row r="110" spans="1:205" ht="12.75">
      <c r="A110" s="32">
        <v>1666</v>
      </c>
      <c r="B110" s="32" t="s">
        <v>194</v>
      </c>
      <c r="C110" s="32">
        <v>1249484</v>
      </c>
      <c r="D110" s="32">
        <v>0</v>
      </c>
      <c r="E110" s="32">
        <v>39300</v>
      </c>
      <c r="F110" s="32">
        <v>0</v>
      </c>
      <c r="G110" s="32">
        <v>0</v>
      </c>
      <c r="H110" s="32">
        <v>0</v>
      </c>
      <c r="I110" s="32">
        <v>0</v>
      </c>
      <c r="J110" s="32">
        <v>1224997</v>
      </c>
      <c r="K110" s="32">
        <v>0</v>
      </c>
      <c r="L110" s="32">
        <v>36000</v>
      </c>
      <c r="M110" s="32">
        <v>0</v>
      </c>
      <c r="N110" s="32">
        <v>0</v>
      </c>
      <c r="O110" s="32">
        <v>0</v>
      </c>
      <c r="P110" s="32">
        <v>0</v>
      </c>
      <c r="Q110" s="32">
        <v>1172077</v>
      </c>
      <c r="R110" s="32">
        <v>10095</v>
      </c>
      <c r="S110" s="32">
        <v>28905</v>
      </c>
      <c r="T110" s="32">
        <v>0</v>
      </c>
      <c r="U110" s="32">
        <v>0</v>
      </c>
      <c r="V110" s="32">
        <v>0</v>
      </c>
      <c r="W110" s="32">
        <v>0</v>
      </c>
      <c r="X110" s="32">
        <v>881097</v>
      </c>
      <c r="Y110" s="32">
        <v>25095</v>
      </c>
      <c r="Z110" s="32">
        <v>45063</v>
      </c>
      <c r="AA110" s="32">
        <v>0</v>
      </c>
      <c r="AB110" s="32">
        <v>0</v>
      </c>
      <c r="AC110" s="32">
        <v>0</v>
      </c>
      <c r="AD110" s="32">
        <v>0</v>
      </c>
      <c r="AE110" s="32">
        <v>901877</v>
      </c>
      <c r="AF110" s="32">
        <v>45739</v>
      </c>
      <c r="AG110" s="32">
        <v>24261</v>
      </c>
      <c r="AH110" s="32">
        <v>0</v>
      </c>
      <c r="AI110" s="32">
        <v>75442</v>
      </c>
      <c r="AJ110" s="32">
        <v>0</v>
      </c>
      <c r="AK110" s="32">
        <v>0</v>
      </c>
      <c r="AL110" s="32">
        <v>900959</v>
      </c>
      <c r="AM110" s="32">
        <v>70000</v>
      </c>
      <c r="AN110" s="32">
        <v>101692</v>
      </c>
      <c r="AO110" s="32">
        <v>0</v>
      </c>
      <c r="AP110" s="32">
        <v>5000</v>
      </c>
      <c r="AQ110" s="32">
        <v>0</v>
      </c>
      <c r="AR110" s="32">
        <v>0</v>
      </c>
      <c r="AS110" s="32">
        <v>917303</v>
      </c>
      <c r="AT110" s="32">
        <v>38236</v>
      </c>
      <c r="AU110" s="32">
        <v>148364</v>
      </c>
      <c r="AV110" s="32">
        <v>0</v>
      </c>
      <c r="AW110" s="32">
        <v>5000</v>
      </c>
      <c r="AX110" s="32">
        <v>0</v>
      </c>
      <c r="AY110" s="32">
        <v>0</v>
      </c>
      <c r="AZ110" s="32">
        <v>844380</v>
      </c>
      <c r="BA110" s="32">
        <v>50560</v>
      </c>
      <c r="BB110" s="32">
        <v>247169</v>
      </c>
      <c r="BC110" s="32">
        <v>0</v>
      </c>
      <c r="BD110" s="32">
        <v>0</v>
      </c>
      <c r="BE110" s="32">
        <v>0</v>
      </c>
      <c r="BF110" s="32">
        <v>0</v>
      </c>
      <c r="BG110" s="32">
        <v>891471</v>
      </c>
      <c r="BH110" s="32">
        <v>63533</v>
      </c>
      <c r="BI110" s="32">
        <v>255867</v>
      </c>
      <c r="BJ110" s="32">
        <v>0</v>
      </c>
      <c r="BK110" s="32">
        <v>0</v>
      </c>
      <c r="BL110" s="32">
        <v>0</v>
      </c>
      <c r="BM110" s="32">
        <v>0</v>
      </c>
      <c r="BN110" s="32">
        <v>1049588</v>
      </c>
      <c r="BO110" s="32">
        <v>75560</v>
      </c>
      <c r="BP110" s="32">
        <v>244130</v>
      </c>
      <c r="BQ110" s="32">
        <v>0</v>
      </c>
      <c r="BR110" s="32">
        <v>0</v>
      </c>
      <c r="BS110" s="32">
        <v>0</v>
      </c>
      <c r="BT110" s="32">
        <v>0</v>
      </c>
      <c r="BU110" s="32">
        <v>1017728</v>
      </c>
      <c r="BV110" s="32">
        <v>87500</v>
      </c>
      <c r="BW110" s="32">
        <v>242000</v>
      </c>
      <c r="BX110" s="32">
        <v>0</v>
      </c>
      <c r="BY110" s="32">
        <v>0</v>
      </c>
      <c r="BZ110" s="32">
        <v>0</v>
      </c>
      <c r="CA110" s="32">
        <v>0</v>
      </c>
      <c r="CB110" s="32">
        <v>1208602</v>
      </c>
      <c r="CC110" s="32">
        <v>76500</v>
      </c>
      <c r="CD110" s="32">
        <v>230000</v>
      </c>
      <c r="CE110" s="32">
        <v>0</v>
      </c>
      <c r="CF110" s="32">
        <v>0</v>
      </c>
      <c r="CG110" s="32">
        <v>0</v>
      </c>
      <c r="CH110" s="32">
        <v>0</v>
      </c>
      <c r="CI110" s="32">
        <v>1003236</v>
      </c>
      <c r="CJ110" s="32">
        <v>112000</v>
      </c>
      <c r="CK110" s="32">
        <v>237000</v>
      </c>
      <c r="CL110" s="32">
        <v>0</v>
      </c>
      <c r="CO110" s="32">
        <v>0</v>
      </c>
      <c r="CP110" s="32">
        <v>998992</v>
      </c>
      <c r="CQ110" s="32">
        <v>92000</v>
      </c>
      <c r="CR110" s="32">
        <v>233000</v>
      </c>
      <c r="CS110" s="32">
        <v>0</v>
      </c>
      <c r="CV110" s="32">
        <v>0</v>
      </c>
      <c r="CW110" s="32">
        <v>1414126</v>
      </c>
      <c r="CX110" s="32">
        <v>88000</v>
      </c>
      <c r="CY110" s="32">
        <v>235000</v>
      </c>
      <c r="CZ110" s="32">
        <v>0</v>
      </c>
      <c r="DC110" s="32">
        <v>0</v>
      </c>
      <c r="DD110" s="32">
        <v>1764475</v>
      </c>
      <c r="DE110" s="32">
        <v>38950</v>
      </c>
      <c r="DF110" s="32">
        <v>231000</v>
      </c>
      <c r="DG110" s="32">
        <v>0</v>
      </c>
      <c r="DK110" s="32">
        <v>1909981</v>
      </c>
      <c r="DL110" s="32">
        <v>103450</v>
      </c>
      <c r="DM110" s="32">
        <v>239000</v>
      </c>
      <c r="DN110" s="32">
        <v>0</v>
      </c>
      <c r="DR110" s="32">
        <v>2057783</v>
      </c>
      <c r="DS110" s="32">
        <v>50000</v>
      </c>
      <c r="DT110" s="32">
        <v>249000</v>
      </c>
      <c r="DU110" s="32">
        <v>0</v>
      </c>
      <c r="DX110" s="35"/>
      <c r="DY110" s="36">
        <v>1975228</v>
      </c>
      <c r="DZ110" s="36">
        <v>50000</v>
      </c>
      <c r="EA110" s="38">
        <v>248000</v>
      </c>
      <c r="EB110" s="32">
        <v>0</v>
      </c>
      <c r="EF110" s="32">
        <v>1722425</v>
      </c>
      <c r="EG110" s="32">
        <v>50000</v>
      </c>
      <c r="EH110" s="32">
        <v>224751</v>
      </c>
      <c r="EI110" s="32">
        <v>0</v>
      </c>
      <c r="EK110" s="32">
        <v>25000</v>
      </c>
      <c r="EM110" s="32">
        <v>1810184</v>
      </c>
      <c r="EN110" s="32">
        <v>50000</v>
      </c>
      <c r="EO110" s="32">
        <v>192603</v>
      </c>
      <c r="EP110" s="32">
        <v>0</v>
      </c>
      <c r="ER110" s="32">
        <v>25000</v>
      </c>
      <c r="ET110" s="32">
        <v>1846885</v>
      </c>
      <c r="EU110" s="32">
        <v>50000</v>
      </c>
      <c r="EW110" s="32">
        <v>0</v>
      </c>
      <c r="EY110" s="32">
        <v>25000</v>
      </c>
      <c r="FA110" s="32">
        <v>1926001</v>
      </c>
      <c r="FB110" s="32">
        <v>50000</v>
      </c>
      <c r="FD110" s="32">
        <v>0</v>
      </c>
      <c r="FH110" s="32">
        <v>1928150</v>
      </c>
      <c r="FI110" s="32">
        <v>50000</v>
      </c>
      <c r="FK110" s="32">
        <v>0</v>
      </c>
      <c r="FM110" s="32">
        <v>25000</v>
      </c>
      <c r="FO110" s="5">
        <v>2064840</v>
      </c>
      <c r="FP110" s="5">
        <v>50000</v>
      </c>
      <c r="FQ110" s="5">
        <v>0</v>
      </c>
      <c r="FR110" s="5">
        <v>0</v>
      </c>
      <c r="FS110" s="5">
        <v>0</v>
      </c>
      <c r="FT110" s="5">
        <v>25000</v>
      </c>
      <c r="FU110" s="5">
        <v>0</v>
      </c>
      <c r="FV110" s="5">
        <v>2217653</v>
      </c>
      <c r="FW110" s="5">
        <v>0</v>
      </c>
      <c r="FX110" s="5">
        <v>0</v>
      </c>
      <c r="FY110" s="5">
        <v>0</v>
      </c>
      <c r="FZ110" s="5">
        <v>0</v>
      </c>
      <c r="GA110" s="5">
        <v>25000</v>
      </c>
      <c r="GB110" s="5">
        <v>0</v>
      </c>
      <c r="GC110" s="5">
        <v>1959299</v>
      </c>
      <c r="GD110" s="5">
        <v>0</v>
      </c>
      <c r="GE110" s="5">
        <v>0</v>
      </c>
      <c r="GF110" s="5">
        <v>0</v>
      </c>
      <c r="GG110" s="5">
        <v>0</v>
      </c>
      <c r="GH110" s="5">
        <v>25000</v>
      </c>
      <c r="GI110" s="5">
        <v>0</v>
      </c>
      <c r="GJ110" s="5">
        <f>INDEX(Sheet1!$D$2:$D$434,MATCH(Data!B110,Sheet1!$B$2:$B$434,0))</f>
        <v>1933049</v>
      </c>
      <c r="GK110" s="5">
        <f>INDEX(Sheet1!$E$2:$E$434,MATCH(Data!B110,Sheet1!$B$2:$B$434,0))</f>
        <v>0</v>
      </c>
      <c r="GL110" s="5">
        <f>INDEX(Sheet1!$H$2:$H$434,MATCH(Data!B110,Sheet1!$B$2:$B$434,0))</f>
        <v>0</v>
      </c>
      <c r="GM110" s="5">
        <f>INDEX(Sheet1!$K$2:$K$434,MATCH(Data!B110,Sheet1!$B$2:$B$434,0))</f>
        <v>0</v>
      </c>
      <c r="GN110" s="5">
        <f>INDEX(Sheet1!$F$2:$F$434,MATCH(Data!B110,Sheet1!$B$2:$B$434,0))</f>
        <v>0</v>
      </c>
      <c r="GO110" s="5">
        <f>INDEX(Sheet1!$I$2:$I$434,MATCH(Data!B110,Sheet1!$B$2:$B$434,0))</f>
        <v>25000</v>
      </c>
      <c r="GP110" s="5">
        <f>INDEX(Sheet1!$J$2:$J$434,MATCH(Data!B110,Sheet1!$B$2:$B$434,0))</f>
        <v>0</v>
      </c>
      <c r="GQ110" s="5">
        <v>2005637</v>
      </c>
      <c r="GR110" s="5">
        <v>0</v>
      </c>
      <c r="GS110" s="5">
        <v>0</v>
      </c>
      <c r="GT110" s="5">
        <v>0</v>
      </c>
      <c r="GU110" s="5">
        <v>0</v>
      </c>
      <c r="GV110" s="5">
        <v>25000</v>
      </c>
      <c r="GW110" s="5">
        <v>0</v>
      </c>
    </row>
    <row r="111" spans="1:205" ht="12.75">
      <c r="A111" s="32">
        <v>1687</v>
      </c>
      <c r="B111" s="32" t="s">
        <v>195</v>
      </c>
      <c r="C111" s="32">
        <v>1425849</v>
      </c>
      <c r="D111" s="32">
        <v>0</v>
      </c>
      <c r="E111" s="32">
        <v>172781</v>
      </c>
      <c r="F111" s="32">
        <v>0</v>
      </c>
      <c r="G111" s="32">
        <v>0</v>
      </c>
      <c r="H111" s="32">
        <v>0</v>
      </c>
      <c r="I111" s="32">
        <v>0</v>
      </c>
      <c r="J111" s="32">
        <v>1569864</v>
      </c>
      <c r="K111" s="32">
        <v>0</v>
      </c>
      <c r="L111" s="32">
        <v>174678</v>
      </c>
      <c r="M111" s="32">
        <v>0</v>
      </c>
      <c r="N111" s="32">
        <v>0</v>
      </c>
      <c r="O111" s="32">
        <v>0</v>
      </c>
      <c r="P111" s="32">
        <v>272</v>
      </c>
      <c r="Q111" s="32">
        <v>1774400</v>
      </c>
      <c r="R111" s="32">
        <v>0</v>
      </c>
      <c r="S111" s="32">
        <v>176237</v>
      </c>
      <c r="T111" s="32">
        <v>0</v>
      </c>
      <c r="U111" s="32">
        <v>0</v>
      </c>
      <c r="V111" s="32">
        <v>0</v>
      </c>
      <c r="W111" s="32">
        <v>0</v>
      </c>
      <c r="X111" s="32">
        <v>1334469</v>
      </c>
      <c r="Y111" s="32">
        <v>0</v>
      </c>
      <c r="Z111" s="32">
        <v>174316</v>
      </c>
      <c r="AA111" s="32">
        <v>0</v>
      </c>
      <c r="AB111" s="32">
        <v>0</v>
      </c>
      <c r="AC111" s="32">
        <v>0</v>
      </c>
      <c r="AD111" s="32">
        <v>0</v>
      </c>
      <c r="AE111" s="32">
        <v>1404722</v>
      </c>
      <c r="AF111" s="32">
        <v>0</v>
      </c>
      <c r="AG111" s="32">
        <v>174460</v>
      </c>
      <c r="AH111" s="32">
        <v>0</v>
      </c>
      <c r="AI111" s="32">
        <v>0</v>
      </c>
      <c r="AJ111" s="32">
        <v>0</v>
      </c>
      <c r="AK111" s="32">
        <v>0</v>
      </c>
      <c r="AL111" s="32">
        <v>1382275</v>
      </c>
      <c r="AM111" s="32">
        <v>0</v>
      </c>
      <c r="AN111" s="32">
        <v>169913</v>
      </c>
      <c r="AO111" s="32">
        <v>0</v>
      </c>
      <c r="AP111" s="32">
        <v>0</v>
      </c>
      <c r="AQ111" s="32">
        <v>0</v>
      </c>
      <c r="AR111" s="32">
        <v>0</v>
      </c>
      <c r="AS111" s="32">
        <v>1440791</v>
      </c>
      <c r="AT111" s="32">
        <v>0</v>
      </c>
      <c r="AU111" s="32">
        <v>169463</v>
      </c>
      <c r="AV111" s="32">
        <v>0</v>
      </c>
      <c r="AW111" s="32">
        <v>0</v>
      </c>
      <c r="AX111" s="32">
        <v>0</v>
      </c>
      <c r="AY111" s="32">
        <v>0</v>
      </c>
      <c r="AZ111" s="32">
        <v>1376758</v>
      </c>
      <c r="BA111" s="32">
        <v>6371</v>
      </c>
      <c r="BB111" s="32">
        <v>169978</v>
      </c>
      <c r="BC111" s="32">
        <v>0</v>
      </c>
      <c r="BD111" s="32">
        <v>0</v>
      </c>
      <c r="BE111" s="32">
        <v>0</v>
      </c>
      <c r="BF111" s="32">
        <v>0</v>
      </c>
      <c r="BG111" s="32">
        <v>1622098</v>
      </c>
      <c r="BH111" s="32">
        <v>6364</v>
      </c>
      <c r="BI111" s="32">
        <v>165328</v>
      </c>
      <c r="BJ111" s="32">
        <v>0</v>
      </c>
      <c r="BK111" s="32">
        <v>0</v>
      </c>
      <c r="BL111" s="32">
        <v>5035</v>
      </c>
      <c r="BM111" s="32">
        <v>0</v>
      </c>
      <c r="BN111" s="32">
        <v>1567426</v>
      </c>
      <c r="BO111" s="32">
        <v>6364</v>
      </c>
      <c r="BP111" s="32">
        <v>165458</v>
      </c>
      <c r="BQ111" s="32">
        <v>0</v>
      </c>
      <c r="BR111" s="32">
        <v>0</v>
      </c>
      <c r="BS111" s="32">
        <v>0</v>
      </c>
      <c r="BT111" s="32">
        <v>0</v>
      </c>
      <c r="BU111" s="32">
        <v>1647774</v>
      </c>
      <c r="BV111" s="32">
        <v>6364</v>
      </c>
      <c r="BW111" s="32">
        <v>165243</v>
      </c>
      <c r="BX111" s="32">
        <v>0</v>
      </c>
      <c r="BY111" s="32">
        <v>0</v>
      </c>
      <c r="BZ111" s="32">
        <v>11364</v>
      </c>
      <c r="CA111" s="32">
        <v>0</v>
      </c>
      <c r="CB111" s="32">
        <v>1903345</v>
      </c>
      <c r="CC111" s="32">
        <v>9364</v>
      </c>
      <c r="CD111" s="32">
        <v>172548</v>
      </c>
      <c r="CE111" s="32">
        <v>0</v>
      </c>
      <c r="CF111" s="32">
        <v>0</v>
      </c>
      <c r="CG111" s="32">
        <v>0</v>
      </c>
      <c r="CH111" s="32">
        <v>0</v>
      </c>
      <c r="CI111" s="32">
        <v>1779968</v>
      </c>
      <c r="CJ111" s="32">
        <v>9364</v>
      </c>
      <c r="CK111" s="32">
        <v>171547</v>
      </c>
      <c r="CL111" s="32">
        <v>0</v>
      </c>
      <c r="CN111" s="32">
        <v>10000</v>
      </c>
      <c r="CO111" s="32">
        <v>0</v>
      </c>
      <c r="CP111" s="32">
        <v>1810617</v>
      </c>
      <c r="CQ111" s="32">
        <v>9364</v>
      </c>
      <c r="CR111" s="32">
        <v>170173</v>
      </c>
      <c r="CS111" s="32">
        <v>0</v>
      </c>
      <c r="CU111" s="32">
        <v>12000</v>
      </c>
      <c r="CV111" s="32">
        <v>0</v>
      </c>
      <c r="CW111" s="32">
        <v>2049253</v>
      </c>
      <c r="CX111" s="32">
        <v>9364</v>
      </c>
      <c r="CY111" s="32">
        <v>170173</v>
      </c>
      <c r="CZ111" s="32">
        <v>0</v>
      </c>
      <c r="DB111" s="32">
        <v>12000</v>
      </c>
      <c r="DC111" s="32">
        <v>0</v>
      </c>
      <c r="DD111" s="32">
        <v>2178702</v>
      </c>
      <c r="DE111" s="32">
        <v>9364</v>
      </c>
      <c r="DF111" s="32">
        <v>161878</v>
      </c>
      <c r="DG111" s="32">
        <v>0</v>
      </c>
      <c r="DI111" s="32">
        <v>12000</v>
      </c>
      <c r="DK111" s="32">
        <v>2208026</v>
      </c>
      <c r="DM111" s="32">
        <v>168760</v>
      </c>
      <c r="DN111" s="32">
        <v>0</v>
      </c>
      <c r="DP111" s="32">
        <v>10000</v>
      </c>
      <c r="DR111" s="32">
        <v>2155706</v>
      </c>
      <c r="DT111" s="32">
        <v>139945</v>
      </c>
      <c r="DU111" s="32">
        <v>0</v>
      </c>
      <c r="DW111" s="32">
        <v>2000</v>
      </c>
      <c r="DX111" s="35"/>
      <c r="DY111" s="36">
        <v>2072941</v>
      </c>
      <c r="DZ111" s="37"/>
      <c r="EA111" s="35"/>
      <c r="EB111" s="32">
        <v>0</v>
      </c>
      <c r="ED111" s="32">
        <v>8500</v>
      </c>
      <c r="EF111" s="32">
        <v>2031029</v>
      </c>
      <c r="EI111" s="32">
        <v>0</v>
      </c>
      <c r="EK111" s="32">
        <v>8500</v>
      </c>
      <c r="EM111" s="32">
        <v>2057345</v>
      </c>
      <c r="EP111" s="32">
        <v>0</v>
      </c>
      <c r="ER111" s="32">
        <v>8500</v>
      </c>
      <c r="ET111" s="32">
        <v>2000720</v>
      </c>
      <c r="EW111" s="32">
        <v>0</v>
      </c>
      <c r="EY111" s="32">
        <v>8500</v>
      </c>
      <c r="FA111" s="32">
        <v>2022332</v>
      </c>
      <c r="FD111" s="32">
        <v>0</v>
      </c>
      <c r="FF111" s="32">
        <v>8500</v>
      </c>
      <c r="FH111" s="32">
        <v>2025546</v>
      </c>
      <c r="FK111" s="32">
        <v>0</v>
      </c>
      <c r="FM111" s="32">
        <v>8500</v>
      </c>
      <c r="FO111" s="5">
        <v>2020285</v>
      </c>
      <c r="FP111" s="5">
        <v>0</v>
      </c>
      <c r="FQ111" s="5">
        <v>0</v>
      </c>
      <c r="FR111" s="5">
        <v>0</v>
      </c>
      <c r="FS111" s="5">
        <v>0</v>
      </c>
      <c r="FT111" s="5">
        <v>8500</v>
      </c>
      <c r="FU111" s="5">
        <v>0</v>
      </c>
      <c r="FV111" s="5">
        <v>2240607</v>
      </c>
      <c r="FW111" s="5">
        <v>0</v>
      </c>
      <c r="FX111" s="5">
        <v>0</v>
      </c>
      <c r="FY111" s="5">
        <v>0</v>
      </c>
      <c r="FZ111" s="5">
        <v>0</v>
      </c>
      <c r="GA111" s="5">
        <v>8500</v>
      </c>
      <c r="GB111" s="5">
        <v>0</v>
      </c>
      <c r="GC111" s="5">
        <v>2308612</v>
      </c>
      <c r="GD111" s="5">
        <v>0</v>
      </c>
      <c r="GE111" s="5">
        <v>0</v>
      </c>
      <c r="GF111" s="5">
        <v>0</v>
      </c>
      <c r="GG111" s="5">
        <v>0</v>
      </c>
      <c r="GH111" s="5">
        <v>8500</v>
      </c>
      <c r="GI111" s="5">
        <v>0</v>
      </c>
      <c r="GJ111" s="5">
        <f>INDEX(Sheet1!$D$2:$D$434,MATCH(Data!B111,Sheet1!$B$2:$B$434,0))</f>
        <v>2214600</v>
      </c>
      <c r="GK111" s="5">
        <f>INDEX(Sheet1!$E$2:$E$434,MATCH(Data!B111,Sheet1!$B$2:$B$434,0))</f>
        <v>0</v>
      </c>
      <c r="GL111" s="5">
        <f>INDEX(Sheet1!$H$2:$H$434,MATCH(Data!B111,Sheet1!$B$2:$B$434,0))</f>
        <v>0</v>
      </c>
      <c r="GM111" s="5">
        <f>INDEX(Sheet1!$K$2:$K$434,MATCH(Data!B111,Sheet1!$B$2:$B$434,0))</f>
        <v>0</v>
      </c>
      <c r="GN111" s="5">
        <f>INDEX(Sheet1!$F$2:$F$434,MATCH(Data!B111,Sheet1!$B$2:$B$434,0))</f>
        <v>0</v>
      </c>
      <c r="GO111" s="5">
        <f>INDEX(Sheet1!$I$2:$I$434,MATCH(Data!B111,Sheet1!$B$2:$B$434,0))</f>
        <v>8500</v>
      </c>
      <c r="GP111" s="5">
        <f>INDEX(Sheet1!$J$2:$J$434,MATCH(Data!B111,Sheet1!$B$2:$B$434,0))</f>
        <v>0</v>
      </c>
      <c r="GQ111" s="5">
        <v>1970669</v>
      </c>
      <c r="GR111" s="5">
        <v>0</v>
      </c>
      <c r="GS111" s="5">
        <v>0</v>
      </c>
      <c r="GT111" s="5">
        <v>0</v>
      </c>
      <c r="GU111" s="5">
        <v>0</v>
      </c>
      <c r="GV111" s="5">
        <v>8500</v>
      </c>
      <c r="GW111" s="5">
        <v>0</v>
      </c>
    </row>
    <row r="112" spans="1:205" ht="12.75">
      <c r="A112" s="32">
        <v>1694</v>
      </c>
      <c r="B112" s="32" t="s">
        <v>196</v>
      </c>
      <c r="C112" s="32">
        <v>3207711</v>
      </c>
      <c r="D112" s="32">
        <v>0</v>
      </c>
      <c r="E112" s="32">
        <v>543820</v>
      </c>
      <c r="F112" s="32">
        <v>0</v>
      </c>
      <c r="G112" s="32">
        <v>0</v>
      </c>
      <c r="H112" s="32">
        <v>0</v>
      </c>
      <c r="I112" s="32">
        <v>0</v>
      </c>
      <c r="J112" s="32">
        <v>3094183</v>
      </c>
      <c r="K112" s="32">
        <v>0</v>
      </c>
      <c r="L112" s="32">
        <v>574338</v>
      </c>
      <c r="M112" s="32">
        <v>0</v>
      </c>
      <c r="N112" s="32">
        <v>0</v>
      </c>
      <c r="O112" s="32">
        <v>0</v>
      </c>
      <c r="P112" s="32">
        <v>0</v>
      </c>
      <c r="Q112" s="32">
        <v>3124876</v>
      </c>
      <c r="R112" s="32">
        <v>0</v>
      </c>
      <c r="S112" s="32">
        <v>574338</v>
      </c>
      <c r="T112" s="32">
        <v>0</v>
      </c>
      <c r="U112" s="32">
        <v>0</v>
      </c>
      <c r="V112" s="32">
        <v>0</v>
      </c>
      <c r="W112" s="32">
        <v>0</v>
      </c>
      <c r="X112" s="32">
        <v>2301892</v>
      </c>
      <c r="Y112" s="32">
        <v>0</v>
      </c>
      <c r="Z112" s="32">
        <v>571030</v>
      </c>
      <c r="AA112" s="32">
        <v>0</v>
      </c>
      <c r="AB112" s="32">
        <v>0</v>
      </c>
      <c r="AC112" s="32">
        <v>0</v>
      </c>
      <c r="AD112" s="32">
        <v>0</v>
      </c>
      <c r="AE112" s="32">
        <v>2480101</v>
      </c>
      <c r="AF112" s="32">
        <v>0</v>
      </c>
      <c r="AG112" s="32">
        <v>568420</v>
      </c>
      <c r="AH112" s="32">
        <v>0</v>
      </c>
      <c r="AI112" s="32">
        <v>0</v>
      </c>
      <c r="AJ112" s="32">
        <v>0</v>
      </c>
      <c r="AK112" s="32">
        <v>0</v>
      </c>
      <c r="AL112" s="32">
        <v>2704514</v>
      </c>
      <c r="AM112" s="32">
        <v>0</v>
      </c>
      <c r="AN112" s="32">
        <v>489139</v>
      </c>
      <c r="AO112" s="32">
        <v>0</v>
      </c>
      <c r="AP112" s="32">
        <v>0</v>
      </c>
      <c r="AQ112" s="32">
        <v>0</v>
      </c>
      <c r="AR112" s="32">
        <v>0</v>
      </c>
      <c r="AS112" s="32">
        <v>2582850</v>
      </c>
      <c r="AT112" s="32">
        <v>21227</v>
      </c>
      <c r="AU112" s="32">
        <v>491783</v>
      </c>
      <c r="AV112" s="32">
        <v>0</v>
      </c>
      <c r="AW112" s="32">
        <v>0</v>
      </c>
      <c r="AX112" s="32">
        <v>0</v>
      </c>
      <c r="AY112" s="32">
        <v>0</v>
      </c>
      <c r="AZ112" s="32">
        <v>2843303</v>
      </c>
      <c r="BA112" s="32">
        <v>0</v>
      </c>
      <c r="BB112" s="32">
        <v>1378600</v>
      </c>
      <c r="BC112" s="32">
        <v>0</v>
      </c>
      <c r="BD112" s="32">
        <v>0</v>
      </c>
      <c r="BE112" s="32">
        <v>0</v>
      </c>
      <c r="BF112" s="32">
        <v>0</v>
      </c>
      <c r="BG112" s="32">
        <v>2805259</v>
      </c>
      <c r="BH112" s="32">
        <v>0</v>
      </c>
      <c r="BI112" s="32">
        <v>1746153</v>
      </c>
      <c r="BJ112" s="32">
        <v>0</v>
      </c>
      <c r="BK112" s="32">
        <v>0</v>
      </c>
      <c r="BL112" s="32">
        <v>0</v>
      </c>
      <c r="BM112" s="32">
        <v>0</v>
      </c>
      <c r="BN112" s="32">
        <v>3636451</v>
      </c>
      <c r="BO112" s="32">
        <v>0</v>
      </c>
      <c r="BP112" s="32">
        <v>1723121</v>
      </c>
      <c r="BQ112" s="32">
        <v>0</v>
      </c>
      <c r="BR112" s="32">
        <v>0</v>
      </c>
      <c r="BS112" s="32">
        <v>0</v>
      </c>
      <c r="BT112" s="32">
        <v>0</v>
      </c>
      <c r="BU112" s="32">
        <v>3434502.06</v>
      </c>
      <c r="BV112" s="32">
        <v>0</v>
      </c>
      <c r="BW112" s="32">
        <v>1729291</v>
      </c>
      <c r="BX112" s="32">
        <v>0</v>
      </c>
      <c r="BY112" s="32">
        <v>0</v>
      </c>
      <c r="BZ112" s="32">
        <v>0</v>
      </c>
      <c r="CA112" s="32">
        <v>0</v>
      </c>
      <c r="CB112" s="32">
        <v>3812251</v>
      </c>
      <c r="CC112" s="32">
        <v>108949</v>
      </c>
      <c r="CD112" s="32">
        <v>1842460</v>
      </c>
      <c r="CE112" s="32">
        <v>0</v>
      </c>
      <c r="CF112" s="32">
        <v>0</v>
      </c>
      <c r="CG112" s="32">
        <v>0</v>
      </c>
      <c r="CH112" s="32">
        <v>0</v>
      </c>
      <c r="CI112" s="32">
        <v>3636612</v>
      </c>
      <c r="CJ112" s="32">
        <v>111367</v>
      </c>
      <c r="CK112" s="32">
        <v>1871370</v>
      </c>
      <c r="CL112" s="32">
        <v>0</v>
      </c>
      <c r="CO112" s="32">
        <v>0</v>
      </c>
      <c r="CP112" s="32">
        <v>4086696</v>
      </c>
      <c r="CQ112" s="32">
        <v>114151</v>
      </c>
      <c r="CR112" s="32">
        <v>1960474</v>
      </c>
      <c r="CS112" s="32">
        <v>0</v>
      </c>
      <c r="CV112" s="32">
        <v>5691</v>
      </c>
      <c r="CW112" s="32">
        <v>4241525</v>
      </c>
      <c r="CX112" s="32">
        <v>117189</v>
      </c>
      <c r="CY112" s="32">
        <v>2059470</v>
      </c>
      <c r="CZ112" s="32">
        <v>0</v>
      </c>
      <c r="DC112" s="32">
        <v>3364</v>
      </c>
      <c r="DD112" s="32">
        <v>4795761</v>
      </c>
      <c r="DE112" s="32">
        <v>119930</v>
      </c>
      <c r="DF112" s="32">
        <v>2178433</v>
      </c>
      <c r="DG112" s="32">
        <v>0</v>
      </c>
      <c r="DJ112" s="32">
        <v>1970</v>
      </c>
      <c r="DK112" s="32">
        <v>4752792</v>
      </c>
      <c r="DL112" s="32">
        <v>122929</v>
      </c>
      <c r="DM112" s="32">
        <v>2301690</v>
      </c>
      <c r="DN112" s="32">
        <v>0</v>
      </c>
      <c r="DQ112" s="32">
        <v>2368</v>
      </c>
      <c r="DR112" s="32">
        <v>5154995</v>
      </c>
      <c r="DS112" s="32">
        <v>129746</v>
      </c>
      <c r="DT112" s="32">
        <v>2434891</v>
      </c>
      <c r="DU112" s="32">
        <v>0</v>
      </c>
      <c r="DX112" s="38">
        <v>3524</v>
      </c>
      <c r="DY112" s="36">
        <v>5346176</v>
      </c>
      <c r="DZ112" s="36">
        <v>132000</v>
      </c>
      <c r="EA112" s="38">
        <v>2341479</v>
      </c>
      <c r="EB112" s="32">
        <v>0</v>
      </c>
      <c r="EF112" s="32">
        <v>5108511</v>
      </c>
      <c r="EG112" s="32">
        <v>121372</v>
      </c>
      <c r="EH112" s="32">
        <v>2694135</v>
      </c>
      <c r="EI112" s="32">
        <v>0</v>
      </c>
      <c r="EL112" s="32">
        <v>631</v>
      </c>
      <c r="EM112" s="32">
        <v>5166670</v>
      </c>
      <c r="EN112" s="32">
        <v>129525</v>
      </c>
      <c r="EO112" s="32">
        <v>2833448</v>
      </c>
      <c r="EP112" s="32">
        <v>0</v>
      </c>
      <c r="ES112" s="32">
        <v>200</v>
      </c>
      <c r="ET112" s="32">
        <v>5981177</v>
      </c>
      <c r="EU112" s="32">
        <v>135944</v>
      </c>
      <c r="EV112" s="32">
        <v>2948948</v>
      </c>
      <c r="EW112" s="32">
        <v>0</v>
      </c>
      <c r="EZ112" s="32">
        <v>1402</v>
      </c>
      <c r="FA112" s="32">
        <v>5702413</v>
      </c>
      <c r="FB112" s="32">
        <v>141544</v>
      </c>
      <c r="FC112" s="32">
        <v>3092448</v>
      </c>
      <c r="FD112" s="32">
        <v>0</v>
      </c>
      <c r="FH112" s="32">
        <v>5096817</v>
      </c>
      <c r="FI112" s="32">
        <v>141691</v>
      </c>
      <c r="FJ112" s="32">
        <v>3089050</v>
      </c>
      <c r="FK112" s="32">
        <v>0</v>
      </c>
      <c r="FO112" s="5">
        <v>5171702</v>
      </c>
      <c r="FP112" s="5">
        <v>146285</v>
      </c>
      <c r="FQ112" s="5">
        <v>3091650</v>
      </c>
      <c r="FR112" s="5">
        <v>0</v>
      </c>
      <c r="FS112" s="5">
        <v>0</v>
      </c>
      <c r="FT112" s="5">
        <v>0</v>
      </c>
      <c r="FU112" s="5">
        <v>0</v>
      </c>
      <c r="FV112" s="5">
        <v>5345702</v>
      </c>
      <c r="FW112" s="5">
        <v>150103</v>
      </c>
      <c r="FX112" s="5">
        <v>3093025</v>
      </c>
      <c r="FY112" s="5">
        <v>0</v>
      </c>
      <c r="FZ112" s="5">
        <v>0</v>
      </c>
      <c r="GA112" s="5">
        <v>0</v>
      </c>
      <c r="GB112" s="5">
        <v>0</v>
      </c>
      <c r="GC112" s="5">
        <v>6105688</v>
      </c>
      <c r="GD112" s="5">
        <v>0</v>
      </c>
      <c r="GE112" s="5">
        <v>3230919</v>
      </c>
      <c r="GF112" s="5">
        <v>0</v>
      </c>
      <c r="GG112" s="5">
        <v>0</v>
      </c>
      <c r="GH112" s="5">
        <v>0</v>
      </c>
      <c r="GI112" s="5">
        <v>0</v>
      </c>
      <c r="GJ112" s="5">
        <f>INDEX(Sheet1!$D$2:$D$434,MATCH(Data!B112,Sheet1!$B$2:$B$434,0))</f>
        <v>6480751</v>
      </c>
      <c r="GK112" s="5">
        <f>INDEX(Sheet1!$E$2:$E$434,MATCH(Data!B112,Sheet1!$B$2:$B$434,0))</f>
        <v>0</v>
      </c>
      <c r="GL112" s="5">
        <f>INDEX(Sheet1!$H$2:$H$434,MATCH(Data!B112,Sheet1!$B$2:$B$434,0))</f>
        <v>3232322</v>
      </c>
      <c r="GM112" s="5">
        <f>INDEX(Sheet1!$K$2:$K$434,MATCH(Data!B112,Sheet1!$B$2:$B$434,0))</f>
        <v>0</v>
      </c>
      <c r="GN112" s="5">
        <f>INDEX(Sheet1!$F$2:$F$434,MATCH(Data!B112,Sheet1!$B$2:$B$434,0))</f>
        <v>0</v>
      </c>
      <c r="GO112" s="5">
        <f>INDEX(Sheet1!$I$2:$I$434,MATCH(Data!B112,Sheet1!$B$2:$B$434,0))</f>
        <v>0</v>
      </c>
      <c r="GP112" s="5">
        <f>INDEX(Sheet1!$J$2:$J$434,MATCH(Data!B112,Sheet1!$B$2:$B$434,0))</f>
        <v>0</v>
      </c>
      <c r="GQ112" s="5">
        <v>5585655</v>
      </c>
      <c r="GR112" s="5">
        <v>0</v>
      </c>
      <c r="GS112" s="5">
        <v>4109000</v>
      </c>
      <c r="GT112" s="5">
        <v>0</v>
      </c>
      <c r="GU112" s="5">
        <v>0</v>
      </c>
      <c r="GV112" s="5">
        <v>0</v>
      </c>
      <c r="GW112" s="5">
        <v>0</v>
      </c>
    </row>
    <row r="113" spans="1:205" ht="12.75">
      <c r="A113" s="32">
        <v>1729</v>
      </c>
      <c r="B113" s="32" t="s">
        <v>197</v>
      </c>
      <c r="C113" s="32">
        <v>1570225</v>
      </c>
      <c r="D113" s="32">
        <v>0</v>
      </c>
      <c r="E113" s="32">
        <v>415375</v>
      </c>
      <c r="F113" s="32">
        <v>0</v>
      </c>
      <c r="G113" s="32">
        <v>0</v>
      </c>
      <c r="H113" s="32">
        <v>0</v>
      </c>
      <c r="I113" s="32">
        <v>0</v>
      </c>
      <c r="J113" s="32">
        <v>1432242</v>
      </c>
      <c r="K113" s="32">
        <v>0</v>
      </c>
      <c r="L113" s="32">
        <v>364700</v>
      </c>
      <c r="M113" s="32">
        <v>0</v>
      </c>
      <c r="N113" s="32">
        <v>0</v>
      </c>
      <c r="O113" s="32">
        <v>0</v>
      </c>
      <c r="P113" s="32">
        <v>0</v>
      </c>
      <c r="Q113" s="32">
        <v>1361740</v>
      </c>
      <c r="R113" s="32">
        <v>0</v>
      </c>
      <c r="S113" s="32">
        <v>390000</v>
      </c>
      <c r="T113" s="32">
        <v>0</v>
      </c>
      <c r="U113" s="32">
        <v>0</v>
      </c>
      <c r="V113" s="32">
        <v>0</v>
      </c>
      <c r="W113" s="32">
        <v>0</v>
      </c>
      <c r="X113" s="32">
        <v>1118489</v>
      </c>
      <c r="Y113" s="32">
        <v>0</v>
      </c>
      <c r="Z113" s="32">
        <v>418000</v>
      </c>
      <c r="AA113" s="32">
        <v>0</v>
      </c>
      <c r="AB113" s="32">
        <v>0</v>
      </c>
      <c r="AC113" s="32">
        <v>0</v>
      </c>
      <c r="AD113" s="32">
        <v>0</v>
      </c>
      <c r="AE113" s="32">
        <v>1208718</v>
      </c>
      <c r="AF113" s="32">
        <v>0</v>
      </c>
      <c r="AG113" s="32">
        <v>436000</v>
      </c>
      <c r="AH113" s="32">
        <v>0</v>
      </c>
      <c r="AI113" s="32">
        <v>0</v>
      </c>
      <c r="AJ113" s="32">
        <v>0</v>
      </c>
      <c r="AK113" s="32">
        <v>0</v>
      </c>
      <c r="AL113" s="32">
        <v>1285457</v>
      </c>
      <c r="AM113" s="32">
        <v>0</v>
      </c>
      <c r="AN113" s="32">
        <v>424000</v>
      </c>
      <c r="AO113" s="32">
        <v>0</v>
      </c>
      <c r="AP113" s="32">
        <v>0</v>
      </c>
      <c r="AQ113" s="32">
        <v>0</v>
      </c>
      <c r="AR113" s="32">
        <v>87</v>
      </c>
      <c r="AS113" s="32">
        <v>1332212</v>
      </c>
      <c r="AT113" s="32">
        <v>0</v>
      </c>
      <c r="AU113" s="32">
        <v>455000</v>
      </c>
      <c r="AV113" s="32">
        <v>0</v>
      </c>
      <c r="AW113" s="32">
        <v>0</v>
      </c>
      <c r="AX113" s="32">
        <v>0</v>
      </c>
      <c r="AY113" s="32">
        <v>50</v>
      </c>
      <c r="AZ113" s="32">
        <v>1366545</v>
      </c>
      <c r="BA113" s="32">
        <v>0</v>
      </c>
      <c r="BB113" s="32">
        <v>451000</v>
      </c>
      <c r="BC113" s="32">
        <v>0</v>
      </c>
      <c r="BD113" s="32">
        <v>0</v>
      </c>
      <c r="BE113" s="32">
        <v>0</v>
      </c>
      <c r="BF113" s="32">
        <v>1316</v>
      </c>
      <c r="BG113" s="32">
        <v>1500878</v>
      </c>
      <c r="BH113" s="32">
        <v>0</v>
      </c>
      <c r="BI113" s="32">
        <v>444500</v>
      </c>
      <c r="BJ113" s="32">
        <v>0</v>
      </c>
      <c r="BK113" s="32">
        <v>0</v>
      </c>
      <c r="BL113" s="32">
        <v>0</v>
      </c>
      <c r="BM113" s="32">
        <v>0</v>
      </c>
      <c r="BN113" s="32">
        <v>1528163</v>
      </c>
      <c r="BO113" s="32">
        <v>0</v>
      </c>
      <c r="BP113" s="32">
        <v>451000</v>
      </c>
      <c r="BQ113" s="32">
        <v>0</v>
      </c>
      <c r="BR113" s="32">
        <v>0</v>
      </c>
      <c r="BS113" s="32">
        <v>0</v>
      </c>
      <c r="BT113" s="32">
        <v>0</v>
      </c>
      <c r="BU113" s="32">
        <v>1528196</v>
      </c>
      <c r="BV113" s="32">
        <v>0</v>
      </c>
      <c r="BW113" s="32">
        <v>450000</v>
      </c>
      <c r="BX113" s="32">
        <v>0</v>
      </c>
      <c r="BY113" s="32">
        <v>0</v>
      </c>
      <c r="BZ113" s="32">
        <v>0</v>
      </c>
      <c r="CA113" s="32">
        <v>0</v>
      </c>
      <c r="CB113" s="32">
        <v>1764640</v>
      </c>
      <c r="CC113" s="32">
        <v>0</v>
      </c>
      <c r="CD113" s="32">
        <v>452000</v>
      </c>
      <c r="CE113" s="32">
        <v>0</v>
      </c>
      <c r="CF113" s="32">
        <v>0</v>
      </c>
      <c r="CG113" s="32">
        <v>0</v>
      </c>
      <c r="CH113" s="32">
        <v>146</v>
      </c>
      <c r="CI113" s="32">
        <v>1469749</v>
      </c>
      <c r="CJ113" s="32">
        <v>94224</v>
      </c>
      <c r="CK113" s="32">
        <v>453965</v>
      </c>
      <c r="CL113" s="32">
        <v>0</v>
      </c>
      <c r="CO113" s="32">
        <v>0</v>
      </c>
      <c r="CP113" s="32">
        <v>1554450</v>
      </c>
      <c r="CQ113" s="32">
        <v>93315</v>
      </c>
      <c r="CR113" s="32">
        <v>509633</v>
      </c>
      <c r="CS113" s="32">
        <v>0</v>
      </c>
      <c r="CV113" s="32">
        <v>0</v>
      </c>
      <c r="CW113" s="32">
        <v>1779022</v>
      </c>
      <c r="CX113" s="32">
        <v>96567</v>
      </c>
      <c r="CY113" s="32">
        <v>466595</v>
      </c>
      <c r="CZ113" s="32">
        <v>0</v>
      </c>
      <c r="DC113" s="32">
        <v>0</v>
      </c>
      <c r="DD113" s="32">
        <v>1788976</v>
      </c>
      <c r="DE113" s="32">
        <v>93722</v>
      </c>
      <c r="DF113" s="32">
        <v>544915</v>
      </c>
      <c r="DG113" s="32">
        <v>0</v>
      </c>
      <c r="DI113" s="32">
        <v>20000</v>
      </c>
      <c r="DK113" s="32">
        <v>1912951</v>
      </c>
      <c r="DL113" s="32">
        <v>95734</v>
      </c>
      <c r="DM113" s="32">
        <v>407180</v>
      </c>
      <c r="DN113" s="32">
        <v>0</v>
      </c>
      <c r="DR113" s="32">
        <v>2112795</v>
      </c>
      <c r="DS113" s="32">
        <v>97463</v>
      </c>
      <c r="DT113" s="32">
        <v>436333</v>
      </c>
      <c r="DU113" s="32">
        <v>0</v>
      </c>
      <c r="DX113" s="35"/>
      <c r="DY113" s="36">
        <v>2147147</v>
      </c>
      <c r="DZ113" s="36">
        <v>93983</v>
      </c>
      <c r="EA113" s="38">
        <v>436460</v>
      </c>
      <c r="EB113" s="32">
        <v>0</v>
      </c>
      <c r="EF113" s="32">
        <v>2136684</v>
      </c>
      <c r="EG113" s="32">
        <v>95289</v>
      </c>
      <c r="EH113" s="32">
        <v>402184</v>
      </c>
      <c r="EI113" s="32">
        <v>0</v>
      </c>
      <c r="EK113" s="32">
        <v>5000</v>
      </c>
      <c r="EM113" s="32">
        <v>2190824</v>
      </c>
      <c r="EN113" s="32">
        <v>96300</v>
      </c>
      <c r="EO113" s="32">
        <v>403025</v>
      </c>
      <c r="EP113" s="32">
        <v>0</v>
      </c>
      <c r="ET113" s="32">
        <v>2281831</v>
      </c>
      <c r="EU113" s="32">
        <v>97015</v>
      </c>
      <c r="EV113" s="32">
        <v>459775</v>
      </c>
      <c r="EW113" s="32">
        <v>0</v>
      </c>
      <c r="FA113" s="32">
        <v>2465229</v>
      </c>
      <c r="FB113" s="32">
        <v>92582</v>
      </c>
      <c r="FC113" s="32">
        <v>381300</v>
      </c>
      <c r="FD113" s="32">
        <v>0</v>
      </c>
      <c r="FH113" s="32">
        <v>2379392</v>
      </c>
      <c r="FI113" s="32">
        <v>93002</v>
      </c>
      <c r="FJ113" s="32">
        <v>612600</v>
      </c>
      <c r="FK113" s="32">
        <v>0</v>
      </c>
      <c r="FN113" s="32">
        <v>733</v>
      </c>
      <c r="FO113" s="5">
        <v>2414293</v>
      </c>
      <c r="FP113" s="5">
        <v>0</v>
      </c>
      <c r="FQ113" s="5">
        <v>865000</v>
      </c>
      <c r="FR113" s="5">
        <v>0</v>
      </c>
      <c r="FS113" s="5">
        <v>0</v>
      </c>
      <c r="FT113" s="5">
        <v>0</v>
      </c>
      <c r="FU113" s="5">
        <v>0</v>
      </c>
      <c r="FV113" s="5">
        <v>2412120</v>
      </c>
      <c r="FW113" s="5">
        <v>0</v>
      </c>
      <c r="FX113" s="5">
        <v>998000</v>
      </c>
      <c r="FY113" s="5">
        <v>0</v>
      </c>
      <c r="FZ113" s="5">
        <v>0</v>
      </c>
      <c r="GA113" s="5">
        <v>0</v>
      </c>
      <c r="GB113" s="5">
        <v>0</v>
      </c>
      <c r="GC113" s="5">
        <v>2141344</v>
      </c>
      <c r="GD113" s="5">
        <v>0</v>
      </c>
      <c r="GE113" s="5">
        <v>1452570</v>
      </c>
      <c r="GF113" s="5">
        <v>0</v>
      </c>
      <c r="GG113" s="5">
        <v>0</v>
      </c>
      <c r="GH113" s="5">
        <v>0</v>
      </c>
      <c r="GI113" s="5">
        <v>0</v>
      </c>
      <c r="GJ113" s="5">
        <f>INDEX(Sheet1!$D$2:$D$434,MATCH(Data!B113,Sheet1!$B$2:$B$434,0))</f>
        <v>2225906</v>
      </c>
      <c r="GK113" s="5">
        <f>INDEX(Sheet1!$E$2:$E$434,MATCH(Data!B113,Sheet1!$B$2:$B$434,0))</f>
        <v>0</v>
      </c>
      <c r="GL113" s="5">
        <f>INDEX(Sheet1!$H$2:$H$434,MATCH(Data!B113,Sheet1!$B$2:$B$434,0))</f>
        <v>1621945</v>
      </c>
      <c r="GM113" s="5">
        <f>INDEX(Sheet1!$K$2:$K$434,MATCH(Data!B113,Sheet1!$B$2:$B$434,0))</f>
        <v>0</v>
      </c>
      <c r="GN113" s="5">
        <f>INDEX(Sheet1!$F$2:$F$434,MATCH(Data!B113,Sheet1!$B$2:$B$434,0))</f>
        <v>0</v>
      </c>
      <c r="GO113" s="5">
        <f>INDEX(Sheet1!$I$2:$I$434,MATCH(Data!B113,Sheet1!$B$2:$B$434,0))</f>
        <v>0</v>
      </c>
      <c r="GP113" s="5">
        <f>INDEX(Sheet1!$J$2:$J$434,MATCH(Data!B113,Sheet1!$B$2:$B$434,0))</f>
        <v>0</v>
      </c>
      <c r="GQ113" s="5">
        <v>2018985</v>
      </c>
      <c r="GR113" s="5">
        <v>0</v>
      </c>
      <c r="GS113" s="5">
        <v>2085445</v>
      </c>
      <c r="GT113" s="5">
        <v>0</v>
      </c>
      <c r="GU113" s="5">
        <v>0</v>
      </c>
      <c r="GV113" s="5">
        <v>2000</v>
      </c>
      <c r="GW113" s="5">
        <v>0</v>
      </c>
    </row>
    <row r="114" spans="1:205" ht="12.75">
      <c r="A114" s="32">
        <v>1736</v>
      </c>
      <c r="B114" s="32" t="s">
        <v>198</v>
      </c>
      <c r="C114" s="32">
        <v>1005001</v>
      </c>
      <c r="D114" s="32">
        <v>0</v>
      </c>
      <c r="E114" s="32">
        <v>199206</v>
      </c>
      <c r="F114" s="32">
        <v>0</v>
      </c>
      <c r="G114" s="32">
        <v>0</v>
      </c>
      <c r="H114" s="32">
        <v>0</v>
      </c>
      <c r="I114" s="32">
        <v>0</v>
      </c>
      <c r="J114" s="32">
        <v>895469</v>
      </c>
      <c r="K114" s="32">
        <v>0</v>
      </c>
      <c r="L114" s="32">
        <v>194088.22</v>
      </c>
      <c r="M114" s="32">
        <v>0</v>
      </c>
      <c r="N114" s="32">
        <v>0</v>
      </c>
      <c r="O114" s="32">
        <v>0</v>
      </c>
      <c r="P114" s="32">
        <v>0</v>
      </c>
      <c r="Q114" s="32">
        <v>994730.3</v>
      </c>
      <c r="R114" s="32">
        <v>0</v>
      </c>
      <c r="S114" s="32">
        <v>193717.7</v>
      </c>
      <c r="T114" s="32">
        <v>0</v>
      </c>
      <c r="U114" s="32">
        <v>0</v>
      </c>
      <c r="V114" s="32">
        <v>0</v>
      </c>
      <c r="W114" s="32">
        <v>0</v>
      </c>
      <c r="X114" s="32">
        <v>718918</v>
      </c>
      <c r="Y114" s="32">
        <v>0</v>
      </c>
      <c r="Z114" s="32">
        <v>188402</v>
      </c>
      <c r="AA114" s="32">
        <v>0</v>
      </c>
      <c r="AB114" s="32">
        <v>0</v>
      </c>
      <c r="AC114" s="32">
        <v>0</v>
      </c>
      <c r="AD114" s="32">
        <v>0</v>
      </c>
      <c r="AE114" s="32">
        <v>842044</v>
      </c>
      <c r="AF114" s="32">
        <v>0</v>
      </c>
      <c r="AG114" s="32">
        <v>196805</v>
      </c>
      <c r="AH114" s="32">
        <v>0</v>
      </c>
      <c r="AI114" s="32">
        <v>0</v>
      </c>
      <c r="AJ114" s="32">
        <v>0</v>
      </c>
      <c r="AK114" s="32">
        <v>0</v>
      </c>
      <c r="AL114" s="32">
        <v>846474</v>
      </c>
      <c r="AM114" s="32">
        <v>0</v>
      </c>
      <c r="AN114" s="32">
        <v>423802</v>
      </c>
      <c r="AO114" s="32">
        <v>0</v>
      </c>
      <c r="AP114" s="32">
        <v>0</v>
      </c>
      <c r="AQ114" s="32">
        <v>0</v>
      </c>
      <c r="AR114" s="32">
        <v>0</v>
      </c>
      <c r="AS114" s="32">
        <v>936826.08</v>
      </c>
      <c r="AT114" s="32">
        <v>0</v>
      </c>
      <c r="AU114" s="32">
        <v>474888.92</v>
      </c>
      <c r="AV114" s="32">
        <v>0</v>
      </c>
      <c r="AW114" s="32">
        <v>0</v>
      </c>
      <c r="AX114" s="32">
        <v>0</v>
      </c>
      <c r="AY114" s="32">
        <v>0</v>
      </c>
      <c r="AZ114" s="32">
        <v>838844</v>
      </c>
      <c r="BA114" s="32">
        <v>0</v>
      </c>
      <c r="BB114" s="32">
        <v>517615</v>
      </c>
      <c r="BC114" s="32">
        <v>0</v>
      </c>
      <c r="BD114" s="32">
        <v>0</v>
      </c>
      <c r="BE114" s="32">
        <v>0</v>
      </c>
      <c r="BF114" s="32">
        <v>0</v>
      </c>
      <c r="BG114" s="32">
        <v>1107393</v>
      </c>
      <c r="BH114" s="32">
        <v>0</v>
      </c>
      <c r="BI114" s="32">
        <v>580513</v>
      </c>
      <c r="BJ114" s="32">
        <v>0</v>
      </c>
      <c r="BK114" s="32">
        <v>0</v>
      </c>
      <c r="BL114" s="32">
        <v>0</v>
      </c>
      <c r="BM114" s="32">
        <v>0</v>
      </c>
      <c r="BN114" s="32">
        <v>1191925</v>
      </c>
      <c r="BO114" s="32">
        <v>0</v>
      </c>
      <c r="BP114" s="32">
        <v>596953</v>
      </c>
      <c r="BQ114" s="32">
        <v>0</v>
      </c>
      <c r="BR114" s="32">
        <v>0</v>
      </c>
      <c r="BS114" s="32">
        <v>0</v>
      </c>
      <c r="BT114" s="32">
        <v>0</v>
      </c>
      <c r="BU114" s="32">
        <v>1071719</v>
      </c>
      <c r="BV114" s="32">
        <v>0</v>
      </c>
      <c r="BW114" s="32">
        <v>599965</v>
      </c>
      <c r="BX114" s="32">
        <v>0</v>
      </c>
      <c r="BY114" s="32">
        <v>0</v>
      </c>
      <c r="BZ114" s="32">
        <v>0</v>
      </c>
      <c r="CA114" s="32">
        <v>0</v>
      </c>
      <c r="CB114" s="32">
        <v>1252121</v>
      </c>
      <c r="CC114" s="32">
        <v>0</v>
      </c>
      <c r="CD114" s="32">
        <v>616052</v>
      </c>
      <c r="CE114" s="32">
        <v>0</v>
      </c>
      <c r="CF114" s="32">
        <v>0</v>
      </c>
      <c r="CG114" s="32">
        <v>0</v>
      </c>
      <c r="CH114" s="32">
        <v>0</v>
      </c>
      <c r="CI114" s="32">
        <v>786409</v>
      </c>
      <c r="CK114" s="32">
        <v>553707</v>
      </c>
      <c r="CL114" s="32">
        <v>0</v>
      </c>
      <c r="CO114" s="32">
        <v>0</v>
      </c>
      <c r="CP114" s="32">
        <v>1148804</v>
      </c>
      <c r="CR114" s="32">
        <v>563490</v>
      </c>
      <c r="CS114" s="32">
        <v>0</v>
      </c>
      <c r="CV114" s="32">
        <v>0</v>
      </c>
      <c r="CW114" s="32">
        <v>1284335</v>
      </c>
      <c r="CY114" s="32">
        <v>575850</v>
      </c>
      <c r="CZ114" s="32">
        <v>0</v>
      </c>
      <c r="DC114" s="32">
        <v>0</v>
      </c>
      <c r="DD114" s="32">
        <v>1283305</v>
      </c>
      <c r="DF114" s="32">
        <v>573875</v>
      </c>
      <c r="DG114" s="32">
        <v>0</v>
      </c>
      <c r="DK114" s="32">
        <v>1297881</v>
      </c>
      <c r="DM114" s="32">
        <v>571375</v>
      </c>
      <c r="DN114" s="32">
        <v>0</v>
      </c>
      <c r="DR114" s="32">
        <v>1461274</v>
      </c>
      <c r="DT114" s="32">
        <v>568350</v>
      </c>
      <c r="DU114" s="32">
        <v>0</v>
      </c>
      <c r="DW114" s="32">
        <v>14000</v>
      </c>
      <c r="DX114" s="35"/>
      <c r="DY114" s="36">
        <v>1551795</v>
      </c>
      <c r="DZ114" s="37"/>
      <c r="EA114" s="38">
        <v>513236</v>
      </c>
      <c r="EB114" s="32">
        <v>0</v>
      </c>
      <c r="ED114" s="32">
        <v>14000</v>
      </c>
      <c r="EF114" s="32">
        <v>1603549</v>
      </c>
      <c r="EH114" s="32">
        <v>459606</v>
      </c>
      <c r="EI114" s="32">
        <v>0</v>
      </c>
      <c r="EK114" s="32">
        <v>14000</v>
      </c>
      <c r="EM114" s="32">
        <v>1674792</v>
      </c>
      <c r="EO114" s="32">
        <v>365862</v>
      </c>
      <c r="EP114" s="32">
        <v>0</v>
      </c>
      <c r="ER114" s="32">
        <v>14000</v>
      </c>
      <c r="ET114" s="32">
        <v>1834216</v>
      </c>
      <c r="EV114" s="32">
        <v>356738</v>
      </c>
      <c r="EW114" s="32">
        <v>0</v>
      </c>
      <c r="EY114" s="32">
        <v>14000</v>
      </c>
      <c r="FA114" s="32">
        <v>1938788</v>
      </c>
      <c r="FC114" s="32">
        <v>348531</v>
      </c>
      <c r="FD114" s="32">
        <v>0</v>
      </c>
      <c r="FF114" s="32">
        <v>18000</v>
      </c>
      <c r="FH114" s="32">
        <v>2134829</v>
      </c>
      <c r="FJ114" s="32">
        <v>360600</v>
      </c>
      <c r="FK114" s="32">
        <v>0</v>
      </c>
      <c r="FM114" s="32">
        <v>18000</v>
      </c>
      <c r="FO114" s="5">
        <v>2170452</v>
      </c>
      <c r="FP114" s="5">
        <v>0</v>
      </c>
      <c r="FQ114" s="5">
        <v>364000</v>
      </c>
      <c r="FR114" s="5">
        <v>0</v>
      </c>
      <c r="FS114" s="5">
        <v>0</v>
      </c>
      <c r="FT114" s="5">
        <v>18000</v>
      </c>
      <c r="FU114" s="5">
        <v>0</v>
      </c>
      <c r="FV114" s="5">
        <v>1913084</v>
      </c>
      <c r="FW114" s="5">
        <v>0</v>
      </c>
      <c r="FX114" s="5">
        <v>357000</v>
      </c>
      <c r="FY114" s="5">
        <v>0</v>
      </c>
      <c r="FZ114" s="5">
        <v>0</v>
      </c>
      <c r="GA114" s="5">
        <v>18000</v>
      </c>
      <c r="GB114" s="5">
        <v>0</v>
      </c>
      <c r="GC114" s="5">
        <v>1791840</v>
      </c>
      <c r="GD114" s="5">
        <v>0</v>
      </c>
      <c r="GE114" s="5">
        <v>680877</v>
      </c>
      <c r="GF114" s="5">
        <v>0</v>
      </c>
      <c r="GG114" s="5">
        <v>0</v>
      </c>
      <c r="GH114" s="5">
        <v>18000</v>
      </c>
      <c r="GI114" s="5">
        <v>0</v>
      </c>
      <c r="GJ114" s="5">
        <f>INDEX(Sheet1!$D$2:$D$434,MATCH(Data!B114,Sheet1!$B$2:$B$434,0))</f>
        <v>1812297</v>
      </c>
      <c r="GK114" s="5">
        <f>INDEX(Sheet1!$E$2:$E$434,MATCH(Data!B114,Sheet1!$B$2:$B$434,0))</f>
        <v>0</v>
      </c>
      <c r="GL114" s="5">
        <f>INDEX(Sheet1!$H$2:$H$434,MATCH(Data!B114,Sheet1!$B$2:$B$434,0))</f>
        <v>563793</v>
      </c>
      <c r="GM114" s="5">
        <f>INDEX(Sheet1!$K$2:$K$434,MATCH(Data!B114,Sheet1!$B$2:$B$434,0))</f>
        <v>0</v>
      </c>
      <c r="GN114" s="5">
        <f>INDEX(Sheet1!$F$2:$F$434,MATCH(Data!B114,Sheet1!$B$2:$B$434,0))</f>
        <v>0</v>
      </c>
      <c r="GO114" s="5">
        <f>INDEX(Sheet1!$I$2:$I$434,MATCH(Data!B114,Sheet1!$B$2:$B$434,0))</f>
        <v>50000</v>
      </c>
      <c r="GP114" s="5">
        <f>INDEX(Sheet1!$J$2:$J$434,MATCH(Data!B114,Sheet1!$B$2:$B$434,0))</f>
        <v>0</v>
      </c>
      <c r="GQ114" s="5">
        <v>1724802</v>
      </c>
      <c r="GR114" s="5">
        <v>43660</v>
      </c>
      <c r="GS114" s="5">
        <v>569044</v>
      </c>
      <c r="GT114" s="5">
        <v>0</v>
      </c>
      <c r="GU114" s="5">
        <v>0</v>
      </c>
      <c r="GV114" s="5">
        <v>38000</v>
      </c>
      <c r="GW114" s="5">
        <v>0</v>
      </c>
    </row>
    <row r="115" spans="1:205" ht="12.75">
      <c r="A115" s="32">
        <v>1813</v>
      </c>
      <c r="B115" s="32" t="s">
        <v>199</v>
      </c>
      <c r="C115" s="32">
        <v>1710543</v>
      </c>
      <c r="D115" s="32">
        <v>0</v>
      </c>
      <c r="E115" s="32">
        <v>57085</v>
      </c>
      <c r="F115" s="32">
        <v>0</v>
      </c>
      <c r="G115" s="32">
        <v>0</v>
      </c>
      <c r="H115" s="32">
        <v>0</v>
      </c>
      <c r="I115" s="32">
        <v>0</v>
      </c>
      <c r="J115" s="32">
        <v>1545661</v>
      </c>
      <c r="K115" s="32">
        <v>0</v>
      </c>
      <c r="L115" s="32">
        <v>53590</v>
      </c>
      <c r="M115" s="32">
        <v>0</v>
      </c>
      <c r="N115" s="32">
        <v>0</v>
      </c>
      <c r="O115" s="32">
        <v>0</v>
      </c>
      <c r="P115" s="32">
        <v>0</v>
      </c>
      <c r="Q115" s="32">
        <v>1351351</v>
      </c>
      <c r="R115" s="32">
        <v>0</v>
      </c>
      <c r="S115" s="32">
        <v>46600</v>
      </c>
      <c r="T115" s="32">
        <v>0</v>
      </c>
      <c r="U115" s="32">
        <v>0</v>
      </c>
      <c r="V115" s="32">
        <v>0</v>
      </c>
      <c r="W115" s="32">
        <v>0</v>
      </c>
      <c r="X115" s="32">
        <v>1572834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1023827</v>
      </c>
      <c r="AF115" s="32">
        <v>0</v>
      </c>
      <c r="AG115" s="32">
        <v>95000</v>
      </c>
      <c r="AH115" s="32">
        <v>0</v>
      </c>
      <c r="AI115" s="32">
        <v>0</v>
      </c>
      <c r="AJ115" s="32">
        <v>0</v>
      </c>
      <c r="AK115" s="32">
        <v>0</v>
      </c>
      <c r="AL115" s="32">
        <v>1023827</v>
      </c>
      <c r="AM115" s="32">
        <v>0</v>
      </c>
      <c r="AN115" s="32">
        <v>121990</v>
      </c>
      <c r="AO115" s="32">
        <v>0</v>
      </c>
      <c r="AP115" s="32">
        <v>0</v>
      </c>
      <c r="AQ115" s="32">
        <v>0</v>
      </c>
      <c r="AR115" s="32">
        <v>0</v>
      </c>
      <c r="AS115" s="32">
        <v>974011</v>
      </c>
      <c r="AT115" s="32">
        <v>0</v>
      </c>
      <c r="AU115" s="32">
        <v>209627</v>
      </c>
      <c r="AV115" s="32">
        <v>0</v>
      </c>
      <c r="AW115" s="32">
        <v>0</v>
      </c>
      <c r="AX115" s="32">
        <v>0</v>
      </c>
      <c r="AY115" s="32">
        <v>0</v>
      </c>
      <c r="AZ115" s="32">
        <v>1052484</v>
      </c>
      <c r="BA115" s="32">
        <v>0</v>
      </c>
      <c r="BB115" s="32">
        <v>287671</v>
      </c>
      <c r="BC115" s="32">
        <v>0</v>
      </c>
      <c r="BD115" s="32">
        <v>0</v>
      </c>
      <c r="BE115" s="32">
        <v>0</v>
      </c>
      <c r="BF115" s="32">
        <v>2422</v>
      </c>
      <c r="BG115" s="32">
        <v>1070237</v>
      </c>
      <c r="BH115" s="32">
        <v>0</v>
      </c>
      <c r="BI115" s="32">
        <v>351575</v>
      </c>
      <c r="BJ115" s="32">
        <v>0</v>
      </c>
      <c r="BK115" s="32">
        <v>0</v>
      </c>
      <c r="BL115" s="32">
        <v>0</v>
      </c>
      <c r="BM115" s="32">
        <v>1667</v>
      </c>
      <c r="BN115" s="32">
        <v>1022240</v>
      </c>
      <c r="BO115" s="32">
        <v>0</v>
      </c>
      <c r="BP115" s="32">
        <v>401684</v>
      </c>
      <c r="BQ115" s="32">
        <v>0</v>
      </c>
      <c r="BR115" s="32">
        <v>0</v>
      </c>
      <c r="BS115" s="32">
        <v>0</v>
      </c>
      <c r="BT115" s="32">
        <v>0</v>
      </c>
      <c r="BU115" s="32">
        <v>978940</v>
      </c>
      <c r="BV115" s="32">
        <v>292049</v>
      </c>
      <c r="BW115" s="32">
        <v>146654</v>
      </c>
      <c r="BX115" s="32">
        <v>0</v>
      </c>
      <c r="BY115" s="32">
        <v>0</v>
      </c>
      <c r="BZ115" s="32">
        <v>0</v>
      </c>
      <c r="CA115" s="32">
        <v>0</v>
      </c>
      <c r="CB115" s="32">
        <v>1158744</v>
      </c>
      <c r="CC115" s="32">
        <v>18227</v>
      </c>
      <c r="CD115" s="32">
        <v>407350</v>
      </c>
      <c r="CE115" s="32">
        <v>0</v>
      </c>
      <c r="CF115" s="32">
        <v>0</v>
      </c>
      <c r="CG115" s="32">
        <v>0</v>
      </c>
      <c r="CH115" s="32">
        <v>0</v>
      </c>
      <c r="CI115" s="32">
        <v>1170628</v>
      </c>
      <c r="CJ115" s="32">
        <v>18119</v>
      </c>
      <c r="CK115" s="32">
        <v>459970</v>
      </c>
      <c r="CL115" s="32">
        <v>0</v>
      </c>
      <c r="CO115" s="32">
        <v>0</v>
      </c>
      <c r="CP115" s="32">
        <v>1190924</v>
      </c>
      <c r="CQ115" s="32">
        <v>18311.34</v>
      </c>
      <c r="CR115" s="32">
        <v>436168.47</v>
      </c>
      <c r="CS115" s="32">
        <v>0</v>
      </c>
      <c r="CV115" s="32">
        <v>0</v>
      </c>
      <c r="CW115" s="32">
        <v>1511968</v>
      </c>
      <c r="CX115" s="32">
        <v>18609.42</v>
      </c>
      <c r="CZ115" s="32">
        <v>0</v>
      </c>
      <c r="DC115" s="32">
        <v>0</v>
      </c>
      <c r="DD115" s="32">
        <v>1627868.74</v>
      </c>
      <c r="DE115" s="32">
        <v>18911.26</v>
      </c>
      <c r="DG115" s="32">
        <v>0</v>
      </c>
      <c r="DK115" s="32">
        <v>1835983</v>
      </c>
      <c r="DN115" s="32">
        <v>0</v>
      </c>
      <c r="DR115" s="32">
        <v>1811827</v>
      </c>
      <c r="DS115" s="32">
        <v>30000</v>
      </c>
      <c r="DU115" s="32">
        <v>0</v>
      </c>
      <c r="DX115" s="35"/>
      <c r="DY115" s="36">
        <v>1790077</v>
      </c>
      <c r="DZ115" s="36">
        <v>30000</v>
      </c>
      <c r="EA115" s="35"/>
      <c r="EB115" s="32">
        <v>0</v>
      </c>
      <c r="EF115" s="32">
        <v>1952874</v>
      </c>
      <c r="EG115" s="32">
        <v>30000</v>
      </c>
      <c r="EI115" s="32">
        <v>0</v>
      </c>
      <c r="EM115" s="32">
        <v>1936639</v>
      </c>
      <c r="EN115" s="32">
        <v>30000</v>
      </c>
      <c r="EP115" s="32">
        <v>0</v>
      </c>
      <c r="ET115" s="32">
        <v>1761987</v>
      </c>
      <c r="EU115" s="32">
        <v>30000</v>
      </c>
      <c r="EV115" s="32">
        <v>349165</v>
      </c>
      <c r="EW115" s="32">
        <v>0</v>
      </c>
      <c r="FA115" s="32">
        <v>1761494.04</v>
      </c>
      <c r="FB115" s="32">
        <v>105312.2</v>
      </c>
      <c r="FC115" s="32">
        <v>361818.76</v>
      </c>
      <c r="FD115" s="32">
        <v>0</v>
      </c>
      <c r="FH115" s="32">
        <v>1771994.66</v>
      </c>
      <c r="FI115" s="32">
        <v>105312.2</v>
      </c>
      <c r="FJ115" s="32">
        <v>449578.14</v>
      </c>
      <c r="FK115" s="32">
        <v>0</v>
      </c>
      <c r="FO115" s="5">
        <v>2064185.39</v>
      </c>
      <c r="FP115" s="5">
        <v>105312.2</v>
      </c>
      <c r="FQ115" s="5">
        <v>375067.41</v>
      </c>
      <c r="FR115" s="5">
        <v>0</v>
      </c>
      <c r="FS115" s="5">
        <v>0</v>
      </c>
      <c r="FT115" s="5">
        <v>0</v>
      </c>
      <c r="FU115" s="5">
        <v>0</v>
      </c>
      <c r="FV115" s="5">
        <v>2319388.42</v>
      </c>
      <c r="FW115" s="5">
        <v>105312.2</v>
      </c>
      <c r="FX115" s="5">
        <v>309509.38</v>
      </c>
      <c r="FY115" s="5">
        <v>0</v>
      </c>
      <c r="FZ115" s="5">
        <v>0</v>
      </c>
      <c r="GA115" s="5">
        <v>0</v>
      </c>
      <c r="GB115" s="5">
        <v>0</v>
      </c>
      <c r="GC115" s="5">
        <v>2166272.86</v>
      </c>
      <c r="GD115" s="5">
        <v>35000</v>
      </c>
      <c r="GE115" s="5">
        <v>454078.14</v>
      </c>
      <c r="GF115" s="5">
        <v>0</v>
      </c>
      <c r="GG115" s="5">
        <v>0</v>
      </c>
      <c r="GH115" s="5">
        <v>0</v>
      </c>
      <c r="GI115" s="5">
        <v>0</v>
      </c>
      <c r="GJ115" s="5">
        <f>INDEX(Sheet1!$D$2:$D$434,MATCH(Data!B115,Sheet1!$B$2:$B$434,0))</f>
        <v>2141852</v>
      </c>
      <c r="GK115" s="5">
        <f>INDEX(Sheet1!$E$2:$E$434,MATCH(Data!B115,Sheet1!$B$2:$B$434,0))</f>
        <v>35000</v>
      </c>
      <c r="GL115" s="5">
        <f>INDEX(Sheet1!$H$2:$H$434,MATCH(Data!B115,Sheet1!$B$2:$B$434,0))</f>
        <v>777019</v>
      </c>
      <c r="GM115" s="5">
        <f>INDEX(Sheet1!$K$2:$K$434,MATCH(Data!B115,Sheet1!$B$2:$B$434,0))</f>
        <v>0</v>
      </c>
      <c r="GN115" s="5">
        <f>INDEX(Sheet1!$F$2:$F$434,MATCH(Data!B115,Sheet1!$B$2:$B$434,0))</f>
        <v>0</v>
      </c>
      <c r="GO115" s="5">
        <f>INDEX(Sheet1!$I$2:$I$434,MATCH(Data!B115,Sheet1!$B$2:$B$434,0))</f>
        <v>0</v>
      </c>
      <c r="GP115" s="5">
        <f>INDEX(Sheet1!$J$2:$J$434,MATCH(Data!B115,Sheet1!$B$2:$B$434,0))</f>
        <v>0</v>
      </c>
      <c r="GQ115" s="5">
        <v>1947433</v>
      </c>
      <c r="GR115" s="5">
        <v>35000</v>
      </c>
      <c r="GS115" s="5">
        <v>1025000</v>
      </c>
      <c r="GT115" s="5">
        <v>0</v>
      </c>
      <c r="GU115" s="5">
        <v>0</v>
      </c>
      <c r="GV115" s="5">
        <v>0</v>
      </c>
      <c r="GW115" s="5">
        <v>0</v>
      </c>
    </row>
    <row r="116" spans="1:205" ht="12.75">
      <c r="A116" s="32">
        <v>5757</v>
      </c>
      <c r="B116" s="32" t="s">
        <v>200</v>
      </c>
      <c r="C116" s="32">
        <v>1667169</v>
      </c>
      <c r="D116" s="32">
        <v>0</v>
      </c>
      <c r="E116" s="32">
        <v>0</v>
      </c>
      <c r="F116" s="32">
        <v>0</v>
      </c>
      <c r="G116" s="32">
        <v>0</v>
      </c>
      <c r="H116" s="32">
        <v>20000</v>
      </c>
      <c r="I116" s="32">
        <v>0</v>
      </c>
      <c r="J116" s="32">
        <v>1493216</v>
      </c>
      <c r="K116" s="32">
        <v>0</v>
      </c>
      <c r="L116" s="32">
        <v>0</v>
      </c>
      <c r="M116" s="32">
        <v>0</v>
      </c>
      <c r="N116" s="32">
        <v>0</v>
      </c>
      <c r="O116" s="32">
        <v>67123</v>
      </c>
      <c r="P116" s="32">
        <v>0</v>
      </c>
      <c r="Q116" s="32">
        <v>1244062.3</v>
      </c>
      <c r="R116" s="32">
        <v>0</v>
      </c>
      <c r="S116" s="32">
        <v>0</v>
      </c>
      <c r="T116" s="32">
        <v>0</v>
      </c>
      <c r="U116" s="32">
        <v>0</v>
      </c>
      <c r="V116" s="32">
        <v>20000</v>
      </c>
      <c r="W116" s="32">
        <v>34.97</v>
      </c>
      <c r="X116" s="32">
        <v>1186517</v>
      </c>
      <c r="Y116" s="32">
        <v>0</v>
      </c>
      <c r="Z116" s="32">
        <v>0</v>
      </c>
      <c r="AA116" s="32">
        <v>0</v>
      </c>
      <c r="AB116" s="32">
        <v>0</v>
      </c>
      <c r="AC116" s="32">
        <v>35000</v>
      </c>
      <c r="AD116" s="32">
        <v>0</v>
      </c>
      <c r="AE116" s="32">
        <v>1008899</v>
      </c>
      <c r="AF116" s="32">
        <v>0</v>
      </c>
      <c r="AG116" s="32">
        <v>185736</v>
      </c>
      <c r="AH116" s="32">
        <v>0</v>
      </c>
      <c r="AI116" s="32">
        <v>0</v>
      </c>
      <c r="AJ116" s="32">
        <v>60300</v>
      </c>
      <c r="AK116" s="32">
        <v>0</v>
      </c>
      <c r="AL116" s="32">
        <v>1090784</v>
      </c>
      <c r="AM116" s="32">
        <v>0</v>
      </c>
      <c r="AN116" s="32">
        <v>435248</v>
      </c>
      <c r="AO116" s="32">
        <v>0</v>
      </c>
      <c r="AP116" s="32">
        <v>0</v>
      </c>
      <c r="AQ116" s="32">
        <v>35000</v>
      </c>
      <c r="AR116" s="32">
        <v>0</v>
      </c>
      <c r="AS116" s="32">
        <v>1154728</v>
      </c>
      <c r="AT116" s="32">
        <v>0</v>
      </c>
      <c r="AU116" s="32">
        <v>572245</v>
      </c>
      <c r="AV116" s="32">
        <v>0</v>
      </c>
      <c r="AW116" s="32">
        <v>0</v>
      </c>
      <c r="AX116" s="32">
        <v>35000</v>
      </c>
      <c r="AY116" s="32">
        <v>0</v>
      </c>
      <c r="AZ116" s="32">
        <v>1291243</v>
      </c>
      <c r="BA116" s="32">
        <v>0</v>
      </c>
      <c r="BB116" s="32">
        <v>640995</v>
      </c>
      <c r="BC116" s="32">
        <v>0</v>
      </c>
      <c r="BD116" s="32">
        <v>0</v>
      </c>
      <c r="BE116" s="32">
        <v>20000</v>
      </c>
      <c r="BF116" s="32">
        <v>0</v>
      </c>
      <c r="BG116" s="32">
        <v>1238610</v>
      </c>
      <c r="BH116" s="32">
        <v>0</v>
      </c>
      <c r="BI116" s="32">
        <v>680526</v>
      </c>
      <c r="BJ116" s="32">
        <v>0</v>
      </c>
      <c r="BK116" s="32">
        <v>0</v>
      </c>
      <c r="BL116" s="32">
        <v>20000</v>
      </c>
      <c r="BM116" s="32">
        <v>0</v>
      </c>
      <c r="BN116" s="32">
        <v>1420764</v>
      </c>
      <c r="BO116" s="32">
        <v>0</v>
      </c>
      <c r="BP116" s="32">
        <v>669000</v>
      </c>
      <c r="BQ116" s="32">
        <v>0</v>
      </c>
      <c r="BR116" s="32">
        <v>0</v>
      </c>
      <c r="BS116" s="32">
        <v>30000</v>
      </c>
      <c r="BT116" s="32">
        <v>0</v>
      </c>
      <c r="BU116" s="32">
        <v>1407494</v>
      </c>
      <c r="BV116" s="32">
        <v>0</v>
      </c>
      <c r="BW116" s="32">
        <v>719900</v>
      </c>
      <c r="BX116" s="32">
        <v>0</v>
      </c>
      <c r="BY116" s="32">
        <v>0</v>
      </c>
      <c r="BZ116" s="32">
        <v>39000</v>
      </c>
      <c r="CA116" s="32">
        <v>0</v>
      </c>
      <c r="CB116" s="32">
        <v>1557724</v>
      </c>
      <c r="CC116" s="32">
        <v>0</v>
      </c>
      <c r="CD116" s="32">
        <v>721400</v>
      </c>
      <c r="CE116" s="32">
        <v>0</v>
      </c>
      <c r="CF116" s="32">
        <v>0</v>
      </c>
      <c r="CG116" s="32">
        <v>40000</v>
      </c>
      <c r="CH116" s="32">
        <v>250</v>
      </c>
      <c r="CI116" s="32">
        <v>1598235</v>
      </c>
      <c r="CK116" s="32">
        <v>686600</v>
      </c>
      <c r="CL116" s="32">
        <v>0</v>
      </c>
      <c r="CN116" s="32">
        <v>40000</v>
      </c>
      <c r="CO116" s="32">
        <v>130</v>
      </c>
      <c r="CP116" s="32">
        <v>1532644</v>
      </c>
      <c r="CR116" s="32">
        <v>671700</v>
      </c>
      <c r="CS116" s="32">
        <v>0</v>
      </c>
      <c r="CU116" s="32">
        <v>45000</v>
      </c>
      <c r="CV116" s="32">
        <v>0</v>
      </c>
      <c r="CW116" s="32">
        <v>1879830</v>
      </c>
      <c r="CY116" s="32">
        <v>661000</v>
      </c>
      <c r="CZ116" s="32">
        <v>0</v>
      </c>
      <c r="DB116" s="32">
        <v>45000</v>
      </c>
      <c r="DC116" s="32">
        <v>0</v>
      </c>
      <c r="DD116" s="32">
        <v>1816137</v>
      </c>
      <c r="DF116" s="32">
        <v>658800</v>
      </c>
      <c r="DG116" s="32">
        <v>0</v>
      </c>
      <c r="DI116" s="32">
        <v>45000</v>
      </c>
      <c r="DK116" s="32">
        <v>2549590</v>
      </c>
      <c r="DM116" s="32">
        <v>660200</v>
      </c>
      <c r="DN116" s="32">
        <v>0</v>
      </c>
      <c r="DP116" s="32">
        <v>45000</v>
      </c>
      <c r="DR116" s="32">
        <v>2188326</v>
      </c>
      <c r="DT116" s="32">
        <v>660800</v>
      </c>
      <c r="DU116" s="32">
        <v>0</v>
      </c>
      <c r="DW116" s="32">
        <v>48000</v>
      </c>
      <c r="DX116" s="35"/>
      <c r="DY116" s="36">
        <v>2310771</v>
      </c>
      <c r="DZ116" s="37"/>
      <c r="EA116" s="38">
        <v>664900</v>
      </c>
      <c r="EB116" s="32">
        <v>0</v>
      </c>
      <c r="ED116" s="32">
        <v>48000</v>
      </c>
      <c r="EF116" s="32">
        <v>2544090</v>
      </c>
      <c r="EH116" s="32">
        <v>630950</v>
      </c>
      <c r="EI116" s="32">
        <v>0</v>
      </c>
      <c r="EK116" s="32">
        <v>48000</v>
      </c>
      <c r="EM116" s="32">
        <v>2558047</v>
      </c>
      <c r="EO116" s="32">
        <v>634500</v>
      </c>
      <c r="EP116" s="32">
        <v>0</v>
      </c>
      <c r="ER116" s="32">
        <v>48000</v>
      </c>
      <c r="ET116" s="32">
        <v>2759841</v>
      </c>
      <c r="EV116" s="32">
        <v>632800</v>
      </c>
      <c r="EW116" s="32">
        <v>0</v>
      </c>
      <c r="EY116" s="32">
        <v>48000</v>
      </c>
      <c r="FA116" s="32">
        <v>2965750</v>
      </c>
      <c r="FC116" s="32">
        <v>632825</v>
      </c>
      <c r="FD116" s="32">
        <v>0</v>
      </c>
      <c r="FF116" s="32">
        <v>48000</v>
      </c>
      <c r="FH116" s="32">
        <v>2487401</v>
      </c>
      <c r="FJ116" s="32">
        <v>628105</v>
      </c>
      <c r="FK116" s="32">
        <v>0</v>
      </c>
      <c r="FM116" s="32">
        <v>48000</v>
      </c>
      <c r="FO116" s="5">
        <v>3027087</v>
      </c>
      <c r="FP116" s="5">
        <v>0</v>
      </c>
      <c r="FQ116" s="5">
        <v>0</v>
      </c>
      <c r="FR116" s="5">
        <v>0</v>
      </c>
      <c r="FS116" s="5">
        <v>0</v>
      </c>
      <c r="FT116" s="5">
        <v>48000</v>
      </c>
      <c r="FU116" s="5">
        <v>0</v>
      </c>
      <c r="FV116" s="5">
        <v>2949123</v>
      </c>
      <c r="FW116" s="5">
        <v>0</v>
      </c>
      <c r="FX116" s="5">
        <v>0</v>
      </c>
      <c r="FY116" s="5">
        <v>0</v>
      </c>
      <c r="FZ116" s="5">
        <v>0</v>
      </c>
      <c r="GA116" s="5">
        <v>48000</v>
      </c>
      <c r="GB116" s="5">
        <v>0</v>
      </c>
      <c r="GC116" s="5">
        <v>2155388</v>
      </c>
      <c r="GD116" s="5">
        <v>0</v>
      </c>
      <c r="GE116" s="5">
        <v>0</v>
      </c>
      <c r="GF116" s="5">
        <v>0</v>
      </c>
      <c r="GG116" s="5">
        <v>0</v>
      </c>
      <c r="GH116" s="5">
        <v>48000</v>
      </c>
      <c r="GI116" s="5">
        <v>0</v>
      </c>
      <c r="GJ116" s="5">
        <f>INDEX(Sheet1!$D$2:$D$434,MATCH(Data!B116,Sheet1!$B$2:$B$434,0))</f>
        <v>2518356</v>
      </c>
      <c r="GK116" s="5">
        <f>INDEX(Sheet1!$E$2:$E$434,MATCH(Data!B116,Sheet1!$B$2:$B$434,0))</f>
        <v>0</v>
      </c>
      <c r="GL116" s="5">
        <f>INDEX(Sheet1!$H$2:$H$434,MATCH(Data!B116,Sheet1!$B$2:$B$434,0))</f>
        <v>0</v>
      </c>
      <c r="GM116" s="5">
        <f>INDEX(Sheet1!$K$2:$K$434,MATCH(Data!B116,Sheet1!$B$2:$B$434,0))</f>
        <v>0</v>
      </c>
      <c r="GN116" s="5">
        <f>INDEX(Sheet1!$F$2:$F$434,MATCH(Data!B116,Sheet1!$B$2:$B$434,0))</f>
        <v>0</v>
      </c>
      <c r="GO116" s="5">
        <f>INDEX(Sheet1!$I$2:$I$434,MATCH(Data!B116,Sheet1!$B$2:$B$434,0))</f>
        <v>48000</v>
      </c>
      <c r="GP116" s="5">
        <f>INDEX(Sheet1!$J$2:$J$434,MATCH(Data!B116,Sheet1!$B$2:$B$434,0))</f>
        <v>0</v>
      </c>
      <c r="GQ116" s="5">
        <v>2763244</v>
      </c>
      <c r="GR116" s="5">
        <v>0</v>
      </c>
      <c r="GS116" s="5">
        <v>0</v>
      </c>
      <c r="GT116" s="5">
        <v>0</v>
      </c>
      <c r="GU116" s="5">
        <v>0</v>
      </c>
      <c r="GV116" s="5">
        <v>48000</v>
      </c>
      <c r="GW116" s="5">
        <v>0</v>
      </c>
    </row>
    <row r="117" spans="1:205" ht="12.75">
      <c r="A117" s="32">
        <v>1855</v>
      </c>
      <c r="B117" s="32" t="s">
        <v>201</v>
      </c>
      <c r="C117" s="32">
        <v>2686636</v>
      </c>
      <c r="D117" s="32">
        <v>0</v>
      </c>
      <c r="E117" s="32">
        <v>162000</v>
      </c>
      <c r="F117" s="32">
        <v>0</v>
      </c>
      <c r="G117" s="32">
        <v>0</v>
      </c>
      <c r="H117" s="32">
        <v>0</v>
      </c>
      <c r="I117" s="32">
        <v>0</v>
      </c>
      <c r="J117" s="32">
        <v>2557012</v>
      </c>
      <c r="K117" s="32">
        <v>0</v>
      </c>
      <c r="L117" s="32">
        <v>70800</v>
      </c>
      <c r="M117" s="32">
        <v>0</v>
      </c>
      <c r="N117" s="32">
        <v>0</v>
      </c>
      <c r="O117" s="32">
        <v>0</v>
      </c>
      <c r="P117" s="32">
        <v>0</v>
      </c>
      <c r="Q117" s="32">
        <v>2423871</v>
      </c>
      <c r="R117" s="32">
        <v>0</v>
      </c>
      <c r="S117" s="32">
        <v>72451</v>
      </c>
      <c r="T117" s="32">
        <v>0</v>
      </c>
      <c r="U117" s="32">
        <v>0</v>
      </c>
      <c r="V117" s="32">
        <v>0</v>
      </c>
      <c r="W117" s="32">
        <v>0</v>
      </c>
      <c r="X117" s="32">
        <v>1733676</v>
      </c>
      <c r="Y117" s="32">
        <v>0</v>
      </c>
      <c r="Z117" s="32">
        <v>76707</v>
      </c>
      <c r="AA117" s="32">
        <v>0</v>
      </c>
      <c r="AB117" s="32">
        <v>0</v>
      </c>
      <c r="AC117" s="32">
        <v>0</v>
      </c>
      <c r="AD117" s="32">
        <v>0</v>
      </c>
      <c r="AE117" s="32">
        <v>1808538</v>
      </c>
      <c r="AF117" s="32">
        <v>0</v>
      </c>
      <c r="AG117" s="32">
        <v>310375</v>
      </c>
      <c r="AH117" s="32">
        <v>0</v>
      </c>
      <c r="AI117" s="32">
        <v>0</v>
      </c>
      <c r="AJ117" s="32">
        <v>0</v>
      </c>
      <c r="AK117" s="32">
        <v>1230</v>
      </c>
      <c r="AL117" s="32">
        <v>2049244</v>
      </c>
      <c r="AM117" s="32">
        <v>0</v>
      </c>
      <c r="AN117" s="32">
        <v>351575</v>
      </c>
      <c r="AO117" s="32">
        <v>0</v>
      </c>
      <c r="AP117" s="32">
        <v>0</v>
      </c>
      <c r="AQ117" s="32">
        <v>0</v>
      </c>
      <c r="AR117" s="32">
        <v>485</v>
      </c>
      <c r="AS117" s="32">
        <v>1917196</v>
      </c>
      <c r="AT117" s="32">
        <v>0</v>
      </c>
      <c r="AU117" s="32">
        <v>446800</v>
      </c>
      <c r="AV117" s="32">
        <v>0</v>
      </c>
      <c r="AW117" s="32">
        <v>0</v>
      </c>
      <c r="AX117" s="32">
        <v>0</v>
      </c>
      <c r="AY117" s="32">
        <v>692</v>
      </c>
      <c r="AZ117" s="32">
        <v>2375713</v>
      </c>
      <c r="BA117" s="32">
        <v>0</v>
      </c>
      <c r="BB117" s="32">
        <v>466600</v>
      </c>
      <c r="BC117" s="32">
        <v>0</v>
      </c>
      <c r="BD117" s="32">
        <v>0</v>
      </c>
      <c r="BE117" s="32">
        <v>0</v>
      </c>
      <c r="BF117" s="32">
        <v>0</v>
      </c>
      <c r="BG117" s="32">
        <v>2630194</v>
      </c>
      <c r="BH117" s="32">
        <v>0</v>
      </c>
      <c r="BI117" s="32">
        <v>479400</v>
      </c>
      <c r="BJ117" s="32">
        <v>0</v>
      </c>
      <c r="BK117" s="32">
        <v>0</v>
      </c>
      <c r="BL117" s="32">
        <v>0</v>
      </c>
      <c r="BM117" s="32">
        <v>0</v>
      </c>
      <c r="BN117" s="32">
        <v>3015381</v>
      </c>
      <c r="BO117" s="32">
        <v>0</v>
      </c>
      <c r="BP117" s="32">
        <v>502439</v>
      </c>
      <c r="BQ117" s="32">
        <v>0</v>
      </c>
      <c r="BR117" s="32">
        <v>0</v>
      </c>
      <c r="BS117" s="32">
        <v>0</v>
      </c>
      <c r="BT117" s="32">
        <v>0</v>
      </c>
      <c r="BU117" s="32">
        <v>3489915</v>
      </c>
      <c r="BV117" s="32">
        <v>0</v>
      </c>
      <c r="BW117" s="32">
        <v>501233</v>
      </c>
      <c r="BX117" s="32">
        <v>0</v>
      </c>
      <c r="BY117" s="32">
        <v>0</v>
      </c>
      <c r="BZ117" s="32">
        <v>0</v>
      </c>
      <c r="CA117" s="32">
        <v>0</v>
      </c>
      <c r="CB117" s="32">
        <v>3393641.11</v>
      </c>
      <c r="CC117" s="32">
        <v>0</v>
      </c>
      <c r="CD117" s="32">
        <v>493511</v>
      </c>
      <c r="CE117" s="32">
        <v>0</v>
      </c>
      <c r="CF117" s="32">
        <v>0</v>
      </c>
      <c r="CG117" s="32">
        <v>0</v>
      </c>
      <c r="CH117" s="32">
        <v>0</v>
      </c>
      <c r="CI117" s="32">
        <v>3887449</v>
      </c>
      <c r="CK117" s="32">
        <v>507802</v>
      </c>
      <c r="CL117" s="32">
        <v>0</v>
      </c>
      <c r="CO117" s="32">
        <v>0</v>
      </c>
      <c r="CP117" s="32">
        <v>4391796</v>
      </c>
      <c r="CR117" s="32">
        <v>506328</v>
      </c>
      <c r="CS117" s="32">
        <v>0</v>
      </c>
      <c r="CV117" s="32">
        <v>0</v>
      </c>
      <c r="CW117" s="32">
        <v>4845090</v>
      </c>
      <c r="CY117" s="32">
        <v>379528</v>
      </c>
      <c r="CZ117" s="32">
        <v>0</v>
      </c>
      <c r="DB117" s="32">
        <v>47065</v>
      </c>
      <c r="DC117" s="32">
        <v>0</v>
      </c>
      <c r="DD117" s="32">
        <v>5156763</v>
      </c>
      <c r="DF117" s="32">
        <v>347630</v>
      </c>
      <c r="DG117" s="32">
        <v>0</v>
      </c>
      <c r="DI117" s="32">
        <v>47000</v>
      </c>
      <c r="DK117" s="32">
        <v>5382294</v>
      </c>
      <c r="DM117" s="32">
        <v>350130</v>
      </c>
      <c r="DN117" s="32">
        <v>0</v>
      </c>
      <c r="DP117" s="32">
        <v>47000</v>
      </c>
      <c r="DR117" s="32">
        <v>4802194</v>
      </c>
      <c r="DT117" s="32">
        <v>356680</v>
      </c>
      <c r="DU117" s="32">
        <v>0</v>
      </c>
      <c r="DW117" s="32">
        <v>47000</v>
      </c>
      <c r="DX117" s="35"/>
      <c r="DY117" s="36">
        <v>4520906</v>
      </c>
      <c r="DZ117" s="37"/>
      <c r="EA117" s="38">
        <v>352055</v>
      </c>
      <c r="EB117" s="32">
        <v>0</v>
      </c>
      <c r="ED117" s="32">
        <v>47000</v>
      </c>
      <c r="EF117" s="32">
        <v>4647765</v>
      </c>
      <c r="EH117" s="32">
        <v>351905</v>
      </c>
      <c r="EI117" s="32">
        <v>0</v>
      </c>
      <c r="EK117" s="32">
        <v>47000</v>
      </c>
      <c r="EM117" s="32">
        <v>5073103</v>
      </c>
      <c r="EO117" s="32">
        <v>361030</v>
      </c>
      <c r="EP117" s="32">
        <v>0</v>
      </c>
      <c r="ER117" s="32">
        <v>47000</v>
      </c>
      <c r="ET117" s="32">
        <v>4983407</v>
      </c>
      <c r="EV117" s="32">
        <v>358630</v>
      </c>
      <c r="EW117" s="32">
        <v>0</v>
      </c>
      <c r="EY117" s="32">
        <v>47000</v>
      </c>
      <c r="FA117" s="32">
        <v>4835176</v>
      </c>
      <c r="FC117" s="32">
        <v>355830</v>
      </c>
      <c r="FD117" s="32">
        <v>0</v>
      </c>
      <c r="FF117" s="32">
        <v>47000</v>
      </c>
      <c r="FH117" s="32">
        <v>4952408</v>
      </c>
      <c r="FJ117" s="32">
        <v>239517</v>
      </c>
      <c r="FK117" s="32">
        <v>0</v>
      </c>
      <c r="FM117" s="32">
        <v>47000</v>
      </c>
      <c r="FO117" s="5">
        <v>4901697</v>
      </c>
      <c r="FP117" s="5">
        <v>0</v>
      </c>
      <c r="FQ117" s="5">
        <v>773129</v>
      </c>
      <c r="FR117" s="5">
        <v>0</v>
      </c>
      <c r="FS117" s="5">
        <v>0</v>
      </c>
      <c r="FT117" s="5">
        <v>20000</v>
      </c>
      <c r="FU117" s="5">
        <v>0</v>
      </c>
      <c r="FV117" s="5">
        <v>5266177</v>
      </c>
      <c r="FW117" s="5">
        <v>0</v>
      </c>
      <c r="FX117" s="5">
        <v>792383</v>
      </c>
      <c r="FY117" s="5">
        <v>0</v>
      </c>
      <c r="FZ117" s="5">
        <v>0</v>
      </c>
      <c r="GA117" s="5">
        <v>12500</v>
      </c>
      <c r="GB117" s="5">
        <v>0</v>
      </c>
      <c r="GC117" s="5">
        <v>5456587</v>
      </c>
      <c r="GD117" s="5">
        <v>0</v>
      </c>
      <c r="GE117" s="5">
        <v>812683</v>
      </c>
      <c r="GF117" s="5">
        <v>0</v>
      </c>
      <c r="GG117" s="5">
        <v>0</v>
      </c>
      <c r="GH117" s="5">
        <v>12500</v>
      </c>
      <c r="GI117" s="5">
        <v>0</v>
      </c>
      <c r="GJ117" s="5">
        <f>INDEX(Sheet1!$D$2:$D$434,MATCH(Data!B117,Sheet1!$B$2:$B$434,0))</f>
        <v>5697056</v>
      </c>
      <c r="GK117" s="5">
        <f>INDEX(Sheet1!$E$2:$E$434,MATCH(Data!B117,Sheet1!$B$2:$B$434,0))</f>
        <v>0</v>
      </c>
      <c r="GL117" s="5">
        <f>INDEX(Sheet1!$H$2:$H$434,MATCH(Data!B117,Sheet1!$B$2:$B$434,0))</f>
        <v>831583</v>
      </c>
      <c r="GM117" s="5">
        <f>INDEX(Sheet1!$K$2:$K$434,MATCH(Data!B117,Sheet1!$B$2:$B$434,0))</f>
        <v>0</v>
      </c>
      <c r="GN117" s="5">
        <f>INDEX(Sheet1!$F$2:$F$434,MATCH(Data!B117,Sheet1!$B$2:$B$434,0))</f>
        <v>0</v>
      </c>
      <c r="GO117" s="5">
        <f>INDEX(Sheet1!$I$2:$I$434,MATCH(Data!B117,Sheet1!$B$2:$B$434,0))</f>
        <v>12500</v>
      </c>
      <c r="GP117" s="5">
        <f>INDEX(Sheet1!$J$2:$J$434,MATCH(Data!B117,Sheet1!$B$2:$B$434,0))</f>
        <v>0</v>
      </c>
      <c r="GQ117" s="5">
        <v>5709161</v>
      </c>
      <c r="GR117" s="5">
        <v>0</v>
      </c>
      <c r="GS117" s="5">
        <v>853983</v>
      </c>
      <c r="GT117" s="5">
        <v>0</v>
      </c>
      <c r="GU117" s="5">
        <v>0</v>
      </c>
      <c r="GV117" s="5">
        <v>12500</v>
      </c>
      <c r="GW117" s="5">
        <v>0</v>
      </c>
    </row>
    <row r="118" spans="1:205" ht="12.75">
      <c r="A118" s="32">
        <v>1862</v>
      </c>
      <c r="B118" s="32" t="s">
        <v>202</v>
      </c>
      <c r="C118" s="32">
        <v>22046369</v>
      </c>
      <c r="D118" s="32">
        <v>0</v>
      </c>
      <c r="E118" s="32">
        <v>1525000</v>
      </c>
      <c r="F118" s="32">
        <v>0</v>
      </c>
      <c r="G118" s="32">
        <v>0</v>
      </c>
      <c r="H118" s="32">
        <v>599900</v>
      </c>
      <c r="I118" s="32">
        <v>0</v>
      </c>
      <c r="J118" s="32">
        <v>21276726</v>
      </c>
      <c r="K118" s="32">
        <v>0</v>
      </c>
      <c r="L118" s="32">
        <v>1475000</v>
      </c>
      <c r="M118" s="32">
        <v>0</v>
      </c>
      <c r="N118" s="32">
        <v>0</v>
      </c>
      <c r="O118" s="32">
        <v>600000</v>
      </c>
      <c r="P118" s="32">
        <v>4006</v>
      </c>
      <c r="Q118" s="32">
        <v>21552561</v>
      </c>
      <c r="R118" s="32">
        <v>0</v>
      </c>
      <c r="S118" s="32">
        <v>1520000</v>
      </c>
      <c r="T118" s="32">
        <v>0</v>
      </c>
      <c r="U118" s="32">
        <v>0</v>
      </c>
      <c r="V118" s="32">
        <v>600000</v>
      </c>
      <c r="W118" s="32">
        <v>0</v>
      </c>
      <c r="X118" s="32">
        <v>15082818</v>
      </c>
      <c r="Y118" s="32">
        <v>0</v>
      </c>
      <c r="Z118" s="32">
        <v>4203505</v>
      </c>
      <c r="AA118" s="32">
        <v>0</v>
      </c>
      <c r="AB118" s="32">
        <v>0</v>
      </c>
      <c r="AC118" s="32">
        <v>600000</v>
      </c>
      <c r="AD118" s="32">
        <v>0</v>
      </c>
      <c r="AE118" s="32">
        <v>14570758</v>
      </c>
      <c r="AF118" s="32">
        <v>0</v>
      </c>
      <c r="AG118" s="32">
        <v>840092</v>
      </c>
      <c r="AH118" s="32">
        <v>0</v>
      </c>
      <c r="AI118" s="32">
        <v>0</v>
      </c>
      <c r="AJ118" s="32">
        <v>600000</v>
      </c>
      <c r="AK118" s="32">
        <v>0</v>
      </c>
      <c r="AL118" s="32">
        <v>16374300</v>
      </c>
      <c r="AM118" s="32">
        <v>0</v>
      </c>
      <c r="AN118" s="32">
        <v>1658000</v>
      </c>
      <c r="AO118" s="32">
        <v>0</v>
      </c>
      <c r="AP118" s="32">
        <v>0</v>
      </c>
      <c r="AQ118" s="32">
        <v>600000</v>
      </c>
      <c r="AR118" s="32">
        <v>0</v>
      </c>
      <c r="AS118" s="32">
        <v>15522362</v>
      </c>
      <c r="AT118" s="32">
        <v>0</v>
      </c>
      <c r="AU118" s="32">
        <v>3614575</v>
      </c>
      <c r="AV118" s="32">
        <v>0</v>
      </c>
      <c r="AW118" s="32">
        <v>0</v>
      </c>
      <c r="AX118" s="32">
        <v>600000</v>
      </c>
      <c r="AY118" s="32">
        <v>0</v>
      </c>
      <c r="AZ118" s="32">
        <v>15468608</v>
      </c>
      <c r="BA118" s="32">
        <v>0</v>
      </c>
      <c r="BB118" s="32">
        <v>4014870</v>
      </c>
      <c r="BC118" s="32">
        <v>0</v>
      </c>
      <c r="BD118" s="32">
        <v>0</v>
      </c>
      <c r="BE118" s="32">
        <v>600000</v>
      </c>
      <c r="BF118" s="32">
        <v>0</v>
      </c>
      <c r="BG118" s="32">
        <v>16389855</v>
      </c>
      <c r="BH118" s="32">
        <v>0</v>
      </c>
      <c r="BI118" s="32">
        <v>4012012</v>
      </c>
      <c r="BJ118" s="32">
        <v>0</v>
      </c>
      <c r="BK118" s="32">
        <v>0</v>
      </c>
      <c r="BL118" s="32">
        <v>640000</v>
      </c>
      <c r="BM118" s="32">
        <v>0</v>
      </c>
      <c r="BN118" s="32">
        <v>15684997</v>
      </c>
      <c r="BO118" s="32">
        <v>0</v>
      </c>
      <c r="BP118" s="32">
        <v>4100132</v>
      </c>
      <c r="BQ118" s="32">
        <v>0</v>
      </c>
      <c r="BR118" s="32">
        <v>0</v>
      </c>
      <c r="BS118" s="32">
        <v>775000</v>
      </c>
      <c r="BT118" s="32">
        <v>0</v>
      </c>
      <c r="BU118" s="32">
        <v>16747802</v>
      </c>
      <c r="BV118" s="32">
        <v>466638</v>
      </c>
      <c r="BW118" s="32">
        <v>4193082</v>
      </c>
      <c r="BX118" s="32">
        <v>0</v>
      </c>
      <c r="BY118" s="32">
        <v>0</v>
      </c>
      <c r="BZ118" s="32">
        <v>775000</v>
      </c>
      <c r="CA118" s="32">
        <v>16758</v>
      </c>
      <c r="CB118" s="32">
        <v>18631339</v>
      </c>
      <c r="CC118" s="32">
        <v>484282</v>
      </c>
      <c r="CD118" s="32">
        <v>3943375</v>
      </c>
      <c r="CE118" s="32">
        <v>0</v>
      </c>
      <c r="CF118" s="32">
        <v>0</v>
      </c>
      <c r="CG118" s="32">
        <v>775000</v>
      </c>
      <c r="CH118" s="32">
        <v>13413</v>
      </c>
      <c r="CI118" s="32">
        <v>17897380</v>
      </c>
      <c r="CJ118" s="32">
        <v>547656</v>
      </c>
      <c r="CK118" s="32">
        <v>4329382</v>
      </c>
      <c r="CL118" s="32">
        <v>0</v>
      </c>
      <c r="CN118" s="32">
        <v>901384</v>
      </c>
      <c r="CO118" s="32">
        <v>23565</v>
      </c>
      <c r="CP118" s="32">
        <v>17294851</v>
      </c>
      <c r="CQ118" s="32">
        <v>568578</v>
      </c>
      <c r="CR118" s="32">
        <v>4903931</v>
      </c>
      <c r="CS118" s="32">
        <v>0</v>
      </c>
      <c r="CU118" s="32">
        <v>922795</v>
      </c>
      <c r="CV118" s="32">
        <v>13068</v>
      </c>
      <c r="CW118" s="32">
        <v>19587394</v>
      </c>
      <c r="CX118" s="32">
        <v>583684</v>
      </c>
      <c r="CY118" s="32">
        <v>5080240</v>
      </c>
      <c r="CZ118" s="32">
        <v>0</v>
      </c>
      <c r="DB118" s="32">
        <v>1414050</v>
      </c>
      <c r="DC118" s="32">
        <v>7673</v>
      </c>
      <c r="DD118" s="32">
        <v>20646716</v>
      </c>
      <c r="DE118" s="32">
        <v>611646</v>
      </c>
      <c r="DF118" s="32">
        <v>5286709</v>
      </c>
      <c r="DG118" s="32">
        <v>0</v>
      </c>
      <c r="DI118" s="32">
        <v>1474927</v>
      </c>
      <c r="DJ118" s="32">
        <v>5348</v>
      </c>
      <c r="DK118" s="32">
        <v>23648005</v>
      </c>
      <c r="DL118" s="32">
        <v>595423</v>
      </c>
      <c r="DM118" s="32">
        <v>5014693</v>
      </c>
      <c r="DN118" s="32">
        <v>0</v>
      </c>
      <c r="DP118" s="32">
        <v>1522728</v>
      </c>
      <c r="DQ118" s="32">
        <v>7044</v>
      </c>
      <c r="DR118" s="32">
        <v>25462129</v>
      </c>
      <c r="DS118" s="32">
        <v>619030</v>
      </c>
      <c r="DT118" s="32">
        <v>4478478</v>
      </c>
      <c r="DU118" s="32">
        <v>0</v>
      </c>
      <c r="DW118" s="32">
        <v>1544206</v>
      </c>
      <c r="DX118" s="38">
        <v>3899</v>
      </c>
      <c r="DY118" s="36">
        <v>26592749</v>
      </c>
      <c r="DZ118" s="36">
        <v>545765</v>
      </c>
      <c r="EA118" s="38">
        <v>3459919</v>
      </c>
      <c r="EB118" s="32">
        <v>0</v>
      </c>
      <c r="ED118" s="32">
        <v>1509309</v>
      </c>
      <c r="EF118" s="32">
        <v>25202700</v>
      </c>
      <c r="EG118" s="32">
        <v>582015</v>
      </c>
      <c r="EH118" s="32">
        <v>5411522</v>
      </c>
      <c r="EI118" s="32">
        <v>0</v>
      </c>
      <c r="EK118" s="32">
        <v>1554588</v>
      </c>
      <c r="EM118" s="32">
        <v>26073890</v>
      </c>
      <c r="EN118" s="32">
        <v>598265</v>
      </c>
      <c r="EO118" s="32">
        <v>5613740</v>
      </c>
      <c r="EP118" s="32">
        <v>0</v>
      </c>
      <c r="ER118" s="32">
        <v>1554588</v>
      </c>
      <c r="ES118" s="32">
        <v>2180</v>
      </c>
      <c r="ET118" s="32">
        <v>24619523</v>
      </c>
      <c r="EU118" s="32">
        <v>638765</v>
      </c>
      <c r="EV118" s="32">
        <v>5737230</v>
      </c>
      <c r="EW118" s="32">
        <v>0</v>
      </c>
      <c r="EY118" s="32">
        <v>1554588</v>
      </c>
      <c r="EZ118" s="32">
        <v>7608</v>
      </c>
      <c r="FA118" s="32">
        <v>26643000</v>
      </c>
      <c r="FB118" s="32">
        <v>653515</v>
      </c>
      <c r="FC118" s="32">
        <v>5525335</v>
      </c>
      <c r="FD118" s="32">
        <v>0</v>
      </c>
      <c r="FF118" s="32">
        <v>1554588</v>
      </c>
      <c r="FG118" s="32">
        <v>2381</v>
      </c>
      <c r="FH118" s="32">
        <v>24929982</v>
      </c>
      <c r="FI118" s="32">
        <v>716515</v>
      </c>
      <c r="FJ118" s="32">
        <v>5509432</v>
      </c>
      <c r="FK118" s="32">
        <v>0</v>
      </c>
      <c r="FM118" s="32">
        <v>1554588</v>
      </c>
      <c r="FN118" s="32">
        <v>2146</v>
      </c>
      <c r="FO118" s="5">
        <v>24281309</v>
      </c>
      <c r="FP118" s="5">
        <v>727109</v>
      </c>
      <c r="FQ118" s="5">
        <v>5501613</v>
      </c>
      <c r="FR118" s="5">
        <v>0</v>
      </c>
      <c r="FS118" s="5">
        <v>0</v>
      </c>
      <c r="FT118" s="5">
        <v>1554588</v>
      </c>
      <c r="FU118" s="5">
        <v>1781</v>
      </c>
      <c r="FV118" s="5">
        <v>24291316</v>
      </c>
      <c r="FW118" s="5">
        <v>760340</v>
      </c>
      <c r="FX118" s="5">
        <v>4568351</v>
      </c>
      <c r="FY118" s="5">
        <v>0</v>
      </c>
      <c r="FZ118" s="5">
        <v>0</v>
      </c>
      <c r="GA118" s="5">
        <v>1554588</v>
      </c>
      <c r="GB118" s="5">
        <v>2452</v>
      </c>
      <c r="GC118" s="5">
        <v>25837134</v>
      </c>
      <c r="GD118" s="5">
        <v>790534</v>
      </c>
      <c r="GE118" s="5">
        <v>5828331</v>
      </c>
      <c r="GF118" s="5">
        <v>0</v>
      </c>
      <c r="GG118" s="5">
        <v>0</v>
      </c>
      <c r="GH118" s="5">
        <v>1554588</v>
      </c>
      <c r="GI118" s="5">
        <v>7101</v>
      </c>
      <c r="GJ118" s="5">
        <f>INDEX(Sheet1!$D$2:$D$434,MATCH(Data!B118,Sheet1!$B$2:$B$434,0))</f>
        <v>26251340</v>
      </c>
      <c r="GK118" s="5">
        <f>INDEX(Sheet1!$E$2:$E$434,MATCH(Data!B118,Sheet1!$B$2:$B$434,0))</f>
        <v>842040</v>
      </c>
      <c r="GL118" s="5">
        <f>INDEX(Sheet1!$H$2:$H$434,MATCH(Data!B118,Sheet1!$B$2:$B$434,0))</f>
        <v>5585465</v>
      </c>
      <c r="GM118" s="5">
        <f>INDEX(Sheet1!$K$2:$K$434,MATCH(Data!B118,Sheet1!$B$2:$B$434,0))</f>
        <v>0</v>
      </c>
      <c r="GN118" s="5">
        <f>INDEX(Sheet1!$F$2:$F$434,MATCH(Data!B118,Sheet1!$B$2:$B$434,0))</f>
        <v>0</v>
      </c>
      <c r="GO118" s="5">
        <f>INDEX(Sheet1!$I$2:$I$434,MATCH(Data!B118,Sheet1!$B$2:$B$434,0))</f>
        <v>1554588</v>
      </c>
      <c r="GP118" s="5">
        <f>INDEX(Sheet1!$J$2:$J$434,MATCH(Data!B118,Sheet1!$B$2:$B$434,0))</f>
        <v>6390</v>
      </c>
      <c r="GQ118" s="5">
        <v>23758996</v>
      </c>
      <c r="GR118" s="5">
        <v>874620</v>
      </c>
      <c r="GS118" s="5">
        <v>5673525</v>
      </c>
      <c r="GT118" s="5">
        <v>0</v>
      </c>
      <c r="GU118" s="5">
        <v>0</v>
      </c>
      <c r="GV118" s="5">
        <v>1554588</v>
      </c>
      <c r="GW118" s="5">
        <v>4189</v>
      </c>
    </row>
    <row r="119" spans="1:205" ht="12.75">
      <c r="A119" s="32">
        <v>1870</v>
      </c>
      <c r="B119" s="32" t="s">
        <v>203</v>
      </c>
      <c r="C119" s="32">
        <v>1786653</v>
      </c>
      <c r="D119" s="32">
        <v>0</v>
      </c>
      <c r="E119" s="32">
        <v>53250</v>
      </c>
      <c r="F119" s="32">
        <v>0</v>
      </c>
      <c r="G119" s="32">
        <v>0</v>
      </c>
      <c r="H119" s="32">
        <v>0</v>
      </c>
      <c r="I119" s="32">
        <v>0</v>
      </c>
      <c r="J119" s="32">
        <v>1891552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70.97</v>
      </c>
      <c r="Q119" s="32">
        <v>1980971</v>
      </c>
      <c r="R119" s="32">
        <v>0</v>
      </c>
      <c r="S119" s="32">
        <v>364459</v>
      </c>
      <c r="T119" s="32">
        <v>0</v>
      </c>
      <c r="U119" s="32">
        <v>0</v>
      </c>
      <c r="V119" s="32">
        <v>0</v>
      </c>
      <c r="W119" s="32">
        <v>0</v>
      </c>
      <c r="X119" s="32">
        <v>1972421</v>
      </c>
      <c r="Y119" s="32">
        <v>0</v>
      </c>
      <c r="Z119" s="32">
        <v>344353</v>
      </c>
      <c r="AA119" s="32">
        <v>0</v>
      </c>
      <c r="AB119" s="32">
        <v>0</v>
      </c>
      <c r="AC119" s="32">
        <v>0</v>
      </c>
      <c r="AD119" s="32">
        <v>0</v>
      </c>
      <c r="AE119" s="32">
        <v>2019473</v>
      </c>
      <c r="AF119" s="32">
        <v>68335</v>
      </c>
      <c r="AG119" s="32">
        <v>292072</v>
      </c>
      <c r="AH119" s="32">
        <v>0</v>
      </c>
      <c r="AI119" s="32">
        <v>0</v>
      </c>
      <c r="AJ119" s="32">
        <v>0</v>
      </c>
      <c r="AK119" s="32">
        <v>0</v>
      </c>
      <c r="AL119" s="32">
        <v>2158499</v>
      </c>
      <c r="AM119" s="32">
        <v>76995</v>
      </c>
      <c r="AN119" s="32">
        <v>329512</v>
      </c>
      <c r="AO119" s="32">
        <v>0</v>
      </c>
      <c r="AP119" s="32">
        <v>0</v>
      </c>
      <c r="AQ119" s="32">
        <v>0</v>
      </c>
      <c r="AR119" s="32">
        <v>2156</v>
      </c>
      <c r="AS119" s="32">
        <v>2274185</v>
      </c>
      <c r="AT119" s="32">
        <v>76996</v>
      </c>
      <c r="AU119" s="32">
        <v>342045</v>
      </c>
      <c r="AV119" s="32">
        <v>0</v>
      </c>
      <c r="AW119" s="32">
        <v>0</v>
      </c>
      <c r="AX119" s="32">
        <v>0</v>
      </c>
      <c r="AY119" s="32">
        <v>25578</v>
      </c>
      <c r="AZ119" s="32">
        <v>2353923</v>
      </c>
      <c r="BA119" s="32">
        <v>76996</v>
      </c>
      <c r="BB119" s="32">
        <v>345145</v>
      </c>
      <c r="BC119" s="32">
        <v>0</v>
      </c>
      <c r="BD119" s="32">
        <v>0</v>
      </c>
      <c r="BE119" s="32">
        <v>0</v>
      </c>
      <c r="BF119" s="32">
        <v>266</v>
      </c>
      <c r="BG119" s="32">
        <v>2467971</v>
      </c>
      <c r="BH119" s="32">
        <v>8660</v>
      </c>
      <c r="BI119" s="32">
        <v>347785</v>
      </c>
      <c r="BJ119" s="32">
        <v>0</v>
      </c>
      <c r="BK119" s="32">
        <v>0</v>
      </c>
      <c r="BL119" s="32">
        <v>0</v>
      </c>
      <c r="BM119" s="32">
        <v>610</v>
      </c>
      <c r="BN119" s="32">
        <v>2511377</v>
      </c>
      <c r="BO119" s="32">
        <v>0</v>
      </c>
      <c r="BP119" s="32">
        <v>345223</v>
      </c>
      <c r="BQ119" s="32">
        <v>0</v>
      </c>
      <c r="BR119" s="32">
        <v>0</v>
      </c>
      <c r="BS119" s="32">
        <v>0</v>
      </c>
      <c r="BT119" s="32">
        <v>468</v>
      </c>
      <c r="BU119" s="32">
        <v>2615002</v>
      </c>
      <c r="BV119" s="32">
        <v>0</v>
      </c>
      <c r="BW119" s="32">
        <v>346343</v>
      </c>
      <c r="BX119" s="32">
        <v>0</v>
      </c>
      <c r="BY119" s="32">
        <v>0</v>
      </c>
      <c r="BZ119" s="32">
        <v>0</v>
      </c>
      <c r="CA119" s="32">
        <v>1341</v>
      </c>
      <c r="CB119" s="32">
        <v>2687534</v>
      </c>
      <c r="CC119" s="32">
        <v>0</v>
      </c>
      <c r="CD119" s="32">
        <v>347003</v>
      </c>
      <c r="CE119" s="32">
        <v>0</v>
      </c>
      <c r="CF119" s="32">
        <v>0</v>
      </c>
      <c r="CG119" s="32">
        <v>0</v>
      </c>
      <c r="CH119" s="32">
        <v>0</v>
      </c>
      <c r="CI119" s="32">
        <v>2740309</v>
      </c>
      <c r="CK119" s="32">
        <v>347003</v>
      </c>
      <c r="CL119" s="32">
        <v>0</v>
      </c>
      <c r="CO119" s="32">
        <v>1202</v>
      </c>
      <c r="CP119" s="32">
        <v>2750767</v>
      </c>
      <c r="CR119" s="32">
        <v>347003</v>
      </c>
      <c r="CS119" s="32">
        <v>0</v>
      </c>
      <c r="CV119" s="32">
        <v>0</v>
      </c>
      <c r="CW119" s="32">
        <v>2792758</v>
      </c>
      <c r="CY119" s="32">
        <v>350063</v>
      </c>
      <c r="CZ119" s="32">
        <v>0</v>
      </c>
      <c r="DC119" s="32">
        <v>0</v>
      </c>
      <c r="DD119" s="32">
        <v>2843825</v>
      </c>
      <c r="DF119" s="32">
        <v>350063</v>
      </c>
      <c r="DG119" s="32">
        <v>0</v>
      </c>
      <c r="DK119" s="32">
        <v>2886261</v>
      </c>
      <c r="DM119" s="32">
        <v>349663</v>
      </c>
      <c r="DN119" s="32">
        <v>0</v>
      </c>
      <c r="DR119" s="32">
        <v>2939126</v>
      </c>
      <c r="DT119" s="32">
        <v>353593</v>
      </c>
      <c r="DU119" s="32">
        <v>0</v>
      </c>
      <c r="DX119" s="35"/>
      <c r="DY119" s="36">
        <v>2733577</v>
      </c>
      <c r="DZ119" s="37"/>
      <c r="EA119" s="38">
        <v>351623</v>
      </c>
      <c r="EB119" s="32">
        <v>0</v>
      </c>
      <c r="ED119" s="32">
        <v>6000</v>
      </c>
      <c r="EF119" s="32">
        <v>2692034</v>
      </c>
      <c r="EH119" s="32">
        <v>345150</v>
      </c>
      <c r="EI119" s="32">
        <v>0</v>
      </c>
      <c r="EM119" s="32">
        <v>2698790</v>
      </c>
      <c r="EO119" s="32">
        <v>346800</v>
      </c>
      <c r="EP119" s="32">
        <v>0</v>
      </c>
      <c r="ER119" s="32">
        <v>6000</v>
      </c>
      <c r="ET119" s="32">
        <v>2799953</v>
      </c>
      <c r="EV119" s="32">
        <v>336715</v>
      </c>
      <c r="EW119" s="32">
        <v>0</v>
      </c>
      <c r="EY119" s="32">
        <v>6000</v>
      </c>
      <c r="FA119" s="32">
        <v>2762460</v>
      </c>
      <c r="FB119" s="32">
        <v>342855</v>
      </c>
      <c r="FD119" s="32">
        <v>0</v>
      </c>
      <c r="FF119" s="32">
        <v>6000</v>
      </c>
      <c r="FH119" s="32">
        <v>3009303</v>
      </c>
      <c r="FI119" s="32">
        <v>37354</v>
      </c>
      <c r="FK119" s="32">
        <v>0</v>
      </c>
      <c r="FM119" s="32">
        <v>20000</v>
      </c>
      <c r="FO119" s="5">
        <v>2528942</v>
      </c>
      <c r="FP119" s="5">
        <v>387170</v>
      </c>
      <c r="FQ119" s="5">
        <v>0</v>
      </c>
      <c r="FR119" s="5">
        <v>0</v>
      </c>
      <c r="FS119" s="5">
        <v>0</v>
      </c>
      <c r="FT119" s="5">
        <v>39782</v>
      </c>
      <c r="FU119" s="5">
        <v>0</v>
      </c>
      <c r="FV119" s="5">
        <v>2972867</v>
      </c>
      <c r="FW119" s="5">
        <v>428871</v>
      </c>
      <c r="FX119" s="5">
        <v>0</v>
      </c>
      <c r="FY119" s="5">
        <v>0</v>
      </c>
      <c r="FZ119" s="5">
        <v>0</v>
      </c>
      <c r="GA119" s="5">
        <v>55000</v>
      </c>
      <c r="GB119" s="5">
        <v>0</v>
      </c>
      <c r="GC119" s="5">
        <v>2907195</v>
      </c>
      <c r="GD119" s="5">
        <v>382810</v>
      </c>
      <c r="GE119" s="5">
        <v>0</v>
      </c>
      <c r="GF119" s="5">
        <v>0</v>
      </c>
      <c r="GG119" s="5">
        <v>0</v>
      </c>
      <c r="GH119" s="5">
        <v>130000</v>
      </c>
      <c r="GI119" s="5">
        <v>0</v>
      </c>
      <c r="GJ119" s="5">
        <f>INDEX(Sheet1!$D$2:$D$434,MATCH(Data!B119,Sheet1!$B$2:$B$434,0))</f>
        <v>2610542</v>
      </c>
      <c r="GK119" s="5">
        <f>INDEX(Sheet1!$E$2:$E$434,MATCH(Data!B119,Sheet1!$B$2:$B$434,0))</f>
        <v>400060</v>
      </c>
      <c r="GL119" s="5">
        <f>INDEX(Sheet1!$H$2:$H$434,MATCH(Data!B119,Sheet1!$B$2:$B$434,0))</f>
        <v>0</v>
      </c>
      <c r="GM119" s="5">
        <f>INDEX(Sheet1!$K$2:$K$434,MATCH(Data!B119,Sheet1!$B$2:$B$434,0))</f>
        <v>0</v>
      </c>
      <c r="GN119" s="5">
        <f>INDEX(Sheet1!$F$2:$F$434,MATCH(Data!B119,Sheet1!$B$2:$B$434,0))</f>
        <v>0</v>
      </c>
      <c r="GO119" s="5">
        <f>INDEX(Sheet1!$I$2:$I$434,MATCH(Data!B119,Sheet1!$B$2:$B$434,0))</f>
        <v>230000</v>
      </c>
      <c r="GP119" s="5">
        <f>INDEX(Sheet1!$J$2:$J$434,MATCH(Data!B119,Sheet1!$B$2:$B$434,0))</f>
        <v>0</v>
      </c>
      <c r="GQ119" s="5">
        <v>2642241</v>
      </c>
      <c r="GR119" s="5">
        <v>387098</v>
      </c>
      <c r="GS119" s="5">
        <v>0</v>
      </c>
      <c r="GT119" s="5">
        <v>0</v>
      </c>
      <c r="GU119" s="5">
        <v>0</v>
      </c>
      <c r="GV119" s="5">
        <v>500000</v>
      </c>
      <c r="GW119" s="5">
        <v>0</v>
      </c>
    </row>
    <row r="120" spans="1:205" ht="12.75">
      <c r="A120" s="32">
        <v>1883</v>
      </c>
      <c r="B120" s="32" t="s">
        <v>204</v>
      </c>
      <c r="C120" s="32">
        <v>8051821</v>
      </c>
      <c r="D120" s="32">
        <v>0</v>
      </c>
      <c r="E120" s="32">
        <v>1098224</v>
      </c>
      <c r="F120" s="32">
        <v>0</v>
      </c>
      <c r="G120" s="32">
        <v>0</v>
      </c>
      <c r="H120" s="32">
        <v>0</v>
      </c>
      <c r="I120" s="32">
        <v>0</v>
      </c>
      <c r="J120" s="32">
        <v>7852249</v>
      </c>
      <c r="K120" s="32">
        <v>0</v>
      </c>
      <c r="L120" s="32">
        <v>1083828</v>
      </c>
      <c r="M120" s="32">
        <v>0</v>
      </c>
      <c r="N120" s="32">
        <v>0</v>
      </c>
      <c r="O120" s="32">
        <v>0</v>
      </c>
      <c r="P120" s="32">
        <v>0</v>
      </c>
      <c r="Q120" s="32">
        <v>8067843</v>
      </c>
      <c r="R120" s="32">
        <v>0</v>
      </c>
      <c r="S120" s="32">
        <v>22156</v>
      </c>
      <c r="T120" s="32">
        <v>0</v>
      </c>
      <c r="U120" s="32">
        <v>0</v>
      </c>
      <c r="V120" s="32">
        <v>3000</v>
      </c>
      <c r="W120" s="32">
        <v>18920</v>
      </c>
      <c r="X120" s="32">
        <v>6228901</v>
      </c>
      <c r="Y120" s="32">
        <v>31316</v>
      </c>
      <c r="Z120" s="32">
        <v>3158868</v>
      </c>
      <c r="AA120" s="32">
        <v>0</v>
      </c>
      <c r="AB120" s="32">
        <v>0</v>
      </c>
      <c r="AC120" s="32">
        <v>3000</v>
      </c>
      <c r="AD120" s="32">
        <v>2661</v>
      </c>
      <c r="AE120" s="32">
        <v>7183166</v>
      </c>
      <c r="AF120" s="32">
        <v>31316</v>
      </c>
      <c r="AG120" s="32">
        <v>2082049</v>
      </c>
      <c r="AH120" s="32">
        <v>0</v>
      </c>
      <c r="AI120" s="32">
        <v>0</v>
      </c>
      <c r="AJ120" s="32">
        <v>3000</v>
      </c>
      <c r="AK120" s="32">
        <v>1921</v>
      </c>
      <c r="AL120" s="32">
        <v>8098909</v>
      </c>
      <c r="AM120" s="32">
        <v>31316</v>
      </c>
      <c r="AN120" s="32">
        <v>2101621</v>
      </c>
      <c r="AO120" s="32">
        <v>0</v>
      </c>
      <c r="AP120" s="32">
        <v>0</v>
      </c>
      <c r="AQ120" s="32">
        <v>3000</v>
      </c>
      <c r="AR120" s="32">
        <v>0</v>
      </c>
      <c r="AS120" s="32">
        <v>8201522</v>
      </c>
      <c r="AT120" s="32">
        <v>31316</v>
      </c>
      <c r="AU120" s="32">
        <v>2080617</v>
      </c>
      <c r="AV120" s="32">
        <v>0</v>
      </c>
      <c r="AW120" s="32">
        <v>0</v>
      </c>
      <c r="AX120" s="32">
        <v>0</v>
      </c>
      <c r="AY120" s="32">
        <v>873</v>
      </c>
      <c r="AZ120" s="32">
        <v>8319713</v>
      </c>
      <c r="BA120" s="32">
        <v>31316</v>
      </c>
      <c r="BB120" s="32">
        <v>2078858</v>
      </c>
      <c r="BC120" s="32">
        <v>0</v>
      </c>
      <c r="BD120" s="32">
        <v>0</v>
      </c>
      <c r="BE120" s="32">
        <v>0</v>
      </c>
      <c r="BF120" s="32">
        <v>722</v>
      </c>
      <c r="BG120" s="32">
        <v>8271115</v>
      </c>
      <c r="BH120" s="32">
        <v>0</v>
      </c>
      <c r="BI120" s="32">
        <v>2056974</v>
      </c>
      <c r="BJ120" s="32">
        <v>0</v>
      </c>
      <c r="BK120" s="32">
        <v>0</v>
      </c>
      <c r="BL120" s="32">
        <v>0</v>
      </c>
      <c r="BM120" s="32">
        <v>318</v>
      </c>
      <c r="BN120" s="32">
        <v>8632885</v>
      </c>
      <c r="BO120" s="32">
        <v>0</v>
      </c>
      <c r="BP120" s="32">
        <v>2059027</v>
      </c>
      <c r="BQ120" s="32">
        <v>0</v>
      </c>
      <c r="BR120" s="32">
        <v>0</v>
      </c>
      <c r="BS120" s="32">
        <v>0</v>
      </c>
      <c r="BT120" s="32">
        <v>327</v>
      </c>
      <c r="BU120" s="32">
        <v>9058629</v>
      </c>
      <c r="BV120" s="32">
        <v>0</v>
      </c>
      <c r="BW120" s="32">
        <v>2062583</v>
      </c>
      <c r="BX120" s="32">
        <v>0</v>
      </c>
      <c r="BY120" s="32">
        <v>0</v>
      </c>
      <c r="BZ120" s="32">
        <v>3000</v>
      </c>
      <c r="CA120" s="32">
        <v>9232</v>
      </c>
      <c r="CB120" s="32">
        <v>9260478</v>
      </c>
      <c r="CC120" s="32">
        <v>0</v>
      </c>
      <c r="CD120" s="32">
        <v>2032763</v>
      </c>
      <c r="CE120" s="32">
        <v>0</v>
      </c>
      <c r="CF120" s="32">
        <v>0</v>
      </c>
      <c r="CG120" s="32">
        <v>3000</v>
      </c>
      <c r="CH120" s="32">
        <v>2293</v>
      </c>
      <c r="CI120" s="32">
        <v>8683172</v>
      </c>
      <c r="CK120" s="32">
        <v>2036193</v>
      </c>
      <c r="CL120" s="32">
        <v>0</v>
      </c>
      <c r="CO120" s="32">
        <v>870</v>
      </c>
      <c r="CP120" s="32">
        <v>9883304</v>
      </c>
      <c r="CR120" s="32">
        <v>2595348</v>
      </c>
      <c r="CS120" s="32">
        <v>0</v>
      </c>
      <c r="CV120" s="32">
        <v>1897</v>
      </c>
      <c r="CW120" s="32">
        <v>10935813</v>
      </c>
      <c r="CY120" s="32">
        <v>2581399</v>
      </c>
      <c r="CZ120" s="32">
        <v>0</v>
      </c>
      <c r="DC120" s="32">
        <v>1124</v>
      </c>
      <c r="DD120" s="32">
        <v>11184950</v>
      </c>
      <c r="DF120" s="32">
        <v>2547464</v>
      </c>
      <c r="DG120" s="32">
        <v>0</v>
      </c>
      <c r="DJ120" s="32">
        <v>1468</v>
      </c>
      <c r="DK120" s="32">
        <v>11779526</v>
      </c>
      <c r="DM120" s="32">
        <v>2542189</v>
      </c>
      <c r="DN120" s="32">
        <v>0</v>
      </c>
      <c r="DQ120" s="32">
        <v>5293</v>
      </c>
      <c r="DR120" s="32">
        <v>12616867</v>
      </c>
      <c r="DT120" s="32">
        <v>2548517</v>
      </c>
      <c r="DU120" s="32">
        <v>0</v>
      </c>
      <c r="DW120" s="32">
        <v>52695</v>
      </c>
      <c r="DX120" s="38">
        <v>5254</v>
      </c>
      <c r="DY120" s="36">
        <v>12582247</v>
      </c>
      <c r="DZ120" s="37"/>
      <c r="EA120" s="38">
        <v>2545783</v>
      </c>
      <c r="EB120" s="32">
        <v>0</v>
      </c>
      <c r="ED120" s="32">
        <v>52695</v>
      </c>
      <c r="EE120" s="32">
        <v>8992</v>
      </c>
      <c r="EF120" s="32">
        <v>11934191</v>
      </c>
      <c r="EH120" s="32">
        <v>3193998</v>
      </c>
      <c r="EI120" s="32">
        <v>0</v>
      </c>
      <c r="EK120" s="32">
        <v>58384</v>
      </c>
      <c r="EL120" s="32">
        <v>3144</v>
      </c>
      <c r="EM120" s="32">
        <v>11889781</v>
      </c>
      <c r="EO120" s="32">
        <v>3240634</v>
      </c>
      <c r="EP120" s="32">
        <v>0</v>
      </c>
      <c r="ER120" s="32">
        <v>58384</v>
      </c>
      <c r="ES120" s="32">
        <v>918</v>
      </c>
      <c r="ET120" s="32">
        <v>12888340</v>
      </c>
      <c r="EV120" s="32">
        <v>2011683</v>
      </c>
      <c r="EW120" s="32">
        <v>0</v>
      </c>
      <c r="EY120" s="32">
        <v>58384</v>
      </c>
      <c r="EZ120" s="32">
        <v>1446</v>
      </c>
      <c r="FA120" s="32">
        <v>13522411</v>
      </c>
      <c r="FC120" s="32">
        <v>2009288</v>
      </c>
      <c r="FD120" s="32">
        <v>0</v>
      </c>
      <c r="FF120" s="32">
        <v>26096</v>
      </c>
      <c r="FH120" s="32">
        <v>12931443</v>
      </c>
      <c r="FJ120" s="32">
        <v>2743040</v>
      </c>
      <c r="FK120" s="32">
        <v>0</v>
      </c>
      <c r="FM120" s="32">
        <v>26096</v>
      </c>
      <c r="FN120" s="32">
        <v>241</v>
      </c>
      <c r="FO120" s="5">
        <v>14372923</v>
      </c>
      <c r="FP120" s="5">
        <v>0</v>
      </c>
      <c r="FQ120" s="5">
        <v>825075</v>
      </c>
      <c r="FR120" s="5">
        <v>0</v>
      </c>
      <c r="FS120" s="5">
        <v>0</v>
      </c>
      <c r="FT120" s="5">
        <v>0</v>
      </c>
      <c r="FU120" s="5">
        <v>92</v>
      </c>
      <c r="FV120" s="5">
        <v>14355338</v>
      </c>
      <c r="FW120" s="5">
        <v>0</v>
      </c>
      <c r="FX120" s="5">
        <v>1582218</v>
      </c>
      <c r="FY120" s="5">
        <v>0</v>
      </c>
      <c r="FZ120" s="5">
        <v>0</v>
      </c>
      <c r="GA120" s="5">
        <v>0</v>
      </c>
      <c r="GB120" s="5">
        <v>0</v>
      </c>
      <c r="GC120" s="5">
        <v>14724679</v>
      </c>
      <c r="GD120" s="5">
        <v>0</v>
      </c>
      <c r="GE120" s="5">
        <v>2469127</v>
      </c>
      <c r="GF120" s="5">
        <v>0</v>
      </c>
      <c r="GG120" s="5">
        <v>0</v>
      </c>
      <c r="GH120" s="5">
        <v>0</v>
      </c>
      <c r="GI120" s="5">
        <v>37</v>
      </c>
      <c r="GJ120" s="5">
        <f>INDEX(Sheet1!$D$2:$D$434,MATCH(Data!B120,Sheet1!$B$2:$B$434,0))</f>
        <v>18061050</v>
      </c>
      <c r="GK120" s="5">
        <f>INDEX(Sheet1!$E$2:$E$434,MATCH(Data!B120,Sheet1!$B$2:$B$434,0))</f>
        <v>0</v>
      </c>
      <c r="GL120" s="5">
        <f>INDEX(Sheet1!$H$2:$H$434,MATCH(Data!B120,Sheet1!$B$2:$B$434,0))</f>
        <v>40602</v>
      </c>
      <c r="GM120" s="5">
        <f>INDEX(Sheet1!$K$2:$K$434,MATCH(Data!B120,Sheet1!$B$2:$B$434,0))</f>
        <v>0</v>
      </c>
      <c r="GN120" s="5">
        <f>INDEX(Sheet1!$F$2:$F$434,MATCH(Data!B120,Sheet1!$B$2:$B$434,0))</f>
        <v>0</v>
      </c>
      <c r="GO120" s="5">
        <f>INDEX(Sheet1!$I$2:$I$434,MATCH(Data!B120,Sheet1!$B$2:$B$434,0))</f>
        <v>0</v>
      </c>
      <c r="GP120" s="5">
        <f>INDEX(Sheet1!$J$2:$J$434,MATCH(Data!B120,Sheet1!$B$2:$B$434,0))</f>
        <v>0</v>
      </c>
      <c r="GQ120" s="5">
        <v>17889639</v>
      </c>
      <c r="GR120" s="5">
        <v>192093</v>
      </c>
      <c r="GS120" s="5">
        <v>1445000</v>
      </c>
      <c r="GT120" s="5">
        <v>0</v>
      </c>
      <c r="GU120" s="5">
        <v>0</v>
      </c>
      <c r="GV120" s="5">
        <v>0</v>
      </c>
      <c r="GW120" s="5">
        <v>2198</v>
      </c>
    </row>
    <row r="121" spans="1:205" ht="12.75">
      <c r="A121" s="32">
        <v>1890</v>
      </c>
      <c r="B121" s="32" t="s">
        <v>205</v>
      </c>
      <c r="C121" s="32">
        <v>5005472</v>
      </c>
      <c r="D121" s="32">
        <v>0</v>
      </c>
      <c r="E121" s="32">
        <v>617838</v>
      </c>
      <c r="F121" s="32">
        <v>0</v>
      </c>
      <c r="G121" s="32">
        <v>0</v>
      </c>
      <c r="H121" s="32">
        <v>0</v>
      </c>
      <c r="I121" s="32">
        <v>0</v>
      </c>
      <c r="J121" s="32">
        <v>5256108</v>
      </c>
      <c r="K121" s="32">
        <v>0</v>
      </c>
      <c r="L121" s="32">
        <v>608258</v>
      </c>
      <c r="M121" s="32">
        <v>0</v>
      </c>
      <c r="N121" s="32">
        <v>0</v>
      </c>
      <c r="O121" s="32">
        <v>0</v>
      </c>
      <c r="P121" s="32">
        <v>0</v>
      </c>
      <c r="Q121" s="32">
        <v>5686466</v>
      </c>
      <c r="R121" s="32">
        <v>0</v>
      </c>
      <c r="S121" s="32">
        <v>603589</v>
      </c>
      <c r="T121" s="32">
        <v>0</v>
      </c>
      <c r="U121" s="32">
        <v>0</v>
      </c>
      <c r="V121" s="32">
        <v>0</v>
      </c>
      <c r="W121" s="32">
        <v>0</v>
      </c>
      <c r="X121" s="32">
        <v>5761310</v>
      </c>
      <c r="Y121" s="32">
        <v>0</v>
      </c>
      <c r="Z121" s="32">
        <v>393702</v>
      </c>
      <c r="AA121" s="32">
        <v>0</v>
      </c>
      <c r="AB121" s="32">
        <v>0</v>
      </c>
      <c r="AC121" s="32">
        <v>0</v>
      </c>
      <c r="AD121" s="32">
        <v>2475</v>
      </c>
      <c r="AE121" s="32">
        <v>5936106</v>
      </c>
      <c r="AF121" s="32">
        <v>0</v>
      </c>
      <c r="AG121" s="32">
        <v>714325</v>
      </c>
      <c r="AH121" s="32">
        <v>0</v>
      </c>
      <c r="AI121" s="32">
        <v>0</v>
      </c>
      <c r="AJ121" s="32">
        <v>0</v>
      </c>
      <c r="AK121" s="32">
        <v>1459</v>
      </c>
      <c r="AL121" s="32">
        <v>5997588</v>
      </c>
      <c r="AM121" s="32">
        <v>0</v>
      </c>
      <c r="AN121" s="32">
        <v>700000</v>
      </c>
      <c r="AO121" s="32">
        <v>0</v>
      </c>
      <c r="AP121" s="32">
        <v>0</v>
      </c>
      <c r="AQ121" s="32">
        <v>0</v>
      </c>
      <c r="AR121" s="32">
        <v>0</v>
      </c>
      <c r="AS121" s="32">
        <v>6056792</v>
      </c>
      <c r="AT121" s="32">
        <v>0</v>
      </c>
      <c r="AU121" s="32">
        <v>712646</v>
      </c>
      <c r="AV121" s="32">
        <v>0</v>
      </c>
      <c r="AW121" s="32">
        <v>0</v>
      </c>
      <c r="AX121" s="32">
        <v>0</v>
      </c>
      <c r="AY121" s="32">
        <v>34</v>
      </c>
      <c r="AZ121" s="32">
        <v>6177226</v>
      </c>
      <c r="BA121" s="32">
        <v>0</v>
      </c>
      <c r="BB121" s="32">
        <v>722018</v>
      </c>
      <c r="BC121" s="32">
        <v>0</v>
      </c>
      <c r="BD121" s="32">
        <v>0</v>
      </c>
      <c r="BE121" s="32">
        <v>0</v>
      </c>
      <c r="BF121" s="32">
        <v>13</v>
      </c>
      <c r="BG121" s="32">
        <v>6326522</v>
      </c>
      <c r="BH121" s="32">
        <v>0</v>
      </c>
      <c r="BI121" s="32">
        <v>722460</v>
      </c>
      <c r="BJ121" s="32">
        <v>0</v>
      </c>
      <c r="BK121" s="32">
        <v>0</v>
      </c>
      <c r="BL121" s="32">
        <v>0</v>
      </c>
      <c r="BM121" s="32">
        <v>43</v>
      </c>
      <c r="BN121" s="32">
        <v>6617017</v>
      </c>
      <c r="BO121" s="32">
        <v>0</v>
      </c>
      <c r="BP121" s="32">
        <v>731057</v>
      </c>
      <c r="BQ121" s="32">
        <v>0</v>
      </c>
      <c r="BR121" s="32">
        <v>0</v>
      </c>
      <c r="BS121" s="32">
        <v>0</v>
      </c>
      <c r="BT121" s="32">
        <v>526</v>
      </c>
      <c r="BU121" s="32">
        <v>7108750</v>
      </c>
      <c r="BV121" s="32">
        <v>0</v>
      </c>
      <c r="BW121" s="32">
        <v>756549</v>
      </c>
      <c r="BX121" s="32">
        <v>0</v>
      </c>
      <c r="BY121" s="32">
        <v>0</v>
      </c>
      <c r="BZ121" s="32">
        <v>0</v>
      </c>
      <c r="CA121" s="32">
        <v>1223</v>
      </c>
      <c r="CB121" s="32">
        <v>7375673</v>
      </c>
      <c r="CC121" s="32">
        <v>0</v>
      </c>
      <c r="CD121" s="32">
        <v>761178</v>
      </c>
      <c r="CE121" s="32">
        <v>0</v>
      </c>
      <c r="CF121" s="32">
        <v>0</v>
      </c>
      <c r="CG121" s="32">
        <v>0</v>
      </c>
      <c r="CH121" s="32">
        <v>947</v>
      </c>
      <c r="CI121" s="32">
        <v>7609131</v>
      </c>
      <c r="CK121" s="32">
        <v>773324</v>
      </c>
      <c r="CL121" s="32">
        <v>0</v>
      </c>
      <c r="CO121" s="32">
        <v>9</v>
      </c>
      <c r="CP121" s="32">
        <v>7749918</v>
      </c>
      <c r="CR121" s="32">
        <v>799939</v>
      </c>
      <c r="CS121" s="32">
        <v>0</v>
      </c>
      <c r="CV121" s="32">
        <v>194</v>
      </c>
      <c r="CW121" s="32">
        <v>7980456</v>
      </c>
      <c r="CY121" s="32">
        <v>815230</v>
      </c>
      <c r="CZ121" s="32">
        <v>0</v>
      </c>
      <c r="DC121" s="32">
        <v>0</v>
      </c>
      <c r="DD121" s="32">
        <v>8379223</v>
      </c>
      <c r="DF121" s="32">
        <v>827244</v>
      </c>
      <c r="DG121" s="32">
        <v>0</v>
      </c>
      <c r="DK121" s="32">
        <v>8632073</v>
      </c>
      <c r="DM121" s="32">
        <v>816945</v>
      </c>
      <c r="DN121" s="32">
        <v>0</v>
      </c>
      <c r="DP121" s="32">
        <v>37000</v>
      </c>
      <c r="DR121" s="32">
        <v>8748011</v>
      </c>
      <c r="DT121" s="32">
        <v>814384</v>
      </c>
      <c r="DU121" s="32">
        <v>0</v>
      </c>
      <c r="DW121" s="32">
        <v>37000</v>
      </c>
      <c r="DX121" s="35"/>
      <c r="DY121" s="36">
        <v>8420471</v>
      </c>
      <c r="DZ121" s="37"/>
      <c r="EA121" s="38">
        <v>753463</v>
      </c>
      <c r="EB121" s="32">
        <v>0</v>
      </c>
      <c r="ED121" s="32">
        <v>47085</v>
      </c>
      <c r="EF121" s="32">
        <v>8481536</v>
      </c>
      <c r="EH121" s="32">
        <v>755275</v>
      </c>
      <c r="EI121" s="32">
        <v>0</v>
      </c>
      <c r="EK121" s="32">
        <v>37000</v>
      </c>
      <c r="EM121" s="32">
        <v>8111497</v>
      </c>
      <c r="EO121" s="32">
        <v>801588</v>
      </c>
      <c r="EP121" s="32">
        <v>0</v>
      </c>
      <c r="ER121" s="32">
        <v>37000</v>
      </c>
      <c r="ET121" s="32">
        <v>8528714</v>
      </c>
      <c r="EV121" s="32">
        <v>754238</v>
      </c>
      <c r="EW121" s="32">
        <v>0</v>
      </c>
      <c r="EY121" s="32">
        <v>37000</v>
      </c>
      <c r="FA121" s="32">
        <v>9200653</v>
      </c>
      <c r="FC121" s="32">
        <v>754825</v>
      </c>
      <c r="FD121" s="32">
        <v>0</v>
      </c>
      <c r="FF121" s="32">
        <v>37000</v>
      </c>
      <c r="FH121" s="32">
        <v>9161820</v>
      </c>
      <c r="FJ121" s="32">
        <v>756311</v>
      </c>
      <c r="FK121" s="32">
        <v>0</v>
      </c>
      <c r="FM121" s="32">
        <v>37000</v>
      </c>
      <c r="FO121" s="5">
        <v>8915276</v>
      </c>
      <c r="FP121" s="5">
        <v>0</v>
      </c>
      <c r="FQ121" s="5">
        <v>893927</v>
      </c>
      <c r="FR121" s="5">
        <v>0</v>
      </c>
      <c r="FS121" s="5">
        <v>0</v>
      </c>
      <c r="FT121" s="5">
        <v>0</v>
      </c>
      <c r="FU121" s="5">
        <v>0</v>
      </c>
      <c r="FV121" s="5">
        <v>8752016</v>
      </c>
      <c r="FW121" s="5">
        <v>0</v>
      </c>
      <c r="FX121" s="5">
        <v>1415080</v>
      </c>
      <c r="FY121" s="5">
        <v>0</v>
      </c>
      <c r="FZ121" s="5">
        <v>0</v>
      </c>
      <c r="GA121" s="5">
        <v>0</v>
      </c>
      <c r="GB121" s="5">
        <v>0</v>
      </c>
      <c r="GC121" s="5">
        <v>10882501</v>
      </c>
      <c r="GD121" s="5">
        <v>0</v>
      </c>
      <c r="GE121" s="5">
        <v>0</v>
      </c>
      <c r="GF121" s="5">
        <v>0</v>
      </c>
      <c r="GG121" s="5">
        <v>0</v>
      </c>
      <c r="GH121" s="5">
        <v>0</v>
      </c>
      <c r="GI121" s="5">
        <v>0</v>
      </c>
      <c r="GJ121" s="5">
        <f>INDEX(Sheet1!$D$2:$D$434,MATCH(Data!B121,Sheet1!$B$2:$B$434,0))</f>
        <v>11378701</v>
      </c>
      <c r="GK121" s="5">
        <f>INDEX(Sheet1!$E$2:$E$434,MATCH(Data!B121,Sheet1!$B$2:$B$434,0))</f>
        <v>0</v>
      </c>
      <c r="GL121" s="5">
        <f>INDEX(Sheet1!$H$2:$H$434,MATCH(Data!B121,Sheet1!$B$2:$B$434,0))</f>
        <v>360000</v>
      </c>
      <c r="GM121" s="5">
        <f>INDEX(Sheet1!$K$2:$K$434,MATCH(Data!B121,Sheet1!$B$2:$B$434,0))</f>
        <v>0</v>
      </c>
      <c r="GN121" s="5">
        <f>INDEX(Sheet1!$F$2:$F$434,MATCH(Data!B121,Sheet1!$B$2:$B$434,0))</f>
        <v>0</v>
      </c>
      <c r="GO121" s="5">
        <f>INDEX(Sheet1!$I$2:$I$434,MATCH(Data!B121,Sheet1!$B$2:$B$434,0))</f>
        <v>0</v>
      </c>
      <c r="GP121" s="5">
        <f>INDEX(Sheet1!$J$2:$J$434,MATCH(Data!B121,Sheet1!$B$2:$B$434,0))</f>
        <v>2354</v>
      </c>
      <c r="GQ121" s="5">
        <v>11944532</v>
      </c>
      <c r="GR121" s="5">
        <v>0</v>
      </c>
      <c r="GS121" s="5">
        <v>360000</v>
      </c>
      <c r="GT121" s="5">
        <v>0</v>
      </c>
      <c r="GU121" s="5">
        <v>0</v>
      </c>
      <c r="GV121" s="5">
        <v>0</v>
      </c>
      <c r="GW121" s="5">
        <v>0</v>
      </c>
    </row>
    <row r="122" spans="1:205" ht="12.75">
      <c r="A122" s="32">
        <v>1900</v>
      </c>
      <c r="B122" s="32" t="s">
        <v>206</v>
      </c>
      <c r="C122" s="32">
        <v>15600964</v>
      </c>
      <c r="D122" s="32">
        <v>0</v>
      </c>
      <c r="E122" s="32">
        <v>2001667</v>
      </c>
      <c r="F122" s="32">
        <v>0</v>
      </c>
      <c r="G122" s="32">
        <v>0</v>
      </c>
      <c r="H122" s="32">
        <v>109643</v>
      </c>
      <c r="I122" s="32">
        <v>0</v>
      </c>
      <c r="J122" s="32">
        <v>16209180</v>
      </c>
      <c r="K122" s="32">
        <v>0</v>
      </c>
      <c r="L122" s="32">
        <v>2091888</v>
      </c>
      <c r="M122" s="32">
        <v>0</v>
      </c>
      <c r="N122" s="32">
        <v>0</v>
      </c>
      <c r="O122" s="32">
        <v>109643</v>
      </c>
      <c r="P122" s="32">
        <v>3701</v>
      </c>
      <c r="Q122" s="32">
        <v>16367831</v>
      </c>
      <c r="R122" s="32">
        <v>0</v>
      </c>
      <c r="S122" s="32">
        <v>2923616</v>
      </c>
      <c r="T122" s="32">
        <v>0</v>
      </c>
      <c r="U122" s="32">
        <v>0</v>
      </c>
      <c r="V122" s="32">
        <v>109643</v>
      </c>
      <c r="W122" s="32">
        <v>6606</v>
      </c>
      <c r="X122" s="32">
        <v>14517197</v>
      </c>
      <c r="Y122" s="32">
        <v>0</v>
      </c>
      <c r="Z122" s="32">
        <v>2821890</v>
      </c>
      <c r="AA122" s="32">
        <v>0</v>
      </c>
      <c r="AB122" s="32">
        <v>0</v>
      </c>
      <c r="AC122" s="32">
        <v>109643</v>
      </c>
      <c r="AD122" s="32">
        <v>4605</v>
      </c>
      <c r="AE122" s="32">
        <v>13927588</v>
      </c>
      <c r="AF122" s="32">
        <v>0</v>
      </c>
      <c r="AG122" s="32">
        <v>3954242</v>
      </c>
      <c r="AH122" s="32">
        <v>0</v>
      </c>
      <c r="AI122" s="32">
        <v>0</v>
      </c>
      <c r="AJ122" s="32">
        <v>109643</v>
      </c>
      <c r="AK122" s="32">
        <v>7880</v>
      </c>
      <c r="AL122" s="32">
        <v>15460977</v>
      </c>
      <c r="AM122" s="32">
        <v>0</v>
      </c>
      <c r="AN122" s="32">
        <v>3889316</v>
      </c>
      <c r="AO122" s="32">
        <v>0</v>
      </c>
      <c r="AP122" s="32">
        <v>0</v>
      </c>
      <c r="AQ122" s="32">
        <v>0</v>
      </c>
      <c r="AR122" s="32">
        <v>6537</v>
      </c>
      <c r="AS122" s="32">
        <v>16036488</v>
      </c>
      <c r="AT122" s="32">
        <v>0</v>
      </c>
      <c r="AU122" s="32">
        <v>3651699.45</v>
      </c>
      <c r="AV122" s="32">
        <v>0</v>
      </c>
      <c r="AW122" s="32">
        <v>0</v>
      </c>
      <c r="AX122" s="32">
        <v>0</v>
      </c>
      <c r="AY122" s="32">
        <v>6878.55</v>
      </c>
      <c r="AZ122" s="32">
        <v>15739307</v>
      </c>
      <c r="BA122" s="32">
        <v>0</v>
      </c>
      <c r="BB122" s="32">
        <v>3558220</v>
      </c>
      <c r="BC122" s="32">
        <v>0</v>
      </c>
      <c r="BD122" s="32">
        <v>0</v>
      </c>
      <c r="BE122" s="32">
        <v>0</v>
      </c>
      <c r="BF122" s="32">
        <v>2309</v>
      </c>
      <c r="BG122" s="32">
        <v>17363062</v>
      </c>
      <c r="BH122" s="32">
        <v>0</v>
      </c>
      <c r="BI122" s="32">
        <v>3559453</v>
      </c>
      <c r="BJ122" s="32">
        <v>0</v>
      </c>
      <c r="BK122" s="32">
        <v>0</v>
      </c>
      <c r="BL122" s="32">
        <v>0</v>
      </c>
      <c r="BM122" s="32">
        <v>3622</v>
      </c>
      <c r="BN122" s="32">
        <v>17139416</v>
      </c>
      <c r="BO122" s="32">
        <v>0</v>
      </c>
      <c r="BP122" s="32">
        <v>3505701</v>
      </c>
      <c r="BQ122" s="32">
        <v>0</v>
      </c>
      <c r="BR122" s="32">
        <v>0</v>
      </c>
      <c r="BS122" s="32">
        <v>165000</v>
      </c>
      <c r="BT122" s="32">
        <v>5397</v>
      </c>
      <c r="BU122" s="32">
        <v>19346680</v>
      </c>
      <c r="BV122" s="32">
        <v>0</v>
      </c>
      <c r="BW122" s="32">
        <v>3506631</v>
      </c>
      <c r="BX122" s="32">
        <v>0</v>
      </c>
      <c r="BY122" s="32">
        <v>0</v>
      </c>
      <c r="BZ122" s="32">
        <v>284728</v>
      </c>
      <c r="CA122" s="32">
        <v>9517</v>
      </c>
      <c r="CB122" s="32">
        <v>19766650</v>
      </c>
      <c r="CC122" s="32">
        <v>0</v>
      </c>
      <c r="CD122" s="32">
        <v>3507210</v>
      </c>
      <c r="CE122" s="32">
        <v>0</v>
      </c>
      <c r="CF122" s="32">
        <v>0</v>
      </c>
      <c r="CG122" s="32">
        <v>284728</v>
      </c>
      <c r="CH122" s="32">
        <v>4316</v>
      </c>
      <c r="CI122" s="32">
        <v>19744972</v>
      </c>
      <c r="CK122" s="32">
        <v>3479566</v>
      </c>
      <c r="CL122" s="32">
        <v>0</v>
      </c>
      <c r="CN122" s="32">
        <v>284728</v>
      </c>
      <c r="CO122" s="32">
        <v>7405</v>
      </c>
      <c r="CP122" s="32">
        <v>21443359</v>
      </c>
      <c r="CR122" s="32">
        <v>3763471</v>
      </c>
      <c r="CS122" s="32">
        <v>0</v>
      </c>
      <c r="CU122" s="32">
        <v>338691</v>
      </c>
      <c r="CV122" s="32">
        <v>29289</v>
      </c>
      <c r="CW122" s="32">
        <v>24127702</v>
      </c>
      <c r="CY122" s="32">
        <v>4037103</v>
      </c>
      <c r="CZ122" s="32">
        <v>0</v>
      </c>
      <c r="DB122" s="32">
        <v>385271</v>
      </c>
      <c r="DC122" s="32">
        <v>4366</v>
      </c>
      <c r="DD122" s="32">
        <v>24973835</v>
      </c>
      <c r="DF122" s="32">
        <v>4090000</v>
      </c>
      <c r="DG122" s="32">
        <v>0</v>
      </c>
      <c r="DI122" s="32">
        <v>400682</v>
      </c>
      <c r="DJ122" s="32">
        <v>12357</v>
      </c>
      <c r="DK122" s="32">
        <v>28503860</v>
      </c>
      <c r="DM122" s="32">
        <v>1712201</v>
      </c>
      <c r="DN122" s="32">
        <v>0</v>
      </c>
      <c r="DP122" s="32">
        <v>411716</v>
      </c>
      <c r="DQ122" s="32">
        <v>4446</v>
      </c>
      <c r="DR122" s="32">
        <v>28729515</v>
      </c>
      <c r="DT122" s="32">
        <v>2369476</v>
      </c>
      <c r="DU122" s="32">
        <v>0</v>
      </c>
      <c r="DW122" s="32">
        <v>432302</v>
      </c>
      <c r="DX122" s="38">
        <v>4462</v>
      </c>
      <c r="DY122" s="36">
        <v>28238843</v>
      </c>
      <c r="DZ122" s="37"/>
      <c r="EA122" s="38">
        <v>2717043</v>
      </c>
      <c r="EB122" s="32">
        <v>0</v>
      </c>
      <c r="ED122" s="32">
        <v>453917</v>
      </c>
      <c r="EE122" s="32">
        <v>25915</v>
      </c>
      <c r="EF122" s="32">
        <v>29336272</v>
      </c>
      <c r="EH122" s="32">
        <v>1995948</v>
      </c>
      <c r="EI122" s="32">
        <v>0</v>
      </c>
      <c r="EK122" s="32">
        <v>453917</v>
      </c>
      <c r="EL122" s="32">
        <v>905</v>
      </c>
      <c r="EM122" s="32">
        <v>28461439</v>
      </c>
      <c r="EO122" s="32">
        <v>3864328</v>
      </c>
      <c r="EP122" s="32">
        <v>0</v>
      </c>
      <c r="ER122" s="32">
        <v>453917</v>
      </c>
      <c r="ES122" s="32">
        <v>4922</v>
      </c>
      <c r="ET122" s="32">
        <v>28711044</v>
      </c>
      <c r="EV122" s="32">
        <v>3614513</v>
      </c>
      <c r="EW122" s="32">
        <v>0</v>
      </c>
      <c r="EY122" s="32">
        <v>453917</v>
      </c>
      <c r="EZ122" s="32">
        <v>3514</v>
      </c>
      <c r="FA122" s="32">
        <v>29628319</v>
      </c>
      <c r="FC122" s="32">
        <v>3209200</v>
      </c>
      <c r="FD122" s="32">
        <v>0</v>
      </c>
      <c r="FF122" s="32">
        <v>562601</v>
      </c>
      <c r="FG122" s="32">
        <v>4751</v>
      </c>
      <c r="FH122" s="32">
        <v>28681395</v>
      </c>
      <c r="FJ122" s="32">
        <v>4146620</v>
      </c>
      <c r="FK122" s="32">
        <v>0</v>
      </c>
      <c r="FM122" s="32">
        <v>573276</v>
      </c>
      <c r="FN122" s="32">
        <v>3572</v>
      </c>
      <c r="FO122" s="5">
        <v>28564023</v>
      </c>
      <c r="FP122" s="5">
        <v>0</v>
      </c>
      <c r="FQ122" s="5">
        <v>4646004</v>
      </c>
      <c r="FR122" s="5">
        <v>0</v>
      </c>
      <c r="FS122" s="5">
        <v>0</v>
      </c>
      <c r="FT122" s="5">
        <v>573276</v>
      </c>
      <c r="FU122" s="5">
        <v>0</v>
      </c>
      <c r="FV122" s="5">
        <v>28484753</v>
      </c>
      <c r="FW122" s="5">
        <v>0</v>
      </c>
      <c r="FX122" s="5">
        <v>5127906</v>
      </c>
      <c r="FY122" s="5">
        <v>0</v>
      </c>
      <c r="FZ122" s="5">
        <v>0</v>
      </c>
      <c r="GA122" s="5">
        <v>573276</v>
      </c>
      <c r="GB122" s="5">
        <v>3730</v>
      </c>
      <c r="GC122" s="5">
        <v>29317244</v>
      </c>
      <c r="GD122" s="5">
        <v>0</v>
      </c>
      <c r="GE122" s="5">
        <v>4771306</v>
      </c>
      <c r="GF122" s="5">
        <v>0</v>
      </c>
      <c r="GG122" s="5">
        <v>0</v>
      </c>
      <c r="GH122" s="5">
        <v>626276</v>
      </c>
      <c r="GI122" s="5">
        <v>0</v>
      </c>
      <c r="GJ122" s="5">
        <f>INDEX(Sheet1!$D$2:$D$434,MATCH(Data!B122,Sheet1!$B$2:$B$434,0))</f>
        <v>28641540</v>
      </c>
      <c r="GK122" s="5">
        <f>INDEX(Sheet1!$E$2:$E$434,MATCH(Data!B122,Sheet1!$B$2:$B$434,0))</f>
        <v>0</v>
      </c>
      <c r="GL122" s="5">
        <f>INDEX(Sheet1!$H$2:$H$434,MATCH(Data!B122,Sheet1!$B$2:$B$434,0))</f>
        <v>5447010</v>
      </c>
      <c r="GM122" s="5">
        <f>INDEX(Sheet1!$K$2:$K$434,MATCH(Data!B122,Sheet1!$B$2:$B$434,0))</f>
        <v>0</v>
      </c>
      <c r="GN122" s="5">
        <f>INDEX(Sheet1!$F$2:$F$434,MATCH(Data!B122,Sheet1!$B$2:$B$434,0))</f>
        <v>0</v>
      </c>
      <c r="GO122" s="5">
        <f>INDEX(Sheet1!$I$2:$I$434,MATCH(Data!B122,Sheet1!$B$2:$B$434,0))</f>
        <v>626276</v>
      </c>
      <c r="GP122" s="5">
        <f>INDEX(Sheet1!$J$2:$J$434,MATCH(Data!B122,Sheet1!$B$2:$B$434,0))</f>
        <v>0</v>
      </c>
      <c r="GQ122" s="5">
        <v>26938557</v>
      </c>
      <c r="GR122" s="5">
        <v>0</v>
      </c>
      <c r="GS122" s="5">
        <v>5982525</v>
      </c>
      <c r="GT122" s="5">
        <v>0</v>
      </c>
      <c r="GU122" s="5">
        <v>0</v>
      </c>
      <c r="GV122" s="5">
        <v>626276</v>
      </c>
      <c r="GW122" s="5">
        <v>0</v>
      </c>
    </row>
    <row r="123" spans="1:205" ht="12.75">
      <c r="A123" s="32">
        <v>1939</v>
      </c>
      <c r="B123" s="32" t="s">
        <v>207</v>
      </c>
      <c r="C123" s="32">
        <v>1276623</v>
      </c>
      <c r="D123" s="32">
        <v>0</v>
      </c>
      <c r="E123" s="32">
        <v>323935</v>
      </c>
      <c r="F123" s="32">
        <v>0</v>
      </c>
      <c r="G123" s="32">
        <v>0</v>
      </c>
      <c r="H123" s="32">
        <v>0</v>
      </c>
      <c r="I123" s="32">
        <v>0</v>
      </c>
      <c r="J123" s="32">
        <v>1094254</v>
      </c>
      <c r="K123" s="32">
        <v>0</v>
      </c>
      <c r="L123" s="32">
        <v>357985</v>
      </c>
      <c r="M123" s="32">
        <v>0</v>
      </c>
      <c r="N123" s="32">
        <v>0</v>
      </c>
      <c r="O123" s="32">
        <v>3000</v>
      </c>
      <c r="P123" s="32">
        <v>0</v>
      </c>
      <c r="Q123" s="32">
        <v>1094400</v>
      </c>
      <c r="R123" s="32">
        <v>0</v>
      </c>
      <c r="S123" s="32">
        <v>354235</v>
      </c>
      <c r="T123" s="32">
        <v>0</v>
      </c>
      <c r="U123" s="32">
        <v>0</v>
      </c>
      <c r="V123" s="32">
        <v>3000</v>
      </c>
      <c r="W123" s="32">
        <v>0</v>
      </c>
      <c r="X123" s="32">
        <v>716334</v>
      </c>
      <c r="Y123" s="32">
        <v>0</v>
      </c>
      <c r="Z123" s="32">
        <v>342895</v>
      </c>
      <c r="AA123" s="32">
        <v>0</v>
      </c>
      <c r="AB123" s="32">
        <v>0</v>
      </c>
      <c r="AC123" s="32">
        <v>6000</v>
      </c>
      <c r="AD123" s="32">
        <v>0</v>
      </c>
      <c r="AE123" s="32">
        <v>492284</v>
      </c>
      <c r="AF123" s="32">
        <v>18105</v>
      </c>
      <c r="AG123" s="32">
        <v>342645</v>
      </c>
      <c r="AH123" s="32">
        <v>0</v>
      </c>
      <c r="AI123" s="32">
        <v>0</v>
      </c>
      <c r="AJ123" s="32">
        <v>6000</v>
      </c>
      <c r="AK123" s="32">
        <v>0</v>
      </c>
      <c r="AL123" s="32">
        <v>750390</v>
      </c>
      <c r="AM123" s="32">
        <v>18105</v>
      </c>
      <c r="AN123" s="32">
        <v>698042</v>
      </c>
      <c r="AO123" s="32">
        <v>0</v>
      </c>
      <c r="AP123" s="32">
        <v>0</v>
      </c>
      <c r="AQ123" s="32">
        <v>7228</v>
      </c>
      <c r="AR123" s="32">
        <v>0</v>
      </c>
      <c r="AS123" s="32">
        <v>832237</v>
      </c>
      <c r="AT123" s="32">
        <v>23050</v>
      </c>
      <c r="AU123" s="32">
        <v>687339</v>
      </c>
      <c r="AV123" s="32">
        <v>0</v>
      </c>
      <c r="AW123" s="32">
        <v>0</v>
      </c>
      <c r="AX123" s="32">
        <v>7503</v>
      </c>
      <c r="AY123" s="32">
        <v>0</v>
      </c>
      <c r="AZ123" s="32">
        <v>961987</v>
      </c>
      <c r="BA123" s="32">
        <v>23050</v>
      </c>
      <c r="BB123" s="32">
        <v>904725</v>
      </c>
      <c r="BC123" s="32">
        <v>0</v>
      </c>
      <c r="BD123" s="32">
        <v>0</v>
      </c>
      <c r="BE123" s="32">
        <v>7788</v>
      </c>
      <c r="BF123" s="32">
        <v>0</v>
      </c>
      <c r="BG123" s="32">
        <v>1285666</v>
      </c>
      <c r="BH123" s="32">
        <v>23050</v>
      </c>
      <c r="BI123" s="32">
        <v>972252</v>
      </c>
      <c r="BJ123" s="32">
        <v>0</v>
      </c>
      <c r="BK123" s="32">
        <v>0</v>
      </c>
      <c r="BL123" s="32">
        <v>8084</v>
      </c>
      <c r="BM123" s="32">
        <v>0</v>
      </c>
      <c r="BN123" s="32">
        <v>1510450</v>
      </c>
      <c r="BO123" s="32">
        <v>38908</v>
      </c>
      <c r="BP123" s="32">
        <v>1012621</v>
      </c>
      <c r="BQ123" s="32">
        <v>0</v>
      </c>
      <c r="BR123" s="32">
        <v>0</v>
      </c>
      <c r="BS123" s="32">
        <v>15000</v>
      </c>
      <c r="BT123" s="32">
        <v>0</v>
      </c>
      <c r="BU123" s="32">
        <v>1445278</v>
      </c>
      <c r="BV123" s="32">
        <v>44194</v>
      </c>
      <c r="BW123" s="32">
        <v>1040160</v>
      </c>
      <c r="BX123" s="32">
        <v>0</v>
      </c>
      <c r="BY123" s="32">
        <v>0</v>
      </c>
      <c r="BZ123" s="32">
        <v>15000</v>
      </c>
      <c r="CA123" s="32">
        <v>0</v>
      </c>
      <c r="CB123" s="32">
        <v>1510371</v>
      </c>
      <c r="CC123" s="32">
        <v>27744.64</v>
      </c>
      <c r="CD123" s="32">
        <v>1059458</v>
      </c>
      <c r="CE123" s="32">
        <v>0</v>
      </c>
      <c r="CF123" s="32">
        <v>0</v>
      </c>
      <c r="CG123" s="32">
        <v>15000</v>
      </c>
      <c r="CH123" s="32">
        <v>1553.34</v>
      </c>
      <c r="CI123" s="32">
        <v>1720334</v>
      </c>
      <c r="CJ123" s="32">
        <v>52531</v>
      </c>
      <c r="CK123" s="32">
        <v>1060210</v>
      </c>
      <c r="CL123" s="32">
        <v>0</v>
      </c>
      <c r="CN123" s="32">
        <v>17677</v>
      </c>
      <c r="CO123" s="32">
        <v>69</v>
      </c>
      <c r="CP123" s="32">
        <v>2007227</v>
      </c>
      <c r="CQ123" s="32">
        <v>100783</v>
      </c>
      <c r="CR123" s="32">
        <v>1071005</v>
      </c>
      <c r="CS123" s="32">
        <v>0</v>
      </c>
      <c r="CU123" s="32">
        <v>43080</v>
      </c>
      <c r="CV123" s="32">
        <v>0</v>
      </c>
      <c r="CW123" s="32">
        <v>1776375</v>
      </c>
      <c r="CX123" s="32">
        <v>114104</v>
      </c>
      <c r="CY123" s="32">
        <v>1092951</v>
      </c>
      <c r="CZ123" s="32">
        <v>0</v>
      </c>
      <c r="DB123" s="32">
        <v>43830</v>
      </c>
      <c r="DC123" s="32">
        <v>0</v>
      </c>
      <c r="DD123" s="32">
        <v>1881599</v>
      </c>
      <c r="DE123" s="32">
        <v>127460</v>
      </c>
      <c r="DF123" s="32">
        <v>1005291</v>
      </c>
      <c r="DG123" s="32">
        <v>0</v>
      </c>
      <c r="DI123" s="32">
        <v>43750</v>
      </c>
      <c r="DJ123" s="32">
        <v>1440</v>
      </c>
      <c r="DK123" s="32">
        <v>2365339</v>
      </c>
      <c r="DL123" s="32">
        <v>128776</v>
      </c>
      <c r="DM123" s="32">
        <v>961572</v>
      </c>
      <c r="DN123" s="32">
        <v>0</v>
      </c>
      <c r="DP123" s="32">
        <v>19900</v>
      </c>
      <c r="DQ123" s="32">
        <v>692</v>
      </c>
      <c r="DR123" s="32">
        <v>2343846</v>
      </c>
      <c r="DS123" s="32">
        <v>130134</v>
      </c>
      <c r="DT123" s="32">
        <v>946844</v>
      </c>
      <c r="DU123" s="32">
        <v>0</v>
      </c>
      <c r="DW123" s="32">
        <v>20560</v>
      </c>
      <c r="DX123" s="35"/>
      <c r="DY123" s="36">
        <v>2217874</v>
      </c>
      <c r="DZ123" s="36">
        <v>214175</v>
      </c>
      <c r="EA123" s="38">
        <v>646723</v>
      </c>
      <c r="EB123" s="32">
        <v>0</v>
      </c>
      <c r="ED123" s="32">
        <v>20865</v>
      </c>
      <c r="EF123" s="32">
        <v>2285897</v>
      </c>
      <c r="EG123" s="32">
        <v>106956</v>
      </c>
      <c r="EH123" s="32">
        <v>641423</v>
      </c>
      <c r="EI123" s="32">
        <v>0</v>
      </c>
      <c r="EK123" s="32">
        <v>20000</v>
      </c>
      <c r="EM123" s="32">
        <v>2184320</v>
      </c>
      <c r="EN123" s="32">
        <v>127027</v>
      </c>
      <c r="EO123" s="32">
        <v>640423</v>
      </c>
      <c r="EP123" s="32">
        <v>0</v>
      </c>
      <c r="ER123" s="32">
        <v>20000</v>
      </c>
      <c r="ES123" s="32">
        <v>764</v>
      </c>
      <c r="ET123" s="32">
        <v>2162740</v>
      </c>
      <c r="EU123" s="32">
        <v>154035</v>
      </c>
      <c r="EV123" s="32">
        <v>643523</v>
      </c>
      <c r="EW123" s="32">
        <v>0</v>
      </c>
      <c r="EY123" s="32">
        <v>20000</v>
      </c>
      <c r="FA123" s="32">
        <v>2092928</v>
      </c>
      <c r="FB123" s="32">
        <v>191415</v>
      </c>
      <c r="FC123" s="32">
        <v>622901</v>
      </c>
      <c r="FD123" s="32">
        <v>0</v>
      </c>
      <c r="FF123" s="32">
        <v>20000</v>
      </c>
      <c r="FH123" s="32">
        <v>2007838</v>
      </c>
      <c r="FI123" s="32">
        <v>179248</v>
      </c>
      <c r="FJ123" s="32">
        <v>623350</v>
      </c>
      <c r="FK123" s="32">
        <v>0</v>
      </c>
      <c r="FM123" s="32">
        <v>270000</v>
      </c>
      <c r="FO123" s="5">
        <v>1641821</v>
      </c>
      <c r="FP123" s="5">
        <v>525581</v>
      </c>
      <c r="FQ123" s="5">
        <v>558358</v>
      </c>
      <c r="FR123" s="5">
        <v>0</v>
      </c>
      <c r="FS123" s="5">
        <v>0</v>
      </c>
      <c r="FT123" s="5">
        <v>220650</v>
      </c>
      <c r="FU123" s="5">
        <v>22</v>
      </c>
      <c r="FV123" s="5">
        <v>1559204</v>
      </c>
      <c r="FW123" s="5">
        <v>402205</v>
      </c>
      <c r="FX123" s="5">
        <v>0</v>
      </c>
      <c r="FY123" s="5">
        <v>0</v>
      </c>
      <c r="FZ123" s="5">
        <v>0</v>
      </c>
      <c r="GA123" s="5">
        <v>220650</v>
      </c>
      <c r="GB123" s="5">
        <v>0</v>
      </c>
      <c r="GC123" s="5">
        <v>2440234</v>
      </c>
      <c r="GD123" s="5">
        <v>404816</v>
      </c>
      <c r="GE123" s="5">
        <v>295000</v>
      </c>
      <c r="GF123" s="5">
        <v>0</v>
      </c>
      <c r="GG123" s="5">
        <v>0</v>
      </c>
      <c r="GH123" s="5">
        <v>179705</v>
      </c>
      <c r="GI123" s="5">
        <v>93</v>
      </c>
      <c r="GJ123" s="5">
        <f>INDEX(Sheet1!$D$2:$D$434,MATCH(Data!B123,Sheet1!$B$2:$B$434,0))</f>
        <v>2310878</v>
      </c>
      <c r="GK123" s="5">
        <f>INDEX(Sheet1!$E$2:$E$434,MATCH(Data!B123,Sheet1!$B$2:$B$434,0))</f>
        <v>342541</v>
      </c>
      <c r="GL123" s="5">
        <f>INDEX(Sheet1!$H$2:$H$434,MATCH(Data!B123,Sheet1!$B$2:$B$434,0))</f>
        <v>630000</v>
      </c>
      <c r="GM123" s="5">
        <f>INDEX(Sheet1!$K$2:$K$434,MATCH(Data!B123,Sheet1!$B$2:$B$434,0))</f>
        <v>0</v>
      </c>
      <c r="GN123" s="5">
        <f>INDEX(Sheet1!$F$2:$F$434,MATCH(Data!B123,Sheet1!$B$2:$B$434,0))</f>
        <v>0</v>
      </c>
      <c r="GO123" s="5">
        <f>INDEX(Sheet1!$I$2:$I$434,MATCH(Data!B123,Sheet1!$B$2:$B$434,0))</f>
        <v>179705</v>
      </c>
      <c r="GP123" s="5">
        <f>INDEX(Sheet1!$J$2:$J$434,MATCH(Data!B123,Sheet1!$B$2:$B$434,0))</f>
        <v>0</v>
      </c>
      <c r="GQ123" s="5">
        <v>2323926</v>
      </c>
      <c r="GR123" s="5">
        <v>113900</v>
      </c>
      <c r="GS123" s="5">
        <v>1050000</v>
      </c>
      <c r="GT123" s="5">
        <v>0</v>
      </c>
      <c r="GU123" s="5">
        <v>0</v>
      </c>
      <c r="GV123" s="5">
        <v>120000</v>
      </c>
      <c r="GW123" s="5">
        <v>0</v>
      </c>
    </row>
    <row r="124" spans="1:205" ht="12.75">
      <c r="A124" s="32">
        <v>1953</v>
      </c>
      <c r="B124" s="32" t="s">
        <v>208</v>
      </c>
      <c r="C124" s="32">
        <v>3395183</v>
      </c>
      <c r="D124" s="32">
        <v>0</v>
      </c>
      <c r="E124" s="32">
        <v>337052</v>
      </c>
      <c r="F124" s="32">
        <v>0</v>
      </c>
      <c r="G124" s="32">
        <v>0</v>
      </c>
      <c r="H124" s="32">
        <v>0</v>
      </c>
      <c r="I124" s="32">
        <v>0</v>
      </c>
      <c r="J124" s="32">
        <v>3320928</v>
      </c>
      <c r="K124" s="32">
        <v>0</v>
      </c>
      <c r="L124" s="32">
        <v>337052</v>
      </c>
      <c r="M124" s="32">
        <v>0</v>
      </c>
      <c r="N124" s="32">
        <v>0</v>
      </c>
      <c r="O124" s="32">
        <v>0</v>
      </c>
      <c r="P124" s="32">
        <v>0</v>
      </c>
      <c r="Q124" s="32">
        <v>3375842</v>
      </c>
      <c r="R124" s="32">
        <v>0</v>
      </c>
      <c r="S124" s="32">
        <v>651109</v>
      </c>
      <c r="T124" s="32">
        <v>0</v>
      </c>
      <c r="U124" s="32">
        <v>0</v>
      </c>
      <c r="V124" s="32">
        <v>0</v>
      </c>
      <c r="W124" s="32">
        <v>0</v>
      </c>
      <c r="X124" s="32">
        <v>2407757</v>
      </c>
      <c r="Y124" s="32">
        <v>0</v>
      </c>
      <c r="Z124" s="32">
        <v>818895</v>
      </c>
      <c r="AA124" s="32">
        <v>0</v>
      </c>
      <c r="AB124" s="32">
        <v>0</v>
      </c>
      <c r="AC124" s="32">
        <v>0</v>
      </c>
      <c r="AD124" s="32">
        <v>0</v>
      </c>
      <c r="AE124" s="32">
        <v>2765235</v>
      </c>
      <c r="AF124" s="32">
        <v>0</v>
      </c>
      <c r="AG124" s="32">
        <v>876664</v>
      </c>
      <c r="AH124" s="32">
        <v>0</v>
      </c>
      <c r="AI124" s="32">
        <v>0</v>
      </c>
      <c r="AJ124" s="32">
        <v>0</v>
      </c>
      <c r="AK124" s="32">
        <v>0</v>
      </c>
      <c r="AL124" s="32">
        <v>2774443</v>
      </c>
      <c r="AM124" s="32">
        <v>0</v>
      </c>
      <c r="AN124" s="32">
        <v>859771</v>
      </c>
      <c r="AO124" s="32">
        <v>0</v>
      </c>
      <c r="AP124" s="32">
        <v>0</v>
      </c>
      <c r="AQ124" s="32">
        <v>0</v>
      </c>
      <c r="AR124" s="32">
        <v>0</v>
      </c>
      <c r="AS124" s="32">
        <v>2635086</v>
      </c>
      <c r="AT124" s="32">
        <v>101268</v>
      </c>
      <c r="AU124" s="32">
        <v>859697</v>
      </c>
      <c r="AV124" s="32">
        <v>0</v>
      </c>
      <c r="AW124" s="32">
        <v>0</v>
      </c>
      <c r="AX124" s="32">
        <v>0</v>
      </c>
      <c r="AY124" s="32">
        <v>0</v>
      </c>
      <c r="AZ124" s="32">
        <v>2742819</v>
      </c>
      <c r="BA124" s="32">
        <v>101267</v>
      </c>
      <c r="BB124" s="32">
        <v>869435</v>
      </c>
      <c r="BC124" s="32">
        <v>0</v>
      </c>
      <c r="BD124" s="32">
        <v>0</v>
      </c>
      <c r="BE124" s="32">
        <v>0</v>
      </c>
      <c r="BF124" s="32">
        <v>0</v>
      </c>
      <c r="BG124" s="32">
        <v>2904062</v>
      </c>
      <c r="BH124" s="32">
        <v>101269</v>
      </c>
      <c r="BI124" s="32">
        <v>1106554</v>
      </c>
      <c r="BJ124" s="32">
        <v>0</v>
      </c>
      <c r="BK124" s="32">
        <v>0</v>
      </c>
      <c r="BL124" s="32">
        <v>0</v>
      </c>
      <c r="BM124" s="32">
        <v>0</v>
      </c>
      <c r="BN124" s="32">
        <v>2857190</v>
      </c>
      <c r="BO124" s="32">
        <v>152319</v>
      </c>
      <c r="BP124" s="32">
        <v>1123263</v>
      </c>
      <c r="BQ124" s="32">
        <v>0</v>
      </c>
      <c r="BR124" s="32">
        <v>0</v>
      </c>
      <c r="BS124" s="32">
        <v>35000</v>
      </c>
      <c r="BT124" s="32">
        <v>0</v>
      </c>
      <c r="BU124" s="32">
        <v>3206416</v>
      </c>
      <c r="BV124" s="32">
        <v>40000</v>
      </c>
      <c r="BW124" s="32">
        <v>1151938</v>
      </c>
      <c r="BX124" s="32">
        <v>0</v>
      </c>
      <c r="BY124" s="32">
        <v>0</v>
      </c>
      <c r="BZ124" s="32">
        <v>20000</v>
      </c>
      <c r="CA124" s="32">
        <v>0</v>
      </c>
      <c r="CB124" s="32">
        <v>3374649</v>
      </c>
      <c r="CC124" s="32">
        <v>40000</v>
      </c>
      <c r="CD124" s="32">
        <v>1106000</v>
      </c>
      <c r="CE124" s="32">
        <v>0</v>
      </c>
      <c r="CF124" s="32">
        <v>0</v>
      </c>
      <c r="CG124" s="32">
        <v>15000</v>
      </c>
      <c r="CH124" s="32">
        <v>0</v>
      </c>
      <c r="CI124" s="32">
        <v>3197566</v>
      </c>
      <c r="CJ124" s="32">
        <v>70000</v>
      </c>
      <c r="CK124" s="32">
        <v>1195000</v>
      </c>
      <c r="CL124" s="32">
        <v>0</v>
      </c>
      <c r="CN124" s="32">
        <v>15000</v>
      </c>
      <c r="CO124" s="32">
        <v>0</v>
      </c>
      <c r="CP124" s="32">
        <v>3121299</v>
      </c>
      <c r="CQ124" s="32">
        <v>180000</v>
      </c>
      <c r="CR124" s="32">
        <v>1545000</v>
      </c>
      <c r="CS124" s="32">
        <v>0</v>
      </c>
      <c r="CU124" s="32">
        <v>35000</v>
      </c>
      <c r="CV124" s="32">
        <v>0</v>
      </c>
      <c r="CW124" s="32">
        <v>3712030</v>
      </c>
      <c r="CX124" s="32">
        <v>115000</v>
      </c>
      <c r="CY124" s="32">
        <v>1450000</v>
      </c>
      <c r="CZ124" s="32">
        <v>0</v>
      </c>
      <c r="DB124" s="32">
        <v>35000</v>
      </c>
      <c r="DC124" s="32">
        <v>897</v>
      </c>
      <c r="DD124" s="32">
        <v>3867607</v>
      </c>
      <c r="DE124" s="32">
        <v>115000</v>
      </c>
      <c r="DF124" s="32">
        <v>1430000</v>
      </c>
      <c r="DG124" s="32">
        <v>0</v>
      </c>
      <c r="DI124" s="32">
        <v>35000</v>
      </c>
      <c r="DJ124" s="32">
        <v>34</v>
      </c>
      <c r="DK124" s="32">
        <v>4981680</v>
      </c>
      <c r="DL124" s="32">
        <v>112000</v>
      </c>
      <c r="DM124" s="32">
        <v>1350000</v>
      </c>
      <c r="DN124" s="32">
        <v>0</v>
      </c>
      <c r="DP124" s="32">
        <v>35000</v>
      </c>
      <c r="DQ124" s="32">
        <v>2657</v>
      </c>
      <c r="DR124" s="32">
        <v>4703623</v>
      </c>
      <c r="DS124" s="32">
        <v>113000</v>
      </c>
      <c r="DT124" s="32">
        <v>1550000</v>
      </c>
      <c r="DU124" s="32">
        <v>0</v>
      </c>
      <c r="DW124" s="32">
        <v>35000</v>
      </c>
      <c r="DX124" s="38">
        <v>94.04</v>
      </c>
      <c r="DY124" s="36">
        <v>5206243</v>
      </c>
      <c r="DZ124" s="36">
        <v>113000</v>
      </c>
      <c r="EA124" s="38">
        <v>1200000</v>
      </c>
      <c r="EB124" s="32">
        <v>0</v>
      </c>
      <c r="EF124" s="32">
        <v>5413538</v>
      </c>
      <c r="EG124" s="32">
        <v>114000</v>
      </c>
      <c r="EH124" s="32">
        <v>1225000</v>
      </c>
      <c r="EI124" s="32">
        <v>0</v>
      </c>
      <c r="EK124" s="32">
        <v>20000</v>
      </c>
      <c r="EM124" s="32">
        <v>5517974</v>
      </c>
      <c r="EN124" s="32">
        <v>160000</v>
      </c>
      <c r="EO124" s="32">
        <v>1350000</v>
      </c>
      <c r="EP124" s="32">
        <v>0</v>
      </c>
      <c r="ER124" s="32">
        <v>20000</v>
      </c>
      <c r="ES124" s="32">
        <v>2325</v>
      </c>
      <c r="ET124" s="32">
        <v>5504363</v>
      </c>
      <c r="EU124" s="32">
        <v>245000</v>
      </c>
      <c r="EV124" s="32">
        <v>1385000</v>
      </c>
      <c r="EW124" s="32">
        <v>0</v>
      </c>
      <c r="EY124" s="32">
        <v>20000</v>
      </c>
      <c r="FA124" s="32">
        <v>5330415</v>
      </c>
      <c r="FB124" s="32">
        <v>225000</v>
      </c>
      <c r="FC124" s="32">
        <v>1330000</v>
      </c>
      <c r="FD124" s="32">
        <v>0</v>
      </c>
      <c r="FF124" s="32">
        <v>20000</v>
      </c>
      <c r="FH124" s="32">
        <v>5229666</v>
      </c>
      <c r="FI124" s="32">
        <v>230000</v>
      </c>
      <c r="FJ124" s="32">
        <v>1370000</v>
      </c>
      <c r="FK124" s="32">
        <v>0</v>
      </c>
      <c r="FM124" s="32">
        <v>15000</v>
      </c>
      <c r="FO124" s="5">
        <v>5586154</v>
      </c>
      <c r="FP124" s="5">
        <v>241000</v>
      </c>
      <c r="FQ124" s="5">
        <v>338000</v>
      </c>
      <c r="FR124" s="5">
        <v>0</v>
      </c>
      <c r="FS124" s="5">
        <v>0</v>
      </c>
      <c r="FT124" s="5">
        <v>15000</v>
      </c>
      <c r="FU124" s="5">
        <v>0</v>
      </c>
      <c r="FV124" s="5">
        <v>6050466</v>
      </c>
      <c r="FW124" s="5">
        <v>184000</v>
      </c>
      <c r="FX124" s="5">
        <v>0</v>
      </c>
      <c r="FY124" s="5">
        <v>0</v>
      </c>
      <c r="FZ124" s="5">
        <v>0</v>
      </c>
      <c r="GA124" s="5">
        <v>15000</v>
      </c>
      <c r="GB124" s="5">
        <v>0</v>
      </c>
      <c r="GC124" s="5">
        <v>6759676</v>
      </c>
      <c r="GD124" s="5">
        <v>87000</v>
      </c>
      <c r="GE124" s="5">
        <v>0</v>
      </c>
      <c r="GF124" s="5">
        <v>0</v>
      </c>
      <c r="GG124" s="5">
        <v>0</v>
      </c>
      <c r="GH124" s="5">
        <v>15000</v>
      </c>
      <c r="GI124" s="5">
        <v>0</v>
      </c>
      <c r="GJ124" s="5">
        <f>INDEX(Sheet1!$D$2:$D$434,MATCH(Data!B124,Sheet1!$B$2:$B$434,0))</f>
        <v>6945038</v>
      </c>
      <c r="GK124" s="5">
        <f>INDEX(Sheet1!$E$2:$E$434,MATCH(Data!B124,Sheet1!$B$2:$B$434,0))</f>
        <v>180000</v>
      </c>
      <c r="GL124" s="5">
        <f>INDEX(Sheet1!$H$2:$H$434,MATCH(Data!B124,Sheet1!$B$2:$B$434,0))</f>
        <v>0</v>
      </c>
      <c r="GM124" s="5">
        <f>INDEX(Sheet1!$K$2:$K$434,MATCH(Data!B124,Sheet1!$B$2:$B$434,0))</f>
        <v>0</v>
      </c>
      <c r="GN124" s="5">
        <f>INDEX(Sheet1!$F$2:$F$434,MATCH(Data!B124,Sheet1!$B$2:$B$434,0))</f>
        <v>0</v>
      </c>
      <c r="GO124" s="5">
        <f>INDEX(Sheet1!$I$2:$I$434,MATCH(Data!B124,Sheet1!$B$2:$B$434,0))</f>
        <v>0</v>
      </c>
      <c r="GP124" s="5">
        <f>INDEX(Sheet1!$J$2:$J$434,MATCH(Data!B124,Sheet1!$B$2:$B$434,0))</f>
        <v>0</v>
      </c>
      <c r="GQ124" s="5">
        <v>6506053</v>
      </c>
      <c r="GR124" s="5">
        <v>187000</v>
      </c>
      <c r="GS124" s="5">
        <v>0</v>
      </c>
      <c r="GT124" s="5">
        <v>0</v>
      </c>
      <c r="GU124" s="5">
        <v>0</v>
      </c>
      <c r="GV124" s="5">
        <v>0</v>
      </c>
      <c r="GW124" s="5">
        <v>0</v>
      </c>
    </row>
    <row r="125" spans="1:205" ht="12.75">
      <c r="A125" s="32">
        <v>4843</v>
      </c>
      <c r="B125" s="32" t="s">
        <v>209</v>
      </c>
      <c r="C125" s="32">
        <v>1164566</v>
      </c>
      <c r="D125" s="32">
        <v>0</v>
      </c>
      <c r="E125" s="32">
        <v>107149</v>
      </c>
      <c r="F125" s="32">
        <v>0</v>
      </c>
      <c r="G125" s="32">
        <v>0</v>
      </c>
      <c r="H125" s="32">
        <v>0</v>
      </c>
      <c r="I125" s="32">
        <v>0</v>
      </c>
      <c r="J125" s="32">
        <v>1210124</v>
      </c>
      <c r="K125" s="32">
        <v>0</v>
      </c>
      <c r="L125" s="32">
        <v>97839</v>
      </c>
      <c r="M125" s="32">
        <v>0</v>
      </c>
      <c r="N125" s="32">
        <v>0</v>
      </c>
      <c r="O125" s="32">
        <v>4475</v>
      </c>
      <c r="P125" s="32">
        <v>0</v>
      </c>
      <c r="Q125" s="32">
        <v>1316962</v>
      </c>
      <c r="R125" s="32">
        <v>0</v>
      </c>
      <c r="S125" s="32">
        <v>101809</v>
      </c>
      <c r="T125" s="32">
        <v>0</v>
      </c>
      <c r="U125" s="32">
        <v>0</v>
      </c>
      <c r="V125" s="32">
        <v>1307</v>
      </c>
      <c r="W125" s="32">
        <v>0</v>
      </c>
      <c r="X125" s="32">
        <v>1244796</v>
      </c>
      <c r="Y125" s="32">
        <v>0</v>
      </c>
      <c r="Z125" s="32">
        <v>111152</v>
      </c>
      <c r="AA125" s="32">
        <v>0</v>
      </c>
      <c r="AB125" s="32">
        <v>0</v>
      </c>
      <c r="AC125" s="32">
        <v>0</v>
      </c>
      <c r="AD125" s="32">
        <v>0</v>
      </c>
      <c r="AE125" s="32">
        <v>1170589</v>
      </c>
      <c r="AF125" s="32">
        <v>0</v>
      </c>
      <c r="AG125" s="32">
        <v>190583</v>
      </c>
      <c r="AH125" s="32">
        <v>0</v>
      </c>
      <c r="AI125" s="32">
        <v>0</v>
      </c>
      <c r="AJ125" s="32">
        <v>0</v>
      </c>
      <c r="AK125" s="32">
        <v>0</v>
      </c>
      <c r="AL125" s="32">
        <v>1313029</v>
      </c>
      <c r="AM125" s="32">
        <v>0</v>
      </c>
      <c r="AN125" s="32">
        <v>194170</v>
      </c>
      <c r="AO125" s="32">
        <v>0</v>
      </c>
      <c r="AP125" s="32">
        <v>0</v>
      </c>
      <c r="AQ125" s="32">
        <v>0</v>
      </c>
      <c r="AR125" s="32">
        <v>0</v>
      </c>
      <c r="AS125" s="32">
        <v>1322629</v>
      </c>
      <c r="AT125" s="32">
        <v>0</v>
      </c>
      <c r="AU125" s="32">
        <v>189817</v>
      </c>
      <c r="AV125" s="32">
        <v>0</v>
      </c>
      <c r="AW125" s="32">
        <v>0</v>
      </c>
      <c r="AX125" s="32">
        <v>0</v>
      </c>
      <c r="AY125" s="32">
        <v>0</v>
      </c>
      <c r="AZ125" s="32">
        <v>1409307</v>
      </c>
      <c r="BA125" s="32">
        <v>0</v>
      </c>
      <c r="BB125" s="32">
        <v>410896</v>
      </c>
      <c r="BC125" s="32">
        <v>0</v>
      </c>
      <c r="BD125" s="32">
        <v>0</v>
      </c>
      <c r="BE125" s="32">
        <v>0</v>
      </c>
      <c r="BF125" s="32">
        <v>0</v>
      </c>
      <c r="BG125" s="32">
        <v>1545629</v>
      </c>
      <c r="BH125" s="32">
        <v>0</v>
      </c>
      <c r="BI125" s="32">
        <v>313191.25</v>
      </c>
      <c r="BJ125" s="32">
        <v>0</v>
      </c>
      <c r="BK125" s="32">
        <v>0</v>
      </c>
      <c r="BL125" s="32">
        <v>0</v>
      </c>
      <c r="BM125" s="32">
        <v>0</v>
      </c>
      <c r="BN125" s="32">
        <v>1644402</v>
      </c>
      <c r="BO125" s="32">
        <v>0</v>
      </c>
      <c r="BP125" s="32">
        <v>340821.25</v>
      </c>
      <c r="BQ125" s="32">
        <v>0</v>
      </c>
      <c r="BR125" s="32">
        <v>0</v>
      </c>
      <c r="BS125" s="32">
        <v>0</v>
      </c>
      <c r="BT125" s="32">
        <v>0</v>
      </c>
      <c r="BU125" s="32">
        <v>1418537</v>
      </c>
      <c r="BV125" s="32">
        <v>0</v>
      </c>
      <c r="BW125" s="32">
        <v>347165</v>
      </c>
      <c r="BX125" s="32">
        <v>0</v>
      </c>
      <c r="BY125" s="32">
        <v>0</v>
      </c>
      <c r="BZ125" s="32">
        <v>0</v>
      </c>
      <c r="CA125" s="32">
        <v>0</v>
      </c>
      <c r="CB125" s="32">
        <v>1697935</v>
      </c>
      <c r="CC125" s="32">
        <v>0</v>
      </c>
      <c r="CD125" s="32">
        <v>377031.25</v>
      </c>
      <c r="CE125" s="32">
        <v>0</v>
      </c>
      <c r="CF125" s="32">
        <v>0</v>
      </c>
      <c r="CG125" s="32">
        <v>0</v>
      </c>
      <c r="CH125" s="32">
        <v>0</v>
      </c>
      <c r="CI125" s="32">
        <v>1765367</v>
      </c>
      <c r="CK125" s="32">
        <v>390062.5</v>
      </c>
      <c r="CL125" s="32">
        <v>0</v>
      </c>
      <c r="CO125" s="32">
        <v>0</v>
      </c>
      <c r="CP125" s="32">
        <v>1814967</v>
      </c>
      <c r="CR125" s="32">
        <v>416268</v>
      </c>
      <c r="CS125" s="32">
        <v>0</v>
      </c>
      <c r="CV125" s="32">
        <v>0</v>
      </c>
      <c r="CW125" s="32">
        <v>1966605</v>
      </c>
      <c r="CY125" s="32">
        <v>430628</v>
      </c>
      <c r="CZ125" s="32">
        <v>0</v>
      </c>
      <c r="DC125" s="32">
        <v>0</v>
      </c>
      <c r="DD125" s="32">
        <v>2145796</v>
      </c>
      <c r="DF125" s="32">
        <v>463032.5</v>
      </c>
      <c r="DG125" s="32">
        <v>0</v>
      </c>
      <c r="DK125" s="32">
        <v>2123158</v>
      </c>
      <c r="DM125" s="32">
        <v>452300</v>
      </c>
      <c r="DN125" s="32">
        <v>0</v>
      </c>
      <c r="DQ125" s="32">
        <v>25</v>
      </c>
      <c r="DR125" s="32">
        <v>2189782</v>
      </c>
      <c r="DT125" s="32">
        <v>494175</v>
      </c>
      <c r="DU125" s="32">
        <v>0</v>
      </c>
      <c r="DX125" s="35"/>
      <c r="DY125" s="36">
        <v>1922056</v>
      </c>
      <c r="DZ125" s="37"/>
      <c r="EA125" s="38">
        <v>509775</v>
      </c>
      <c r="EB125" s="32">
        <v>0</v>
      </c>
      <c r="EF125" s="32">
        <v>1758654</v>
      </c>
      <c r="EH125" s="32">
        <v>210945</v>
      </c>
      <c r="EI125" s="32">
        <v>0</v>
      </c>
      <c r="EM125" s="32">
        <v>1836257</v>
      </c>
      <c r="EP125" s="32">
        <v>0</v>
      </c>
      <c r="ET125" s="32">
        <v>1772313</v>
      </c>
      <c r="EW125" s="32">
        <v>0</v>
      </c>
      <c r="FA125" s="32">
        <v>1770088</v>
      </c>
      <c r="FD125" s="32">
        <v>0</v>
      </c>
      <c r="FH125" s="32">
        <v>1536844</v>
      </c>
      <c r="FK125" s="32">
        <v>0</v>
      </c>
      <c r="FO125" s="5">
        <v>1442972</v>
      </c>
      <c r="FP125" s="5">
        <v>0</v>
      </c>
      <c r="FQ125" s="5">
        <v>0</v>
      </c>
      <c r="FR125" s="5">
        <v>0</v>
      </c>
      <c r="FS125" s="5">
        <v>0</v>
      </c>
      <c r="FT125" s="5">
        <v>0</v>
      </c>
      <c r="FU125" s="5">
        <v>0</v>
      </c>
      <c r="GC125" s="5" t="s">
        <v>673</v>
      </c>
      <c r="GD125" s="5" t="s">
        <v>673</v>
      </c>
      <c r="GE125" s="5" t="s">
        <v>673</v>
      </c>
      <c r="GF125" s="5" t="s">
        <v>673</v>
      </c>
      <c r="GG125" s="5" t="s">
        <v>673</v>
      </c>
      <c r="GH125" s="5" t="s">
        <v>673</v>
      </c>
      <c r="GI125" s="5" t="s">
        <v>673</v>
      </c>
      <c r="GQ125" s="5">
        <v>0</v>
      </c>
      <c r="GR125" s="5">
        <v>0</v>
      </c>
      <c r="GS125" s="5">
        <v>0</v>
      </c>
      <c r="GT125" s="5">
        <v>0</v>
      </c>
      <c r="GU125" s="5">
        <v>0</v>
      </c>
      <c r="GV125" s="5">
        <v>0</v>
      </c>
      <c r="GW125" s="5">
        <v>0</v>
      </c>
    </row>
    <row r="126" spans="1:205" ht="12.75">
      <c r="A126" s="32">
        <v>2009</v>
      </c>
      <c r="B126" s="32" t="s">
        <v>210</v>
      </c>
      <c r="C126" s="32">
        <v>2562102</v>
      </c>
      <c r="D126" s="32">
        <v>0</v>
      </c>
      <c r="E126" s="32">
        <v>297854</v>
      </c>
      <c r="F126" s="32">
        <v>0</v>
      </c>
      <c r="G126" s="32">
        <v>0</v>
      </c>
      <c r="H126" s="32">
        <v>20352</v>
      </c>
      <c r="I126" s="32">
        <v>0</v>
      </c>
      <c r="J126" s="32">
        <v>2605239</v>
      </c>
      <c r="K126" s="32">
        <v>0</v>
      </c>
      <c r="L126" s="32">
        <v>297033</v>
      </c>
      <c r="M126" s="32">
        <v>0</v>
      </c>
      <c r="N126" s="32">
        <v>0</v>
      </c>
      <c r="O126" s="32">
        <v>12000</v>
      </c>
      <c r="P126" s="32">
        <v>0</v>
      </c>
      <c r="Q126" s="32">
        <v>2568541</v>
      </c>
      <c r="R126" s="32">
        <v>0</v>
      </c>
      <c r="S126" s="32">
        <v>295859</v>
      </c>
      <c r="T126" s="32">
        <v>0</v>
      </c>
      <c r="U126" s="32">
        <v>0</v>
      </c>
      <c r="V126" s="32">
        <v>9500</v>
      </c>
      <c r="W126" s="32">
        <v>0</v>
      </c>
      <c r="X126" s="32">
        <v>1919150</v>
      </c>
      <c r="Y126" s="32">
        <v>0</v>
      </c>
      <c r="Z126" s="32">
        <v>291771</v>
      </c>
      <c r="AA126" s="32">
        <v>0</v>
      </c>
      <c r="AB126" s="32">
        <v>0</v>
      </c>
      <c r="AC126" s="32">
        <v>19000</v>
      </c>
      <c r="AD126" s="32">
        <v>0</v>
      </c>
      <c r="AE126" s="32">
        <v>1859254</v>
      </c>
      <c r="AF126" s="32">
        <v>0</v>
      </c>
      <c r="AG126" s="32">
        <v>272771</v>
      </c>
      <c r="AH126" s="32">
        <v>0</v>
      </c>
      <c r="AI126" s="32">
        <v>0</v>
      </c>
      <c r="AJ126" s="32">
        <v>10000</v>
      </c>
      <c r="AK126" s="32">
        <v>0</v>
      </c>
      <c r="AL126" s="32">
        <v>1599589</v>
      </c>
      <c r="AM126" s="32">
        <v>0</v>
      </c>
      <c r="AN126" s="32">
        <v>281840</v>
      </c>
      <c r="AO126" s="32">
        <v>0</v>
      </c>
      <c r="AP126" s="32">
        <v>0</v>
      </c>
      <c r="AQ126" s="32">
        <v>14400</v>
      </c>
      <c r="AR126" s="32">
        <v>0</v>
      </c>
      <c r="AS126" s="32">
        <v>1932891</v>
      </c>
      <c r="AT126" s="32">
        <v>0</v>
      </c>
      <c r="AU126" s="32">
        <v>284187</v>
      </c>
      <c r="AV126" s="32">
        <v>0</v>
      </c>
      <c r="AW126" s="32">
        <v>0</v>
      </c>
      <c r="AX126" s="32">
        <v>20000</v>
      </c>
      <c r="AY126" s="32">
        <v>0</v>
      </c>
      <c r="AZ126" s="32">
        <v>2196085</v>
      </c>
      <c r="BA126" s="32">
        <v>0</v>
      </c>
      <c r="BB126" s="32">
        <v>280588</v>
      </c>
      <c r="BC126" s="32">
        <v>0</v>
      </c>
      <c r="BD126" s="32">
        <v>0</v>
      </c>
      <c r="BE126" s="32">
        <v>25000</v>
      </c>
      <c r="BF126" s="32">
        <v>0</v>
      </c>
      <c r="BG126" s="32">
        <v>2378126</v>
      </c>
      <c r="BH126" s="32">
        <v>0</v>
      </c>
      <c r="BI126" s="32">
        <v>277402</v>
      </c>
      <c r="BJ126" s="32">
        <v>0</v>
      </c>
      <c r="BK126" s="32">
        <v>0</v>
      </c>
      <c r="BL126" s="32">
        <v>20000</v>
      </c>
      <c r="BM126" s="32">
        <v>0</v>
      </c>
      <c r="BN126" s="32">
        <v>2207050</v>
      </c>
      <c r="BO126" s="32">
        <v>0</v>
      </c>
      <c r="BP126" s="32">
        <v>277990</v>
      </c>
      <c r="BQ126" s="32">
        <v>0</v>
      </c>
      <c r="BR126" s="32">
        <v>0</v>
      </c>
      <c r="BS126" s="32">
        <v>20000</v>
      </c>
      <c r="BT126" s="32">
        <v>0</v>
      </c>
      <c r="BU126" s="32">
        <v>2606996</v>
      </c>
      <c r="BV126" s="32">
        <v>0</v>
      </c>
      <c r="BW126" s="32">
        <v>276181</v>
      </c>
      <c r="BX126" s="32">
        <v>0</v>
      </c>
      <c r="BY126" s="32">
        <v>0</v>
      </c>
      <c r="BZ126" s="32">
        <v>25000</v>
      </c>
      <c r="CA126" s="32">
        <v>0</v>
      </c>
      <c r="CB126" s="32">
        <v>2722542</v>
      </c>
      <c r="CC126" s="32">
        <v>0</v>
      </c>
      <c r="CD126" s="32">
        <v>262805</v>
      </c>
      <c r="CE126" s="32">
        <v>0</v>
      </c>
      <c r="CF126" s="32">
        <v>0</v>
      </c>
      <c r="CG126" s="32">
        <v>30000</v>
      </c>
      <c r="CH126" s="32">
        <v>0</v>
      </c>
      <c r="CI126" s="32">
        <v>2482533</v>
      </c>
      <c r="CK126" s="32">
        <v>262860</v>
      </c>
      <c r="CL126" s="32">
        <v>0</v>
      </c>
      <c r="CN126" s="32">
        <v>30000</v>
      </c>
      <c r="CO126" s="32">
        <v>1799</v>
      </c>
      <c r="CP126" s="32">
        <v>3666305</v>
      </c>
      <c r="CR126" s="32">
        <v>247103</v>
      </c>
      <c r="CS126" s="32">
        <v>0</v>
      </c>
      <c r="CU126" s="32">
        <v>30000</v>
      </c>
      <c r="CV126" s="32">
        <v>1307</v>
      </c>
      <c r="CW126" s="32">
        <v>3799574</v>
      </c>
      <c r="CY126" s="32">
        <v>885386</v>
      </c>
      <c r="CZ126" s="32">
        <v>0</v>
      </c>
      <c r="DB126" s="32">
        <v>30000</v>
      </c>
      <c r="DC126" s="32">
        <v>0</v>
      </c>
      <c r="DD126" s="32">
        <v>4279790</v>
      </c>
      <c r="DF126" s="32">
        <v>984473</v>
      </c>
      <c r="DG126" s="32">
        <v>0</v>
      </c>
      <c r="DI126" s="32">
        <v>30000</v>
      </c>
      <c r="DJ126" s="32">
        <v>1604</v>
      </c>
      <c r="DK126" s="32">
        <v>4053663</v>
      </c>
      <c r="DM126" s="32">
        <v>1098556</v>
      </c>
      <c r="DN126" s="32">
        <v>0</v>
      </c>
      <c r="DP126" s="32">
        <v>30000</v>
      </c>
      <c r="DQ126" s="32">
        <v>701</v>
      </c>
      <c r="DR126" s="32">
        <v>4452785</v>
      </c>
      <c r="DT126" s="32">
        <v>1104744</v>
      </c>
      <c r="DU126" s="32">
        <v>0</v>
      </c>
      <c r="DW126" s="32">
        <v>30000</v>
      </c>
      <c r="DX126" s="35"/>
      <c r="DY126" s="36">
        <v>4805077</v>
      </c>
      <c r="DZ126" s="37"/>
      <c r="EA126" s="38">
        <v>1100097</v>
      </c>
      <c r="EB126" s="32">
        <v>0</v>
      </c>
      <c r="ED126" s="32">
        <v>30000</v>
      </c>
      <c r="EE126" s="32">
        <v>716</v>
      </c>
      <c r="EF126" s="32">
        <v>5125877</v>
      </c>
      <c r="EH126" s="32">
        <v>1099556</v>
      </c>
      <c r="EI126" s="32">
        <v>0</v>
      </c>
      <c r="EK126" s="32">
        <v>30000</v>
      </c>
      <c r="EL126" s="32">
        <v>96</v>
      </c>
      <c r="EM126" s="32">
        <v>4916860</v>
      </c>
      <c r="EN126" s="32">
        <v>127140</v>
      </c>
      <c r="EO126" s="32">
        <v>1101838</v>
      </c>
      <c r="EP126" s="32">
        <v>0</v>
      </c>
      <c r="ER126" s="32">
        <v>30000</v>
      </c>
      <c r="ES126" s="32">
        <v>423</v>
      </c>
      <c r="ET126" s="32">
        <v>4883847</v>
      </c>
      <c r="EU126" s="32">
        <v>127712</v>
      </c>
      <c r="EV126" s="32">
        <v>1101938</v>
      </c>
      <c r="EW126" s="32">
        <v>0</v>
      </c>
      <c r="EY126" s="32">
        <v>30000</v>
      </c>
      <c r="EZ126" s="32">
        <v>2563</v>
      </c>
      <c r="FA126" s="32">
        <v>4778034</v>
      </c>
      <c r="FB126" s="32">
        <v>550492</v>
      </c>
      <c r="FC126" s="32">
        <v>1066313</v>
      </c>
      <c r="FD126" s="32">
        <v>0</v>
      </c>
      <c r="FF126" s="32">
        <v>30000</v>
      </c>
      <c r="FG126" s="32">
        <v>300</v>
      </c>
      <c r="FH126" s="32">
        <v>5670511</v>
      </c>
      <c r="FI126" s="32">
        <v>126273</v>
      </c>
      <c r="FJ126" s="32">
        <v>1070769</v>
      </c>
      <c r="FK126" s="32">
        <v>0</v>
      </c>
      <c r="FM126" s="32">
        <v>30000</v>
      </c>
      <c r="FN126" s="32">
        <v>335</v>
      </c>
      <c r="FO126" s="5">
        <v>5443913</v>
      </c>
      <c r="FP126" s="5">
        <v>548137</v>
      </c>
      <c r="FQ126" s="5">
        <v>1071700</v>
      </c>
      <c r="FR126" s="5">
        <v>0</v>
      </c>
      <c r="FS126" s="5">
        <v>0</v>
      </c>
      <c r="FT126" s="5">
        <v>30000</v>
      </c>
      <c r="FU126" s="5">
        <v>0</v>
      </c>
      <c r="FV126" s="5">
        <v>5086288</v>
      </c>
      <c r="FW126" s="5">
        <v>982118</v>
      </c>
      <c r="FX126" s="5">
        <v>1070525</v>
      </c>
      <c r="FY126" s="5">
        <v>0</v>
      </c>
      <c r="FZ126" s="5">
        <v>0</v>
      </c>
      <c r="GA126" s="5">
        <v>30000</v>
      </c>
      <c r="GB126" s="5">
        <v>0</v>
      </c>
      <c r="GC126" s="5">
        <v>5633306</v>
      </c>
      <c r="GD126" s="5">
        <v>466207</v>
      </c>
      <c r="GE126" s="5">
        <v>1649104</v>
      </c>
      <c r="GF126" s="5">
        <v>0</v>
      </c>
      <c r="GG126" s="5">
        <v>0</v>
      </c>
      <c r="GH126" s="5">
        <v>0</v>
      </c>
      <c r="GI126" s="5">
        <v>0</v>
      </c>
      <c r="GJ126" s="5">
        <f>INDEX(Sheet1!$D$2:$D$434,MATCH(Data!B126,Sheet1!$B$2:$B$434,0))</f>
        <v>5850687</v>
      </c>
      <c r="GK126" s="5">
        <f>INDEX(Sheet1!$E$2:$E$434,MATCH(Data!B126,Sheet1!$B$2:$B$434,0))</f>
        <v>629148</v>
      </c>
      <c r="GL126" s="5">
        <f>INDEX(Sheet1!$H$2:$H$434,MATCH(Data!B126,Sheet1!$B$2:$B$434,0))</f>
        <v>1495291</v>
      </c>
      <c r="GM126" s="5">
        <f>INDEX(Sheet1!$K$2:$K$434,MATCH(Data!B126,Sheet1!$B$2:$B$434,0))</f>
        <v>0</v>
      </c>
      <c r="GN126" s="5">
        <f>INDEX(Sheet1!$F$2:$F$434,MATCH(Data!B126,Sheet1!$B$2:$B$434,0))</f>
        <v>0</v>
      </c>
      <c r="GO126" s="5">
        <f>INDEX(Sheet1!$I$2:$I$434,MATCH(Data!B126,Sheet1!$B$2:$B$434,0))</f>
        <v>0</v>
      </c>
      <c r="GP126" s="5">
        <f>INDEX(Sheet1!$J$2:$J$434,MATCH(Data!B126,Sheet1!$B$2:$B$434,0))</f>
        <v>0</v>
      </c>
      <c r="GQ126" s="5">
        <v>6050687</v>
      </c>
      <c r="GR126" s="5">
        <v>929640</v>
      </c>
      <c r="GS126" s="5">
        <v>1494450</v>
      </c>
      <c r="GT126" s="5">
        <v>0</v>
      </c>
      <c r="GU126" s="5">
        <v>0</v>
      </c>
      <c r="GV126" s="5">
        <v>0</v>
      </c>
      <c r="GW126" s="5">
        <v>0</v>
      </c>
    </row>
    <row r="127" spans="1:205" ht="12.75">
      <c r="A127" s="32">
        <v>2044</v>
      </c>
      <c r="B127" s="32" t="s">
        <v>211</v>
      </c>
      <c r="C127" s="32">
        <v>779152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821524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869780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855314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886330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0</v>
      </c>
      <c r="AL127" s="32">
        <v>952598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2">
        <v>978327</v>
      </c>
      <c r="AT127" s="32">
        <v>0</v>
      </c>
      <c r="AU127" s="32">
        <v>0</v>
      </c>
      <c r="AV127" s="32">
        <v>0</v>
      </c>
      <c r="AW127" s="32">
        <v>0</v>
      </c>
      <c r="AX127" s="32">
        <v>0</v>
      </c>
      <c r="AY127" s="32">
        <v>0</v>
      </c>
      <c r="AZ127" s="32">
        <v>1017085</v>
      </c>
      <c r="BA127" s="32">
        <v>0</v>
      </c>
      <c r="BB127" s="32">
        <v>172968</v>
      </c>
      <c r="BC127" s="32">
        <v>0</v>
      </c>
      <c r="BD127" s="32">
        <v>0</v>
      </c>
      <c r="BE127" s="32">
        <v>0</v>
      </c>
      <c r="BF127" s="32">
        <v>0</v>
      </c>
      <c r="BG127" s="32">
        <v>1042743</v>
      </c>
      <c r="BH127" s="32">
        <v>0</v>
      </c>
      <c r="BI127" s="32">
        <v>178869</v>
      </c>
      <c r="BJ127" s="32">
        <v>0</v>
      </c>
      <c r="BK127" s="32">
        <v>0</v>
      </c>
      <c r="BL127" s="32">
        <v>100000</v>
      </c>
      <c r="BM127" s="32">
        <v>0</v>
      </c>
      <c r="BN127" s="32">
        <v>1072026</v>
      </c>
      <c r="BO127" s="32">
        <v>0</v>
      </c>
      <c r="BP127" s="32">
        <v>185119</v>
      </c>
      <c r="BQ127" s="32">
        <v>0</v>
      </c>
      <c r="BR127" s="32">
        <v>0</v>
      </c>
      <c r="BS127" s="32">
        <v>150000</v>
      </c>
      <c r="BT127" s="32">
        <v>0</v>
      </c>
      <c r="BU127" s="32">
        <v>1101349</v>
      </c>
      <c r="BV127" s="32">
        <v>0</v>
      </c>
      <c r="BW127" s="32">
        <v>185900</v>
      </c>
      <c r="BX127" s="32">
        <v>0</v>
      </c>
      <c r="BY127" s="32">
        <v>0</v>
      </c>
      <c r="BZ127" s="32">
        <v>25000</v>
      </c>
      <c r="CA127" s="32">
        <v>0</v>
      </c>
      <c r="CB127" s="32">
        <v>1119914</v>
      </c>
      <c r="CC127" s="32">
        <v>0</v>
      </c>
      <c r="CD127" s="32">
        <v>178844</v>
      </c>
      <c r="CE127" s="32">
        <v>0</v>
      </c>
      <c r="CF127" s="32">
        <v>0</v>
      </c>
      <c r="CG127" s="32">
        <v>25000</v>
      </c>
      <c r="CH127" s="32">
        <v>0</v>
      </c>
      <c r="CI127" s="32">
        <v>1244782</v>
      </c>
      <c r="CK127" s="32">
        <v>181331</v>
      </c>
      <c r="CL127" s="32">
        <v>0</v>
      </c>
      <c r="CO127" s="32">
        <v>0</v>
      </c>
      <c r="CP127" s="32">
        <v>1227196</v>
      </c>
      <c r="CR127" s="32">
        <v>180991</v>
      </c>
      <c r="CS127" s="32">
        <v>0</v>
      </c>
      <c r="CV127" s="32">
        <v>0</v>
      </c>
      <c r="CW127" s="32">
        <v>1324048</v>
      </c>
      <c r="CY127" s="32">
        <v>185379</v>
      </c>
      <c r="CZ127" s="32">
        <v>0</v>
      </c>
      <c r="DC127" s="32">
        <v>0</v>
      </c>
      <c r="DD127" s="32">
        <v>1390095</v>
      </c>
      <c r="DF127" s="32">
        <v>184254</v>
      </c>
      <c r="DG127" s="32">
        <v>0</v>
      </c>
      <c r="DK127" s="32">
        <v>1469419</v>
      </c>
      <c r="DM127" s="32">
        <v>182791</v>
      </c>
      <c r="DN127" s="32">
        <v>0</v>
      </c>
      <c r="DR127" s="32">
        <v>1594608</v>
      </c>
      <c r="DT127" s="32">
        <v>183991</v>
      </c>
      <c r="DU127" s="32">
        <v>0</v>
      </c>
      <c r="DW127" s="32">
        <v>13000</v>
      </c>
      <c r="DX127" s="35"/>
      <c r="DY127" s="36">
        <v>1625316</v>
      </c>
      <c r="DZ127" s="37"/>
      <c r="EA127" s="38">
        <v>182041</v>
      </c>
      <c r="EB127" s="32">
        <v>0</v>
      </c>
      <c r="ED127" s="32">
        <v>8000</v>
      </c>
      <c r="EF127" s="32">
        <v>1663339</v>
      </c>
      <c r="EG127" s="32">
        <v>40000</v>
      </c>
      <c r="EH127" s="32">
        <v>187816</v>
      </c>
      <c r="EI127" s="32">
        <v>0</v>
      </c>
      <c r="EK127" s="32">
        <v>12000</v>
      </c>
      <c r="EM127" s="32">
        <v>1714860</v>
      </c>
      <c r="EN127" s="32">
        <v>40000</v>
      </c>
      <c r="EO127" s="32">
        <v>187916</v>
      </c>
      <c r="EP127" s="32">
        <v>0</v>
      </c>
      <c r="ER127" s="32">
        <v>12000</v>
      </c>
      <c r="ET127" s="32">
        <v>1889741</v>
      </c>
      <c r="EU127" s="32">
        <v>40000</v>
      </c>
      <c r="EV127" s="32">
        <v>171338</v>
      </c>
      <c r="EW127" s="32">
        <v>0</v>
      </c>
      <c r="EY127" s="32">
        <v>12000</v>
      </c>
      <c r="FA127" s="32">
        <v>1816727</v>
      </c>
      <c r="FB127" s="32">
        <v>51157</v>
      </c>
      <c r="FC127" s="32">
        <v>181900</v>
      </c>
      <c r="FD127" s="32">
        <v>0</v>
      </c>
      <c r="FF127" s="32">
        <v>12000</v>
      </c>
      <c r="FH127" s="32">
        <v>1732702</v>
      </c>
      <c r="FI127" s="32"/>
      <c r="FJ127" s="32">
        <v>405950</v>
      </c>
      <c r="FK127" s="32">
        <v>0</v>
      </c>
      <c r="FM127" s="32">
        <v>12000</v>
      </c>
      <c r="FO127" s="5">
        <v>1804433</v>
      </c>
      <c r="FP127" s="5">
        <v>0</v>
      </c>
      <c r="FQ127" s="5">
        <v>410000</v>
      </c>
      <c r="FR127" s="5">
        <v>0</v>
      </c>
      <c r="FS127" s="5">
        <v>0</v>
      </c>
      <c r="FT127" s="5">
        <v>12000</v>
      </c>
      <c r="FU127" s="5">
        <v>0</v>
      </c>
      <c r="FV127" s="5">
        <v>1859571</v>
      </c>
      <c r="FW127" s="5">
        <v>0</v>
      </c>
      <c r="FX127" s="5">
        <v>408525</v>
      </c>
      <c r="FY127" s="5">
        <v>0</v>
      </c>
      <c r="FZ127" s="5">
        <v>0</v>
      </c>
      <c r="GA127" s="5">
        <v>12000</v>
      </c>
      <c r="GB127" s="5">
        <v>0</v>
      </c>
      <c r="GC127" s="5">
        <v>1827253</v>
      </c>
      <c r="GD127" s="5">
        <v>0</v>
      </c>
      <c r="GE127" s="5">
        <v>410250</v>
      </c>
      <c r="GF127" s="5">
        <v>0</v>
      </c>
      <c r="GG127" s="5">
        <v>0</v>
      </c>
      <c r="GH127" s="5">
        <v>17000</v>
      </c>
      <c r="GI127" s="5">
        <v>0</v>
      </c>
      <c r="GJ127" s="5">
        <f>INDEX(Sheet1!$D$2:$D$434,MATCH(Data!B127,Sheet1!$B$2:$B$434,0))</f>
        <v>1884949</v>
      </c>
      <c r="GK127" s="5">
        <f>INDEX(Sheet1!$E$2:$E$434,MATCH(Data!B127,Sheet1!$B$2:$B$434,0))</f>
        <v>0</v>
      </c>
      <c r="GL127" s="5">
        <f>INDEX(Sheet1!$H$2:$H$434,MATCH(Data!B127,Sheet1!$B$2:$B$434,0))</f>
        <v>310750</v>
      </c>
      <c r="GM127" s="5">
        <f>INDEX(Sheet1!$K$2:$K$434,MATCH(Data!B127,Sheet1!$B$2:$B$434,0))</f>
        <v>0</v>
      </c>
      <c r="GN127" s="5">
        <f>INDEX(Sheet1!$F$2:$F$434,MATCH(Data!B127,Sheet1!$B$2:$B$434,0))</f>
        <v>0</v>
      </c>
      <c r="GO127" s="5">
        <f>INDEX(Sheet1!$I$2:$I$434,MATCH(Data!B127,Sheet1!$B$2:$B$434,0))</f>
        <v>17000</v>
      </c>
      <c r="GP127" s="5">
        <f>INDEX(Sheet1!$J$2:$J$434,MATCH(Data!B127,Sheet1!$B$2:$B$434,0))</f>
        <v>0</v>
      </c>
      <c r="GQ127" s="5">
        <v>1979830</v>
      </c>
      <c r="GR127" s="5">
        <v>0</v>
      </c>
      <c r="GS127" s="5">
        <v>309975</v>
      </c>
      <c r="GT127" s="5">
        <v>0</v>
      </c>
      <c r="GU127" s="5">
        <v>0</v>
      </c>
      <c r="GV127" s="5">
        <v>0</v>
      </c>
      <c r="GW127" s="5">
        <v>0</v>
      </c>
    </row>
    <row r="128" spans="1:205" ht="12.75">
      <c r="A128" s="32">
        <v>2051</v>
      </c>
      <c r="B128" s="32" t="s">
        <v>212</v>
      </c>
      <c r="C128" s="32">
        <v>1204565</v>
      </c>
      <c r="D128" s="32">
        <v>0</v>
      </c>
      <c r="E128" s="32">
        <v>92050</v>
      </c>
      <c r="F128" s="32">
        <v>0</v>
      </c>
      <c r="G128" s="32">
        <v>0</v>
      </c>
      <c r="H128" s="32">
        <v>0</v>
      </c>
      <c r="I128" s="32">
        <v>0</v>
      </c>
      <c r="J128" s="32">
        <v>1182288</v>
      </c>
      <c r="K128" s="32">
        <v>0</v>
      </c>
      <c r="L128" s="32">
        <v>103125</v>
      </c>
      <c r="M128" s="32">
        <v>0</v>
      </c>
      <c r="N128" s="32">
        <v>0</v>
      </c>
      <c r="O128" s="32">
        <v>0</v>
      </c>
      <c r="P128" s="32">
        <v>0</v>
      </c>
      <c r="Q128" s="32">
        <v>1116569</v>
      </c>
      <c r="R128" s="32">
        <v>0</v>
      </c>
      <c r="S128" s="32">
        <v>125700</v>
      </c>
      <c r="T128" s="32">
        <v>0</v>
      </c>
      <c r="U128" s="32">
        <v>25000</v>
      </c>
      <c r="V128" s="32">
        <v>0</v>
      </c>
      <c r="W128" s="32">
        <v>0</v>
      </c>
      <c r="X128" s="32">
        <v>721229</v>
      </c>
      <c r="Y128" s="32">
        <v>0</v>
      </c>
      <c r="Z128" s="32">
        <v>147100</v>
      </c>
      <c r="AA128" s="32">
        <v>0</v>
      </c>
      <c r="AB128" s="32">
        <v>25000</v>
      </c>
      <c r="AC128" s="32">
        <v>0</v>
      </c>
      <c r="AD128" s="32">
        <v>0</v>
      </c>
      <c r="AE128" s="32">
        <v>773503</v>
      </c>
      <c r="AF128" s="32">
        <v>0</v>
      </c>
      <c r="AG128" s="32">
        <v>141663</v>
      </c>
      <c r="AH128" s="32">
        <v>0</v>
      </c>
      <c r="AI128" s="32">
        <v>25000</v>
      </c>
      <c r="AJ128" s="32">
        <v>0</v>
      </c>
      <c r="AK128" s="32">
        <v>0</v>
      </c>
      <c r="AL128" s="32">
        <v>875437</v>
      </c>
      <c r="AM128" s="32">
        <v>0</v>
      </c>
      <c r="AN128" s="32">
        <v>550070</v>
      </c>
      <c r="AO128" s="32">
        <v>0</v>
      </c>
      <c r="AP128" s="32">
        <v>10000</v>
      </c>
      <c r="AQ128" s="32">
        <v>0</v>
      </c>
      <c r="AR128" s="32">
        <v>0</v>
      </c>
      <c r="AS128" s="32">
        <v>1019340</v>
      </c>
      <c r="AT128" s="32">
        <v>0</v>
      </c>
      <c r="AU128" s="32">
        <v>555457</v>
      </c>
      <c r="AV128" s="32">
        <v>0</v>
      </c>
      <c r="AW128" s="32">
        <v>0</v>
      </c>
      <c r="AX128" s="32">
        <v>0</v>
      </c>
      <c r="AY128" s="32">
        <v>0</v>
      </c>
      <c r="AZ128" s="32">
        <v>815929</v>
      </c>
      <c r="BA128" s="32">
        <v>0</v>
      </c>
      <c r="BB128" s="32">
        <v>693616</v>
      </c>
      <c r="BC128" s="32">
        <v>0</v>
      </c>
      <c r="BD128" s="32">
        <v>0</v>
      </c>
      <c r="BE128" s="32">
        <v>0</v>
      </c>
      <c r="BF128" s="32">
        <v>0</v>
      </c>
      <c r="BG128" s="32">
        <v>687465</v>
      </c>
      <c r="BH128" s="32">
        <v>0</v>
      </c>
      <c r="BI128" s="32">
        <v>678455</v>
      </c>
      <c r="BJ128" s="32">
        <v>0</v>
      </c>
      <c r="BK128" s="32">
        <v>0</v>
      </c>
      <c r="BL128" s="32">
        <v>35000</v>
      </c>
      <c r="BM128" s="32">
        <v>0</v>
      </c>
      <c r="BN128" s="32">
        <v>745591</v>
      </c>
      <c r="BO128" s="32">
        <v>0</v>
      </c>
      <c r="BP128" s="32">
        <v>679643</v>
      </c>
      <c r="BQ128" s="32">
        <v>0</v>
      </c>
      <c r="BR128" s="32">
        <v>0</v>
      </c>
      <c r="BS128" s="32">
        <v>15000</v>
      </c>
      <c r="BT128" s="32">
        <v>961</v>
      </c>
      <c r="BU128" s="32">
        <v>685733</v>
      </c>
      <c r="BV128" s="32">
        <v>0</v>
      </c>
      <c r="BW128" s="32">
        <v>678005</v>
      </c>
      <c r="BX128" s="32">
        <v>0</v>
      </c>
      <c r="BY128" s="32">
        <v>0</v>
      </c>
      <c r="BZ128" s="32">
        <v>0</v>
      </c>
      <c r="CA128" s="32">
        <v>854</v>
      </c>
      <c r="CB128" s="32">
        <v>947150</v>
      </c>
      <c r="CC128" s="32">
        <v>0</v>
      </c>
      <c r="CD128" s="32">
        <v>666843</v>
      </c>
      <c r="CE128" s="32">
        <v>0</v>
      </c>
      <c r="CF128" s="32">
        <v>0</v>
      </c>
      <c r="CG128" s="32">
        <v>0</v>
      </c>
      <c r="CH128" s="32">
        <v>0</v>
      </c>
      <c r="CI128" s="32">
        <v>794032</v>
      </c>
      <c r="CK128" s="32">
        <v>682205</v>
      </c>
      <c r="CL128" s="32">
        <v>0</v>
      </c>
      <c r="CO128" s="32">
        <v>0</v>
      </c>
      <c r="CP128" s="32">
        <v>956236</v>
      </c>
      <c r="CR128" s="32">
        <v>681055</v>
      </c>
      <c r="CS128" s="32">
        <v>0</v>
      </c>
      <c r="CV128" s="32">
        <v>0</v>
      </c>
      <c r="CW128" s="32">
        <v>1175310</v>
      </c>
      <c r="CY128" s="32">
        <v>683568</v>
      </c>
      <c r="CZ128" s="32">
        <v>0</v>
      </c>
      <c r="DC128" s="32">
        <v>0</v>
      </c>
      <c r="DD128" s="32">
        <v>1281266</v>
      </c>
      <c r="DF128" s="32">
        <v>1000548</v>
      </c>
      <c r="DG128" s="32">
        <v>0</v>
      </c>
      <c r="DK128" s="32">
        <v>1409480</v>
      </c>
      <c r="DM128" s="32">
        <v>1003821</v>
      </c>
      <c r="DN128" s="32">
        <v>0</v>
      </c>
      <c r="DQ128" s="32">
        <v>579</v>
      </c>
      <c r="DR128" s="32">
        <v>1179693</v>
      </c>
      <c r="DT128" s="32">
        <v>1002756</v>
      </c>
      <c r="DU128" s="32">
        <v>0</v>
      </c>
      <c r="DX128" s="38">
        <v>352</v>
      </c>
      <c r="DY128" s="36">
        <v>1150184</v>
      </c>
      <c r="DZ128" s="37"/>
      <c r="EA128" s="38">
        <v>1000795</v>
      </c>
      <c r="EB128" s="32">
        <v>0</v>
      </c>
      <c r="EF128" s="32">
        <v>1437994</v>
      </c>
      <c r="EH128" s="32">
        <v>800000</v>
      </c>
      <c r="EI128" s="32">
        <v>0</v>
      </c>
      <c r="EM128" s="32">
        <v>1138696</v>
      </c>
      <c r="EO128" s="32">
        <v>1401614</v>
      </c>
      <c r="EP128" s="32">
        <v>0</v>
      </c>
      <c r="ET128" s="32">
        <v>1314418</v>
      </c>
      <c r="EV128" s="32">
        <v>1303328</v>
      </c>
      <c r="EW128" s="32">
        <v>0</v>
      </c>
      <c r="FA128" s="32">
        <v>1734843</v>
      </c>
      <c r="FC128" s="32">
        <v>997978</v>
      </c>
      <c r="FD128" s="32">
        <v>0</v>
      </c>
      <c r="FH128" s="32">
        <v>1802233</v>
      </c>
      <c r="FJ128" s="32">
        <v>1006223</v>
      </c>
      <c r="FK128" s="32">
        <v>0</v>
      </c>
      <c r="FO128" s="5">
        <v>1724013</v>
      </c>
      <c r="FP128" s="5">
        <v>145440</v>
      </c>
      <c r="FQ128" s="5">
        <v>1040000</v>
      </c>
      <c r="FR128" s="5">
        <v>0</v>
      </c>
      <c r="FS128" s="5">
        <v>0</v>
      </c>
      <c r="FT128" s="5">
        <v>0</v>
      </c>
      <c r="FU128" s="5">
        <v>0</v>
      </c>
      <c r="FV128" s="5">
        <v>1824344</v>
      </c>
      <c r="FW128" s="5">
        <v>140940</v>
      </c>
      <c r="FX128" s="5">
        <v>1085000</v>
      </c>
      <c r="FY128" s="5">
        <v>0</v>
      </c>
      <c r="FZ128" s="5">
        <v>0</v>
      </c>
      <c r="GA128" s="5">
        <v>0</v>
      </c>
      <c r="GB128" s="5">
        <v>0</v>
      </c>
      <c r="GC128" s="5">
        <v>1886154</v>
      </c>
      <c r="GD128" s="5">
        <v>136940</v>
      </c>
      <c r="GE128" s="5">
        <v>1105000</v>
      </c>
      <c r="GF128" s="5">
        <v>0</v>
      </c>
      <c r="GG128" s="5">
        <v>0</v>
      </c>
      <c r="GH128" s="5">
        <v>50000</v>
      </c>
      <c r="GI128" s="5">
        <v>0</v>
      </c>
      <c r="GJ128" s="5">
        <f>INDEX(Sheet1!$D$2:$D$434,MATCH(Data!B128,Sheet1!$B$2:$B$434,0))</f>
        <v>1954049</v>
      </c>
      <c r="GK128" s="5">
        <f>INDEX(Sheet1!$E$2:$E$434,MATCH(Data!B128,Sheet1!$B$2:$B$434,0))</f>
        <v>132940</v>
      </c>
      <c r="GL128" s="5">
        <f>INDEX(Sheet1!$H$2:$H$434,MATCH(Data!B128,Sheet1!$B$2:$B$434,0))</f>
        <v>1233000</v>
      </c>
      <c r="GM128" s="5">
        <f>INDEX(Sheet1!$K$2:$K$434,MATCH(Data!B128,Sheet1!$B$2:$B$434,0))</f>
        <v>0</v>
      </c>
      <c r="GN128" s="5">
        <f>INDEX(Sheet1!$F$2:$F$434,MATCH(Data!B128,Sheet1!$B$2:$B$434,0))</f>
        <v>0</v>
      </c>
      <c r="GO128" s="5">
        <f>INDEX(Sheet1!$I$2:$I$434,MATCH(Data!B128,Sheet1!$B$2:$B$434,0))</f>
        <v>55000</v>
      </c>
      <c r="GP128" s="5">
        <f>INDEX(Sheet1!$J$2:$J$434,MATCH(Data!B128,Sheet1!$B$2:$B$434,0))</f>
        <v>0</v>
      </c>
      <c r="GQ128" s="5">
        <v>1639548</v>
      </c>
      <c r="GR128" s="5">
        <v>133280</v>
      </c>
      <c r="GS128" s="5">
        <v>1786000</v>
      </c>
      <c r="GT128" s="5">
        <v>0</v>
      </c>
      <c r="GU128" s="5">
        <v>0</v>
      </c>
      <c r="GV128" s="5">
        <v>55000</v>
      </c>
      <c r="GW128" s="5">
        <v>0</v>
      </c>
    </row>
    <row r="129" spans="1:205" ht="12.75">
      <c r="A129" s="32">
        <v>2058</v>
      </c>
      <c r="B129" s="32" t="s">
        <v>213</v>
      </c>
      <c r="C129" s="32">
        <v>18778804</v>
      </c>
      <c r="D129" s="32">
        <v>0</v>
      </c>
      <c r="E129" s="32">
        <v>1220687</v>
      </c>
      <c r="F129" s="32">
        <v>0</v>
      </c>
      <c r="G129" s="32">
        <v>0</v>
      </c>
      <c r="H129" s="32">
        <v>37543</v>
      </c>
      <c r="I129" s="32">
        <v>0</v>
      </c>
      <c r="J129" s="32">
        <v>19428161</v>
      </c>
      <c r="K129" s="32">
        <v>0</v>
      </c>
      <c r="L129" s="32">
        <v>963378</v>
      </c>
      <c r="M129" s="32">
        <v>0</v>
      </c>
      <c r="N129" s="32">
        <v>0</v>
      </c>
      <c r="O129" s="32">
        <v>37543</v>
      </c>
      <c r="P129" s="32">
        <v>0</v>
      </c>
      <c r="Q129" s="32">
        <v>19923751</v>
      </c>
      <c r="R129" s="32">
        <v>0</v>
      </c>
      <c r="S129" s="32">
        <v>955833</v>
      </c>
      <c r="T129" s="32">
        <v>0</v>
      </c>
      <c r="U129" s="32">
        <v>0</v>
      </c>
      <c r="V129" s="32">
        <v>37543</v>
      </c>
      <c r="W129" s="32">
        <v>0</v>
      </c>
      <c r="X129" s="32">
        <v>16202119</v>
      </c>
      <c r="Y129" s="32">
        <v>0</v>
      </c>
      <c r="Z129" s="32">
        <v>906238</v>
      </c>
      <c r="AA129" s="32">
        <v>0</v>
      </c>
      <c r="AB129" s="32">
        <v>0</v>
      </c>
      <c r="AC129" s="32">
        <v>41000</v>
      </c>
      <c r="AD129" s="32">
        <v>0</v>
      </c>
      <c r="AE129" s="32">
        <v>16937185</v>
      </c>
      <c r="AF129" s="32">
        <v>0</v>
      </c>
      <c r="AG129" s="32">
        <v>1413211</v>
      </c>
      <c r="AH129" s="32">
        <v>0</v>
      </c>
      <c r="AI129" s="32">
        <v>0</v>
      </c>
      <c r="AJ129" s="32">
        <v>43000</v>
      </c>
      <c r="AK129" s="32">
        <v>0</v>
      </c>
      <c r="AL129" s="32">
        <v>17345808</v>
      </c>
      <c r="AM129" s="32">
        <v>0</v>
      </c>
      <c r="AN129" s="32">
        <v>1636880</v>
      </c>
      <c r="AO129" s="32">
        <v>0</v>
      </c>
      <c r="AP129" s="32">
        <v>0</v>
      </c>
      <c r="AQ129" s="32">
        <v>43000</v>
      </c>
      <c r="AR129" s="32">
        <v>0</v>
      </c>
      <c r="AS129" s="32">
        <v>18875372</v>
      </c>
      <c r="AT129" s="32">
        <v>0</v>
      </c>
      <c r="AU129" s="32">
        <v>1719272</v>
      </c>
      <c r="AV129" s="32">
        <v>0</v>
      </c>
      <c r="AW129" s="32">
        <v>0</v>
      </c>
      <c r="AX129" s="32">
        <v>73880</v>
      </c>
      <c r="AY129" s="32">
        <v>0</v>
      </c>
      <c r="AZ129" s="32">
        <v>18685303</v>
      </c>
      <c r="BA129" s="32">
        <v>0</v>
      </c>
      <c r="BB129" s="32">
        <v>1707573</v>
      </c>
      <c r="BC129" s="32">
        <v>0</v>
      </c>
      <c r="BD129" s="32">
        <v>0</v>
      </c>
      <c r="BE129" s="32">
        <v>73880</v>
      </c>
      <c r="BF129" s="32">
        <v>0</v>
      </c>
      <c r="BG129" s="32">
        <v>18404669</v>
      </c>
      <c r="BH129" s="32">
        <v>0</v>
      </c>
      <c r="BI129" s="32">
        <v>1873088</v>
      </c>
      <c r="BJ129" s="32">
        <v>0</v>
      </c>
      <c r="BK129" s="32">
        <v>372666</v>
      </c>
      <c r="BL129" s="32">
        <v>89273</v>
      </c>
      <c r="BM129" s="32">
        <v>0</v>
      </c>
      <c r="BN129" s="32">
        <v>20339593</v>
      </c>
      <c r="BO129" s="32">
        <v>0</v>
      </c>
      <c r="BP129" s="32">
        <v>2336747</v>
      </c>
      <c r="BQ129" s="32">
        <v>0</v>
      </c>
      <c r="BR129" s="32">
        <v>416149</v>
      </c>
      <c r="BS129" s="32">
        <v>136426</v>
      </c>
      <c r="BT129" s="32">
        <v>0</v>
      </c>
      <c r="BU129" s="32">
        <v>21402416</v>
      </c>
      <c r="BV129" s="32">
        <v>0</v>
      </c>
      <c r="BW129" s="32">
        <v>2294039</v>
      </c>
      <c r="BX129" s="32">
        <v>0</v>
      </c>
      <c r="BY129" s="32">
        <v>579263</v>
      </c>
      <c r="BZ129" s="32">
        <v>128553</v>
      </c>
      <c r="CA129" s="32">
        <v>0</v>
      </c>
      <c r="CB129" s="32">
        <v>21975729</v>
      </c>
      <c r="CC129" s="32">
        <v>0</v>
      </c>
      <c r="CD129" s="32">
        <v>2255045</v>
      </c>
      <c r="CE129" s="32">
        <v>0</v>
      </c>
      <c r="CF129" s="32">
        <v>686733</v>
      </c>
      <c r="CG129" s="32">
        <v>128553</v>
      </c>
      <c r="CH129" s="32">
        <v>0</v>
      </c>
      <c r="CI129" s="32">
        <v>22004212</v>
      </c>
      <c r="CK129" s="32">
        <v>2339822</v>
      </c>
      <c r="CL129" s="32">
        <v>0</v>
      </c>
      <c r="CM129" s="32">
        <v>1050000</v>
      </c>
      <c r="CN129" s="32">
        <v>155972</v>
      </c>
      <c r="CO129" s="32">
        <v>0</v>
      </c>
      <c r="CP129" s="32">
        <v>21280256</v>
      </c>
      <c r="CR129" s="32">
        <v>2799612</v>
      </c>
      <c r="CS129" s="32">
        <v>0</v>
      </c>
      <c r="CT129" s="32">
        <v>1050000</v>
      </c>
      <c r="CU129" s="32">
        <v>167866</v>
      </c>
      <c r="CV129" s="32">
        <v>0</v>
      </c>
      <c r="CW129" s="32">
        <v>22513587</v>
      </c>
      <c r="CY129" s="32">
        <v>2600000</v>
      </c>
      <c r="CZ129" s="32">
        <v>0</v>
      </c>
      <c r="DA129" s="32">
        <v>1050000</v>
      </c>
      <c r="DB129" s="32">
        <v>165000</v>
      </c>
      <c r="DC129" s="32">
        <v>0</v>
      </c>
      <c r="DD129" s="32">
        <v>24072293</v>
      </c>
      <c r="DF129" s="32">
        <v>2400000</v>
      </c>
      <c r="DG129" s="32">
        <v>0</v>
      </c>
      <c r="DH129" s="32">
        <v>1200000</v>
      </c>
      <c r="DI129" s="32">
        <v>225000</v>
      </c>
      <c r="DJ129" s="32">
        <v>9831.15</v>
      </c>
      <c r="DK129" s="32">
        <v>27158181</v>
      </c>
      <c r="DM129" s="32">
        <v>2086471</v>
      </c>
      <c r="DN129" s="32">
        <v>0</v>
      </c>
      <c r="DO129" s="32">
        <v>550000</v>
      </c>
      <c r="DP129" s="32">
        <v>150000</v>
      </c>
      <c r="DQ129" s="32">
        <v>8202.11</v>
      </c>
      <c r="DR129" s="32">
        <v>28511583</v>
      </c>
      <c r="DT129" s="32">
        <v>2085000</v>
      </c>
      <c r="DU129" s="32">
        <v>0</v>
      </c>
      <c r="DV129" s="32">
        <v>450000</v>
      </c>
      <c r="DW129" s="32">
        <v>100000</v>
      </c>
      <c r="DX129" s="38">
        <v>8202</v>
      </c>
      <c r="DY129" s="36">
        <v>27609583</v>
      </c>
      <c r="DZ129" s="37"/>
      <c r="EA129" s="38">
        <v>2235000</v>
      </c>
      <c r="EB129" s="32">
        <v>0</v>
      </c>
      <c r="EC129" s="32">
        <v>425000</v>
      </c>
      <c r="ED129" s="32">
        <v>100000</v>
      </c>
      <c r="EE129" s="32">
        <v>17444</v>
      </c>
      <c r="EF129" s="32">
        <v>28212179</v>
      </c>
      <c r="EH129" s="32">
        <v>735000</v>
      </c>
      <c r="EI129" s="32">
        <v>0</v>
      </c>
      <c r="EJ129" s="32">
        <v>425000</v>
      </c>
      <c r="EK129" s="32">
        <v>100000</v>
      </c>
      <c r="EL129" s="32">
        <v>11325</v>
      </c>
      <c r="EM129" s="32">
        <v>27091698</v>
      </c>
      <c r="EP129" s="32">
        <v>0</v>
      </c>
      <c r="EQ129" s="32">
        <v>1000000</v>
      </c>
      <c r="ER129" s="32">
        <v>100000</v>
      </c>
      <c r="ES129" s="32">
        <v>561</v>
      </c>
      <c r="ET129" s="32">
        <v>27179738</v>
      </c>
      <c r="EW129" s="32">
        <v>0</v>
      </c>
      <c r="EX129" s="32">
        <v>1000000</v>
      </c>
      <c r="EY129" s="32">
        <v>100000</v>
      </c>
      <c r="EZ129" s="32">
        <v>3073</v>
      </c>
      <c r="FA129" s="32">
        <v>27613987</v>
      </c>
      <c r="FD129" s="32">
        <v>0</v>
      </c>
      <c r="FE129" s="32">
        <v>925000</v>
      </c>
      <c r="FF129" s="32">
        <v>90000</v>
      </c>
      <c r="FG129" s="32">
        <v>2357</v>
      </c>
      <c r="FH129" s="32">
        <v>27211320</v>
      </c>
      <c r="FI129" s="32">
        <v>669058</v>
      </c>
      <c r="FK129" s="32">
        <v>0</v>
      </c>
      <c r="FL129" s="32">
        <v>325000</v>
      </c>
      <c r="FM129" s="32">
        <v>90000</v>
      </c>
      <c r="FN129" s="32">
        <v>3000</v>
      </c>
      <c r="FO129" s="5">
        <v>27204534</v>
      </c>
      <c r="FP129" s="5">
        <v>783690</v>
      </c>
      <c r="FQ129" s="5">
        <v>1500000</v>
      </c>
      <c r="FR129" s="5">
        <v>0</v>
      </c>
      <c r="FS129" s="5">
        <v>325000</v>
      </c>
      <c r="FT129" s="5">
        <v>90000</v>
      </c>
      <c r="FU129" s="5">
        <v>3000</v>
      </c>
      <c r="FV129" s="5">
        <v>29184218</v>
      </c>
      <c r="FW129" s="5">
        <v>646941</v>
      </c>
      <c r="FX129" s="5">
        <v>2607196</v>
      </c>
      <c r="FY129" s="5">
        <v>0</v>
      </c>
      <c r="FZ129" s="5">
        <v>150000</v>
      </c>
      <c r="GA129" s="5">
        <v>90000</v>
      </c>
      <c r="GB129" s="5">
        <v>14103</v>
      </c>
      <c r="GC129" s="5">
        <v>30219948</v>
      </c>
      <c r="GD129" s="5">
        <v>650000</v>
      </c>
      <c r="GE129" s="5">
        <v>4438309</v>
      </c>
      <c r="GF129" s="5">
        <v>0</v>
      </c>
      <c r="GG129" s="5">
        <v>600000</v>
      </c>
      <c r="GH129" s="5">
        <v>150000</v>
      </c>
      <c r="GI129" s="5">
        <v>15000</v>
      </c>
      <c r="GJ129" s="5">
        <f>INDEX(Sheet1!$D$2:$D$434,MATCH(Data!B129,Sheet1!$B$2:$B$434,0))</f>
        <v>30258287</v>
      </c>
      <c r="GK129" s="5">
        <f>INDEX(Sheet1!$E$2:$E$434,MATCH(Data!B129,Sheet1!$B$2:$B$434,0))</f>
        <v>757326</v>
      </c>
      <c r="GL129" s="5">
        <f>INDEX(Sheet1!$H$2:$H$434,MATCH(Data!B129,Sheet1!$B$2:$B$434,0))</f>
        <v>6470513</v>
      </c>
      <c r="GM129" s="5">
        <f>INDEX(Sheet1!$K$2:$K$434,MATCH(Data!B129,Sheet1!$B$2:$B$434,0))</f>
        <v>0</v>
      </c>
      <c r="GN129" s="5">
        <f>INDEX(Sheet1!$F$2:$F$434,MATCH(Data!B129,Sheet1!$B$2:$B$434,0))</f>
        <v>0</v>
      </c>
      <c r="GO129" s="5">
        <f>INDEX(Sheet1!$I$2:$I$434,MATCH(Data!B129,Sheet1!$B$2:$B$434,0))</f>
        <v>150000</v>
      </c>
      <c r="GP129" s="5">
        <f>INDEX(Sheet1!$J$2:$J$434,MATCH(Data!B129,Sheet1!$B$2:$B$434,0))</f>
        <v>26000</v>
      </c>
      <c r="GQ129" s="5">
        <v>25082529</v>
      </c>
      <c r="GR129" s="5">
        <v>2154661</v>
      </c>
      <c r="GS129" s="5">
        <v>9557313</v>
      </c>
      <c r="GT129" s="5">
        <v>0</v>
      </c>
      <c r="GU129" s="5">
        <v>400000</v>
      </c>
      <c r="GV129" s="5">
        <v>150000</v>
      </c>
      <c r="GW129" s="5">
        <v>26000</v>
      </c>
    </row>
    <row r="130" spans="1:205" ht="12.75">
      <c r="A130" s="32">
        <v>2114</v>
      </c>
      <c r="B130" s="32" t="s">
        <v>214</v>
      </c>
      <c r="C130" s="32">
        <v>4922846</v>
      </c>
      <c r="D130" s="32">
        <v>0</v>
      </c>
      <c r="E130" s="32">
        <v>288160</v>
      </c>
      <c r="F130" s="32">
        <v>0</v>
      </c>
      <c r="G130" s="32">
        <v>1856</v>
      </c>
      <c r="H130" s="32">
        <v>0</v>
      </c>
      <c r="I130" s="32">
        <v>0</v>
      </c>
      <c r="J130" s="32">
        <v>5146982.78</v>
      </c>
      <c r="K130" s="32">
        <v>0</v>
      </c>
      <c r="L130" s="32">
        <v>339296.57</v>
      </c>
      <c r="M130" s="32">
        <v>0</v>
      </c>
      <c r="N130" s="32">
        <v>0</v>
      </c>
      <c r="O130" s="32">
        <v>0</v>
      </c>
      <c r="P130" s="32">
        <v>0</v>
      </c>
      <c r="Q130" s="32">
        <v>5415267</v>
      </c>
      <c r="R130" s="32">
        <v>0</v>
      </c>
      <c r="S130" s="32">
        <v>230507</v>
      </c>
      <c r="T130" s="32">
        <v>0</v>
      </c>
      <c r="U130" s="32">
        <v>0</v>
      </c>
      <c r="V130" s="32">
        <v>0</v>
      </c>
      <c r="W130" s="32">
        <v>0</v>
      </c>
      <c r="X130" s="32">
        <v>5665962</v>
      </c>
      <c r="Y130" s="32">
        <v>0</v>
      </c>
      <c r="Z130" s="32">
        <v>314968</v>
      </c>
      <c r="AA130" s="32">
        <v>0</v>
      </c>
      <c r="AB130" s="32">
        <v>0</v>
      </c>
      <c r="AC130" s="32">
        <v>0</v>
      </c>
      <c r="AD130" s="32">
        <v>0</v>
      </c>
      <c r="AE130" s="32">
        <v>5918821</v>
      </c>
      <c r="AF130" s="32">
        <v>0</v>
      </c>
      <c r="AG130" s="32">
        <v>307476</v>
      </c>
      <c r="AH130" s="32">
        <v>0</v>
      </c>
      <c r="AI130" s="32">
        <v>0</v>
      </c>
      <c r="AJ130" s="32">
        <v>0</v>
      </c>
      <c r="AK130" s="32">
        <v>0</v>
      </c>
      <c r="AL130" s="32">
        <v>6096347</v>
      </c>
      <c r="AM130" s="32">
        <v>0</v>
      </c>
      <c r="AN130" s="32">
        <v>174584</v>
      </c>
      <c r="AO130" s="32">
        <v>0</v>
      </c>
      <c r="AP130" s="32">
        <v>0</v>
      </c>
      <c r="AQ130" s="32">
        <v>0</v>
      </c>
      <c r="AR130" s="32">
        <v>0</v>
      </c>
      <c r="AS130" s="32">
        <v>6418065</v>
      </c>
      <c r="AT130" s="32">
        <v>0</v>
      </c>
      <c r="AU130" s="32">
        <v>78713</v>
      </c>
      <c r="AV130" s="32">
        <v>0</v>
      </c>
      <c r="AW130" s="32">
        <v>0</v>
      </c>
      <c r="AX130" s="32">
        <v>0</v>
      </c>
      <c r="AY130" s="32">
        <v>0</v>
      </c>
      <c r="AZ130" s="32">
        <v>6725797</v>
      </c>
      <c r="BA130" s="32">
        <v>0</v>
      </c>
      <c r="BB130" s="32">
        <v>0</v>
      </c>
      <c r="BC130" s="32">
        <v>0</v>
      </c>
      <c r="BD130" s="32">
        <v>0</v>
      </c>
      <c r="BE130" s="32">
        <v>0</v>
      </c>
      <c r="BF130" s="32">
        <v>0</v>
      </c>
      <c r="BG130" s="32">
        <v>6874909</v>
      </c>
      <c r="BH130" s="32">
        <v>0</v>
      </c>
      <c r="BI130" s="32">
        <v>0</v>
      </c>
      <c r="BJ130" s="32">
        <v>0</v>
      </c>
      <c r="BK130" s="32">
        <v>0</v>
      </c>
      <c r="BL130" s="32">
        <v>0</v>
      </c>
      <c r="BM130" s="32">
        <v>0</v>
      </c>
      <c r="BN130" s="32">
        <v>7077601</v>
      </c>
      <c r="BO130" s="32">
        <v>0</v>
      </c>
      <c r="BP130" s="32">
        <v>0</v>
      </c>
      <c r="BQ130" s="32">
        <v>0</v>
      </c>
      <c r="BR130" s="32">
        <v>0</v>
      </c>
      <c r="BS130" s="32">
        <v>0</v>
      </c>
      <c r="BT130" s="32">
        <v>0</v>
      </c>
      <c r="BU130" s="32">
        <v>7524296</v>
      </c>
      <c r="BV130" s="32">
        <v>0</v>
      </c>
      <c r="BW130" s="32">
        <v>0</v>
      </c>
      <c r="BX130" s="32">
        <v>0</v>
      </c>
      <c r="BY130" s="32">
        <v>0</v>
      </c>
      <c r="BZ130" s="32">
        <v>0</v>
      </c>
      <c r="CA130" s="32">
        <v>0</v>
      </c>
      <c r="CB130" s="32">
        <v>7701632.99</v>
      </c>
      <c r="CC130" s="32">
        <v>0</v>
      </c>
      <c r="CD130" s="32">
        <v>0</v>
      </c>
      <c r="CE130" s="32">
        <v>0</v>
      </c>
      <c r="CF130" s="32">
        <v>0</v>
      </c>
      <c r="CG130" s="32">
        <v>0</v>
      </c>
      <c r="CH130" s="32">
        <v>0</v>
      </c>
      <c r="CI130" s="32">
        <v>7504846</v>
      </c>
      <c r="CL130" s="32">
        <v>0</v>
      </c>
      <c r="CO130" s="32">
        <v>0</v>
      </c>
      <c r="CP130" s="32">
        <v>7525514</v>
      </c>
      <c r="CS130" s="32">
        <v>0</v>
      </c>
      <c r="CV130" s="32">
        <v>0</v>
      </c>
      <c r="CW130" s="32">
        <v>7944915</v>
      </c>
      <c r="CY130" s="32">
        <v>900352</v>
      </c>
      <c r="CZ130" s="32">
        <v>0</v>
      </c>
      <c r="DC130" s="32">
        <v>0</v>
      </c>
      <c r="DD130" s="32">
        <v>8514044</v>
      </c>
      <c r="DF130" s="32">
        <v>895553</v>
      </c>
      <c r="DG130" s="32">
        <v>0</v>
      </c>
      <c r="DK130" s="32">
        <v>9107742</v>
      </c>
      <c r="DM130" s="32">
        <v>897863</v>
      </c>
      <c r="DN130" s="32">
        <v>0</v>
      </c>
      <c r="DR130" s="32">
        <v>9706995</v>
      </c>
      <c r="DT130" s="32">
        <v>898728</v>
      </c>
      <c r="DU130" s="32">
        <v>0</v>
      </c>
      <c r="DX130" s="35"/>
      <c r="DY130" s="36">
        <v>9257213</v>
      </c>
      <c r="DZ130" s="37"/>
      <c r="EA130" s="38">
        <v>898150</v>
      </c>
      <c r="EB130" s="32">
        <v>0</v>
      </c>
      <c r="EF130" s="32">
        <v>9148360</v>
      </c>
      <c r="EI130" s="32">
        <v>0</v>
      </c>
      <c r="EM130" s="32">
        <v>9159494</v>
      </c>
      <c r="EP130" s="32">
        <v>0</v>
      </c>
      <c r="ET130" s="32">
        <v>9852628</v>
      </c>
      <c r="EW130" s="32">
        <v>0</v>
      </c>
      <c r="FA130" s="32">
        <v>9179654</v>
      </c>
      <c r="FB130" s="32">
        <v>698744</v>
      </c>
      <c r="FD130" s="32">
        <v>0</v>
      </c>
      <c r="FH130" s="32">
        <v>9232224</v>
      </c>
      <c r="FI130" s="32">
        <v>693544</v>
      </c>
      <c r="FK130" s="32">
        <v>0</v>
      </c>
      <c r="FO130" s="5">
        <v>9345405</v>
      </c>
      <c r="FP130" s="5">
        <v>628600</v>
      </c>
      <c r="FQ130" s="5">
        <v>0</v>
      </c>
      <c r="FR130" s="5">
        <v>0</v>
      </c>
      <c r="FS130" s="5">
        <v>0</v>
      </c>
      <c r="FT130" s="5">
        <v>0</v>
      </c>
      <c r="FU130" s="5">
        <v>0</v>
      </c>
      <c r="FV130" s="5">
        <v>8985043</v>
      </c>
      <c r="FW130" s="5">
        <v>631250</v>
      </c>
      <c r="FX130" s="5">
        <v>0</v>
      </c>
      <c r="FY130" s="5">
        <v>0</v>
      </c>
      <c r="FZ130" s="5">
        <v>0</v>
      </c>
      <c r="GA130" s="5">
        <v>0</v>
      </c>
      <c r="GB130" s="5">
        <v>0</v>
      </c>
      <c r="GC130" s="5">
        <v>9968405</v>
      </c>
      <c r="GD130" s="5">
        <v>0</v>
      </c>
      <c r="GE130" s="5">
        <v>974171</v>
      </c>
      <c r="GF130" s="5">
        <v>0</v>
      </c>
      <c r="GG130" s="5">
        <v>0</v>
      </c>
      <c r="GH130" s="5">
        <v>0</v>
      </c>
      <c r="GI130" s="5">
        <v>0</v>
      </c>
      <c r="GJ130" s="5">
        <f>INDEX(Sheet1!$D$2:$D$434,MATCH(Data!B130,Sheet1!$B$2:$B$434,0))</f>
        <v>11405438</v>
      </c>
      <c r="GK130" s="5">
        <f>INDEX(Sheet1!$E$2:$E$434,MATCH(Data!B130,Sheet1!$B$2:$B$434,0))</f>
        <v>0</v>
      </c>
      <c r="GL130" s="5">
        <f>INDEX(Sheet1!$H$2:$H$434,MATCH(Data!B130,Sheet1!$B$2:$B$434,0))</f>
        <v>977400</v>
      </c>
      <c r="GM130" s="5">
        <f>INDEX(Sheet1!$K$2:$K$434,MATCH(Data!B130,Sheet1!$B$2:$B$434,0))</f>
        <v>0</v>
      </c>
      <c r="GN130" s="5">
        <f>INDEX(Sheet1!$F$2:$F$434,MATCH(Data!B130,Sheet1!$B$2:$B$434,0))</f>
        <v>0</v>
      </c>
      <c r="GO130" s="5">
        <f>INDEX(Sheet1!$I$2:$I$434,MATCH(Data!B130,Sheet1!$B$2:$B$434,0))</f>
        <v>0</v>
      </c>
      <c r="GP130" s="5">
        <f>INDEX(Sheet1!$J$2:$J$434,MATCH(Data!B130,Sheet1!$B$2:$B$434,0))</f>
        <v>0</v>
      </c>
      <c r="GQ130" s="5">
        <v>12729224</v>
      </c>
      <c r="GR130" s="5">
        <v>0</v>
      </c>
      <c r="GS130" s="5">
        <v>977700</v>
      </c>
      <c r="GT130" s="5">
        <v>0</v>
      </c>
      <c r="GU130" s="5">
        <v>0</v>
      </c>
      <c r="GV130" s="5">
        <v>0</v>
      </c>
      <c r="GW130" s="5">
        <v>0</v>
      </c>
    </row>
    <row r="131" spans="1:205" ht="12.75">
      <c r="A131" s="32">
        <v>2128</v>
      </c>
      <c r="B131" s="32" t="s">
        <v>215</v>
      </c>
      <c r="C131" s="32">
        <v>1534038</v>
      </c>
      <c r="D131" s="32">
        <v>0</v>
      </c>
      <c r="E131" s="32">
        <v>213271</v>
      </c>
      <c r="F131" s="32">
        <v>0</v>
      </c>
      <c r="G131" s="32">
        <v>0</v>
      </c>
      <c r="H131" s="32">
        <v>4764</v>
      </c>
      <c r="I131" s="32">
        <v>0</v>
      </c>
      <c r="J131" s="32">
        <v>1450087</v>
      </c>
      <c r="K131" s="32">
        <v>0</v>
      </c>
      <c r="L131" s="32">
        <v>204619</v>
      </c>
      <c r="M131" s="32">
        <v>0</v>
      </c>
      <c r="N131" s="32">
        <v>0</v>
      </c>
      <c r="O131" s="32">
        <v>5000</v>
      </c>
      <c r="P131" s="32">
        <v>442.21</v>
      </c>
      <c r="Q131" s="32">
        <v>1449084</v>
      </c>
      <c r="R131" s="32">
        <v>0</v>
      </c>
      <c r="S131" s="32">
        <v>248985</v>
      </c>
      <c r="T131" s="32">
        <v>0</v>
      </c>
      <c r="U131" s="32">
        <v>0</v>
      </c>
      <c r="V131" s="32">
        <v>3500</v>
      </c>
      <c r="W131" s="32">
        <v>0</v>
      </c>
      <c r="X131" s="32">
        <v>1019615</v>
      </c>
      <c r="Y131" s="32">
        <v>0</v>
      </c>
      <c r="Z131" s="32">
        <v>404695</v>
      </c>
      <c r="AA131" s="32">
        <v>0</v>
      </c>
      <c r="AB131" s="32">
        <v>0</v>
      </c>
      <c r="AC131" s="32">
        <v>3500</v>
      </c>
      <c r="AD131" s="32">
        <v>0</v>
      </c>
      <c r="AE131" s="32">
        <v>910284</v>
      </c>
      <c r="AF131" s="32">
        <v>0</v>
      </c>
      <c r="AG131" s="32">
        <v>407100</v>
      </c>
      <c r="AH131" s="32">
        <v>0</v>
      </c>
      <c r="AI131" s="32">
        <v>0</v>
      </c>
      <c r="AJ131" s="32">
        <v>6500</v>
      </c>
      <c r="AK131" s="32">
        <v>0</v>
      </c>
      <c r="AL131" s="32">
        <v>973555</v>
      </c>
      <c r="AM131" s="32">
        <v>0</v>
      </c>
      <c r="AN131" s="32">
        <v>404137</v>
      </c>
      <c r="AO131" s="32">
        <v>0</v>
      </c>
      <c r="AP131" s="32">
        <v>0</v>
      </c>
      <c r="AQ131" s="32">
        <v>7944</v>
      </c>
      <c r="AR131" s="32">
        <v>0</v>
      </c>
      <c r="AS131" s="32">
        <v>1146904</v>
      </c>
      <c r="AT131" s="32">
        <v>0</v>
      </c>
      <c r="AU131" s="32">
        <v>405807</v>
      </c>
      <c r="AV131" s="32">
        <v>0</v>
      </c>
      <c r="AW131" s="32">
        <v>0</v>
      </c>
      <c r="AX131" s="32">
        <v>8750</v>
      </c>
      <c r="AY131" s="32">
        <v>0</v>
      </c>
      <c r="AZ131" s="32">
        <v>1082904</v>
      </c>
      <c r="BA131" s="32">
        <v>0</v>
      </c>
      <c r="BB131" s="32">
        <v>406987</v>
      </c>
      <c r="BC131" s="32">
        <v>0</v>
      </c>
      <c r="BD131" s="32">
        <v>0</v>
      </c>
      <c r="BE131" s="32">
        <v>12450</v>
      </c>
      <c r="BF131" s="32">
        <v>0</v>
      </c>
      <c r="BG131" s="32">
        <v>1186078</v>
      </c>
      <c r="BH131" s="32">
        <v>0</v>
      </c>
      <c r="BI131" s="32">
        <v>407677</v>
      </c>
      <c r="BJ131" s="32">
        <v>0</v>
      </c>
      <c r="BK131" s="32">
        <v>0</v>
      </c>
      <c r="BL131" s="32">
        <v>12076</v>
      </c>
      <c r="BM131" s="32">
        <v>0</v>
      </c>
      <c r="BN131" s="32">
        <v>1175173</v>
      </c>
      <c r="BO131" s="32">
        <v>0</v>
      </c>
      <c r="BP131" s="32">
        <v>407877</v>
      </c>
      <c r="BQ131" s="32">
        <v>0</v>
      </c>
      <c r="BR131" s="32">
        <v>0</v>
      </c>
      <c r="BS131" s="32">
        <v>10050</v>
      </c>
      <c r="BT131" s="32">
        <v>0</v>
      </c>
      <c r="BU131" s="32">
        <v>1262567</v>
      </c>
      <c r="BV131" s="32">
        <v>0</v>
      </c>
      <c r="BW131" s="32">
        <v>398433</v>
      </c>
      <c r="BX131" s="32">
        <v>0</v>
      </c>
      <c r="BY131" s="32">
        <v>0</v>
      </c>
      <c r="BZ131" s="32">
        <v>9850</v>
      </c>
      <c r="CA131" s="32">
        <v>534</v>
      </c>
      <c r="CB131" s="32">
        <v>1748339</v>
      </c>
      <c r="CC131" s="32">
        <v>0</v>
      </c>
      <c r="CD131" s="32">
        <v>396683</v>
      </c>
      <c r="CE131" s="32">
        <v>0</v>
      </c>
      <c r="CF131" s="32">
        <v>0</v>
      </c>
      <c r="CG131" s="32">
        <v>13400</v>
      </c>
      <c r="CH131" s="32">
        <v>0</v>
      </c>
      <c r="CI131" s="32">
        <v>1438301</v>
      </c>
      <c r="CK131" s="32">
        <v>397760</v>
      </c>
      <c r="CL131" s="32">
        <v>0</v>
      </c>
      <c r="CN131" s="32">
        <v>13400</v>
      </c>
      <c r="CO131" s="32">
        <v>0</v>
      </c>
      <c r="CP131" s="32">
        <v>1603772</v>
      </c>
      <c r="CR131" s="32">
        <v>396394</v>
      </c>
      <c r="CS131" s="32">
        <v>0</v>
      </c>
      <c r="CU131" s="32">
        <v>14400</v>
      </c>
      <c r="CV131" s="32">
        <v>877</v>
      </c>
      <c r="CW131" s="32">
        <v>1905211</v>
      </c>
      <c r="CX131" s="32">
        <v>54948</v>
      </c>
      <c r="CY131" s="32">
        <v>393803</v>
      </c>
      <c r="CZ131" s="32">
        <v>0</v>
      </c>
      <c r="DB131" s="32">
        <v>14400</v>
      </c>
      <c r="DC131" s="32">
        <v>0</v>
      </c>
      <c r="DD131" s="32">
        <v>1796275</v>
      </c>
      <c r="DE131" s="32">
        <v>54948</v>
      </c>
      <c r="DF131" s="32">
        <v>394873</v>
      </c>
      <c r="DG131" s="32">
        <v>0</v>
      </c>
      <c r="DI131" s="32">
        <v>16400</v>
      </c>
      <c r="DK131" s="32">
        <v>1964788</v>
      </c>
      <c r="DL131" s="32">
        <v>54948</v>
      </c>
      <c r="DM131" s="32">
        <v>399624</v>
      </c>
      <c r="DN131" s="32">
        <v>0</v>
      </c>
      <c r="DP131" s="32">
        <v>18400</v>
      </c>
      <c r="DQ131" s="32">
        <v>2167</v>
      </c>
      <c r="DR131" s="32">
        <v>2086462</v>
      </c>
      <c r="DS131" s="32">
        <v>54948</v>
      </c>
      <c r="DT131" s="32">
        <v>403230</v>
      </c>
      <c r="DU131" s="32">
        <v>0</v>
      </c>
      <c r="DW131" s="32">
        <v>36556</v>
      </c>
      <c r="DX131" s="38">
        <v>697</v>
      </c>
      <c r="DY131" s="36">
        <v>2033941</v>
      </c>
      <c r="DZ131" s="36">
        <v>54948</v>
      </c>
      <c r="EA131" s="38">
        <v>400980</v>
      </c>
      <c r="EB131" s="32">
        <v>0</v>
      </c>
      <c r="ED131" s="32">
        <v>18000</v>
      </c>
      <c r="EF131" s="32">
        <v>2102215</v>
      </c>
      <c r="EG131" s="32">
        <v>89463</v>
      </c>
      <c r="EH131" s="32">
        <v>402745</v>
      </c>
      <c r="EI131" s="32">
        <v>0</v>
      </c>
      <c r="EK131" s="32">
        <v>16000</v>
      </c>
      <c r="EM131" s="32">
        <v>2624050</v>
      </c>
      <c r="EN131" s="32">
        <v>89463</v>
      </c>
      <c r="EO131" s="32">
        <v>398404</v>
      </c>
      <c r="EP131" s="32">
        <v>0</v>
      </c>
      <c r="ER131" s="32">
        <v>16000</v>
      </c>
      <c r="ET131" s="32">
        <v>2507402</v>
      </c>
      <c r="EU131" s="32">
        <v>89463</v>
      </c>
      <c r="EV131" s="32">
        <v>299248</v>
      </c>
      <c r="EW131" s="32">
        <v>0</v>
      </c>
      <c r="EY131" s="32">
        <v>16000</v>
      </c>
      <c r="FA131" s="32">
        <v>2227499</v>
      </c>
      <c r="FB131" s="32">
        <v>484312</v>
      </c>
      <c r="FD131" s="32">
        <v>0</v>
      </c>
      <c r="FF131" s="32">
        <v>16000</v>
      </c>
      <c r="FH131" s="32">
        <v>1888226</v>
      </c>
      <c r="FI131" s="32">
        <v>428013</v>
      </c>
      <c r="FK131" s="32">
        <v>0</v>
      </c>
      <c r="FM131" s="32">
        <v>41500</v>
      </c>
      <c r="FO131" s="5">
        <v>1848565</v>
      </c>
      <c r="FP131" s="5">
        <v>394500</v>
      </c>
      <c r="FQ131" s="5">
        <v>0</v>
      </c>
      <c r="FR131" s="5">
        <v>0</v>
      </c>
      <c r="FS131" s="5">
        <v>0</v>
      </c>
      <c r="FT131" s="5">
        <v>45000</v>
      </c>
      <c r="FU131" s="5">
        <v>0</v>
      </c>
      <c r="FV131" s="5">
        <v>1622024</v>
      </c>
      <c r="FW131" s="5">
        <v>694043</v>
      </c>
      <c r="FX131" s="5">
        <v>0</v>
      </c>
      <c r="FY131" s="5">
        <v>0</v>
      </c>
      <c r="FZ131" s="5">
        <v>0</v>
      </c>
      <c r="GA131" s="5">
        <v>45000</v>
      </c>
      <c r="GB131" s="5">
        <v>0</v>
      </c>
      <c r="GC131" s="5">
        <v>2247937</v>
      </c>
      <c r="GD131" s="5">
        <v>741151</v>
      </c>
      <c r="GE131" s="5">
        <v>0</v>
      </c>
      <c r="GF131" s="5">
        <v>0</v>
      </c>
      <c r="GG131" s="5">
        <v>0</v>
      </c>
      <c r="GH131" s="5">
        <v>45000</v>
      </c>
      <c r="GI131" s="5">
        <v>0</v>
      </c>
      <c r="GJ131" s="5">
        <f>INDEX(Sheet1!$D$2:$D$434,MATCH(Data!B131,Sheet1!$B$2:$B$434,0))</f>
        <v>2407114</v>
      </c>
      <c r="GK131" s="5">
        <f>INDEX(Sheet1!$E$2:$E$434,MATCH(Data!B131,Sheet1!$B$2:$B$434,0))</f>
        <v>754792</v>
      </c>
      <c r="GL131" s="5">
        <f>INDEX(Sheet1!$H$2:$H$434,MATCH(Data!B131,Sheet1!$B$2:$B$434,0))</f>
        <v>0</v>
      </c>
      <c r="GM131" s="5">
        <f>INDEX(Sheet1!$K$2:$K$434,MATCH(Data!B131,Sheet1!$B$2:$B$434,0))</f>
        <v>0</v>
      </c>
      <c r="GN131" s="5">
        <f>INDEX(Sheet1!$F$2:$F$434,MATCH(Data!B131,Sheet1!$B$2:$B$434,0))</f>
        <v>0</v>
      </c>
      <c r="GO131" s="5">
        <f>INDEX(Sheet1!$I$2:$I$434,MATCH(Data!B131,Sheet1!$B$2:$B$434,0))</f>
        <v>45000</v>
      </c>
      <c r="GP131" s="5">
        <f>INDEX(Sheet1!$J$2:$J$434,MATCH(Data!B131,Sheet1!$B$2:$B$434,0))</f>
        <v>0</v>
      </c>
      <c r="GQ131" s="5">
        <v>2250201</v>
      </c>
      <c r="GR131" s="5">
        <v>731506</v>
      </c>
      <c r="GS131" s="5">
        <v>0</v>
      </c>
      <c r="GT131" s="5">
        <v>0</v>
      </c>
      <c r="GU131" s="5">
        <v>0</v>
      </c>
      <c r="GV131" s="5">
        <v>45000</v>
      </c>
      <c r="GW131" s="5">
        <v>0</v>
      </c>
    </row>
    <row r="132" spans="1:205" ht="12.75">
      <c r="A132" s="32">
        <v>2135</v>
      </c>
      <c r="B132" s="32" t="s">
        <v>216</v>
      </c>
      <c r="C132" s="32">
        <v>1148995</v>
      </c>
      <c r="D132" s="32">
        <v>0</v>
      </c>
      <c r="E132" s="32">
        <v>67777</v>
      </c>
      <c r="F132" s="32">
        <v>0</v>
      </c>
      <c r="G132" s="32">
        <v>0</v>
      </c>
      <c r="H132" s="32">
        <v>0</v>
      </c>
      <c r="I132" s="32">
        <v>0</v>
      </c>
      <c r="J132" s="32">
        <v>1012010</v>
      </c>
      <c r="K132" s="32">
        <v>0</v>
      </c>
      <c r="L132" s="32">
        <v>65351</v>
      </c>
      <c r="M132" s="32">
        <v>0</v>
      </c>
      <c r="N132" s="32">
        <v>0</v>
      </c>
      <c r="O132" s="32">
        <v>0</v>
      </c>
      <c r="P132" s="32">
        <v>0</v>
      </c>
      <c r="Q132" s="32">
        <v>1050187</v>
      </c>
      <c r="R132" s="32">
        <v>0</v>
      </c>
      <c r="S132" s="32">
        <v>58223</v>
      </c>
      <c r="T132" s="32">
        <v>0</v>
      </c>
      <c r="U132" s="32">
        <v>0</v>
      </c>
      <c r="V132" s="32">
        <v>0</v>
      </c>
      <c r="W132" s="32">
        <v>0</v>
      </c>
      <c r="X132" s="32">
        <v>815247</v>
      </c>
      <c r="Y132" s="32">
        <v>0</v>
      </c>
      <c r="Z132" s="32">
        <v>56448</v>
      </c>
      <c r="AA132" s="32">
        <v>0</v>
      </c>
      <c r="AB132" s="32">
        <v>0</v>
      </c>
      <c r="AC132" s="32">
        <v>0</v>
      </c>
      <c r="AD132" s="32">
        <v>0</v>
      </c>
      <c r="AE132" s="32">
        <v>927114</v>
      </c>
      <c r="AF132" s="32">
        <v>0</v>
      </c>
      <c r="AG132" s="32">
        <v>24866</v>
      </c>
      <c r="AH132" s="32">
        <v>0</v>
      </c>
      <c r="AI132" s="32">
        <v>0</v>
      </c>
      <c r="AJ132" s="32">
        <v>0</v>
      </c>
      <c r="AK132" s="32">
        <v>0</v>
      </c>
      <c r="AL132" s="32">
        <v>887435</v>
      </c>
      <c r="AM132" s="32">
        <v>0</v>
      </c>
      <c r="AN132" s="32">
        <v>194348</v>
      </c>
      <c r="AO132" s="32">
        <v>0</v>
      </c>
      <c r="AP132" s="32">
        <v>0</v>
      </c>
      <c r="AQ132" s="32">
        <v>0</v>
      </c>
      <c r="AR132" s="32">
        <v>91</v>
      </c>
      <c r="AS132" s="32">
        <v>846875</v>
      </c>
      <c r="AT132" s="32">
        <v>0</v>
      </c>
      <c r="AU132" s="32">
        <v>326455</v>
      </c>
      <c r="AV132" s="32">
        <v>0</v>
      </c>
      <c r="AW132" s="32">
        <v>0</v>
      </c>
      <c r="AX132" s="32">
        <v>0</v>
      </c>
      <c r="AY132" s="32">
        <v>0</v>
      </c>
      <c r="AZ132" s="32">
        <v>787099</v>
      </c>
      <c r="BA132" s="32">
        <v>0</v>
      </c>
      <c r="BB132" s="32">
        <v>400773</v>
      </c>
      <c r="BC132" s="32">
        <v>0</v>
      </c>
      <c r="BD132" s="32">
        <v>0</v>
      </c>
      <c r="BE132" s="32">
        <v>0</v>
      </c>
      <c r="BF132" s="32">
        <v>0</v>
      </c>
      <c r="BG132" s="32">
        <v>1009928</v>
      </c>
      <c r="BH132" s="32">
        <v>0</v>
      </c>
      <c r="BI132" s="32">
        <v>445273</v>
      </c>
      <c r="BJ132" s="32">
        <v>0</v>
      </c>
      <c r="BK132" s="32">
        <v>0</v>
      </c>
      <c r="BL132" s="32">
        <v>9364</v>
      </c>
      <c r="BM132" s="32">
        <v>0</v>
      </c>
      <c r="BN132" s="32">
        <v>1010576</v>
      </c>
      <c r="BO132" s="32">
        <v>0</v>
      </c>
      <c r="BP132" s="32">
        <v>444455</v>
      </c>
      <c r="BQ132" s="32">
        <v>0</v>
      </c>
      <c r="BR132" s="32">
        <v>0</v>
      </c>
      <c r="BS132" s="32">
        <v>11000</v>
      </c>
      <c r="BT132" s="32">
        <v>0</v>
      </c>
      <c r="BU132" s="32">
        <v>1132929</v>
      </c>
      <c r="BV132" s="32">
        <v>0</v>
      </c>
      <c r="BW132" s="32">
        <v>457258</v>
      </c>
      <c r="BX132" s="32">
        <v>0</v>
      </c>
      <c r="BY132" s="32">
        <v>0</v>
      </c>
      <c r="BZ132" s="32">
        <v>14000</v>
      </c>
      <c r="CA132" s="32">
        <v>0</v>
      </c>
      <c r="CB132" s="32">
        <v>1108216</v>
      </c>
      <c r="CC132" s="32">
        <v>0</v>
      </c>
      <c r="CD132" s="32">
        <v>541832</v>
      </c>
      <c r="CE132" s="32">
        <v>0</v>
      </c>
      <c r="CF132" s="32">
        <v>0</v>
      </c>
      <c r="CG132" s="32">
        <v>40000</v>
      </c>
      <c r="CH132" s="32">
        <v>0</v>
      </c>
      <c r="CI132" s="32">
        <v>1023632</v>
      </c>
      <c r="CK132" s="32">
        <v>531136</v>
      </c>
      <c r="CL132" s="32">
        <v>0</v>
      </c>
      <c r="CN132" s="32">
        <v>40000</v>
      </c>
      <c r="CO132" s="32">
        <v>0</v>
      </c>
      <c r="CP132" s="32">
        <v>1053497</v>
      </c>
      <c r="CR132" s="32">
        <v>545362</v>
      </c>
      <c r="CS132" s="32">
        <v>0</v>
      </c>
      <c r="CU132" s="32">
        <v>40000</v>
      </c>
      <c r="CV132" s="32">
        <v>0</v>
      </c>
      <c r="CW132" s="32">
        <v>1255832</v>
      </c>
      <c r="CY132" s="32">
        <v>495705</v>
      </c>
      <c r="CZ132" s="32">
        <v>0</v>
      </c>
      <c r="DB132" s="32">
        <v>35000</v>
      </c>
      <c r="DC132" s="32">
        <v>0</v>
      </c>
      <c r="DD132" s="32">
        <v>1360474</v>
      </c>
      <c r="DF132" s="32">
        <v>535000</v>
      </c>
      <c r="DG132" s="32">
        <v>0</v>
      </c>
      <c r="DI132" s="32">
        <v>30000</v>
      </c>
      <c r="DK132" s="32">
        <v>1518690</v>
      </c>
      <c r="DM132" s="32">
        <v>540000</v>
      </c>
      <c r="DN132" s="32">
        <v>0</v>
      </c>
      <c r="DR132" s="32">
        <v>1718833</v>
      </c>
      <c r="DT132" s="32">
        <v>550000</v>
      </c>
      <c r="DU132" s="32">
        <v>0</v>
      </c>
      <c r="DW132" s="32">
        <v>25000</v>
      </c>
      <c r="DX132" s="35"/>
      <c r="DY132" s="36">
        <v>1721722</v>
      </c>
      <c r="DZ132" s="37"/>
      <c r="EA132" s="38">
        <v>552900</v>
      </c>
      <c r="EB132" s="32">
        <v>0</v>
      </c>
      <c r="ED132" s="32">
        <v>20000</v>
      </c>
      <c r="EF132" s="32">
        <v>1845608</v>
      </c>
      <c r="EH132" s="32">
        <v>557600</v>
      </c>
      <c r="EI132" s="32">
        <v>0</v>
      </c>
      <c r="EK132" s="32">
        <v>25000</v>
      </c>
      <c r="EM132" s="32">
        <v>2133734</v>
      </c>
      <c r="EO132" s="32">
        <v>557188</v>
      </c>
      <c r="EP132" s="32">
        <v>0</v>
      </c>
      <c r="ER132" s="32">
        <v>25000</v>
      </c>
      <c r="ET132" s="32">
        <v>2227149</v>
      </c>
      <c r="EV132" s="32">
        <v>565813</v>
      </c>
      <c r="EW132" s="32">
        <v>0</v>
      </c>
      <c r="EY132" s="32">
        <v>25000</v>
      </c>
      <c r="FA132" s="32">
        <v>2071613</v>
      </c>
      <c r="FC132" s="32">
        <v>789621</v>
      </c>
      <c r="FD132" s="32">
        <v>0</v>
      </c>
      <c r="FF132" s="32">
        <v>25000</v>
      </c>
      <c r="FH132" s="32">
        <v>2309781</v>
      </c>
      <c r="FJ132" s="32">
        <v>638500</v>
      </c>
      <c r="FK132" s="32">
        <v>0</v>
      </c>
      <c r="FM132" s="32">
        <v>25000</v>
      </c>
      <c r="FO132" s="5">
        <v>2445310</v>
      </c>
      <c r="FP132" s="5">
        <v>299033</v>
      </c>
      <c r="FQ132" s="5">
        <v>234614</v>
      </c>
      <c r="FR132" s="5">
        <v>0</v>
      </c>
      <c r="FS132" s="5">
        <v>0</v>
      </c>
      <c r="FT132" s="5">
        <v>25000</v>
      </c>
      <c r="FU132" s="5">
        <v>0</v>
      </c>
      <c r="FV132" s="5">
        <v>2690496</v>
      </c>
      <c r="FW132" s="5">
        <v>141518</v>
      </c>
      <c r="FX132" s="5">
        <v>0</v>
      </c>
      <c r="FY132" s="5">
        <v>0</v>
      </c>
      <c r="FZ132" s="5">
        <v>0</v>
      </c>
      <c r="GA132" s="5">
        <v>0</v>
      </c>
      <c r="GB132" s="5">
        <v>0</v>
      </c>
      <c r="GC132" s="5">
        <v>2569779</v>
      </c>
      <c r="GD132" s="5">
        <v>127808</v>
      </c>
      <c r="GE132" s="5">
        <v>0</v>
      </c>
      <c r="GF132" s="5">
        <v>0</v>
      </c>
      <c r="GG132" s="5">
        <v>0</v>
      </c>
      <c r="GH132" s="5">
        <v>35000</v>
      </c>
      <c r="GI132" s="5">
        <v>0</v>
      </c>
      <c r="GJ132" s="5">
        <f>INDEX(Sheet1!$D$2:$D$434,MATCH(Data!B132,Sheet1!$B$2:$B$434,0))</f>
        <v>2621670</v>
      </c>
      <c r="GK132" s="5">
        <f>INDEX(Sheet1!$E$2:$E$434,MATCH(Data!B132,Sheet1!$B$2:$B$434,0))</f>
        <v>130828</v>
      </c>
      <c r="GL132" s="5">
        <f>INDEX(Sheet1!$H$2:$H$434,MATCH(Data!B132,Sheet1!$B$2:$B$434,0))</f>
        <v>0</v>
      </c>
      <c r="GM132" s="5">
        <f>INDEX(Sheet1!$K$2:$K$434,MATCH(Data!B132,Sheet1!$B$2:$B$434,0))</f>
        <v>0</v>
      </c>
      <c r="GN132" s="5">
        <f>INDEX(Sheet1!$F$2:$F$434,MATCH(Data!B132,Sheet1!$B$2:$B$434,0))</f>
        <v>0</v>
      </c>
      <c r="GO132" s="5">
        <f>INDEX(Sheet1!$I$2:$I$434,MATCH(Data!B132,Sheet1!$B$2:$B$434,0))</f>
        <v>25000</v>
      </c>
      <c r="GP132" s="5">
        <f>INDEX(Sheet1!$J$2:$J$434,MATCH(Data!B132,Sheet1!$B$2:$B$434,0))</f>
        <v>0</v>
      </c>
      <c r="GQ132" s="5">
        <v>2637243</v>
      </c>
      <c r="GR132" s="5">
        <v>128684</v>
      </c>
      <c r="GS132" s="5">
        <v>0</v>
      </c>
      <c r="GT132" s="5">
        <v>0</v>
      </c>
      <c r="GU132" s="5">
        <v>0</v>
      </c>
      <c r="GV132" s="5">
        <v>20000</v>
      </c>
      <c r="GW132" s="5">
        <v>0</v>
      </c>
    </row>
    <row r="133" spans="1:205" ht="12.75">
      <c r="A133" s="32">
        <v>2142</v>
      </c>
      <c r="B133" s="32" t="s">
        <v>217</v>
      </c>
      <c r="C133" s="32">
        <v>640970</v>
      </c>
      <c r="D133" s="32">
        <v>0</v>
      </c>
      <c r="E133" s="32">
        <v>20075</v>
      </c>
      <c r="F133" s="32">
        <v>0</v>
      </c>
      <c r="G133" s="32">
        <v>0</v>
      </c>
      <c r="H133" s="32">
        <v>0</v>
      </c>
      <c r="I133" s="32">
        <v>0</v>
      </c>
      <c r="J133" s="32">
        <v>591949</v>
      </c>
      <c r="K133" s="32">
        <v>0</v>
      </c>
      <c r="L133" s="32">
        <v>20075</v>
      </c>
      <c r="M133" s="32">
        <v>0</v>
      </c>
      <c r="N133" s="32">
        <v>0</v>
      </c>
      <c r="O133" s="32">
        <v>0</v>
      </c>
      <c r="P133" s="32">
        <v>0</v>
      </c>
      <c r="Q133" s="32">
        <v>577276</v>
      </c>
      <c r="R133" s="32">
        <v>0</v>
      </c>
      <c r="S133" s="32">
        <v>20075</v>
      </c>
      <c r="T133" s="32">
        <v>0</v>
      </c>
      <c r="U133" s="32">
        <v>0</v>
      </c>
      <c r="V133" s="32">
        <v>0</v>
      </c>
      <c r="W133" s="32">
        <v>0</v>
      </c>
      <c r="X133" s="32">
        <v>458953</v>
      </c>
      <c r="Y133" s="32">
        <v>0</v>
      </c>
      <c r="Z133" s="32">
        <v>20075</v>
      </c>
      <c r="AA133" s="32">
        <v>0</v>
      </c>
      <c r="AB133" s="32">
        <v>0</v>
      </c>
      <c r="AC133" s="32">
        <v>0</v>
      </c>
      <c r="AD133" s="32">
        <v>0</v>
      </c>
      <c r="AE133" s="32">
        <v>455247</v>
      </c>
      <c r="AF133" s="32">
        <v>0</v>
      </c>
      <c r="AG133" s="32">
        <v>20075</v>
      </c>
      <c r="AH133" s="32">
        <v>0</v>
      </c>
      <c r="AI133" s="32">
        <v>0</v>
      </c>
      <c r="AJ133" s="32">
        <v>0</v>
      </c>
      <c r="AK133" s="32">
        <v>0</v>
      </c>
      <c r="AL133" s="32">
        <v>556171</v>
      </c>
      <c r="AM133" s="32">
        <v>0</v>
      </c>
      <c r="AN133" s="32">
        <v>20075</v>
      </c>
      <c r="AO133" s="32">
        <v>0</v>
      </c>
      <c r="AP133" s="32">
        <v>0</v>
      </c>
      <c r="AQ133" s="32">
        <v>0</v>
      </c>
      <c r="AR133" s="32">
        <v>0</v>
      </c>
      <c r="AS133" s="32">
        <v>491580</v>
      </c>
      <c r="AT133" s="32">
        <v>0</v>
      </c>
      <c r="AU133" s="32">
        <v>19752</v>
      </c>
      <c r="AV133" s="32">
        <v>0</v>
      </c>
      <c r="AW133" s="32">
        <v>0</v>
      </c>
      <c r="AX133" s="32">
        <v>0</v>
      </c>
      <c r="AY133" s="32">
        <v>0</v>
      </c>
      <c r="AZ133" s="32">
        <v>639792</v>
      </c>
      <c r="BA133" s="32">
        <v>0</v>
      </c>
      <c r="BB133" s="32">
        <v>0</v>
      </c>
      <c r="BC133" s="32">
        <v>0</v>
      </c>
      <c r="BD133" s="32">
        <v>0</v>
      </c>
      <c r="BE133" s="32">
        <v>0</v>
      </c>
      <c r="BF133" s="32">
        <v>0</v>
      </c>
      <c r="BG133" s="32">
        <v>594952</v>
      </c>
      <c r="BH133" s="32">
        <v>0</v>
      </c>
      <c r="BI133" s="32">
        <v>0</v>
      </c>
      <c r="BJ133" s="32">
        <v>0</v>
      </c>
      <c r="BK133" s="32">
        <v>0</v>
      </c>
      <c r="BL133" s="32">
        <v>0</v>
      </c>
      <c r="BM133" s="32">
        <v>0</v>
      </c>
      <c r="BN133" s="32">
        <v>679146</v>
      </c>
      <c r="BO133" s="32">
        <v>0</v>
      </c>
      <c r="BP133" s="32">
        <v>0</v>
      </c>
      <c r="BQ133" s="32">
        <v>0</v>
      </c>
      <c r="BR133" s="32">
        <v>0</v>
      </c>
      <c r="BS133" s="32">
        <v>0</v>
      </c>
      <c r="BT133" s="32">
        <v>0</v>
      </c>
      <c r="BU133" s="32">
        <v>613051</v>
      </c>
      <c r="BV133" s="32">
        <v>0</v>
      </c>
      <c r="BW133" s="32">
        <v>0</v>
      </c>
      <c r="BX133" s="32">
        <v>0</v>
      </c>
      <c r="BY133" s="32">
        <v>0</v>
      </c>
      <c r="BZ133" s="32">
        <v>0</v>
      </c>
      <c r="CA133" s="32">
        <v>0</v>
      </c>
      <c r="CB133" s="32">
        <v>591410</v>
      </c>
      <c r="CC133" s="32">
        <v>0</v>
      </c>
      <c r="CD133" s="32">
        <v>0</v>
      </c>
      <c r="CE133" s="32">
        <v>0</v>
      </c>
      <c r="CF133" s="32">
        <v>0</v>
      </c>
      <c r="CG133" s="32">
        <v>0</v>
      </c>
      <c r="CH133" s="32">
        <v>0</v>
      </c>
      <c r="CI133" s="32">
        <v>582408</v>
      </c>
      <c r="CL133" s="32">
        <v>0</v>
      </c>
      <c r="CO133" s="32">
        <v>0</v>
      </c>
      <c r="CP133" s="32">
        <v>605657</v>
      </c>
      <c r="CS133" s="32">
        <v>0</v>
      </c>
      <c r="CV133" s="32">
        <v>0</v>
      </c>
      <c r="CW133" s="32">
        <v>574463</v>
      </c>
      <c r="CZ133" s="32">
        <v>0</v>
      </c>
      <c r="DC133" s="32">
        <v>0</v>
      </c>
      <c r="DD133" s="32">
        <v>625296</v>
      </c>
      <c r="DG133" s="32">
        <v>0</v>
      </c>
      <c r="DJ133" s="32">
        <v>1128</v>
      </c>
      <c r="DK133" s="32">
        <v>831661</v>
      </c>
      <c r="DN133" s="32">
        <v>0</v>
      </c>
      <c r="DR133" s="32">
        <v>834322</v>
      </c>
      <c r="DU133" s="32">
        <v>0</v>
      </c>
      <c r="DX133" s="35"/>
      <c r="DY133" s="36">
        <v>861377</v>
      </c>
      <c r="DZ133" s="37"/>
      <c r="EA133" s="35"/>
      <c r="EB133" s="32">
        <v>0</v>
      </c>
      <c r="EF133" s="32">
        <v>1209052</v>
      </c>
      <c r="EG133" s="32">
        <v>46907</v>
      </c>
      <c r="EI133" s="32">
        <v>0</v>
      </c>
      <c r="EL133" s="32">
        <v>294</v>
      </c>
      <c r="EM133" s="32">
        <v>1248417</v>
      </c>
      <c r="EP133" s="32">
        <v>0</v>
      </c>
      <c r="ES133" s="32">
        <v>233.46</v>
      </c>
      <c r="ET133" s="32">
        <v>1183085</v>
      </c>
      <c r="EW133" s="32">
        <v>0</v>
      </c>
      <c r="FA133" s="32">
        <v>1268867</v>
      </c>
      <c r="FD133" s="32">
        <v>0</v>
      </c>
      <c r="FH133" s="32">
        <v>1274154</v>
      </c>
      <c r="FK133" s="32">
        <v>0</v>
      </c>
      <c r="FO133" s="5">
        <v>1292367</v>
      </c>
      <c r="FP133" s="5">
        <v>0</v>
      </c>
      <c r="FQ133" s="5">
        <v>0</v>
      </c>
      <c r="FR133" s="5">
        <v>0</v>
      </c>
      <c r="FS133" s="5">
        <v>0</v>
      </c>
      <c r="FT133" s="5">
        <v>0</v>
      </c>
      <c r="FU133" s="5">
        <v>0</v>
      </c>
      <c r="FV133" s="5">
        <v>1145476</v>
      </c>
      <c r="FW133" s="5">
        <v>0</v>
      </c>
      <c r="FX133" s="5">
        <v>0</v>
      </c>
      <c r="FY133" s="5">
        <v>0</v>
      </c>
      <c r="FZ133" s="5">
        <v>0</v>
      </c>
      <c r="GA133" s="5">
        <v>0</v>
      </c>
      <c r="GB133" s="5">
        <v>0</v>
      </c>
      <c r="GC133" s="5">
        <v>1061524</v>
      </c>
      <c r="GD133" s="5">
        <v>0</v>
      </c>
      <c r="GE133" s="5">
        <v>0</v>
      </c>
      <c r="GF133" s="5">
        <v>0</v>
      </c>
      <c r="GG133" s="5">
        <v>0</v>
      </c>
      <c r="GH133" s="5">
        <v>0</v>
      </c>
      <c r="GI133" s="5">
        <v>0</v>
      </c>
      <c r="GJ133" s="5">
        <f>INDEX(Sheet1!$D$2:$D$434,MATCH(Data!B133,Sheet1!$B$2:$B$434,0))</f>
        <v>1414280</v>
      </c>
      <c r="GK133" s="5">
        <f>INDEX(Sheet1!$E$2:$E$434,MATCH(Data!B133,Sheet1!$B$2:$B$434,0))</f>
        <v>0</v>
      </c>
      <c r="GL133" s="5">
        <f>INDEX(Sheet1!$H$2:$H$434,MATCH(Data!B133,Sheet1!$B$2:$B$434,0))</f>
        <v>0</v>
      </c>
      <c r="GM133" s="5">
        <f>INDEX(Sheet1!$K$2:$K$434,MATCH(Data!B133,Sheet1!$B$2:$B$434,0))</f>
        <v>0</v>
      </c>
      <c r="GN133" s="5">
        <f>INDEX(Sheet1!$F$2:$F$434,MATCH(Data!B133,Sheet1!$B$2:$B$434,0))</f>
        <v>0</v>
      </c>
      <c r="GO133" s="5">
        <f>INDEX(Sheet1!$I$2:$I$434,MATCH(Data!B133,Sheet1!$B$2:$B$434,0))</f>
        <v>0</v>
      </c>
      <c r="GP133" s="5">
        <f>INDEX(Sheet1!$J$2:$J$434,MATCH(Data!B133,Sheet1!$B$2:$B$434,0))</f>
        <v>0</v>
      </c>
      <c r="GQ133" s="5">
        <v>1368555</v>
      </c>
      <c r="GR133" s="5">
        <v>0</v>
      </c>
      <c r="GS133" s="5">
        <v>0</v>
      </c>
      <c r="GT133" s="5">
        <v>0</v>
      </c>
      <c r="GU133" s="5">
        <v>0</v>
      </c>
      <c r="GV133" s="5">
        <v>0</v>
      </c>
      <c r="GW133" s="5">
        <v>0</v>
      </c>
    </row>
    <row r="134" spans="1:205" ht="12.75">
      <c r="A134" s="32">
        <v>2184</v>
      </c>
      <c r="B134" s="32" t="s">
        <v>218</v>
      </c>
      <c r="C134" s="32">
        <v>8139644</v>
      </c>
      <c r="D134" s="32">
        <v>0</v>
      </c>
      <c r="E134" s="32">
        <v>205875</v>
      </c>
      <c r="F134" s="32">
        <v>0</v>
      </c>
      <c r="G134" s="32">
        <v>0</v>
      </c>
      <c r="H134" s="32">
        <v>241472</v>
      </c>
      <c r="I134" s="32">
        <v>0</v>
      </c>
      <c r="J134" s="32">
        <v>8316753</v>
      </c>
      <c r="K134" s="32">
        <v>0</v>
      </c>
      <c r="L134" s="32">
        <v>206955</v>
      </c>
      <c r="M134" s="32">
        <v>0</v>
      </c>
      <c r="N134" s="32">
        <v>0</v>
      </c>
      <c r="O134" s="32">
        <v>216472</v>
      </c>
      <c r="P134" s="32">
        <v>15809</v>
      </c>
      <c r="Q134" s="32">
        <v>8418929</v>
      </c>
      <c r="R134" s="32">
        <v>0</v>
      </c>
      <c r="S134" s="32">
        <v>207538</v>
      </c>
      <c r="T134" s="32">
        <v>0</v>
      </c>
      <c r="U134" s="32">
        <v>0</v>
      </c>
      <c r="V134" s="32">
        <v>216315</v>
      </c>
      <c r="W134" s="32">
        <v>9145</v>
      </c>
      <c r="X134" s="32">
        <v>8235244</v>
      </c>
      <c r="Y134" s="32">
        <v>0</v>
      </c>
      <c r="Z134" s="32">
        <v>212270</v>
      </c>
      <c r="AA134" s="32">
        <v>0</v>
      </c>
      <c r="AB134" s="32">
        <v>0</v>
      </c>
      <c r="AC134" s="32">
        <v>197797</v>
      </c>
      <c r="AD134" s="32">
        <v>7178</v>
      </c>
      <c r="AE134" s="32">
        <v>8493102</v>
      </c>
      <c r="AF134" s="32">
        <v>0</v>
      </c>
      <c r="AG134" s="32">
        <v>211130</v>
      </c>
      <c r="AH134" s="32">
        <v>0</v>
      </c>
      <c r="AI134" s="32">
        <v>0</v>
      </c>
      <c r="AJ134" s="32">
        <v>96900</v>
      </c>
      <c r="AK134" s="32">
        <v>29975</v>
      </c>
      <c r="AL134" s="32">
        <v>8750310</v>
      </c>
      <c r="AM134" s="32">
        <v>0</v>
      </c>
      <c r="AN134" s="32">
        <v>208788</v>
      </c>
      <c r="AO134" s="32">
        <v>0</v>
      </c>
      <c r="AP134" s="32">
        <v>0</v>
      </c>
      <c r="AQ134" s="32">
        <v>0</v>
      </c>
      <c r="AR134" s="32">
        <v>5255</v>
      </c>
      <c r="AS134" s="32">
        <v>8496314</v>
      </c>
      <c r="AT134" s="32">
        <v>0</v>
      </c>
      <c r="AU134" s="32">
        <v>209563</v>
      </c>
      <c r="AV134" s="32">
        <v>0</v>
      </c>
      <c r="AW134" s="32">
        <v>0</v>
      </c>
      <c r="AX134" s="32">
        <v>0</v>
      </c>
      <c r="AY134" s="32">
        <v>0</v>
      </c>
      <c r="AZ134" s="32">
        <v>8429755</v>
      </c>
      <c r="BA134" s="32">
        <v>0</v>
      </c>
      <c r="BB134" s="32">
        <v>16513</v>
      </c>
      <c r="BC134" s="32">
        <v>0</v>
      </c>
      <c r="BD134" s="32">
        <v>0</v>
      </c>
      <c r="BE134" s="32">
        <v>0</v>
      </c>
      <c r="BF134" s="32">
        <v>18100</v>
      </c>
      <c r="BG134" s="32">
        <v>8431289</v>
      </c>
      <c r="BH134" s="32">
        <v>0</v>
      </c>
      <c r="BI134" s="32">
        <v>20550</v>
      </c>
      <c r="BJ134" s="32">
        <v>0</v>
      </c>
      <c r="BK134" s="32">
        <v>0</v>
      </c>
      <c r="BL134" s="32">
        <v>0</v>
      </c>
      <c r="BM134" s="32">
        <v>11100</v>
      </c>
      <c r="BN134" s="32">
        <v>8614946</v>
      </c>
      <c r="BO134" s="32">
        <v>0</v>
      </c>
      <c r="BP134" s="32">
        <v>0</v>
      </c>
      <c r="BQ134" s="32">
        <v>0</v>
      </c>
      <c r="BR134" s="32">
        <v>0</v>
      </c>
      <c r="BS134" s="32">
        <v>43000</v>
      </c>
      <c r="BT134" s="32">
        <v>32113</v>
      </c>
      <c r="BU134" s="32">
        <v>8837219</v>
      </c>
      <c r="BV134" s="32">
        <v>19656</v>
      </c>
      <c r="BW134" s="32">
        <v>0</v>
      </c>
      <c r="BX134" s="32">
        <v>0</v>
      </c>
      <c r="BY134" s="32">
        <v>0</v>
      </c>
      <c r="BZ134" s="32">
        <v>101075</v>
      </c>
      <c r="CA134" s="32">
        <v>20000</v>
      </c>
      <c r="CB134" s="32">
        <v>8975185</v>
      </c>
      <c r="CC134" s="32">
        <v>33580</v>
      </c>
      <c r="CD134" s="32">
        <v>0</v>
      </c>
      <c r="CE134" s="32">
        <v>0</v>
      </c>
      <c r="CF134" s="32">
        <v>0</v>
      </c>
      <c r="CG134" s="32">
        <v>112909</v>
      </c>
      <c r="CH134" s="32">
        <v>0</v>
      </c>
      <c r="CI134" s="32">
        <v>9234918</v>
      </c>
      <c r="CJ134" s="32">
        <v>52685</v>
      </c>
      <c r="CL134" s="32">
        <v>0</v>
      </c>
      <c r="CN134" s="32">
        <v>115740</v>
      </c>
      <c r="CO134" s="32">
        <v>18187</v>
      </c>
      <c r="CP134" s="32">
        <v>9548640</v>
      </c>
      <c r="CQ134" s="32">
        <v>56387</v>
      </c>
      <c r="CS134" s="32">
        <v>0</v>
      </c>
      <c r="CU134" s="32">
        <v>178473</v>
      </c>
      <c r="CV134" s="32">
        <v>21672</v>
      </c>
      <c r="CW134" s="32">
        <v>9892825</v>
      </c>
      <c r="CX134" s="32">
        <v>54925</v>
      </c>
      <c r="CZ134" s="32">
        <v>0</v>
      </c>
      <c r="DB134" s="32">
        <v>185000</v>
      </c>
      <c r="DC134" s="32">
        <v>13747</v>
      </c>
      <c r="DD134" s="32">
        <v>10207485</v>
      </c>
      <c r="DE134" s="32">
        <v>53373</v>
      </c>
      <c r="DF134" s="32">
        <v>383315</v>
      </c>
      <c r="DG134" s="32">
        <v>0</v>
      </c>
      <c r="DI134" s="32">
        <v>280000</v>
      </c>
      <c r="DJ134" s="32">
        <v>16882</v>
      </c>
      <c r="DK134" s="32">
        <v>10099696</v>
      </c>
      <c r="DL134" s="32">
        <v>193084</v>
      </c>
      <c r="DM134" s="32">
        <v>398763</v>
      </c>
      <c r="DN134" s="32">
        <v>0</v>
      </c>
      <c r="DP134" s="32">
        <v>280000</v>
      </c>
      <c r="DQ134" s="32">
        <v>13422</v>
      </c>
      <c r="DR134" s="32">
        <v>10287679</v>
      </c>
      <c r="DS134" s="32">
        <v>179005</v>
      </c>
      <c r="DT134" s="32">
        <v>414763</v>
      </c>
      <c r="DU134" s="32">
        <v>0</v>
      </c>
      <c r="DW134" s="32">
        <v>430000</v>
      </c>
      <c r="DX134" s="38">
        <v>34323</v>
      </c>
      <c r="DY134" s="36">
        <v>10319352</v>
      </c>
      <c r="DZ134" s="36">
        <v>176515</v>
      </c>
      <c r="EA134" s="38">
        <v>429606</v>
      </c>
      <c r="EB134" s="32">
        <v>0</v>
      </c>
      <c r="ED134" s="32">
        <v>530561</v>
      </c>
      <c r="EE134" s="32">
        <v>23796</v>
      </c>
      <c r="EF134" s="32">
        <v>10580234</v>
      </c>
      <c r="EG134" s="32">
        <v>178858</v>
      </c>
      <c r="EH134" s="32">
        <v>448113</v>
      </c>
      <c r="EI134" s="32">
        <v>0</v>
      </c>
      <c r="EK134" s="32">
        <v>543982</v>
      </c>
      <c r="EL134" s="32">
        <v>17797</v>
      </c>
      <c r="EM134" s="32">
        <v>10662955</v>
      </c>
      <c r="EN134" s="32">
        <v>233300</v>
      </c>
      <c r="EO134" s="32">
        <v>465201</v>
      </c>
      <c r="EP134" s="32">
        <v>0</v>
      </c>
      <c r="ER134" s="32">
        <v>543865</v>
      </c>
      <c r="ES134" s="32">
        <v>9151</v>
      </c>
      <c r="ET134" s="32">
        <v>10818356</v>
      </c>
      <c r="EU134" s="32">
        <v>234520</v>
      </c>
      <c r="EV134" s="32">
        <v>480644</v>
      </c>
      <c r="EW134" s="32">
        <v>0</v>
      </c>
      <c r="EY134" s="32">
        <v>543865</v>
      </c>
      <c r="EZ134" s="32">
        <v>4291</v>
      </c>
      <c r="FA134" s="32">
        <v>11308830</v>
      </c>
      <c r="FB134" s="32">
        <v>235980</v>
      </c>
      <c r="FC134" s="32">
        <v>504350</v>
      </c>
      <c r="FD134" s="32">
        <v>0</v>
      </c>
      <c r="FF134" s="32">
        <v>543864</v>
      </c>
      <c r="FG134" s="32">
        <v>7109</v>
      </c>
      <c r="FH134" s="32">
        <v>11346317</v>
      </c>
      <c r="FI134" s="32">
        <v>224000</v>
      </c>
      <c r="FJ134" s="32">
        <v>522000</v>
      </c>
      <c r="FK134" s="32">
        <v>0</v>
      </c>
      <c r="FM134" s="32">
        <v>543864</v>
      </c>
      <c r="FN134" s="32">
        <v>5643</v>
      </c>
      <c r="FO134" s="5">
        <v>12076775</v>
      </c>
      <c r="FP134" s="5">
        <v>230000</v>
      </c>
      <c r="FQ134" s="5">
        <v>538000</v>
      </c>
      <c r="FR134" s="5">
        <v>0</v>
      </c>
      <c r="FS134" s="5">
        <v>0</v>
      </c>
      <c r="FT134" s="5">
        <v>559538</v>
      </c>
      <c r="FU134" s="5">
        <v>5107</v>
      </c>
      <c r="FV134" s="5">
        <v>11556575</v>
      </c>
      <c r="FW134" s="5">
        <v>219000</v>
      </c>
      <c r="FX134" s="5">
        <v>0</v>
      </c>
      <c r="FY134" s="5">
        <v>0</v>
      </c>
      <c r="FZ134" s="5">
        <v>0</v>
      </c>
      <c r="GA134" s="5">
        <v>560001</v>
      </c>
      <c r="GB134" s="5">
        <v>4652</v>
      </c>
      <c r="GC134" s="5">
        <v>11996772</v>
      </c>
      <c r="GD134" s="5">
        <v>222603</v>
      </c>
      <c r="GE134" s="5">
        <v>0</v>
      </c>
      <c r="GF134" s="5">
        <v>0</v>
      </c>
      <c r="GG134" s="5">
        <v>0</v>
      </c>
      <c r="GH134" s="5">
        <v>564390</v>
      </c>
      <c r="GI134" s="5">
        <v>1160</v>
      </c>
      <c r="GJ134" s="5">
        <f>INDEX(Sheet1!$D$2:$D$434,MATCH(Data!B134,Sheet1!$B$2:$B$434,0))</f>
        <v>12980980</v>
      </c>
      <c r="GK134" s="5">
        <f>INDEX(Sheet1!$E$2:$E$434,MATCH(Data!B134,Sheet1!$B$2:$B$434,0))</f>
        <v>256061</v>
      </c>
      <c r="GL134" s="5">
        <f>INDEX(Sheet1!$H$2:$H$434,MATCH(Data!B134,Sheet1!$B$2:$B$434,0))</f>
        <v>0</v>
      </c>
      <c r="GM134" s="5">
        <f>INDEX(Sheet1!$K$2:$K$434,MATCH(Data!B134,Sheet1!$B$2:$B$434,0))</f>
        <v>0</v>
      </c>
      <c r="GN134" s="5">
        <f>INDEX(Sheet1!$F$2:$F$434,MATCH(Data!B134,Sheet1!$B$2:$B$434,0))</f>
        <v>0</v>
      </c>
      <c r="GO134" s="5">
        <f>INDEX(Sheet1!$I$2:$I$434,MATCH(Data!B134,Sheet1!$B$2:$B$434,0))</f>
        <v>564755</v>
      </c>
      <c r="GP134" s="5">
        <f>INDEX(Sheet1!$J$2:$J$434,MATCH(Data!B134,Sheet1!$B$2:$B$434,0))</f>
        <v>0</v>
      </c>
      <c r="GQ134" s="5">
        <v>12940748</v>
      </c>
      <c r="GR134" s="5">
        <v>266133</v>
      </c>
      <c r="GS134" s="5">
        <v>0</v>
      </c>
      <c r="GT134" s="5">
        <v>0</v>
      </c>
      <c r="GU134" s="5">
        <v>0</v>
      </c>
      <c r="GV134" s="5">
        <v>546755</v>
      </c>
      <c r="GW134" s="5">
        <v>0</v>
      </c>
    </row>
    <row r="135" spans="1:205" ht="12.75">
      <c r="A135" s="32">
        <v>2198</v>
      </c>
      <c r="B135" s="32" t="s">
        <v>219</v>
      </c>
      <c r="C135" s="32">
        <v>1043491</v>
      </c>
      <c r="D135" s="32">
        <v>0</v>
      </c>
      <c r="E135" s="32">
        <v>406509</v>
      </c>
      <c r="F135" s="32">
        <v>0</v>
      </c>
      <c r="G135" s="32">
        <v>0</v>
      </c>
      <c r="H135" s="32">
        <v>0</v>
      </c>
      <c r="I135" s="32">
        <v>0</v>
      </c>
      <c r="J135" s="32">
        <v>1138904</v>
      </c>
      <c r="K135" s="32">
        <v>0</v>
      </c>
      <c r="L135" s="32">
        <v>366509</v>
      </c>
      <c r="M135" s="32">
        <v>0</v>
      </c>
      <c r="N135" s="32">
        <v>0</v>
      </c>
      <c r="O135" s="32">
        <v>0</v>
      </c>
      <c r="P135" s="32">
        <v>0</v>
      </c>
      <c r="Q135" s="32">
        <v>1024904</v>
      </c>
      <c r="R135" s="32">
        <v>0</v>
      </c>
      <c r="S135" s="32">
        <v>380000</v>
      </c>
      <c r="T135" s="32">
        <v>0</v>
      </c>
      <c r="U135" s="32">
        <v>0</v>
      </c>
      <c r="V135" s="32">
        <v>0</v>
      </c>
      <c r="W135" s="32">
        <v>0</v>
      </c>
      <c r="X135" s="32">
        <v>692904</v>
      </c>
      <c r="Y135" s="32">
        <v>0</v>
      </c>
      <c r="Z135" s="32">
        <v>402000</v>
      </c>
      <c r="AA135" s="32">
        <v>0</v>
      </c>
      <c r="AB135" s="32">
        <v>0</v>
      </c>
      <c r="AC135" s="32">
        <v>0</v>
      </c>
      <c r="AD135" s="32">
        <v>0</v>
      </c>
      <c r="AE135" s="32">
        <v>772904</v>
      </c>
      <c r="AF135" s="32">
        <v>0</v>
      </c>
      <c r="AG135" s="32">
        <v>402000</v>
      </c>
      <c r="AH135" s="32">
        <v>0</v>
      </c>
      <c r="AI135" s="32">
        <v>0</v>
      </c>
      <c r="AJ135" s="32">
        <v>0</v>
      </c>
      <c r="AK135" s="32">
        <v>0</v>
      </c>
      <c r="AL135" s="32">
        <v>700613</v>
      </c>
      <c r="AM135" s="32">
        <v>0</v>
      </c>
      <c r="AN135" s="32">
        <v>474291</v>
      </c>
      <c r="AO135" s="32">
        <v>0</v>
      </c>
      <c r="AP135" s="32">
        <v>0</v>
      </c>
      <c r="AQ135" s="32">
        <v>0</v>
      </c>
      <c r="AR135" s="32">
        <v>0</v>
      </c>
      <c r="AS135" s="32">
        <v>752375</v>
      </c>
      <c r="AT135" s="32">
        <v>0</v>
      </c>
      <c r="AU135" s="32">
        <v>504291</v>
      </c>
      <c r="AV135" s="32">
        <v>0</v>
      </c>
      <c r="AW135" s="32">
        <v>0</v>
      </c>
      <c r="AX135" s="32">
        <v>0</v>
      </c>
      <c r="AY135" s="32">
        <v>0</v>
      </c>
      <c r="AZ135" s="32">
        <v>988029</v>
      </c>
      <c r="BA135" s="32">
        <v>0</v>
      </c>
      <c r="BB135" s="32">
        <v>675005</v>
      </c>
      <c r="BC135" s="32">
        <v>0</v>
      </c>
      <c r="BD135" s="32">
        <v>0</v>
      </c>
      <c r="BE135" s="32">
        <v>0</v>
      </c>
      <c r="BF135" s="32">
        <v>0</v>
      </c>
      <c r="BG135" s="32">
        <v>1008870</v>
      </c>
      <c r="BH135" s="32">
        <v>0</v>
      </c>
      <c r="BI135" s="32">
        <v>778327</v>
      </c>
      <c r="BJ135" s="32">
        <v>0</v>
      </c>
      <c r="BK135" s="32">
        <v>0</v>
      </c>
      <c r="BL135" s="32">
        <v>0</v>
      </c>
      <c r="BM135" s="32">
        <v>0</v>
      </c>
      <c r="BN135" s="32">
        <v>1200477</v>
      </c>
      <c r="BO135" s="32">
        <v>0</v>
      </c>
      <c r="BP135" s="32">
        <v>735624</v>
      </c>
      <c r="BQ135" s="32">
        <v>0</v>
      </c>
      <c r="BR135" s="32">
        <v>0</v>
      </c>
      <c r="BS135" s="32">
        <v>0</v>
      </c>
      <c r="BT135" s="32">
        <v>0</v>
      </c>
      <c r="BU135" s="32">
        <v>1209570</v>
      </c>
      <c r="BV135" s="32">
        <v>0</v>
      </c>
      <c r="BW135" s="32">
        <v>770991</v>
      </c>
      <c r="BX135" s="32">
        <v>0</v>
      </c>
      <c r="BY135" s="32">
        <v>0</v>
      </c>
      <c r="BZ135" s="32">
        <v>0</v>
      </c>
      <c r="CA135" s="32">
        <v>0</v>
      </c>
      <c r="CB135" s="32">
        <v>1547892</v>
      </c>
      <c r="CC135" s="32">
        <v>0</v>
      </c>
      <c r="CD135" s="32">
        <v>773915</v>
      </c>
      <c r="CE135" s="32">
        <v>0</v>
      </c>
      <c r="CF135" s="32">
        <v>0</v>
      </c>
      <c r="CG135" s="32">
        <v>0</v>
      </c>
      <c r="CH135" s="32">
        <v>0</v>
      </c>
      <c r="CI135" s="32">
        <v>1387772</v>
      </c>
      <c r="CK135" s="32">
        <v>779821</v>
      </c>
      <c r="CL135" s="32">
        <v>0</v>
      </c>
      <c r="CN135" s="32">
        <v>15000</v>
      </c>
      <c r="CO135" s="32">
        <v>0</v>
      </c>
      <c r="CP135" s="32">
        <v>1535467</v>
      </c>
      <c r="CR135" s="32">
        <v>788343</v>
      </c>
      <c r="CS135" s="32">
        <v>0</v>
      </c>
      <c r="CU135" s="32">
        <v>10000</v>
      </c>
      <c r="CV135" s="32">
        <v>0</v>
      </c>
      <c r="CW135" s="32">
        <v>1775200</v>
      </c>
      <c r="CY135" s="32">
        <v>819203</v>
      </c>
      <c r="CZ135" s="32">
        <v>0</v>
      </c>
      <c r="DB135" s="32">
        <v>6000</v>
      </c>
      <c r="DC135" s="32">
        <v>0</v>
      </c>
      <c r="DD135" s="32">
        <v>1687278</v>
      </c>
      <c r="DF135" s="32">
        <v>815678</v>
      </c>
      <c r="DG135" s="32">
        <v>0</v>
      </c>
      <c r="DI135" s="32">
        <v>20000</v>
      </c>
      <c r="DK135" s="32">
        <v>1713059</v>
      </c>
      <c r="DM135" s="32">
        <v>814678</v>
      </c>
      <c r="DN135" s="32">
        <v>0</v>
      </c>
      <c r="DP135" s="32">
        <v>20000</v>
      </c>
      <c r="DR135" s="32">
        <v>1694805</v>
      </c>
      <c r="DT135" s="32">
        <v>751098</v>
      </c>
      <c r="DU135" s="32">
        <v>0</v>
      </c>
      <c r="DW135" s="32">
        <v>20000</v>
      </c>
      <c r="DX135" s="35"/>
      <c r="DY135" s="36">
        <v>1473208</v>
      </c>
      <c r="DZ135" s="37"/>
      <c r="EA135" s="38">
        <v>427390</v>
      </c>
      <c r="EB135" s="32">
        <v>0</v>
      </c>
      <c r="ED135" s="32">
        <v>20000</v>
      </c>
      <c r="EF135" s="32">
        <v>1653584</v>
      </c>
      <c r="EH135" s="32">
        <v>378562</v>
      </c>
      <c r="EI135" s="32">
        <v>0</v>
      </c>
      <c r="EM135" s="32">
        <v>1731987</v>
      </c>
      <c r="EO135" s="32">
        <v>401675</v>
      </c>
      <c r="EP135" s="32">
        <v>0</v>
      </c>
      <c r="ER135" s="32">
        <v>20000</v>
      </c>
      <c r="ET135" s="32">
        <v>1761393</v>
      </c>
      <c r="EV135" s="32">
        <v>396975</v>
      </c>
      <c r="EW135" s="32">
        <v>0</v>
      </c>
      <c r="EY135" s="32">
        <v>20000</v>
      </c>
      <c r="FA135" s="32">
        <v>1573568</v>
      </c>
      <c r="FC135" s="32">
        <v>578150</v>
      </c>
      <c r="FD135" s="32">
        <v>0</v>
      </c>
      <c r="FF135" s="32">
        <v>20000</v>
      </c>
      <c r="FH135" s="32">
        <v>1573579</v>
      </c>
      <c r="FJ135" s="32">
        <v>749338</v>
      </c>
      <c r="FK135" s="32">
        <v>0</v>
      </c>
      <c r="FM135" s="32">
        <v>70000</v>
      </c>
      <c r="FO135" s="5">
        <v>1740331</v>
      </c>
      <c r="FP135" s="5">
        <v>0</v>
      </c>
      <c r="FQ135" s="5">
        <v>655225</v>
      </c>
      <c r="FR135" s="5">
        <v>0</v>
      </c>
      <c r="FS135" s="5">
        <v>0</v>
      </c>
      <c r="FT135" s="5">
        <v>70000</v>
      </c>
      <c r="FU135" s="5">
        <v>0</v>
      </c>
      <c r="FV135" s="5">
        <v>1664288</v>
      </c>
      <c r="FW135" s="5">
        <v>0</v>
      </c>
      <c r="FX135" s="5">
        <v>653913</v>
      </c>
      <c r="FY135" s="5">
        <v>0</v>
      </c>
      <c r="FZ135" s="5">
        <v>0</v>
      </c>
      <c r="GA135" s="5">
        <v>225000</v>
      </c>
      <c r="GB135" s="5">
        <v>0</v>
      </c>
      <c r="GC135" s="5">
        <v>1596086</v>
      </c>
      <c r="GD135" s="5">
        <v>0</v>
      </c>
      <c r="GE135" s="5">
        <v>656888</v>
      </c>
      <c r="GF135" s="5">
        <v>0</v>
      </c>
      <c r="GG135" s="5">
        <v>0</v>
      </c>
      <c r="GH135" s="5">
        <v>400000</v>
      </c>
      <c r="GI135" s="5">
        <v>0</v>
      </c>
      <c r="GJ135" s="5">
        <f>INDEX(Sheet1!$D$2:$D$434,MATCH(Data!B135,Sheet1!$B$2:$B$434,0))</f>
        <v>1681298</v>
      </c>
      <c r="GK135" s="5">
        <f>INDEX(Sheet1!$E$2:$E$434,MATCH(Data!B135,Sheet1!$B$2:$B$434,0))</f>
        <v>0</v>
      </c>
      <c r="GL135" s="5">
        <f>INDEX(Sheet1!$H$2:$H$434,MATCH(Data!B135,Sheet1!$B$2:$B$434,0))</f>
        <v>654138</v>
      </c>
      <c r="GM135" s="5">
        <f>INDEX(Sheet1!$K$2:$K$434,MATCH(Data!B135,Sheet1!$B$2:$B$434,0))</f>
        <v>0</v>
      </c>
      <c r="GN135" s="5">
        <f>INDEX(Sheet1!$F$2:$F$434,MATCH(Data!B135,Sheet1!$B$2:$B$434,0))</f>
        <v>0</v>
      </c>
      <c r="GO135" s="5">
        <f>INDEX(Sheet1!$I$2:$I$434,MATCH(Data!B135,Sheet1!$B$2:$B$434,0))</f>
        <v>500000</v>
      </c>
      <c r="GP135" s="5">
        <f>INDEX(Sheet1!$J$2:$J$434,MATCH(Data!B135,Sheet1!$B$2:$B$434,0))</f>
        <v>0</v>
      </c>
      <c r="GQ135" s="5">
        <v>1442950</v>
      </c>
      <c r="GR135" s="5">
        <v>0</v>
      </c>
      <c r="GS135" s="5">
        <v>656013</v>
      </c>
      <c r="GT135" s="5">
        <v>0</v>
      </c>
      <c r="GU135" s="5">
        <v>0</v>
      </c>
      <c r="GV135" s="5">
        <v>500000</v>
      </c>
      <c r="GW135" s="5">
        <v>0</v>
      </c>
    </row>
    <row r="136" spans="1:205" ht="12.75">
      <c r="A136" s="32">
        <v>2205</v>
      </c>
      <c r="B136" s="32" t="s">
        <v>220</v>
      </c>
      <c r="C136" s="32">
        <v>680533</v>
      </c>
      <c r="D136" s="32">
        <v>0</v>
      </c>
      <c r="E136" s="32">
        <v>39829</v>
      </c>
      <c r="F136" s="32">
        <v>0</v>
      </c>
      <c r="G136" s="32">
        <v>0</v>
      </c>
      <c r="H136" s="32">
        <v>0</v>
      </c>
      <c r="I136" s="32">
        <v>0</v>
      </c>
      <c r="J136" s="32">
        <v>721336</v>
      </c>
      <c r="K136" s="32">
        <v>0</v>
      </c>
      <c r="L136" s="32">
        <v>37662.9</v>
      </c>
      <c r="M136" s="32">
        <v>0</v>
      </c>
      <c r="N136" s="32">
        <v>0</v>
      </c>
      <c r="O136" s="32">
        <v>0</v>
      </c>
      <c r="P136" s="32">
        <v>0</v>
      </c>
      <c r="Q136" s="32">
        <v>668842</v>
      </c>
      <c r="R136" s="32">
        <v>0</v>
      </c>
      <c r="S136" s="32">
        <v>33950</v>
      </c>
      <c r="T136" s="32">
        <v>0</v>
      </c>
      <c r="U136" s="32">
        <v>0</v>
      </c>
      <c r="V136" s="32">
        <v>0</v>
      </c>
      <c r="W136" s="32">
        <v>0</v>
      </c>
      <c r="X136" s="32">
        <v>505079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492176</v>
      </c>
      <c r="AF136" s="32">
        <v>0</v>
      </c>
      <c r="AG136" s="32">
        <v>59866</v>
      </c>
      <c r="AH136" s="32">
        <v>0</v>
      </c>
      <c r="AI136" s="32">
        <v>0</v>
      </c>
      <c r="AJ136" s="32">
        <v>0</v>
      </c>
      <c r="AK136" s="32">
        <v>0</v>
      </c>
      <c r="AL136" s="32">
        <v>667680</v>
      </c>
      <c r="AM136" s="32">
        <v>0</v>
      </c>
      <c r="AN136" s="32">
        <v>62049</v>
      </c>
      <c r="AO136" s="32">
        <v>0</v>
      </c>
      <c r="AP136" s="32">
        <v>0</v>
      </c>
      <c r="AQ136" s="32">
        <v>0</v>
      </c>
      <c r="AR136" s="32">
        <v>0</v>
      </c>
      <c r="AS136" s="32">
        <v>571513</v>
      </c>
      <c r="AT136" s="32">
        <v>0</v>
      </c>
      <c r="AU136" s="32">
        <v>59275</v>
      </c>
      <c r="AV136" s="32">
        <v>0</v>
      </c>
      <c r="AW136" s="32">
        <v>0</v>
      </c>
      <c r="AX136" s="32">
        <v>0</v>
      </c>
      <c r="AY136" s="32">
        <v>0</v>
      </c>
      <c r="AZ136" s="32">
        <v>674212</v>
      </c>
      <c r="BA136" s="32">
        <v>0</v>
      </c>
      <c r="BB136" s="32">
        <v>56455</v>
      </c>
      <c r="BC136" s="32">
        <v>0</v>
      </c>
      <c r="BD136" s="32">
        <v>0</v>
      </c>
      <c r="BE136" s="32">
        <v>0</v>
      </c>
      <c r="BF136" s="32">
        <v>0</v>
      </c>
      <c r="BG136" s="32">
        <v>1019555</v>
      </c>
      <c r="BH136" s="32">
        <v>0</v>
      </c>
      <c r="BI136" s="32">
        <v>52307</v>
      </c>
      <c r="BJ136" s="32">
        <v>0</v>
      </c>
      <c r="BK136" s="32">
        <v>0</v>
      </c>
      <c r="BL136" s="32">
        <v>0</v>
      </c>
      <c r="BM136" s="32">
        <v>0</v>
      </c>
      <c r="BN136" s="32">
        <v>975503</v>
      </c>
      <c r="BO136" s="32">
        <v>0</v>
      </c>
      <c r="BP136" s="32">
        <v>0</v>
      </c>
      <c r="BQ136" s="32">
        <v>0</v>
      </c>
      <c r="BR136" s="32">
        <v>0</v>
      </c>
      <c r="BS136" s="32">
        <v>0</v>
      </c>
      <c r="BT136" s="32">
        <v>0</v>
      </c>
      <c r="BU136" s="32">
        <v>1183769</v>
      </c>
      <c r="BV136" s="32">
        <v>0</v>
      </c>
      <c r="BW136" s="32">
        <v>0</v>
      </c>
      <c r="BX136" s="32">
        <v>0</v>
      </c>
      <c r="BY136" s="32">
        <v>0</v>
      </c>
      <c r="BZ136" s="32">
        <v>0</v>
      </c>
      <c r="CA136" s="32">
        <v>0</v>
      </c>
      <c r="CB136" s="32">
        <v>1239410</v>
      </c>
      <c r="CC136" s="32">
        <v>0</v>
      </c>
      <c r="CD136" s="32">
        <v>0</v>
      </c>
      <c r="CE136" s="32">
        <v>0</v>
      </c>
      <c r="CF136" s="32">
        <v>0</v>
      </c>
      <c r="CG136" s="32">
        <v>0</v>
      </c>
      <c r="CH136" s="32">
        <v>0</v>
      </c>
      <c r="CI136" s="32">
        <v>1204272</v>
      </c>
      <c r="CL136" s="32">
        <v>0</v>
      </c>
      <c r="CO136" s="32">
        <v>0</v>
      </c>
      <c r="CP136" s="32">
        <v>1351293</v>
      </c>
      <c r="CS136" s="32">
        <v>0</v>
      </c>
      <c r="CV136" s="32">
        <v>0</v>
      </c>
      <c r="CW136" s="32">
        <v>1706262</v>
      </c>
      <c r="CZ136" s="32">
        <v>0</v>
      </c>
      <c r="DC136" s="32">
        <v>0</v>
      </c>
      <c r="DD136" s="32">
        <v>1689001</v>
      </c>
      <c r="DG136" s="32">
        <v>0</v>
      </c>
      <c r="DX136" s="35"/>
      <c r="DY136" s="39"/>
      <c r="DZ136" s="39"/>
      <c r="EA136" s="35"/>
      <c r="GC136" s="5" t="s">
        <v>673</v>
      </c>
      <c r="GD136" s="5" t="s">
        <v>673</v>
      </c>
      <c r="GE136" s="5" t="s">
        <v>673</v>
      </c>
      <c r="GF136" s="5" t="s">
        <v>673</v>
      </c>
      <c r="GG136" s="5" t="s">
        <v>673</v>
      </c>
      <c r="GH136" s="5" t="s">
        <v>673</v>
      </c>
      <c r="GI136" s="5" t="s">
        <v>673</v>
      </c>
      <c r="GQ136" s="5">
        <v>0</v>
      </c>
      <c r="GR136" s="5">
        <v>0</v>
      </c>
      <c r="GS136" s="5">
        <v>0</v>
      </c>
      <c r="GT136" s="5">
        <v>0</v>
      </c>
      <c r="GU136" s="5">
        <v>0</v>
      </c>
      <c r="GV136" s="5">
        <v>0</v>
      </c>
      <c r="GW136" s="5">
        <v>0</v>
      </c>
    </row>
    <row r="137" spans="1:205" ht="12.75">
      <c r="A137" s="32">
        <v>2212</v>
      </c>
      <c r="B137" s="32" t="s">
        <v>221</v>
      </c>
      <c r="C137" s="32">
        <v>1117902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1104128.4</v>
      </c>
      <c r="K137" s="32">
        <v>0</v>
      </c>
      <c r="L137" s="32">
        <v>12387</v>
      </c>
      <c r="M137" s="32">
        <v>0</v>
      </c>
      <c r="N137" s="32">
        <v>0</v>
      </c>
      <c r="O137" s="32">
        <v>1191</v>
      </c>
      <c r="P137" s="32">
        <v>905</v>
      </c>
      <c r="Q137" s="32">
        <v>1044459</v>
      </c>
      <c r="R137" s="32">
        <v>0</v>
      </c>
      <c r="S137" s="32">
        <v>12387</v>
      </c>
      <c r="T137" s="32">
        <v>0</v>
      </c>
      <c r="U137" s="32">
        <v>0</v>
      </c>
      <c r="V137" s="32">
        <v>0</v>
      </c>
      <c r="W137" s="32">
        <v>0</v>
      </c>
      <c r="X137" s="32">
        <v>869973</v>
      </c>
      <c r="Y137" s="32">
        <v>0</v>
      </c>
      <c r="Z137" s="32">
        <v>12387</v>
      </c>
      <c r="AA137" s="32">
        <v>0</v>
      </c>
      <c r="AB137" s="32">
        <v>0</v>
      </c>
      <c r="AC137" s="32">
        <v>0</v>
      </c>
      <c r="AD137" s="32">
        <v>0</v>
      </c>
      <c r="AE137" s="32">
        <v>914514</v>
      </c>
      <c r="AF137" s="32">
        <v>0</v>
      </c>
      <c r="AG137" s="32">
        <v>12387</v>
      </c>
      <c r="AH137" s="32">
        <v>0</v>
      </c>
      <c r="AI137" s="32">
        <v>0</v>
      </c>
      <c r="AJ137" s="32">
        <v>0</v>
      </c>
      <c r="AK137" s="32">
        <v>0</v>
      </c>
      <c r="AL137" s="32">
        <v>897529</v>
      </c>
      <c r="AM137" s="32">
        <v>0</v>
      </c>
      <c r="AN137" s="32">
        <v>18742</v>
      </c>
      <c r="AO137" s="32">
        <v>0</v>
      </c>
      <c r="AP137" s="32">
        <v>0</v>
      </c>
      <c r="AQ137" s="32">
        <v>0</v>
      </c>
      <c r="AR137" s="32">
        <v>0</v>
      </c>
      <c r="AS137" s="32">
        <v>1081156</v>
      </c>
      <c r="AT137" s="32">
        <v>24155</v>
      </c>
      <c r="AU137" s="32">
        <v>12387</v>
      </c>
      <c r="AV137" s="32">
        <v>0</v>
      </c>
      <c r="AW137" s="32">
        <v>0</v>
      </c>
      <c r="AX137" s="32">
        <v>0</v>
      </c>
      <c r="AY137" s="32">
        <v>0</v>
      </c>
      <c r="AZ137" s="32">
        <v>1004950</v>
      </c>
      <c r="BA137" s="32">
        <v>24155</v>
      </c>
      <c r="BB137" s="32">
        <v>12387</v>
      </c>
      <c r="BC137" s="32">
        <v>0</v>
      </c>
      <c r="BD137" s="32">
        <v>0</v>
      </c>
      <c r="BE137" s="32">
        <v>0</v>
      </c>
      <c r="BF137" s="32">
        <v>0</v>
      </c>
      <c r="BG137" s="32">
        <v>1115775</v>
      </c>
      <c r="BH137" s="32">
        <v>24155</v>
      </c>
      <c r="BI137" s="32">
        <v>12387</v>
      </c>
      <c r="BJ137" s="32">
        <v>0</v>
      </c>
      <c r="BK137" s="32">
        <v>0</v>
      </c>
      <c r="BL137" s="32">
        <v>0</v>
      </c>
      <c r="BM137" s="32">
        <v>0</v>
      </c>
      <c r="BN137" s="32">
        <v>1281902</v>
      </c>
      <c r="BO137" s="32">
        <v>24155</v>
      </c>
      <c r="BP137" s="32">
        <v>12387</v>
      </c>
      <c r="BQ137" s="32">
        <v>0</v>
      </c>
      <c r="BR137" s="32">
        <v>0</v>
      </c>
      <c r="BS137" s="32">
        <v>0</v>
      </c>
      <c r="BT137" s="32">
        <v>0</v>
      </c>
      <c r="BU137" s="32">
        <v>1351732</v>
      </c>
      <c r="BV137" s="32">
        <v>24155</v>
      </c>
      <c r="BW137" s="32">
        <v>1051</v>
      </c>
      <c r="BX137" s="32">
        <v>0</v>
      </c>
      <c r="BY137" s="32">
        <v>0</v>
      </c>
      <c r="BZ137" s="32">
        <v>0</v>
      </c>
      <c r="CA137" s="32">
        <v>0</v>
      </c>
      <c r="CB137" s="32">
        <v>1320997</v>
      </c>
      <c r="CC137" s="32">
        <v>36900</v>
      </c>
      <c r="CD137" s="32">
        <v>0</v>
      </c>
      <c r="CE137" s="32">
        <v>0</v>
      </c>
      <c r="CF137" s="32">
        <v>0</v>
      </c>
      <c r="CG137" s="32">
        <v>0</v>
      </c>
      <c r="CH137" s="32">
        <v>0</v>
      </c>
      <c r="CI137" s="32">
        <v>1282912</v>
      </c>
      <c r="CJ137" s="32">
        <v>36900</v>
      </c>
      <c r="CL137" s="32">
        <v>0</v>
      </c>
      <c r="CO137" s="32">
        <v>0</v>
      </c>
      <c r="CP137" s="32">
        <v>1271424</v>
      </c>
      <c r="CQ137" s="32">
        <v>36900</v>
      </c>
      <c r="CS137" s="32">
        <v>0</v>
      </c>
      <c r="CV137" s="32">
        <v>0</v>
      </c>
      <c r="CW137" s="32">
        <v>1418524</v>
      </c>
      <c r="CX137" s="32">
        <v>36900</v>
      </c>
      <c r="CZ137" s="32">
        <v>0</v>
      </c>
      <c r="DC137" s="32">
        <v>0</v>
      </c>
      <c r="DD137" s="32">
        <v>1447736</v>
      </c>
      <c r="DE137" s="32">
        <v>36900</v>
      </c>
      <c r="DG137" s="32">
        <v>0</v>
      </c>
      <c r="DK137" s="32">
        <v>1554747</v>
      </c>
      <c r="DL137" s="32">
        <v>36900</v>
      </c>
      <c r="DN137" s="32">
        <v>0</v>
      </c>
      <c r="DR137" s="32">
        <v>1555916</v>
      </c>
      <c r="DS137" s="32">
        <v>30544</v>
      </c>
      <c r="DU137" s="32">
        <v>0</v>
      </c>
      <c r="DX137" s="35"/>
      <c r="DY137" s="36">
        <v>1412661</v>
      </c>
      <c r="DZ137" s="36">
        <v>36900</v>
      </c>
      <c r="EA137" s="35"/>
      <c r="EB137" s="32">
        <v>0</v>
      </c>
      <c r="EF137" s="32">
        <v>1289450</v>
      </c>
      <c r="EG137" s="32">
        <v>36900</v>
      </c>
      <c r="EI137" s="32">
        <v>0</v>
      </c>
      <c r="EM137" s="32">
        <v>1379920</v>
      </c>
      <c r="EP137" s="32">
        <v>0</v>
      </c>
      <c r="ET137" s="32">
        <v>1282730</v>
      </c>
      <c r="EW137" s="32">
        <v>0</v>
      </c>
      <c r="FA137" s="32">
        <v>1176263</v>
      </c>
      <c r="FD137" s="32">
        <v>0</v>
      </c>
      <c r="FH137" s="32">
        <v>1684453</v>
      </c>
      <c r="FK137" s="32">
        <v>0</v>
      </c>
      <c r="FO137" s="5">
        <v>1673988</v>
      </c>
      <c r="FP137" s="5">
        <v>0</v>
      </c>
      <c r="FQ137" s="5">
        <v>0</v>
      </c>
      <c r="FR137" s="5">
        <v>0</v>
      </c>
      <c r="FS137" s="5">
        <v>0</v>
      </c>
      <c r="FT137" s="5">
        <v>0</v>
      </c>
      <c r="FU137" s="5">
        <v>0</v>
      </c>
      <c r="FV137" s="5">
        <v>1716060</v>
      </c>
      <c r="FW137" s="5">
        <v>0</v>
      </c>
      <c r="FX137" s="5">
        <v>0</v>
      </c>
      <c r="FY137" s="5">
        <v>0</v>
      </c>
      <c r="FZ137" s="5">
        <v>0</v>
      </c>
      <c r="GA137" s="5">
        <v>0</v>
      </c>
      <c r="GB137" s="5">
        <v>0</v>
      </c>
      <c r="GC137" s="5">
        <v>1957353</v>
      </c>
      <c r="GD137" s="5">
        <v>0</v>
      </c>
      <c r="GE137" s="5">
        <v>0</v>
      </c>
      <c r="GF137" s="5">
        <v>0</v>
      </c>
      <c r="GG137" s="5">
        <v>0</v>
      </c>
      <c r="GH137" s="5">
        <v>0</v>
      </c>
      <c r="GI137" s="5">
        <v>0</v>
      </c>
      <c r="GJ137" s="5">
        <f>INDEX(Sheet1!$D$2:$D$434,MATCH(Data!B137,Sheet1!$B$2:$B$434,0))</f>
        <v>1992292</v>
      </c>
      <c r="GK137" s="5">
        <f>INDEX(Sheet1!$E$2:$E$434,MATCH(Data!B137,Sheet1!$B$2:$B$434,0))</f>
        <v>0</v>
      </c>
      <c r="GL137" s="5">
        <f>INDEX(Sheet1!$H$2:$H$434,MATCH(Data!B137,Sheet1!$B$2:$B$434,0))</f>
        <v>0</v>
      </c>
      <c r="GM137" s="5">
        <f>INDEX(Sheet1!$K$2:$K$434,MATCH(Data!B137,Sheet1!$B$2:$B$434,0))</f>
        <v>0</v>
      </c>
      <c r="GN137" s="5">
        <f>INDEX(Sheet1!$F$2:$F$434,MATCH(Data!B137,Sheet1!$B$2:$B$434,0))</f>
        <v>0</v>
      </c>
      <c r="GO137" s="5">
        <f>INDEX(Sheet1!$I$2:$I$434,MATCH(Data!B137,Sheet1!$B$2:$B$434,0))</f>
        <v>0</v>
      </c>
      <c r="GP137" s="5">
        <f>INDEX(Sheet1!$J$2:$J$434,MATCH(Data!B137,Sheet1!$B$2:$B$434,0))</f>
        <v>0</v>
      </c>
      <c r="GQ137" s="5">
        <v>2078189</v>
      </c>
      <c r="GR137" s="5">
        <v>0</v>
      </c>
      <c r="GS137" s="5">
        <v>0</v>
      </c>
      <c r="GT137" s="5">
        <v>0</v>
      </c>
      <c r="GU137" s="5">
        <v>0</v>
      </c>
      <c r="GV137" s="5">
        <v>0</v>
      </c>
      <c r="GW137" s="5">
        <v>0</v>
      </c>
    </row>
    <row r="138" spans="1:205" ht="12.75">
      <c r="A138" s="32">
        <v>2217</v>
      </c>
      <c r="B138" s="32" t="s">
        <v>222</v>
      </c>
      <c r="C138" s="32">
        <v>11299341</v>
      </c>
      <c r="D138" s="32">
        <v>0</v>
      </c>
      <c r="E138" s="32">
        <v>375200</v>
      </c>
      <c r="F138" s="32">
        <v>0</v>
      </c>
      <c r="G138" s="32">
        <v>0</v>
      </c>
      <c r="H138" s="32">
        <v>0</v>
      </c>
      <c r="I138" s="32">
        <v>0</v>
      </c>
      <c r="J138" s="32">
        <v>10824033</v>
      </c>
      <c r="K138" s="32">
        <v>0</v>
      </c>
      <c r="L138" s="32">
        <v>377980</v>
      </c>
      <c r="M138" s="32">
        <v>0</v>
      </c>
      <c r="N138" s="32">
        <v>0</v>
      </c>
      <c r="O138" s="32">
        <v>0</v>
      </c>
      <c r="P138" s="32">
        <v>0</v>
      </c>
      <c r="Q138" s="32">
        <v>11246404</v>
      </c>
      <c r="R138" s="32">
        <v>0</v>
      </c>
      <c r="S138" s="32">
        <v>373817</v>
      </c>
      <c r="T138" s="32">
        <v>0</v>
      </c>
      <c r="U138" s="32">
        <v>0</v>
      </c>
      <c r="V138" s="32">
        <v>0</v>
      </c>
      <c r="W138" s="32">
        <v>5390</v>
      </c>
      <c r="X138" s="32">
        <v>9359066</v>
      </c>
      <c r="Y138" s="32">
        <v>0</v>
      </c>
      <c r="Z138" s="32">
        <v>552227</v>
      </c>
      <c r="AA138" s="32">
        <v>0</v>
      </c>
      <c r="AB138" s="32">
        <v>0</v>
      </c>
      <c r="AC138" s="32">
        <v>0</v>
      </c>
      <c r="AD138" s="32">
        <v>2578</v>
      </c>
      <c r="AE138" s="32">
        <v>9579816</v>
      </c>
      <c r="AF138" s="32">
        <v>0</v>
      </c>
      <c r="AG138" s="32">
        <v>522603</v>
      </c>
      <c r="AH138" s="32">
        <v>0</v>
      </c>
      <c r="AI138" s="32">
        <v>0</v>
      </c>
      <c r="AJ138" s="32">
        <v>0</v>
      </c>
      <c r="AK138" s="32">
        <v>5447</v>
      </c>
      <c r="AL138" s="32">
        <v>9822046</v>
      </c>
      <c r="AM138" s="32">
        <v>0</v>
      </c>
      <c r="AN138" s="32">
        <v>473707</v>
      </c>
      <c r="AO138" s="32">
        <v>0</v>
      </c>
      <c r="AP138" s="32">
        <v>0</v>
      </c>
      <c r="AQ138" s="32">
        <v>0</v>
      </c>
      <c r="AR138" s="32">
        <v>1525</v>
      </c>
      <c r="AS138" s="32">
        <v>9854033</v>
      </c>
      <c r="AT138" s="32">
        <v>0</v>
      </c>
      <c r="AU138" s="32">
        <v>470236.98</v>
      </c>
      <c r="AV138" s="32">
        <v>0</v>
      </c>
      <c r="AW138" s="32">
        <v>0</v>
      </c>
      <c r="AX138" s="32">
        <v>0</v>
      </c>
      <c r="AY138" s="32">
        <v>317</v>
      </c>
      <c r="AZ138" s="32">
        <v>10139631</v>
      </c>
      <c r="BA138" s="32">
        <v>0</v>
      </c>
      <c r="BB138" s="32">
        <v>1277711.94</v>
      </c>
      <c r="BC138" s="32">
        <v>0</v>
      </c>
      <c r="BD138" s="32">
        <v>0</v>
      </c>
      <c r="BE138" s="32">
        <v>0</v>
      </c>
      <c r="BF138" s="32">
        <v>908.51</v>
      </c>
      <c r="BG138" s="32">
        <v>9941831</v>
      </c>
      <c r="BH138" s="32">
        <v>0</v>
      </c>
      <c r="BI138" s="32">
        <v>1536571</v>
      </c>
      <c r="BJ138" s="32">
        <v>0</v>
      </c>
      <c r="BK138" s="32">
        <v>0</v>
      </c>
      <c r="BL138" s="32">
        <v>0</v>
      </c>
      <c r="BM138" s="32">
        <v>421</v>
      </c>
      <c r="BN138" s="32">
        <v>11443514</v>
      </c>
      <c r="BO138" s="32">
        <v>0</v>
      </c>
      <c r="BP138" s="32">
        <v>1271298</v>
      </c>
      <c r="BQ138" s="32">
        <v>0</v>
      </c>
      <c r="BR138" s="32">
        <v>0</v>
      </c>
      <c r="BS138" s="32">
        <v>0</v>
      </c>
      <c r="BT138" s="32">
        <v>1116</v>
      </c>
      <c r="BU138" s="32">
        <v>11623714</v>
      </c>
      <c r="BV138" s="32">
        <v>0</v>
      </c>
      <c r="BW138" s="32">
        <v>1588681</v>
      </c>
      <c r="BX138" s="32">
        <v>0</v>
      </c>
      <c r="BY138" s="32">
        <v>0</v>
      </c>
      <c r="BZ138" s="32">
        <v>0</v>
      </c>
      <c r="CA138" s="32">
        <v>9417</v>
      </c>
      <c r="CB138" s="32">
        <v>12135299</v>
      </c>
      <c r="CC138" s="32">
        <v>0</v>
      </c>
      <c r="CD138" s="32">
        <v>1443083</v>
      </c>
      <c r="CE138" s="32">
        <v>0</v>
      </c>
      <c r="CF138" s="32">
        <v>1000</v>
      </c>
      <c r="CG138" s="32">
        <v>0</v>
      </c>
      <c r="CH138" s="32">
        <v>3520</v>
      </c>
      <c r="CI138" s="32">
        <v>11203070</v>
      </c>
      <c r="CK138" s="32">
        <v>1531164</v>
      </c>
      <c r="CL138" s="32">
        <v>0</v>
      </c>
      <c r="CM138" s="32">
        <v>1000</v>
      </c>
      <c r="CO138" s="32">
        <v>3795</v>
      </c>
      <c r="CP138" s="32">
        <v>12087499</v>
      </c>
      <c r="CR138" s="32">
        <v>1542947</v>
      </c>
      <c r="CS138" s="32">
        <v>0</v>
      </c>
      <c r="CT138" s="32">
        <v>1000</v>
      </c>
      <c r="CV138" s="32">
        <v>9640</v>
      </c>
      <c r="CW138" s="32">
        <v>13132529</v>
      </c>
      <c r="CY138" s="32">
        <v>1343453</v>
      </c>
      <c r="CZ138" s="32">
        <v>0</v>
      </c>
      <c r="DA138" s="32">
        <v>50000</v>
      </c>
      <c r="DC138" s="32">
        <v>1507</v>
      </c>
      <c r="DD138" s="32">
        <v>13156079</v>
      </c>
      <c r="DF138" s="32">
        <v>1395713</v>
      </c>
      <c r="DG138" s="32">
        <v>0</v>
      </c>
      <c r="DH138" s="32">
        <v>50000</v>
      </c>
      <c r="DJ138" s="32">
        <v>8763</v>
      </c>
      <c r="DK138" s="32">
        <v>14815058</v>
      </c>
      <c r="DM138" s="32">
        <v>1204919</v>
      </c>
      <c r="DN138" s="32">
        <v>0</v>
      </c>
      <c r="DO138" s="32">
        <v>50000</v>
      </c>
      <c r="DQ138" s="32">
        <v>1476</v>
      </c>
      <c r="DR138" s="32">
        <v>14796495</v>
      </c>
      <c r="DT138" s="32">
        <v>1374678</v>
      </c>
      <c r="DU138" s="32">
        <v>0</v>
      </c>
      <c r="DV138" s="32">
        <v>50000</v>
      </c>
      <c r="DX138" s="38">
        <v>1318</v>
      </c>
      <c r="DY138" s="36">
        <v>14467285</v>
      </c>
      <c r="DZ138" s="37"/>
      <c r="EA138" s="38">
        <v>1376641</v>
      </c>
      <c r="EB138" s="32">
        <v>0</v>
      </c>
      <c r="EC138" s="32">
        <v>250000</v>
      </c>
      <c r="EE138" s="32">
        <v>2761</v>
      </c>
      <c r="EF138" s="32">
        <v>15289077</v>
      </c>
      <c r="EG138" s="32">
        <v>281836</v>
      </c>
      <c r="EH138" s="32">
        <v>472108</v>
      </c>
      <c r="EI138" s="32">
        <v>0</v>
      </c>
      <c r="EJ138" s="32">
        <v>50000</v>
      </c>
      <c r="EL138" s="32">
        <v>3666</v>
      </c>
      <c r="EM138" s="32">
        <v>15708838</v>
      </c>
      <c r="EN138" s="32">
        <v>413193</v>
      </c>
      <c r="EO138" s="32">
        <v>1101565</v>
      </c>
      <c r="EP138" s="32">
        <v>0</v>
      </c>
      <c r="EQ138" s="32">
        <v>50000</v>
      </c>
      <c r="ES138" s="32">
        <v>3212</v>
      </c>
      <c r="ET138" s="32">
        <v>15261189</v>
      </c>
      <c r="EU138" s="32">
        <v>415785</v>
      </c>
      <c r="EV138" s="32">
        <v>1234897</v>
      </c>
      <c r="EW138" s="32">
        <v>0</v>
      </c>
      <c r="EX138" s="32">
        <v>50000</v>
      </c>
      <c r="FA138" s="32">
        <v>14325990</v>
      </c>
      <c r="FB138" s="32">
        <v>416035</v>
      </c>
      <c r="FC138" s="32">
        <v>2167537</v>
      </c>
      <c r="FD138" s="32">
        <v>0</v>
      </c>
      <c r="FE138" s="32">
        <v>50000</v>
      </c>
      <c r="FG138" s="32">
        <v>1336</v>
      </c>
      <c r="FH138" s="32">
        <v>14303163</v>
      </c>
      <c r="FI138" s="32">
        <v>436985</v>
      </c>
      <c r="FJ138" s="32">
        <v>2169017</v>
      </c>
      <c r="FK138" s="32">
        <v>0</v>
      </c>
      <c r="FL138" s="32">
        <v>50000</v>
      </c>
      <c r="FN138" s="32">
        <v>1088</v>
      </c>
      <c r="FO138" s="5">
        <v>14847091</v>
      </c>
      <c r="FP138" s="5">
        <v>410860</v>
      </c>
      <c r="FQ138" s="5">
        <v>2897843</v>
      </c>
      <c r="FR138" s="5">
        <v>0</v>
      </c>
      <c r="FS138" s="5">
        <v>450000</v>
      </c>
      <c r="FT138" s="5">
        <v>0</v>
      </c>
      <c r="FU138" s="5">
        <v>0</v>
      </c>
      <c r="FV138" s="5">
        <v>14060841</v>
      </c>
      <c r="FW138" s="5">
        <v>529185</v>
      </c>
      <c r="FX138" s="5">
        <v>2967900</v>
      </c>
      <c r="FY138" s="5">
        <v>0</v>
      </c>
      <c r="FZ138" s="5">
        <v>880000</v>
      </c>
      <c r="GA138" s="5">
        <v>0</v>
      </c>
      <c r="GB138" s="5">
        <v>0</v>
      </c>
      <c r="GC138" s="5">
        <v>15640921</v>
      </c>
      <c r="GD138" s="5">
        <v>520417</v>
      </c>
      <c r="GE138" s="5">
        <v>2532800</v>
      </c>
      <c r="GF138" s="5">
        <v>0</v>
      </c>
      <c r="GG138" s="5">
        <v>80000</v>
      </c>
      <c r="GH138" s="5">
        <v>0</v>
      </c>
      <c r="GI138" s="5">
        <v>0</v>
      </c>
      <c r="GJ138" s="5">
        <f>INDEX(Sheet1!$D$2:$D$434,MATCH(Data!B138,Sheet1!$B$2:$B$434,0))</f>
        <v>14876771</v>
      </c>
      <c r="GK138" s="5">
        <f>INDEX(Sheet1!$E$2:$E$434,MATCH(Data!B138,Sheet1!$B$2:$B$434,0))</f>
        <v>495995</v>
      </c>
      <c r="GL138" s="5">
        <f>INDEX(Sheet1!$H$2:$H$434,MATCH(Data!B138,Sheet1!$B$2:$B$434,0))</f>
        <v>3401272</v>
      </c>
      <c r="GM138" s="5">
        <f>INDEX(Sheet1!$K$2:$K$434,MATCH(Data!B138,Sheet1!$B$2:$B$434,0))</f>
        <v>0</v>
      </c>
      <c r="GN138" s="5">
        <f>INDEX(Sheet1!$F$2:$F$434,MATCH(Data!B138,Sheet1!$B$2:$B$434,0))</f>
        <v>100</v>
      </c>
      <c r="GO138" s="5">
        <f>INDEX(Sheet1!$I$2:$I$434,MATCH(Data!B138,Sheet1!$B$2:$B$434,0))</f>
        <v>0</v>
      </c>
      <c r="GP138" s="5">
        <f>INDEX(Sheet1!$J$2:$J$434,MATCH(Data!B138,Sheet1!$B$2:$B$434,0))</f>
        <v>0</v>
      </c>
      <c r="GQ138" s="5">
        <v>14611465</v>
      </c>
      <c r="GR138" s="5">
        <v>500195</v>
      </c>
      <c r="GS138" s="5">
        <v>3662378</v>
      </c>
      <c r="GT138" s="5">
        <v>0</v>
      </c>
      <c r="GU138" s="5">
        <v>100</v>
      </c>
      <c r="GV138" s="5">
        <v>0</v>
      </c>
      <c r="GW138" s="5">
        <v>0</v>
      </c>
    </row>
    <row r="139" spans="1:205" ht="12.75">
      <c r="A139" s="32">
        <v>2226</v>
      </c>
      <c r="B139" s="32" t="s">
        <v>223</v>
      </c>
      <c r="C139" s="32">
        <v>631163</v>
      </c>
      <c r="D139" s="32">
        <v>0</v>
      </c>
      <c r="E139" s="32">
        <v>164050</v>
      </c>
      <c r="F139" s="32">
        <v>0</v>
      </c>
      <c r="G139" s="32">
        <v>0</v>
      </c>
      <c r="H139" s="32">
        <v>0</v>
      </c>
      <c r="I139" s="32">
        <v>0</v>
      </c>
      <c r="J139" s="32">
        <v>608775</v>
      </c>
      <c r="K139" s="32">
        <v>0</v>
      </c>
      <c r="L139" s="32">
        <v>132000</v>
      </c>
      <c r="M139" s="32">
        <v>0</v>
      </c>
      <c r="N139" s="32">
        <v>0</v>
      </c>
      <c r="O139" s="32">
        <v>0</v>
      </c>
      <c r="P139" s="32">
        <v>0</v>
      </c>
      <c r="Q139" s="32">
        <v>591269</v>
      </c>
      <c r="R139" s="32">
        <v>0</v>
      </c>
      <c r="S139" s="32">
        <v>134000</v>
      </c>
      <c r="T139" s="32">
        <v>0</v>
      </c>
      <c r="U139" s="32">
        <v>0</v>
      </c>
      <c r="V139" s="32">
        <v>0</v>
      </c>
      <c r="W139" s="32">
        <v>0</v>
      </c>
      <c r="X139" s="32">
        <v>381902</v>
      </c>
      <c r="Y139" s="32">
        <v>0</v>
      </c>
      <c r="Z139" s="32">
        <v>133000</v>
      </c>
      <c r="AA139" s="32">
        <v>0</v>
      </c>
      <c r="AB139" s="32">
        <v>0</v>
      </c>
      <c r="AC139" s="32">
        <v>0</v>
      </c>
      <c r="AD139" s="32">
        <v>0</v>
      </c>
      <c r="AE139" s="32">
        <v>367530</v>
      </c>
      <c r="AF139" s="32">
        <v>0</v>
      </c>
      <c r="AG139" s="32">
        <v>228152</v>
      </c>
      <c r="AH139" s="32">
        <v>0</v>
      </c>
      <c r="AI139" s="32">
        <v>0</v>
      </c>
      <c r="AJ139" s="32">
        <v>0</v>
      </c>
      <c r="AK139" s="32">
        <v>0</v>
      </c>
      <c r="AL139" s="32">
        <v>393206</v>
      </c>
      <c r="AM139" s="32">
        <v>0</v>
      </c>
      <c r="AN139" s="32">
        <v>245770</v>
      </c>
      <c r="AO139" s="32">
        <v>0</v>
      </c>
      <c r="AP139" s="32">
        <v>0</v>
      </c>
      <c r="AQ139" s="32">
        <v>0</v>
      </c>
      <c r="AR139" s="32">
        <v>0</v>
      </c>
      <c r="AS139" s="32">
        <v>383776</v>
      </c>
      <c r="AT139" s="32">
        <v>0</v>
      </c>
      <c r="AU139" s="32">
        <v>245000</v>
      </c>
      <c r="AV139" s="32">
        <v>0</v>
      </c>
      <c r="AW139" s="32">
        <v>0</v>
      </c>
      <c r="AX139" s="32">
        <v>0</v>
      </c>
      <c r="AY139" s="32">
        <v>0</v>
      </c>
      <c r="AZ139" s="32">
        <v>425169</v>
      </c>
      <c r="BA139" s="32">
        <v>0</v>
      </c>
      <c r="BB139" s="32">
        <v>255313</v>
      </c>
      <c r="BC139" s="32">
        <v>0</v>
      </c>
      <c r="BD139" s="32">
        <v>0</v>
      </c>
      <c r="BE139" s="32">
        <v>10000</v>
      </c>
      <c r="BF139" s="32">
        <v>0</v>
      </c>
      <c r="BG139" s="32">
        <v>381245</v>
      </c>
      <c r="BH139" s="32">
        <v>0</v>
      </c>
      <c r="BI139" s="32">
        <v>255608</v>
      </c>
      <c r="BJ139" s="32">
        <v>0</v>
      </c>
      <c r="BK139" s="32">
        <v>0</v>
      </c>
      <c r="BL139" s="32">
        <v>10000</v>
      </c>
      <c r="BM139" s="32">
        <v>47</v>
      </c>
      <c r="BN139" s="32">
        <v>428120</v>
      </c>
      <c r="BO139" s="32">
        <v>0</v>
      </c>
      <c r="BP139" s="32">
        <v>254980</v>
      </c>
      <c r="BQ139" s="32">
        <v>0</v>
      </c>
      <c r="BR139" s="32">
        <v>0</v>
      </c>
      <c r="BS139" s="32">
        <v>28258</v>
      </c>
      <c r="BT139" s="32">
        <v>47</v>
      </c>
      <c r="BU139" s="32">
        <v>355598</v>
      </c>
      <c r="BV139" s="32">
        <v>10563</v>
      </c>
      <c r="BW139" s="32">
        <v>181146</v>
      </c>
      <c r="BX139" s="32">
        <v>0</v>
      </c>
      <c r="BY139" s="32">
        <v>0</v>
      </c>
      <c r="BZ139" s="32">
        <v>20000</v>
      </c>
      <c r="CA139" s="32">
        <v>47</v>
      </c>
      <c r="CB139" s="32">
        <v>716881</v>
      </c>
      <c r="CC139" s="32">
        <v>10563</v>
      </c>
      <c r="CD139" s="32">
        <v>173088</v>
      </c>
      <c r="CE139" s="32">
        <v>0</v>
      </c>
      <c r="CF139" s="32">
        <v>0</v>
      </c>
      <c r="CG139" s="32">
        <v>18000</v>
      </c>
      <c r="CH139" s="32">
        <v>2654</v>
      </c>
      <c r="CI139" s="32">
        <v>740000</v>
      </c>
      <c r="CJ139" s="32">
        <v>10560.7</v>
      </c>
      <c r="CK139" s="32">
        <v>174500</v>
      </c>
      <c r="CL139" s="32">
        <v>0</v>
      </c>
      <c r="CN139" s="32">
        <v>18000</v>
      </c>
      <c r="CO139" s="32">
        <v>0</v>
      </c>
      <c r="CP139" s="32">
        <v>635403</v>
      </c>
      <c r="CR139" s="32">
        <v>175938</v>
      </c>
      <c r="CS139" s="32">
        <v>0</v>
      </c>
      <c r="CU139" s="32">
        <v>18000</v>
      </c>
      <c r="CV139" s="32">
        <v>0</v>
      </c>
      <c r="CW139" s="32">
        <v>695301</v>
      </c>
      <c r="CY139" s="32">
        <v>177044</v>
      </c>
      <c r="CZ139" s="32">
        <v>0</v>
      </c>
      <c r="DB139" s="32">
        <v>18000</v>
      </c>
      <c r="DC139" s="32">
        <v>0</v>
      </c>
      <c r="DD139" s="32">
        <v>603963</v>
      </c>
      <c r="DE139" s="32">
        <v>24106</v>
      </c>
      <c r="DF139" s="32">
        <v>305194</v>
      </c>
      <c r="DG139" s="32">
        <v>0</v>
      </c>
      <c r="DI139" s="32">
        <v>25000</v>
      </c>
      <c r="DK139" s="32">
        <v>761737</v>
      </c>
      <c r="DL139" s="32">
        <v>24106</v>
      </c>
      <c r="DM139" s="32">
        <v>178550</v>
      </c>
      <c r="DN139" s="32">
        <v>0</v>
      </c>
      <c r="DP139" s="32">
        <v>25000</v>
      </c>
      <c r="DR139" s="32">
        <v>959232</v>
      </c>
      <c r="DS139" s="32">
        <v>24106</v>
      </c>
      <c r="DT139" s="32">
        <v>181732</v>
      </c>
      <c r="DU139" s="32">
        <v>0</v>
      </c>
      <c r="DW139" s="32">
        <v>30000</v>
      </c>
      <c r="DX139" s="35"/>
      <c r="DY139" s="36">
        <v>940187</v>
      </c>
      <c r="DZ139" s="36">
        <v>24106</v>
      </c>
      <c r="EA139" s="38">
        <v>186132</v>
      </c>
      <c r="EB139" s="32">
        <v>0</v>
      </c>
      <c r="ED139" s="32">
        <v>30000</v>
      </c>
      <c r="EF139" s="32">
        <v>1042838</v>
      </c>
      <c r="EH139" s="32">
        <v>95131</v>
      </c>
      <c r="EI139" s="32">
        <v>0</v>
      </c>
      <c r="EK139" s="32">
        <v>30000</v>
      </c>
      <c r="EM139" s="32">
        <v>915277</v>
      </c>
      <c r="EO139" s="32">
        <v>183932</v>
      </c>
      <c r="EP139" s="32">
        <v>0</v>
      </c>
      <c r="ER139" s="32">
        <v>30000</v>
      </c>
      <c r="ET139" s="32">
        <v>915043</v>
      </c>
      <c r="EV139" s="32">
        <v>187531</v>
      </c>
      <c r="EW139" s="32">
        <v>0</v>
      </c>
      <c r="EY139" s="32">
        <v>30000</v>
      </c>
      <c r="FA139" s="32">
        <v>894076</v>
      </c>
      <c r="FC139" s="32">
        <v>190519</v>
      </c>
      <c r="FD139" s="32">
        <v>0</v>
      </c>
      <c r="FF139" s="32">
        <v>30000</v>
      </c>
      <c r="FH139" s="32">
        <v>1118959</v>
      </c>
      <c r="FJ139" s="32">
        <v>6187</v>
      </c>
      <c r="FK139" s="32">
        <v>0</v>
      </c>
      <c r="FM139" s="32">
        <v>30000</v>
      </c>
      <c r="FO139" s="5">
        <v>871807</v>
      </c>
      <c r="FP139" s="5">
        <v>0</v>
      </c>
      <c r="FQ139" s="5">
        <v>188000</v>
      </c>
      <c r="FR139" s="5">
        <v>0</v>
      </c>
      <c r="FS139" s="5">
        <v>0</v>
      </c>
      <c r="FT139" s="5">
        <v>30000</v>
      </c>
      <c r="FU139" s="5">
        <v>0</v>
      </c>
      <c r="FV139" s="5">
        <v>980359</v>
      </c>
      <c r="FW139" s="5">
        <v>0</v>
      </c>
      <c r="FX139" s="5">
        <v>198000</v>
      </c>
      <c r="FY139" s="5">
        <v>0</v>
      </c>
      <c r="FZ139" s="5">
        <v>0</v>
      </c>
      <c r="GA139" s="5">
        <v>30000</v>
      </c>
      <c r="GB139" s="5">
        <v>0</v>
      </c>
      <c r="GC139" s="5">
        <v>925142</v>
      </c>
      <c r="GD139" s="5">
        <v>0</v>
      </c>
      <c r="GE139" s="5">
        <v>212040</v>
      </c>
      <c r="GF139" s="5">
        <v>0</v>
      </c>
      <c r="GG139" s="5">
        <v>0</v>
      </c>
      <c r="GH139" s="5">
        <v>30000</v>
      </c>
      <c r="GI139" s="5">
        <v>0</v>
      </c>
      <c r="GJ139" s="5">
        <f>INDEX(Sheet1!$D$2:$D$434,MATCH(Data!B139,Sheet1!$B$2:$B$434,0))</f>
        <v>892201</v>
      </c>
      <c r="GK139" s="5">
        <f>INDEX(Sheet1!$E$2:$E$434,MATCH(Data!B139,Sheet1!$B$2:$B$434,0))</f>
        <v>0</v>
      </c>
      <c r="GL139" s="5">
        <f>INDEX(Sheet1!$H$2:$H$434,MATCH(Data!B139,Sheet1!$B$2:$B$434,0))</f>
        <v>212090</v>
      </c>
      <c r="GM139" s="5">
        <f>INDEX(Sheet1!$K$2:$K$434,MATCH(Data!B139,Sheet1!$B$2:$B$434,0))</f>
        <v>0</v>
      </c>
      <c r="GN139" s="5">
        <f>INDEX(Sheet1!$F$2:$F$434,MATCH(Data!B139,Sheet1!$B$2:$B$434,0))</f>
        <v>0</v>
      </c>
      <c r="GO139" s="5">
        <f>INDEX(Sheet1!$I$2:$I$434,MATCH(Data!B139,Sheet1!$B$2:$B$434,0))</f>
        <v>30000</v>
      </c>
      <c r="GP139" s="5">
        <f>INDEX(Sheet1!$J$2:$J$434,MATCH(Data!B139,Sheet1!$B$2:$B$434,0))</f>
        <v>0</v>
      </c>
      <c r="GQ139" s="5">
        <v>765210</v>
      </c>
      <c r="GR139" s="5">
        <v>0</v>
      </c>
      <c r="GS139" s="5">
        <v>310395</v>
      </c>
      <c r="GT139" s="5">
        <v>0</v>
      </c>
      <c r="GU139" s="5">
        <v>0</v>
      </c>
      <c r="GV139" s="5">
        <v>30000</v>
      </c>
      <c r="GW139" s="5">
        <v>0</v>
      </c>
    </row>
    <row r="140" spans="1:205" ht="12.75">
      <c r="A140" s="32">
        <v>2233</v>
      </c>
      <c r="B140" s="32" t="s">
        <v>224</v>
      </c>
      <c r="C140" s="32">
        <v>1692771</v>
      </c>
      <c r="D140" s="32">
        <v>0</v>
      </c>
      <c r="E140" s="32">
        <v>250322</v>
      </c>
      <c r="F140" s="32">
        <v>0</v>
      </c>
      <c r="G140" s="32">
        <v>0</v>
      </c>
      <c r="H140" s="32">
        <v>5000</v>
      </c>
      <c r="I140" s="32">
        <v>0</v>
      </c>
      <c r="J140" s="32">
        <v>1492458</v>
      </c>
      <c r="K140" s="32">
        <v>0</v>
      </c>
      <c r="L140" s="32">
        <v>247137.94</v>
      </c>
      <c r="M140" s="32">
        <v>0</v>
      </c>
      <c r="N140" s="32">
        <v>0</v>
      </c>
      <c r="O140" s="32">
        <v>5500</v>
      </c>
      <c r="P140" s="32">
        <v>0</v>
      </c>
      <c r="Q140" s="32">
        <v>1702101</v>
      </c>
      <c r="R140" s="32">
        <v>0</v>
      </c>
      <c r="S140" s="32">
        <v>405826.83</v>
      </c>
      <c r="T140" s="32">
        <v>0</v>
      </c>
      <c r="U140" s="32">
        <v>0</v>
      </c>
      <c r="V140" s="32">
        <v>6374.4</v>
      </c>
      <c r="W140" s="32">
        <v>0</v>
      </c>
      <c r="X140" s="32">
        <v>850101</v>
      </c>
      <c r="Y140" s="32">
        <v>0</v>
      </c>
      <c r="Z140" s="32">
        <v>706578</v>
      </c>
      <c r="AA140" s="32">
        <v>0</v>
      </c>
      <c r="AB140" s="32">
        <v>0</v>
      </c>
      <c r="AC140" s="32">
        <v>5500</v>
      </c>
      <c r="AD140" s="32">
        <v>0</v>
      </c>
      <c r="AE140" s="32">
        <v>924658</v>
      </c>
      <c r="AF140" s="32">
        <v>15278</v>
      </c>
      <c r="AG140" s="32">
        <v>826004</v>
      </c>
      <c r="AH140" s="32">
        <v>0</v>
      </c>
      <c r="AI140" s="32">
        <v>0</v>
      </c>
      <c r="AJ140" s="32">
        <v>5500</v>
      </c>
      <c r="AK140" s="32">
        <v>0</v>
      </c>
      <c r="AL140" s="32">
        <v>854147</v>
      </c>
      <c r="AM140" s="32">
        <v>0</v>
      </c>
      <c r="AN140" s="32">
        <v>900279</v>
      </c>
      <c r="AO140" s="32">
        <v>0</v>
      </c>
      <c r="AP140" s="32">
        <v>0</v>
      </c>
      <c r="AQ140" s="32">
        <v>6000</v>
      </c>
      <c r="AR140" s="32">
        <v>0</v>
      </c>
      <c r="AS140" s="32">
        <v>1047017</v>
      </c>
      <c r="AT140" s="32">
        <v>0</v>
      </c>
      <c r="AU140" s="32">
        <v>1051363</v>
      </c>
      <c r="AV140" s="32">
        <v>0</v>
      </c>
      <c r="AW140" s="32">
        <v>0</v>
      </c>
      <c r="AX140" s="32">
        <v>6000</v>
      </c>
      <c r="AY140" s="32">
        <v>0</v>
      </c>
      <c r="AZ140" s="32">
        <v>1098062</v>
      </c>
      <c r="BA140" s="32">
        <v>0</v>
      </c>
      <c r="BB140" s="32">
        <v>1170585</v>
      </c>
      <c r="BC140" s="32">
        <v>0</v>
      </c>
      <c r="BD140" s="32">
        <v>0</v>
      </c>
      <c r="BE140" s="32">
        <v>8000</v>
      </c>
      <c r="BF140" s="32">
        <v>0</v>
      </c>
      <c r="BG140" s="32">
        <v>1297174</v>
      </c>
      <c r="BH140" s="32">
        <v>0</v>
      </c>
      <c r="BI140" s="32">
        <v>1215943</v>
      </c>
      <c r="BJ140" s="32">
        <v>0</v>
      </c>
      <c r="BK140" s="32">
        <v>0</v>
      </c>
      <c r="BL140" s="32">
        <v>8000</v>
      </c>
      <c r="BM140" s="32">
        <v>0</v>
      </c>
      <c r="BN140" s="32">
        <v>1519840</v>
      </c>
      <c r="BO140" s="32">
        <v>0</v>
      </c>
      <c r="BP140" s="32">
        <v>1236784</v>
      </c>
      <c r="BQ140" s="32">
        <v>0</v>
      </c>
      <c r="BR140" s="32">
        <v>0</v>
      </c>
      <c r="BS140" s="32">
        <v>8000</v>
      </c>
      <c r="BT140" s="32">
        <v>0</v>
      </c>
      <c r="BU140" s="32">
        <v>1741659</v>
      </c>
      <c r="BV140" s="32">
        <v>0</v>
      </c>
      <c r="BW140" s="32">
        <v>1285084</v>
      </c>
      <c r="BX140" s="32">
        <v>0</v>
      </c>
      <c r="BY140" s="32">
        <v>0</v>
      </c>
      <c r="BZ140" s="32">
        <v>8000</v>
      </c>
      <c r="CA140" s="32">
        <v>0</v>
      </c>
      <c r="CB140" s="32">
        <v>2000419</v>
      </c>
      <c r="CC140" s="32">
        <v>0</v>
      </c>
      <c r="CD140" s="32">
        <v>1112506</v>
      </c>
      <c r="CE140" s="32">
        <v>0</v>
      </c>
      <c r="CF140" s="32">
        <v>0</v>
      </c>
      <c r="CG140" s="32">
        <v>8000</v>
      </c>
      <c r="CH140" s="32">
        <v>0</v>
      </c>
      <c r="CI140" s="32">
        <v>1985605</v>
      </c>
      <c r="CK140" s="32">
        <v>1174525</v>
      </c>
      <c r="CL140" s="32">
        <v>0</v>
      </c>
      <c r="CN140" s="32">
        <v>8000</v>
      </c>
      <c r="CO140" s="32">
        <v>0</v>
      </c>
      <c r="CP140" s="32">
        <v>2441332</v>
      </c>
      <c r="CR140" s="32">
        <v>1157439</v>
      </c>
      <c r="CS140" s="32">
        <v>0</v>
      </c>
      <c r="CU140" s="32">
        <v>16000</v>
      </c>
      <c r="CV140" s="32">
        <v>0</v>
      </c>
      <c r="CW140" s="32">
        <v>2484085</v>
      </c>
      <c r="CY140" s="32">
        <v>1174526</v>
      </c>
      <c r="CZ140" s="32">
        <v>0</v>
      </c>
      <c r="DB140" s="32">
        <v>16000</v>
      </c>
      <c r="DC140" s="32">
        <v>0</v>
      </c>
      <c r="DD140" s="32">
        <v>2656440</v>
      </c>
      <c r="DF140" s="32">
        <v>1160355</v>
      </c>
      <c r="DG140" s="32">
        <v>0</v>
      </c>
      <c r="DI140" s="32">
        <v>18000</v>
      </c>
      <c r="DJ140" s="32">
        <v>800</v>
      </c>
      <c r="DK140" s="32">
        <v>2940882</v>
      </c>
      <c r="DM140" s="32">
        <v>1137318</v>
      </c>
      <c r="DN140" s="32">
        <v>0</v>
      </c>
      <c r="DP140" s="32">
        <v>18000</v>
      </c>
      <c r="DQ140" s="32">
        <v>170</v>
      </c>
      <c r="DR140" s="32">
        <v>2967347</v>
      </c>
      <c r="DT140" s="32">
        <v>1108790</v>
      </c>
      <c r="DU140" s="32">
        <v>0</v>
      </c>
      <c r="DW140" s="32">
        <v>20000</v>
      </c>
      <c r="DX140" s="38">
        <v>233</v>
      </c>
      <c r="DY140" s="36">
        <v>3045979</v>
      </c>
      <c r="DZ140" s="37"/>
      <c r="EA140" s="38">
        <v>1051980</v>
      </c>
      <c r="EB140" s="32">
        <v>0</v>
      </c>
      <c r="ED140" s="32">
        <v>20000</v>
      </c>
      <c r="EE140" s="32">
        <v>42</v>
      </c>
      <c r="EF140" s="32">
        <v>3027848</v>
      </c>
      <c r="EH140" s="32">
        <v>1066965</v>
      </c>
      <c r="EI140" s="32">
        <v>0</v>
      </c>
      <c r="EK140" s="32">
        <v>45000</v>
      </c>
      <c r="EM140" s="32">
        <v>3002795</v>
      </c>
      <c r="EO140" s="32">
        <v>1051152</v>
      </c>
      <c r="EP140" s="32">
        <v>0</v>
      </c>
      <c r="ER140" s="32">
        <v>45000</v>
      </c>
      <c r="ES140" s="32">
        <v>33</v>
      </c>
      <c r="ET140" s="32">
        <v>3333179</v>
      </c>
      <c r="EV140" s="32">
        <v>441791</v>
      </c>
      <c r="EW140" s="32">
        <v>0</v>
      </c>
      <c r="EY140" s="32">
        <v>45000</v>
      </c>
      <c r="EZ140" s="32">
        <v>34</v>
      </c>
      <c r="FA140" s="32">
        <v>2808773</v>
      </c>
      <c r="FC140" s="32">
        <v>437480</v>
      </c>
      <c r="FD140" s="32">
        <v>0</v>
      </c>
      <c r="FF140" s="32">
        <v>50610</v>
      </c>
      <c r="FG140" s="32">
        <v>69</v>
      </c>
      <c r="FH140" s="32">
        <v>2216603</v>
      </c>
      <c r="FJ140" s="32">
        <v>437480</v>
      </c>
      <c r="FK140" s="32">
        <v>0</v>
      </c>
      <c r="FM140" s="32">
        <v>50610</v>
      </c>
      <c r="FN140" s="32">
        <v>351</v>
      </c>
      <c r="FO140" s="5">
        <v>2999042</v>
      </c>
      <c r="FP140" s="5">
        <v>0</v>
      </c>
      <c r="FQ140" s="5">
        <v>166264</v>
      </c>
      <c r="FR140" s="5">
        <v>0</v>
      </c>
      <c r="FS140" s="5">
        <v>0</v>
      </c>
      <c r="FT140" s="5">
        <v>60473</v>
      </c>
      <c r="FU140" s="5">
        <v>0</v>
      </c>
      <c r="FV140" s="5">
        <v>2702029</v>
      </c>
      <c r="FW140" s="5">
        <v>0</v>
      </c>
      <c r="FX140" s="5">
        <v>0</v>
      </c>
      <c r="FY140" s="5">
        <v>0</v>
      </c>
      <c r="FZ140" s="5">
        <v>0</v>
      </c>
      <c r="GA140" s="5">
        <v>82321</v>
      </c>
      <c r="GB140" s="5">
        <v>0</v>
      </c>
      <c r="GC140" s="5">
        <v>3452632</v>
      </c>
      <c r="GD140" s="5">
        <v>0</v>
      </c>
      <c r="GE140" s="5">
        <v>0</v>
      </c>
      <c r="GF140" s="5">
        <v>0</v>
      </c>
      <c r="GG140" s="5">
        <v>0</v>
      </c>
      <c r="GH140" s="5">
        <v>66501</v>
      </c>
      <c r="GI140" s="5">
        <v>0</v>
      </c>
      <c r="GJ140" s="5">
        <f>INDEX(Sheet1!$D$2:$D$434,MATCH(Data!B140,Sheet1!$B$2:$B$434,0))</f>
        <v>3351478</v>
      </c>
      <c r="GK140" s="5">
        <f>INDEX(Sheet1!$E$2:$E$434,MATCH(Data!B140,Sheet1!$B$2:$B$434,0))</f>
        <v>0</v>
      </c>
      <c r="GL140" s="5">
        <f>INDEX(Sheet1!$H$2:$H$434,MATCH(Data!B140,Sheet1!$B$2:$B$434,0))</f>
        <v>0</v>
      </c>
      <c r="GM140" s="5">
        <f>INDEX(Sheet1!$K$2:$K$434,MATCH(Data!B140,Sheet1!$B$2:$B$434,0))</f>
        <v>0</v>
      </c>
      <c r="GN140" s="5">
        <f>INDEX(Sheet1!$F$2:$F$434,MATCH(Data!B140,Sheet1!$B$2:$B$434,0))</f>
        <v>0</v>
      </c>
      <c r="GO140" s="5">
        <f>INDEX(Sheet1!$I$2:$I$434,MATCH(Data!B140,Sheet1!$B$2:$B$434,0))</f>
        <v>66501</v>
      </c>
      <c r="GP140" s="5">
        <f>INDEX(Sheet1!$J$2:$J$434,MATCH(Data!B140,Sheet1!$B$2:$B$434,0))</f>
        <v>0</v>
      </c>
      <c r="GQ140" s="5">
        <v>3581692</v>
      </c>
      <c r="GR140" s="5">
        <v>0</v>
      </c>
      <c r="GS140" s="5">
        <v>0</v>
      </c>
      <c r="GT140" s="5">
        <v>0</v>
      </c>
      <c r="GU140" s="5">
        <v>0</v>
      </c>
      <c r="GV140" s="5">
        <v>46000</v>
      </c>
      <c r="GW140" s="5">
        <v>0</v>
      </c>
    </row>
    <row r="141" spans="1:205" ht="12.75">
      <c r="A141" s="32">
        <v>2289</v>
      </c>
      <c r="B141" s="32" t="s">
        <v>225</v>
      </c>
      <c r="C141" s="32">
        <v>61508166</v>
      </c>
      <c r="D141" s="32">
        <v>0</v>
      </c>
      <c r="E141" s="32">
        <v>6006126</v>
      </c>
      <c r="F141" s="32">
        <v>0</v>
      </c>
      <c r="G141" s="32">
        <v>0</v>
      </c>
      <c r="H141" s="32">
        <v>0</v>
      </c>
      <c r="I141" s="32">
        <v>0</v>
      </c>
      <c r="J141" s="32">
        <v>59967632</v>
      </c>
      <c r="K141" s="32">
        <v>0</v>
      </c>
      <c r="L141" s="32">
        <v>6778659</v>
      </c>
      <c r="M141" s="32">
        <v>0</v>
      </c>
      <c r="N141" s="32">
        <v>0</v>
      </c>
      <c r="O141" s="32">
        <v>0</v>
      </c>
      <c r="P141" s="32">
        <v>200309</v>
      </c>
      <c r="Q141" s="32">
        <v>61095157</v>
      </c>
      <c r="R141" s="32">
        <v>0</v>
      </c>
      <c r="S141" s="32">
        <v>6422960</v>
      </c>
      <c r="T141" s="32">
        <v>0</v>
      </c>
      <c r="U141" s="32">
        <v>0</v>
      </c>
      <c r="V141" s="32">
        <v>0</v>
      </c>
      <c r="W141" s="32">
        <v>122765</v>
      </c>
      <c r="X141" s="32">
        <v>44219048</v>
      </c>
      <c r="Y141" s="32">
        <v>0</v>
      </c>
      <c r="Z141" s="32">
        <v>7751740</v>
      </c>
      <c r="AA141" s="32">
        <v>0</v>
      </c>
      <c r="AB141" s="32">
        <v>0</v>
      </c>
      <c r="AC141" s="32">
        <v>0</v>
      </c>
      <c r="AD141" s="32">
        <v>163533</v>
      </c>
      <c r="AE141" s="32">
        <v>46963761</v>
      </c>
      <c r="AF141" s="32">
        <v>0</v>
      </c>
      <c r="AG141" s="32">
        <v>11399974</v>
      </c>
      <c r="AH141" s="32">
        <v>0</v>
      </c>
      <c r="AI141" s="32">
        <v>0</v>
      </c>
      <c r="AJ141" s="32">
        <v>0</v>
      </c>
      <c r="AK141" s="32">
        <v>70387</v>
      </c>
      <c r="AL141" s="32">
        <v>48956294</v>
      </c>
      <c r="AM141" s="32">
        <v>0</v>
      </c>
      <c r="AN141" s="32">
        <v>12207416</v>
      </c>
      <c r="AO141" s="32">
        <v>0</v>
      </c>
      <c r="AP141" s="32">
        <v>0</v>
      </c>
      <c r="AQ141" s="32">
        <v>0</v>
      </c>
      <c r="AR141" s="32">
        <v>26676</v>
      </c>
      <c r="AS141" s="32">
        <v>48818765</v>
      </c>
      <c r="AT141" s="32">
        <v>0</v>
      </c>
      <c r="AU141" s="32">
        <v>11645939</v>
      </c>
      <c r="AV141" s="32">
        <v>0</v>
      </c>
      <c r="AW141" s="32">
        <v>0</v>
      </c>
      <c r="AX141" s="32">
        <v>0</v>
      </c>
      <c r="AY141" s="32">
        <v>15840</v>
      </c>
      <c r="AZ141" s="32">
        <v>49099694</v>
      </c>
      <c r="BA141" s="32">
        <v>0</v>
      </c>
      <c r="BB141" s="32">
        <v>14304919</v>
      </c>
      <c r="BC141" s="32">
        <v>0</v>
      </c>
      <c r="BD141" s="32">
        <v>0</v>
      </c>
      <c r="BE141" s="32">
        <v>0</v>
      </c>
      <c r="BF141" s="32">
        <v>22440</v>
      </c>
      <c r="BG141" s="32">
        <v>48268149</v>
      </c>
      <c r="BH141" s="32">
        <v>0</v>
      </c>
      <c r="BI141" s="32">
        <v>14900697</v>
      </c>
      <c r="BJ141" s="32">
        <v>0</v>
      </c>
      <c r="BK141" s="32">
        <v>0</v>
      </c>
      <c r="BL141" s="32">
        <v>0</v>
      </c>
      <c r="BM141" s="32">
        <v>48872</v>
      </c>
      <c r="BN141" s="32">
        <v>48669637</v>
      </c>
      <c r="BO141" s="32">
        <v>0</v>
      </c>
      <c r="BP141" s="32">
        <v>15737328</v>
      </c>
      <c r="BQ141" s="32">
        <v>0</v>
      </c>
      <c r="BR141" s="32">
        <v>0</v>
      </c>
      <c r="BS141" s="32">
        <v>0</v>
      </c>
      <c r="BT141" s="32">
        <v>29820</v>
      </c>
      <c r="BU141" s="32">
        <v>50603437</v>
      </c>
      <c r="BV141" s="32">
        <v>0</v>
      </c>
      <c r="BW141" s="32">
        <v>15252256</v>
      </c>
      <c r="BX141" s="32">
        <v>0</v>
      </c>
      <c r="BY141" s="32">
        <v>0</v>
      </c>
      <c r="BZ141" s="32">
        <v>0</v>
      </c>
      <c r="CA141" s="32">
        <v>47973</v>
      </c>
      <c r="CB141" s="32">
        <v>55684035</v>
      </c>
      <c r="CC141" s="32">
        <v>0</v>
      </c>
      <c r="CD141" s="32">
        <v>15005414</v>
      </c>
      <c r="CE141" s="32">
        <v>0</v>
      </c>
      <c r="CF141" s="32">
        <v>0</v>
      </c>
      <c r="CG141" s="32">
        <v>0</v>
      </c>
      <c r="CH141" s="32">
        <v>52521</v>
      </c>
      <c r="CI141" s="32">
        <v>53276697</v>
      </c>
      <c r="CK141" s="32">
        <v>15230705</v>
      </c>
      <c r="CL141" s="32">
        <v>0</v>
      </c>
      <c r="CO141" s="32">
        <v>45103</v>
      </c>
      <c r="CP141" s="32">
        <v>53426189</v>
      </c>
      <c r="CR141" s="32">
        <v>15476062</v>
      </c>
      <c r="CS141" s="32">
        <v>0</v>
      </c>
      <c r="CV141" s="32">
        <v>50419</v>
      </c>
      <c r="CW141" s="32">
        <v>57438816</v>
      </c>
      <c r="CY141" s="32">
        <v>12503519</v>
      </c>
      <c r="CZ141" s="32">
        <v>0</v>
      </c>
      <c r="DB141" s="32">
        <v>1546058</v>
      </c>
      <c r="DC141" s="32">
        <v>37783</v>
      </c>
      <c r="DD141" s="32">
        <v>60038201</v>
      </c>
      <c r="DF141" s="32">
        <v>11369360</v>
      </c>
      <c r="DG141" s="32">
        <v>0</v>
      </c>
      <c r="DI141" s="32">
        <v>2346058</v>
      </c>
      <c r="DJ141" s="32">
        <v>46111</v>
      </c>
      <c r="DK141" s="32">
        <v>62768298</v>
      </c>
      <c r="DM141" s="32">
        <v>10318093</v>
      </c>
      <c r="DN141" s="32">
        <v>0</v>
      </c>
      <c r="DP141" s="32">
        <v>3267072</v>
      </c>
      <c r="DQ141" s="32">
        <v>41968</v>
      </c>
      <c r="DR141" s="32">
        <v>66511199</v>
      </c>
      <c r="DT141" s="32">
        <v>9558805</v>
      </c>
      <c r="DU141" s="32">
        <v>0</v>
      </c>
      <c r="DW141" s="32">
        <v>3164388</v>
      </c>
      <c r="DX141" s="38">
        <v>81879</v>
      </c>
      <c r="DY141" s="36">
        <v>67255038</v>
      </c>
      <c r="DZ141" s="37"/>
      <c r="EA141" s="38">
        <v>10003540</v>
      </c>
      <c r="EB141" s="32">
        <v>0</v>
      </c>
      <c r="ED141" s="32">
        <v>3286790</v>
      </c>
      <c r="EE141" s="32">
        <v>27157</v>
      </c>
      <c r="EF141" s="32">
        <v>64384710</v>
      </c>
      <c r="EH141" s="32">
        <v>13302106</v>
      </c>
      <c r="EI141" s="32">
        <v>0</v>
      </c>
      <c r="EK141" s="32">
        <v>2851002</v>
      </c>
      <c r="EL141" s="32">
        <v>34707</v>
      </c>
      <c r="EM141" s="32">
        <v>69371199</v>
      </c>
      <c r="EO141" s="32">
        <v>7712895</v>
      </c>
      <c r="EP141" s="32">
        <v>0</v>
      </c>
      <c r="ER141" s="32">
        <v>2851002</v>
      </c>
      <c r="ES141" s="32">
        <v>14728</v>
      </c>
      <c r="ET141" s="32">
        <v>65066789</v>
      </c>
      <c r="EV141" s="32">
        <v>12118667</v>
      </c>
      <c r="EW141" s="32">
        <v>0</v>
      </c>
      <c r="EY141" s="32">
        <v>2764368</v>
      </c>
      <c r="FA141" s="32">
        <v>72102337</v>
      </c>
      <c r="FC141" s="32">
        <v>8012550</v>
      </c>
      <c r="FD141" s="32">
        <v>0</v>
      </c>
      <c r="FF141" s="32">
        <v>2764368</v>
      </c>
      <c r="FG141" s="32">
        <v>7830</v>
      </c>
      <c r="FH141" s="32">
        <v>74701671</v>
      </c>
      <c r="FJ141" s="32">
        <v>6600000</v>
      </c>
      <c r="FK141" s="32">
        <v>0</v>
      </c>
      <c r="FM141" s="32">
        <v>2764368</v>
      </c>
      <c r="FN141" s="32">
        <v>4867</v>
      </c>
      <c r="FO141" s="5">
        <v>77446406</v>
      </c>
      <c r="FP141" s="5">
        <v>0</v>
      </c>
      <c r="FQ141" s="5">
        <v>6800000</v>
      </c>
      <c r="FR141" s="5">
        <v>0</v>
      </c>
      <c r="FS141" s="5">
        <v>0</v>
      </c>
      <c r="FT141" s="5">
        <v>2764368</v>
      </c>
      <c r="FU141" s="5">
        <v>0</v>
      </c>
      <c r="FV141" s="5">
        <v>72184353</v>
      </c>
      <c r="FW141" s="5">
        <v>0</v>
      </c>
      <c r="FX141" s="5">
        <v>14231840</v>
      </c>
      <c r="FY141" s="5">
        <v>0</v>
      </c>
      <c r="FZ141" s="5">
        <v>0</v>
      </c>
      <c r="GA141" s="5">
        <v>2764368</v>
      </c>
      <c r="GB141" s="5">
        <v>0</v>
      </c>
      <c r="GC141" s="5">
        <v>74161472</v>
      </c>
      <c r="GD141" s="5">
        <v>0</v>
      </c>
      <c r="GE141" s="5">
        <v>15900000</v>
      </c>
      <c r="GF141" s="5">
        <v>0</v>
      </c>
      <c r="GG141" s="5">
        <v>0</v>
      </c>
      <c r="GH141" s="5">
        <v>2764368</v>
      </c>
      <c r="GI141" s="5">
        <v>0</v>
      </c>
      <c r="GJ141" s="5">
        <f>INDEX(Sheet1!$D$2:$D$434,MATCH(Data!B141,Sheet1!$B$2:$B$434,0))</f>
        <v>72110491</v>
      </c>
      <c r="GK141" s="5">
        <f>INDEX(Sheet1!$E$2:$E$434,MATCH(Data!B141,Sheet1!$B$2:$B$434,0))</f>
        <v>0</v>
      </c>
      <c r="GL141" s="5">
        <f>INDEX(Sheet1!$H$2:$H$434,MATCH(Data!B141,Sheet1!$B$2:$B$434,0))</f>
        <v>20700000</v>
      </c>
      <c r="GM141" s="5">
        <f>INDEX(Sheet1!$K$2:$K$434,MATCH(Data!B141,Sheet1!$B$2:$B$434,0))</f>
        <v>0</v>
      </c>
      <c r="GN141" s="5">
        <f>INDEX(Sheet1!$F$2:$F$434,MATCH(Data!B141,Sheet1!$B$2:$B$434,0))</f>
        <v>0</v>
      </c>
      <c r="GO141" s="5">
        <f>INDEX(Sheet1!$I$2:$I$434,MATCH(Data!B141,Sheet1!$B$2:$B$434,0))</f>
        <v>2764368</v>
      </c>
      <c r="GP141" s="5">
        <f>INDEX(Sheet1!$J$2:$J$434,MATCH(Data!B141,Sheet1!$B$2:$B$434,0))</f>
        <v>0</v>
      </c>
      <c r="GQ141" s="5">
        <v>63742537</v>
      </c>
      <c r="GR141" s="5">
        <v>0</v>
      </c>
      <c r="GS141" s="5">
        <v>29495000</v>
      </c>
      <c r="GT141" s="5">
        <v>0</v>
      </c>
      <c r="GU141" s="5">
        <v>0</v>
      </c>
      <c r="GV141" s="5">
        <v>2764368</v>
      </c>
      <c r="GW141" s="5">
        <v>0</v>
      </c>
    </row>
    <row r="142" spans="1:205" ht="12.75">
      <c r="A142" s="32">
        <v>2310</v>
      </c>
      <c r="B142" s="32" t="s">
        <v>226</v>
      </c>
      <c r="C142" s="32">
        <v>2749638</v>
      </c>
      <c r="D142" s="32">
        <v>0</v>
      </c>
      <c r="E142" s="32">
        <v>102589</v>
      </c>
      <c r="F142" s="32">
        <v>0</v>
      </c>
      <c r="G142" s="32">
        <v>0</v>
      </c>
      <c r="H142" s="32">
        <v>0</v>
      </c>
      <c r="I142" s="32">
        <v>0</v>
      </c>
      <c r="J142" s="32">
        <v>2866380</v>
      </c>
      <c r="K142" s="32">
        <v>0</v>
      </c>
      <c r="L142" s="32">
        <v>100903.13</v>
      </c>
      <c r="M142" s="32">
        <v>0</v>
      </c>
      <c r="N142" s="32">
        <v>0</v>
      </c>
      <c r="O142" s="32">
        <v>0</v>
      </c>
      <c r="P142" s="32">
        <v>0</v>
      </c>
      <c r="Q142" s="32">
        <v>3036921</v>
      </c>
      <c r="R142" s="32">
        <v>0</v>
      </c>
      <c r="S142" s="32">
        <v>99853</v>
      </c>
      <c r="T142" s="32">
        <v>0</v>
      </c>
      <c r="U142" s="32">
        <v>0</v>
      </c>
      <c r="V142" s="32">
        <v>0</v>
      </c>
      <c r="W142" s="32">
        <v>0</v>
      </c>
      <c r="X142" s="32">
        <v>3022224</v>
      </c>
      <c r="Y142" s="32">
        <v>0</v>
      </c>
      <c r="Z142" s="32">
        <v>96973</v>
      </c>
      <c r="AA142" s="32">
        <v>0</v>
      </c>
      <c r="AB142" s="32">
        <v>0</v>
      </c>
      <c r="AC142" s="32">
        <v>0</v>
      </c>
      <c r="AD142" s="32">
        <v>0</v>
      </c>
      <c r="AE142" s="32">
        <v>3195785</v>
      </c>
      <c r="AF142" s="32">
        <v>0</v>
      </c>
      <c r="AG142" s="32">
        <v>98793</v>
      </c>
      <c r="AH142" s="32">
        <v>0</v>
      </c>
      <c r="AI142" s="32">
        <v>0</v>
      </c>
      <c r="AJ142" s="32">
        <v>0</v>
      </c>
      <c r="AK142" s="32">
        <v>0</v>
      </c>
      <c r="AL142" s="32">
        <v>3290465</v>
      </c>
      <c r="AM142" s="32">
        <v>0</v>
      </c>
      <c r="AN142" s="32">
        <v>100203</v>
      </c>
      <c r="AO142" s="32">
        <v>0</v>
      </c>
      <c r="AP142" s="32">
        <v>0</v>
      </c>
      <c r="AQ142" s="32">
        <v>0</v>
      </c>
      <c r="AR142" s="32">
        <v>0</v>
      </c>
      <c r="AS142" s="32">
        <v>3391592</v>
      </c>
      <c r="AT142" s="32">
        <v>0</v>
      </c>
      <c r="AU142" s="32">
        <v>103340</v>
      </c>
      <c r="AV142" s="32">
        <v>0</v>
      </c>
      <c r="AW142" s="32">
        <v>0</v>
      </c>
      <c r="AX142" s="32">
        <v>0</v>
      </c>
      <c r="AY142" s="32">
        <v>0</v>
      </c>
      <c r="AZ142" s="32">
        <v>3382196</v>
      </c>
      <c r="BA142" s="32">
        <v>0</v>
      </c>
      <c r="BB142" s="32">
        <v>97090</v>
      </c>
      <c r="BC142" s="32">
        <v>0</v>
      </c>
      <c r="BD142" s="32">
        <v>0</v>
      </c>
      <c r="BE142" s="32">
        <v>0</v>
      </c>
      <c r="BF142" s="32">
        <v>0</v>
      </c>
      <c r="BG142" s="32">
        <v>3703621</v>
      </c>
      <c r="BH142" s="32">
        <v>0</v>
      </c>
      <c r="BI142" s="32">
        <v>245775</v>
      </c>
      <c r="BJ142" s="32">
        <v>0</v>
      </c>
      <c r="BK142" s="32">
        <v>0</v>
      </c>
      <c r="BL142" s="32">
        <v>0</v>
      </c>
      <c r="BM142" s="32">
        <v>0</v>
      </c>
      <c r="BN142" s="32">
        <v>3777289</v>
      </c>
      <c r="BO142" s="32">
        <v>0</v>
      </c>
      <c r="BP142" s="32">
        <v>237940</v>
      </c>
      <c r="BQ142" s="32">
        <v>0</v>
      </c>
      <c r="BR142" s="32">
        <v>0</v>
      </c>
      <c r="BS142" s="32">
        <v>21776</v>
      </c>
      <c r="BT142" s="32">
        <v>0</v>
      </c>
      <c r="BU142" s="32">
        <v>4176816</v>
      </c>
      <c r="BV142" s="32">
        <v>0</v>
      </c>
      <c r="BW142" s="32">
        <v>243202</v>
      </c>
      <c r="BX142" s="32">
        <v>0</v>
      </c>
      <c r="BY142" s="32">
        <v>0</v>
      </c>
      <c r="BZ142" s="32">
        <v>21776</v>
      </c>
      <c r="CA142" s="32">
        <v>0</v>
      </c>
      <c r="CB142" s="32">
        <v>4286111</v>
      </c>
      <c r="CC142" s="32">
        <v>0</v>
      </c>
      <c r="CD142" s="32">
        <v>239734</v>
      </c>
      <c r="CE142" s="32">
        <v>0</v>
      </c>
      <c r="CF142" s="32">
        <v>0</v>
      </c>
      <c r="CG142" s="32">
        <v>15000</v>
      </c>
      <c r="CH142" s="32">
        <v>0</v>
      </c>
      <c r="CI142" s="32">
        <v>4359533</v>
      </c>
      <c r="CK142" s="32">
        <v>242609</v>
      </c>
      <c r="CL142" s="32">
        <v>0</v>
      </c>
      <c r="CN142" s="32">
        <v>17500</v>
      </c>
      <c r="CO142" s="32">
        <v>0</v>
      </c>
      <c r="CP142" s="32">
        <v>4396965</v>
      </c>
      <c r="CR142" s="32">
        <v>219953</v>
      </c>
      <c r="CS142" s="32">
        <v>0</v>
      </c>
      <c r="CU142" s="32">
        <v>87500</v>
      </c>
      <c r="CV142" s="32">
        <v>0</v>
      </c>
      <c r="CW142" s="32">
        <v>4489451</v>
      </c>
      <c r="CX142" s="32">
        <v>42342</v>
      </c>
      <c r="CY142" s="32">
        <v>241753</v>
      </c>
      <c r="CZ142" s="32">
        <v>0</v>
      </c>
      <c r="DB142" s="32">
        <v>67500</v>
      </c>
      <c r="DC142" s="32">
        <v>94</v>
      </c>
      <c r="DD142" s="32">
        <v>4412104</v>
      </c>
      <c r="DE142" s="32">
        <v>41000</v>
      </c>
      <c r="DF142" s="32">
        <v>240153</v>
      </c>
      <c r="DG142" s="32">
        <v>0</v>
      </c>
      <c r="DI142" s="32">
        <v>67500</v>
      </c>
      <c r="DJ142" s="32">
        <v>445</v>
      </c>
      <c r="DK142" s="32">
        <v>4742436</v>
      </c>
      <c r="DL142" s="32">
        <v>44000</v>
      </c>
      <c r="DM142" s="32">
        <v>239253</v>
      </c>
      <c r="DN142" s="32">
        <v>0</v>
      </c>
      <c r="DP142" s="32">
        <v>67500</v>
      </c>
      <c r="DR142" s="32">
        <v>5026426</v>
      </c>
      <c r="DS142" s="32">
        <v>45500</v>
      </c>
      <c r="DT142" s="32">
        <v>239876</v>
      </c>
      <c r="DU142" s="32">
        <v>0</v>
      </c>
      <c r="DW142" s="32">
        <v>64000</v>
      </c>
      <c r="DX142" s="35"/>
      <c r="DY142" s="36">
        <v>4765852</v>
      </c>
      <c r="DZ142" s="36">
        <v>46000</v>
      </c>
      <c r="EA142" s="35"/>
      <c r="EB142" s="32">
        <v>0</v>
      </c>
      <c r="ED142" s="32">
        <v>60000</v>
      </c>
      <c r="EE142" s="32">
        <v>10920</v>
      </c>
      <c r="EF142" s="32">
        <v>3588613</v>
      </c>
      <c r="EG142" s="32">
        <v>801730</v>
      </c>
      <c r="EI142" s="32">
        <v>0</v>
      </c>
      <c r="EK142" s="32">
        <v>60000</v>
      </c>
      <c r="EL142" s="32">
        <v>906</v>
      </c>
      <c r="EM142" s="32">
        <v>3703346</v>
      </c>
      <c r="EN142" s="32">
        <v>690863</v>
      </c>
      <c r="EP142" s="32">
        <v>0</v>
      </c>
      <c r="ER142" s="32">
        <v>60000</v>
      </c>
      <c r="ES142" s="32">
        <v>632</v>
      </c>
      <c r="ET142" s="32">
        <v>3743591</v>
      </c>
      <c r="EU142" s="32">
        <v>690951</v>
      </c>
      <c r="EW142" s="32">
        <v>0</v>
      </c>
      <c r="EY142" s="32">
        <v>60000</v>
      </c>
      <c r="FA142" s="32">
        <v>3764700.25</v>
      </c>
      <c r="FB142" s="32">
        <v>489793.75</v>
      </c>
      <c r="FD142" s="32">
        <v>0</v>
      </c>
      <c r="FF142" s="32">
        <v>60000</v>
      </c>
      <c r="FH142" s="32">
        <v>3826641</v>
      </c>
      <c r="FI142" s="32">
        <v>397706.25</v>
      </c>
      <c r="FK142" s="32">
        <v>0</v>
      </c>
      <c r="FM142" s="32">
        <v>80000</v>
      </c>
      <c r="FO142" s="5">
        <v>3684865</v>
      </c>
      <c r="FP142" s="5">
        <v>396100</v>
      </c>
      <c r="FQ142" s="5">
        <v>0</v>
      </c>
      <c r="FR142" s="5">
        <v>0</v>
      </c>
      <c r="FS142" s="5">
        <v>0</v>
      </c>
      <c r="FT142" s="5">
        <v>80000</v>
      </c>
      <c r="FU142" s="5">
        <v>0</v>
      </c>
      <c r="FV142" s="5">
        <v>3714819</v>
      </c>
      <c r="FW142" s="5">
        <v>290325</v>
      </c>
      <c r="FX142" s="5">
        <v>0</v>
      </c>
      <c r="FY142" s="5">
        <v>0</v>
      </c>
      <c r="FZ142" s="5">
        <v>0</v>
      </c>
      <c r="GA142" s="5">
        <v>93500</v>
      </c>
      <c r="GB142" s="5">
        <v>0</v>
      </c>
      <c r="GC142" s="5">
        <v>3827940</v>
      </c>
      <c r="GD142" s="5">
        <v>285920</v>
      </c>
      <c r="GE142" s="5">
        <v>0</v>
      </c>
      <c r="GF142" s="5">
        <v>0</v>
      </c>
      <c r="GG142" s="5">
        <v>0</v>
      </c>
      <c r="GH142" s="5">
        <v>60000</v>
      </c>
      <c r="GI142" s="5">
        <v>0</v>
      </c>
      <c r="GJ142" s="5">
        <f>INDEX(Sheet1!$D$2:$D$434,MATCH(Data!B142,Sheet1!$B$2:$B$434,0))</f>
        <v>4160990</v>
      </c>
      <c r="GK142" s="5">
        <f>INDEX(Sheet1!$E$2:$E$434,MATCH(Data!B142,Sheet1!$B$2:$B$434,0))</f>
        <v>285858</v>
      </c>
      <c r="GL142" s="5">
        <f>INDEX(Sheet1!$H$2:$H$434,MATCH(Data!B142,Sheet1!$B$2:$B$434,0))</f>
        <v>0</v>
      </c>
      <c r="GM142" s="5">
        <f>INDEX(Sheet1!$K$2:$K$434,MATCH(Data!B142,Sheet1!$B$2:$B$434,0))</f>
        <v>0</v>
      </c>
      <c r="GN142" s="5">
        <f>INDEX(Sheet1!$F$2:$F$434,MATCH(Data!B142,Sheet1!$B$2:$B$434,0))</f>
        <v>0</v>
      </c>
      <c r="GO142" s="5">
        <f>INDEX(Sheet1!$I$2:$I$434,MATCH(Data!B142,Sheet1!$B$2:$B$434,0))</f>
        <v>93500</v>
      </c>
      <c r="GP142" s="5">
        <f>INDEX(Sheet1!$J$2:$J$434,MATCH(Data!B142,Sheet1!$B$2:$B$434,0))</f>
        <v>0</v>
      </c>
      <c r="GQ142" s="5">
        <v>4386559</v>
      </c>
      <c r="GR142" s="5">
        <v>289915</v>
      </c>
      <c r="GS142" s="5">
        <v>0</v>
      </c>
      <c r="GT142" s="5">
        <v>0</v>
      </c>
      <c r="GU142" s="5">
        <v>0</v>
      </c>
      <c r="GV142" s="5">
        <v>60000</v>
      </c>
      <c r="GW142" s="5">
        <v>0</v>
      </c>
    </row>
    <row r="143" spans="1:205" ht="12.75">
      <c r="A143" s="32">
        <v>2296</v>
      </c>
      <c r="B143" s="32" t="s">
        <v>227</v>
      </c>
      <c r="C143" s="32">
        <v>13793027</v>
      </c>
      <c r="D143" s="32">
        <v>0</v>
      </c>
      <c r="E143" s="32">
        <v>387153</v>
      </c>
      <c r="F143" s="32">
        <v>0</v>
      </c>
      <c r="G143" s="32">
        <v>0</v>
      </c>
      <c r="H143" s="32">
        <v>152387</v>
      </c>
      <c r="I143" s="32">
        <v>0</v>
      </c>
      <c r="J143" s="32">
        <v>13885442</v>
      </c>
      <c r="K143" s="32">
        <v>0</v>
      </c>
      <c r="L143" s="32">
        <v>375284</v>
      </c>
      <c r="M143" s="32">
        <v>0</v>
      </c>
      <c r="N143" s="32">
        <v>0</v>
      </c>
      <c r="O143" s="32">
        <v>129076</v>
      </c>
      <c r="P143" s="32">
        <v>0</v>
      </c>
      <c r="Q143" s="32">
        <v>14437679</v>
      </c>
      <c r="R143" s="32">
        <v>0</v>
      </c>
      <c r="S143" s="32">
        <v>374831</v>
      </c>
      <c r="T143" s="32">
        <v>0</v>
      </c>
      <c r="U143" s="32">
        <v>0</v>
      </c>
      <c r="V143" s="32">
        <v>135304</v>
      </c>
      <c r="W143" s="32">
        <v>0</v>
      </c>
      <c r="X143" s="32">
        <v>12808036</v>
      </c>
      <c r="Y143" s="32">
        <v>0</v>
      </c>
      <c r="Z143" s="32">
        <v>540323</v>
      </c>
      <c r="AA143" s="32">
        <v>0</v>
      </c>
      <c r="AB143" s="32">
        <v>0</v>
      </c>
      <c r="AC143" s="32">
        <v>136703</v>
      </c>
      <c r="AD143" s="32">
        <v>0</v>
      </c>
      <c r="AE143" s="32">
        <v>13149983</v>
      </c>
      <c r="AF143" s="32">
        <v>0</v>
      </c>
      <c r="AG143" s="32">
        <v>540323</v>
      </c>
      <c r="AH143" s="32">
        <v>0</v>
      </c>
      <c r="AI143" s="32">
        <v>0</v>
      </c>
      <c r="AJ143" s="32">
        <v>140733</v>
      </c>
      <c r="AK143" s="32">
        <v>0</v>
      </c>
      <c r="AL143" s="32">
        <v>12671623</v>
      </c>
      <c r="AM143" s="32">
        <v>0</v>
      </c>
      <c r="AN143" s="32">
        <v>533245</v>
      </c>
      <c r="AO143" s="32">
        <v>0</v>
      </c>
      <c r="AP143" s="32">
        <v>0</v>
      </c>
      <c r="AQ143" s="32">
        <v>127101</v>
      </c>
      <c r="AR143" s="32">
        <v>0</v>
      </c>
      <c r="AS143" s="32">
        <v>12572913</v>
      </c>
      <c r="AT143" s="32">
        <v>0</v>
      </c>
      <c r="AU143" s="32">
        <v>538045</v>
      </c>
      <c r="AV143" s="32">
        <v>0</v>
      </c>
      <c r="AW143" s="32">
        <v>0</v>
      </c>
      <c r="AX143" s="32">
        <v>118557</v>
      </c>
      <c r="AY143" s="32">
        <v>1214</v>
      </c>
      <c r="AZ143" s="32">
        <v>12484125</v>
      </c>
      <c r="BA143" s="32">
        <v>145801</v>
      </c>
      <c r="BB143" s="32">
        <v>532795</v>
      </c>
      <c r="BC143" s="32">
        <v>0</v>
      </c>
      <c r="BD143" s="32">
        <v>0</v>
      </c>
      <c r="BE143" s="32">
        <v>109650</v>
      </c>
      <c r="BF143" s="32">
        <v>3621</v>
      </c>
      <c r="BG143" s="32">
        <v>12863477</v>
      </c>
      <c r="BH143" s="32">
        <v>274044</v>
      </c>
      <c r="BI143" s="32">
        <v>531495</v>
      </c>
      <c r="BJ143" s="32">
        <v>0</v>
      </c>
      <c r="BK143" s="32">
        <v>0</v>
      </c>
      <c r="BL143" s="32">
        <v>315203</v>
      </c>
      <c r="BM143" s="32">
        <v>4900</v>
      </c>
      <c r="BN143" s="32">
        <v>12531574</v>
      </c>
      <c r="BO143" s="32">
        <v>147013</v>
      </c>
      <c r="BP143" s="32">
        <v>1075032</v>
      </c>
      <c r="BQ143" s="32">
        <v>0</v>
      </c>
      <c r="BR143" s="32">
        <v>0</v>
      </c>
      <c r="BS143" s="32">
        <v>671488</v>
      </c>
      <c r="BT143" s="32">
        <v>4874</v>
      </c>
      <c r="BU143" s="32">
        <v>12699896</v>
      </c>
      <c r="BV143" s="32">
        <v>0</v>
      </c>
      <c r="BW143" s="32">
        <v>1155000</v>
      </c>
      <c r="BX143" s="32">
        <v>0</v>
      </c>
      <c r="BY143" s="32">
        <v>0</v>
      </c>
      <c r="BZ143" s="32">
        <v>676176</v>
      </c>
      <c r="CA143" s="32">
        <v>4276</v>
      </c>
      <c r="CB143" s="32">
        <v>12284213</v>
      </c>
      <c r="CC143" s="32">
        <v>370991</v>
      </c>
      <c r="CD143" s="32">
        <v>1440000</v>
      </c>
      <c r="CE143" s="32">
        <v>0</v>
      </c>
      <c r="CF143" s="32">
        <v>0</v>
      </c>
      <c r="CG143" s="32">
        <v>990000</v>
      </c>
      <c r="CH143" s="32">
        <v>5200</v>
      </c>
      <c r="CI143" s="32">
        <v>12023012</v>
      </c>
      <c r="CJ143" s="32">
        <v>381669</v>
      </c>
      <c r="CL143" s="32">
        <v>0</v>
      </c>
      <c r="CN143" s="32">
        <v>990000</v>
      </c>
      <c r="CO143" s="32">
        <v>3761</v>
      </c>
      <c r="CP143" s="32">
        <v>13378288</v>
      </c>
      <c r="CQ143" s="32">
        <v>592098</v>
      </c>
      <c r="CS143" s="32">
        <v>0</v>
      </c>
      <c r="CU143" s="32">
        <v>690000</v>
      </c>
      <c r="CV143" s="32">
        <v>5190</v>
      </c>
      <c r="CW143" s="32">
        <v>12662521</v>
      </c>
      <c r="CX143" s="32">
        <v>599496</v>
      </c>
      <c r="CY143" s="32">
        <v>1503250</v>
      </c>
      <c r="CZ143" s="32">
        <v>0</v>
      </c>
      <c r="DA143" s="32">
        <v>200000</v>
      </c>
      <c r="DB143" s="32">
        <v>601500</v>
      </c>
      <c r="DC143" s="32">
        <v>5458</v>
      </c>
      <c r="DD143" s="32">
        <v>12623143</v>
      </c>
      <c r="DE143" s="32">
        <v>608499</v>
      </c>
      <c r="DF143" s="32">
        <v>1092275</v>
      </c>
      <c r="DG143" s="32">
        <v>0</v>
      </c>
      <c r="DH143" s="32">
        <v>200000</v>
      </c>
      <c r="DI143" s="32">
        <v>601500</v>
      </c>
      <c r="DJ143" s="32">
        <v>7293</v>
      </c>
      <c r="DK143" s="32">
        <v>13856296</v>
      </c>
      <c r="DL143" s="32">
        <v>424359</v>
      </c>
      <c r="DM143" s="32">
        <v>674420</v>
      </c>
      <c r="DN143" s="32">
        <v>0</v>
      </c>
      <c r="DO143" s="32">
        <v>200000</v>
      </c>
      <c r="DP143" s="32">
        <v>601500</v>
      </c>
      <c r="DQ143" s="32">
        <v>12744</v>
      </c>
      <c r="DR143" s="32">
        <v>13572992</v>
      </c>
      <c r="DS143" s="32">
        <v>523706</v>
      </c>
      <c r="DT143" s="32">
        <v>1092725</v>
      </c>
      <c r="DU143" s="32">
        <v>0</v>
      </c>
      <c r="DV143" s="32">
        <v>200000</v>
      </c>
      <c r="DW143" s="32">
        <v>626500</v>
      </c>
      <c r="DX143" s="38">
        <v>16555</v>
      </c>
      <c r="DY143" s="36">
        <v>13620190</v>
      </c>
      <c r="DZ143" s="36">
        <v>434560</v>
      </c>
      <c r="EA143" s="38">
        <v>1082725</v>
      </c>
      <c r="EB143" s="32">
        <v>0</v>
      </c>
      <c r="EC143" s="32">
        <v>200000</v>
      </c>
      <c r="ED143" s="32">
        <v>686500</v>
      </c>
      <c r="EE143" s="32">
        <v>5389</v>
      </c>
      <c r="EF143" s="32">
        <v>12430060</v>
      </c>
      <c r="EG143" s="32">
        <v>441011</v>
      </c>
      <c r="EH143" s="32">
        <v>1078225</v>
      </c>
      <c r="EI143" s="32">
        <v>0</v>
      </c>
      <c r="EJ143" s="32">
        <v>200000</v>
      </c>
      <c r="EK143" s="32">
        <v>691500</v>
      </c>
      <c r="EL143" s="32">
        <v>3718</v>
      </c>
      <c r="EM143" s="32">
        <v>12549078</v>
      </c>
      <c r="EN143" s="32">
        <v>424685</v>
      </c>
      <c r="EO143" s="32">
        <v>1077741</v>
      </c>
      <c r="EP143" s="32">
        <v>0</v>
      </c>
      <c r="EQ143" s="32">
        <v>200000</v>
      </c>
      <c r="ER143" s="32">
        <v>691500</v>
      </c>
      <c r="ES143" s="32">
        <v>2512</v>
      </c>
      <c r="ET143" s="32">
        <v>11796952</v>
      </c>
      <c r="EU143" s="32">
        <v>866949</v>
      </c>
      <c r="EV143" s="32">
        <v>1076163</v>
      </c>
      <c r="EW143" s="32">
        <v>0</v>
      </c>
      <c r="EX143" s="32">
        <v>200000</v>
      </c>
      <c r="EY143" s="32">
        <v>691500</v>
      </c>
      <c r="EZ143" s="32">
        <v>2512</v>
      </c>
      <c r="FA143" s="32">
        <v>12049558</v>
      </c>
      <c r="FB143" s="32">
        <v>850779</v>
      </c>
      <c r="FC143" s="32">
        <v>1073491</v>
      </c>
      <c r="FD143" s="32">
        <v>0</v>
      </c>
      <c r="FE143" s="32">
        <v>200000</v>
      </c>
      <c r="FF143" s="32">
        <v>413853</v>
      </c>
      <c r="FH143" s="32">
        <v>11956475</v>
      </c>
      <c r="FI143" s="32">
        <v>787893</v>
      </c>
      <c r="FJ143" s="32">
        <v>1031226</v>
      </c>
      <c r="FK143" s="32">
        <v>0</v>
      </c>
      <c r="FL143" s="32">
        <v>200000</v>
      </c>
      <c r="FM143" s="32">
        <v>434956</v>
      </c>
      <c r="FN143" s="32">
        <v>2126</v>
      </c>
      <c r="FO143" s="5">
        <v>11677718</v>
      </c>
      <c r="FP143" s="5">
        <v>1059215</v>
      </c>
      <c r="FQ143" s="5">
        <v>1005576</v>
      </c>
      <c r="FR143" s="5">
        <v>0</v>
      </c>
      <c r="FS143" s="5">
        <v>200000</v>
      </c>
      <c r="FT143" s="5">
        <v>476304</v>
      </c>
      <c r="FU143" s="5">
        <v>0</v>
      </c>
      <c r="FV143" s="5">
        <v>11421469</v>
      </c>
      <c r="FW143" s="5">
        <v>969465</v>
      </c>
      <c r="FX143" s="5">
        <v>1313212</v>
      </c>
      <c r="FY143" s="5">
        <v>0</v>
      </c>
      <c r="FZ143" s="5">
        <v>200000</v>
      </c>
      <c r="GA143" s="5">
        <v>481418</v>
      </c>
      <c r="GB143" s="5">
        <v>4334</v>
      </c>
      <c r="GC143" s="5">
        <v>11717134</v>
      </c>
      <c r="GD143" s="5">
        <v>1068310</v>
      </c>
      <c r="GE143" s="5">
        <v>2458343</v>
      </c>
      <c r="GF143" s="5">
        <v>0</v>
      </c>
      <c r="GG143" s="5">
        <v>200000</v>
      </c>
      <c r="GH143" s="5">
        <v>561836</v>
      </c>
      <c r="GI143" s="5">
        <v>0</v>
      </c>
      <c r="GJ143" s="5">
        <f>INDEX(Sheet1!$D$2:$D$434,MATCH(Data!B143,Sheet1!$B$2:$B$434,0))</f>
        <v>11268646</v>
      </c>
      <c r="GK143" s="5">
        <f>INDEX(Sheet1!$E$2:$E$434,MATCH(Data!B143,Sheet1!$B$2:$B$434,0))</f>
        <v>678898</v>
      </c>
      <c r="GL143" s="5">
        <f>INDEX(Sheet1!$H$2:$H$434,MATCH(Data!B143,Sheet1!$B$2:$B$434,0))</f>
        <v>2981471</v>
      </c>
      <c r="GM143" s="5">
        <f>INDEX(Sheet1!$K$2:$K$434,MATCH(Data!B143,Sheet1!$B$2:$B$434,0))</f>
        <v>0</v>
      </c>
      <c r="GN143" s="5">
        <f>INDEX(Sheet1!$F$2:$F$434,MATCH(Data!B143,Sheet1!$B$2:$B$434,0))</f>
        <v>0</v>
      </c>
      <c r="GO143" s="5">
        <f>INDEX(Sheet1!$I$2:$I$434,MATCH(Data!B143,Sheet1!$B$2:$B$434,0))</f>
        <v>741068</v>
      </c>
      <c r="GP143" s="5">
        <f>INDEX(Sheet1!$J$2:$J$434,MATCH(Data!B143,Sheet1!$B$2:$B$434,0))</f>
        <v>0</v>
      </c>
      <c r="GQ143" s="5">
        <v>9966234</v>
      </c>
      <c r="GR143" s="5">
        <v>871052</v>
      </c>
      <c r="GS143" s="5">
        <v>3939980</v>
      </c>
      <c r="GT143" s="5">
        <v>0</v>
      </c>
      <c r="GU143" s="5">
        <v>200000</v>
      </c>
      <c r="GV143" s="5">
        <v>591068</v>
      </c>
      <c r="GW143" s="5">
        <v>0</v>
      </c>
    </row>
    <row r="144" spans="1:205" ht="12.75">
      <c r="A144" s="32">
        <v>2303</v>
      </c>
      <c r="B144" s="32" t="s">
        <v>228</v>
      </c>
      <c r="C144" s="32">
        <v>16223520</v>
      </c>
      <c r="D144" s="32">
        <v>0</v>
      </c>
      <c r="E144" s="32">
        <v>1039175</v>
      </c>
      <c r="F144" s="32">
        <v>0</v>
      </c>
      <c r="G144" s="32">
        <v>0</v>
      </c>
      <c r="H144" s="32">
        <v>0</v>
      </c>
      <c r="I144" s="32">
        <v>0</v>
      </c>
      <c r="J144" s="32">
        <v>16607052</v>
      </c>
      <c r="K144" s="32">
        <v>0</v>
      </c>
      <c r="L144" s="32">
        <v>1184624</v>
      </c>
      <c r="M144" s="32">
        <v>0</v>
      </c>
      <c r="N144" s="32">
        <v>0</v>
      </c>
      <c r="O144" s="32">
        <v>0</v>
      </c>
      <c r="P144" s="32">
        <v>0</v>
      </c>
      <c r="Q144" s="32">
        <v>17477658</v>
      </c>
      <c r="R144" s="32">
        <v>0</v>
      </c>
      <c r="S144" s="32">
        <v>1211891</v>
      </c>
      <c r="T144" s="32">
        <v>0</v>
      </c>
      <c r="U144" s="32">
        <v>0</v>
      </c>
      <c r="V144" s="32">
        <v>0</v>
      </c>
      <c r="W144" s="32">
        <v>0</v>
      </c>
      <c r="X144" s="32">
        <v>14317312</v>
      </c>
      <c r="Y144" s="32">
        <v>0</v>
      </c>
      <c r="Z144" s="32">
        <v>1265152</v>
      </c>
      <c r="AA144" s="32">
        <v>0</v>
      </c>
      <c r="AB144" s="32">
        <v>0</v>
      </c>
      <c r="AC144" s="32">
        <v>0</v>
      </c>
      <c r="AD144" s="32">
        <v>0</v>
      </c>
      <c r="AE144" s="32">
        <v>14213402</v>
      </c>
      <c r="AF144" s="32">
        <v>0</v>
      </c>
      <c r="AG144" s="32">
        <v>1160411</v>
      </c>
      <c r="AH144" s="32">
        <v>0</v>
      </c>
      <c r="AI144" s="32">
        <v>0</v>
      </c>
      <c r="AJ144" s="32">
        <v>0</v>
      </c>
      <c r="AK144" s="32">
        <v>0</v>
      </c>
      <c r="AL144" s="32">
        <v>14151422</v>
      </c>
      <c r="AM144" s="32">
        <v>0</v>
      </c>
      <c r="AN144" s="32">
        <v>1155904</v>
      </c>
      <c r="AO144" s="32">
        <v>0</v>
      </c>
      <c r="AP144" s="32">
        <v>0</v>
      </c>
      <c r="AQ144" s="32">
        <v>0</v>
      </c>
      <c r="AR144" s="32">
        <v>0</v>
      </c>
      <c r="AS144" s="32">
        <v>13709661</v>
      </c>
      <c r="AT144" s="32">
        <v>151786</v>
      </c>
      <c r="AU144" s="32">
        <v>1159421</v>
      </c>
      <c r="AV144" s="32">
        <v>0</v>
      </c>
      <c r="AW144" s="32">
        <v>0</v>
      </c>
      <c r="AX144" s="32">
        <v>0</v>
      </c>
      <c r="AY144" s="32">
        <v>0</v>
      </c>
      <c r="AZ144" s="32">
        <v>13003133</v>
      </c>
      <c r="BA144" s="32">
        <v>203473</v>
      </c>
      <c r="BB144" s="32">
        <v>1155778</v>
      </c>
      <c r="BC144" s="32">
        <v>0</v>
      </c>
      <c r="BD144" s="32">
        <v>0</v>
      </c>
      <c r="BE144" s="32">
        <v>0</v>
      </c>
      <c r="BF144" s="32">
        <v>0</v>
      </c>
      <c r="BG144" s="32">
        <v>13580041</v>
      </c>
      <c r="BH144" s="32">
        <v>202881</v>
      </c>
      <c r="BI144" s="32">
        <v>1159421</v>
      </c>
      <c r="BJ144" s="32">
        <v>0</v>
      </c>
      <c r="BK144" s="32">
        <v>0</v>
      </c>
      <c r="BL144" s="32">
        <v>0</v>
      </c>
      <c r="BM144" s="32">
        <v>0</v>
      </c>
      <c r="BN144" s="32">
        <v>14122388</v>
      </c>
      <c r="BO144" s="32">
        <v>203208</v>
      </c>
      <c r="BP144" s="32">
        <v>1152686</v>
      </c>
      <c r="BQ144" s="32">
        <v>0</v>
      </c>
      <c r="BR144" s="32">
        <v>0</v>
      </c>
      <c r="BS144" s="32">
        <v>0</v>
      </c>
      <c r="BT144" s="32">
        <v>37467</v>
      </c>
      <c r="BU144" s="32">
        <v>14677144</v>
      </c>
      <c r="BV144" s="32">
        <v>0</v>
      </c>
      <c r="BW144" s="32">
        <v>1514694</v>
      </c>
      <c r="BX144" s="32">
        <v>0</v>
      </c>
      <c r="BY144" s="32">
        <v>0</v>
      </c>
      <c r="BZ144" s="32">
        <v>122435</v>
      </c>
      <c r="CA144" s="32">
        <v>13654</v>
      </c>
      <c r="CB144" s="32">
        <v>15935950</v>
      </c>
      <c r="CC144" s="32">
        <v>0</v>
      </c>
      <c r="CD144" s="32">
        <v>1374372</v>
      </c>
      <c r="CE144" s="32">
        <v>0</v>
      </c>
      <c r="CF144" s="32">
        <v>0</v>
      </c>
      <c r="CG144" s="32">
        <v>102669</v>
      </c>
      <c r="CH144" s="32">
        <v>11598</v>
      </c>
      <c r="CI144" s="32">
        <v>16194458</v>
      </c>
      <c r="CJ144" s="32">
        <v>192352</v>
      </c>
      <c r="CK144" s="32">
        <v>1556573</v>
      </c>
      <c r="CL144" s="32">
        <v>0</v>
      </c>
      <c r="CN144" s="32">
        <v>149019</v>
      </c>
      <c r="CO144" s="32">
        <v>31982</v>
      </c>
      <c r="CP144" s="32">
        <v>16276665</v>
      </c>
      <c r="CQ144" s="32">
        <v>294278</v>
      </c>
      <c r="CR144" s="32">
        <v>1598141</v>
      </c>
      <c r="CS144" s="32">
        <v>0</v>
      </c>
      <c r="CU144" s="32">
        <v>196122</v>
      </c>
      <c r="CV144" s="32">
        <v>11253</v>
      </c>
      <c r="CW144" s="32">
        <v>16362155</v>
      </c>
      <c r="CX144" s="32">
        <v>305835</v>
      </c>
      <c r="CY144" s="32">
        <v>3364613</v>
      </c>
      <c r="CZ144" s="32">
        <v>0</v>
      </c>
      <c r="DB144" s="32">
        <v>281197</v>
      </c>
      <c r="DC144" s="32">
        <v>3146</v>
      </c>
      <c r="DD144" s="32">
        <v>17357573</v>
      </c>
      <c r="DE144" s="32">
        <v>311685</v>
      </c>
      <c r="DF144" s="32">
        <v>3945974</v>
      </c>
      <c r="DG144" s="32">
        <v>0</v>
      </c>
      <c r="DI144" s="32">
        <v>259529</v>
      </c>
      <c r="DJ144" s="32">
        <v>6892</v>
      </c>
      <c r="DK144" s="32">
        <v>19545364</v>
      </c>
      <c r="DL144" s="32">
        <v>321810</v>
      </c>
      <c r="DM144" s="32">
        <v>4111030</v>
      </c>
      <c r="DN144" s="32">
        <v>0</v>
      </c>
      <c r="DP144" s="32">
        <v>346373</v>
      </c>
      <c r="DQ144" s="32">
        <v>5130</v>
      </c>
      <c r="DR144" s="32">
        <v>19939509</v>
      </c>
      <c r="DS144" s="32">
        <v>524161</v>
      </c>
      <c r="DT144" s="32">
        <v>4224731</v>
      </c>
      <c r="DU144" s="32">
        <v>0</v>
      </c>
      <c r="DW144" s="32">
        <v>346373</v>
      </c>
      <c r="DX144" s="38">
        <v>10494</v>
      </c>
      <c r="DY144" s="36">
        <v>19818798</v>
      </c>
      <c r="DZ144" s="36">
        <v>339810</v>
      </c>
      <c r="EA144" s="38">
        <v>4447469</v>
      </c>
      <c r="EB144" s="32">
        <v>0</v>
      </c>
      <c r="ED144" s="32">
        <v>346373</v>
      </c>
      <c r="EE144" s="32">
        <v>7721</v>
      </c>
      <c r="EF144" s="32">
        <v>20030908</v>
      </c>
      <c r="EG144" s="32">
        <v>312886</v>
      </c>
      <c r="EH144" s="32">
        <v>4330713</v>
      </c>
      <c r="EI144" s="32">
        <v>0</v>
      </c>
      <c r="EK144" s="32">
        <v>270879</v>
      </c>
      <c r="EL144" s="32">
        <v>14785</v>
      </c>
      <c r="EM144" s="32">
        <v>17882242</v>
      </c>
      <c r="EN144" s="32">
        <v>528001</v>
      </c>
      <c r="EO144" s="32">
        <v>4427683</v>
      </c>
      <c r="EP144" s="32">
        <v>0</v>
      </c>
      <c r="ER144" s="32">
        <v>270879</v>
      </c>
      <c r="ES144" s="32">
        <v>6018</v>
      </c>
      <c r="ET144" s="32">
        <v>17656514</v>
      </c>
      <c r="EU144" s="32">
        <v>536645</v>
      </c>
      <c r="EV144" s="32">
        <v>4340900</v>
      </c>
      <c r="EW144" s="32">
        <v>0</v>
      </c>
      <c r="EY144" s="32">
        <v>270879</v>
      </c>
      <c r="EZ144" s="32">
        <v>5960</v>
      </c>
      <c r="FA144" s="32">
        <v>18168568</v>
      </c>
      <c r="FB144" s="32">
        <v>548318</v>
      </c>
      <c r="FC144" s="32">
        <v>4068987</v>
      </c>
      <c r="FD144" s="32">
        <v>0</v>
      </c>
      <c r="FF144" s="32">
        <v>270879</v>
      </c>
      <c r="FH144" s="32">
        <v>17105929</v>
      </c>
      <c r="FI144" s="32">
        <v>1493144</v>
      </c>
      <c r="FJ144" s="32">
        <v>4341700</v>
      </c>
      <c r="FK144" s="32">
        <v>0</v>
      </c>
      <c r="FM144" s="32">
        <v>247551</v>
      </c>
      <c r="FN144" s="32">
        <v>2342</v>
      </c>
      <c r="FO144" s="5">
        <v>16806917</v>
      </c>
      <c r="FP144" s="5">
        <v>1131040</v>
      </c>
      <c r="FQ144" s="5">
        <v>4339413</v>
      </c>
      <c r="FR144" s="5">
        <v>0</v>
      </c>
      <c r="FS144" s="5">
        <v>0</v>
      </c>
      <c r="FT144" s="5">
        <v>245000</v>
      </c>
      <c r="FU144" s="5">
        <v>1302</v>
      </c>
      <c r="FV144" s="5">
        <v>15582397</v>
      </c>
      <c r="FW144" s="5">
        <v>831465</v>
      </c>
      <c r="FX144" s="5">
        <v>4338156</v>
      </c>
      <c r="FY144" s="5">
        <v>0</v>
      </c>
      <c r="FZ144" s="5">
        <v>0</v>
      </c>
      <c r="GA144" s="5">
        <v>225000</v>
      </c>
      <c r="GB144" s="5">
        <v>13119</v>
      </c>
      <c r="GC144" s="5">
        <v>15314211</v>
      </c>
      <c r="GD144" s="5">
        <v>875920</v>
      </c>
      <c r="GE144" s="5">
        <v>4417018</v>
      </c>
      <c r="GF144" s="5">
        <v>0</v>
      </c>
      <c r="GG144" s="5">
        <v>0</v>
      </c>
      <c r="GH144" s="5">
        <v>200000</v>
      </c>
      <c r="GI144" s="5">
        <v>2752</v>
      </c>
      <c r="GJ144" s="5">
        <f>INDEX(Sheet1!$D$2:$D$434,MATCH(Data!B144,Sheet1!$B$2:$B$434,0))</f>
        <v>15095526</v>
      </c>
      <c r="GK144" s="5">
        <f>INDEX(Sheet1!$E$2:$E$434,MATCH(Data!B144,Sheet1!$B$2:$B$434,0))</f>
        <v>862374</v>
      </c>
      <c r="GL144" s="5">
        <f>INDEX(Sheet1!$H$2:$H$434,MATCH(Data!B144,Sheet1!$B$2:$B$434,0))</f>
        <v>4395498</v>
      </c>
      <c r="GM144" s="5">
        <f>INDEX(Sheet1!$K$2:$K$434,MATCH(Data!B144,Sheet1!$B$2:$B$434,0))</f>
        <v>0</v>
      </c>
      <c r="GN144" s="5">
        <f>INDEX(Sheet1!$F$2:$F$434,MATCH(Data!B144,Sheet1!$B$2:$B$434,0))</f>
        <v>0</v>
      </c>
      <c r="GO144" s="5">
        <f>INDEX(Sheet1!$I$2:$I$434,MATCH(Data!B144,Sheet1!$B$2:$B$434,0))</f>
        <v>200000</v>
      </c>
      <c r="GP144" s="5">
        <f>INDEX(Sheet1!$J$2:$J$434,MATCH(Data!B144,Sheet1!$B$2:$B$434,0))</f>
        <v>805</v>
      </c>
      <c r="GQ144" s="5">
        <v>14755547</v>
      </c>
      <c r="GR144" s="5">
        <v>794090</v>
      </c>
      <c r="GS144" s="5">
        <v>4951022</v>
      </c>
      <c r="GT144" s="5">
        <v>0</v>
      </c>
      <c r="GU144" s="5">
        <v>0</v>
      </c>
      <c r="GV144" s="5">
        <v>204000</v>
      </c>
      <c r="GW144" s="5">
        <v>1203</v>
      </c>
    </row>
    <row r="145" spans="1:205" ht="12.75">
      <c r="A145" s="32">
        <v>2394</v>
      </c>
      <c r="B145" s="32" t="s">
        <v>229</v>
      </c>
      <c r="C145" s="32">
        <v>1216956</v>
      </c>
      <c r="D145" s="32">
        <v>0</v>
      </c>
      <c r="E145" s="32">
        <v>140690</v>
      </c>
      <c r="F145" s="32">
        <v>0</v>
      </c>
      <c r="G145" s="32">
        <v>70000</v>
      </c>
      <c r="H145" s="32">
        <v>4000</v>
      </c>
      <c r="I145" s="32">
        <v>0</v>
      </c>
      <c r="J145" s="32">
        <v>1137283</v>
      </c>
      <c r="K145" s="32">
        <v>0</v>
      </c>
      <c r="L145" s="32">
        <v>138700</v>
      </c>
      <c r="M145" s="32">
        <v>0</v>
      </c>
      <c r="N145" s="32">
        <v>70000</v>
      </c>
      <c r="O145" s="32">
        <v>4000</v>
      </c>
      <c r="P145" s="32">
        <v>0</v>
      </c>
      <c r="Q145" s="32">
        <v>1237482</v>
      </c>
      <c r="R145" s="32">
        <v>0</v>
      </c>
      <c r="S145" s="32">
        <v>136129</v>
      </c>
      <c r="T145" s="32">
        <v>0</v>
      </c>
      <c r="U145" s="32">
        <v>0</v>
      </c>
      <c r="V145" s="32">
        <v>4000</v>
      </c>
      <c r="W145" s="32">
        <v>0</v>
      </c>
      <c r="X145" s="32">
        <v>1040225</v>
      </c>
      <c r="Y145" s="32">
        <v>0</v>
      </c>
      <c r="Z145" s="32">
        <v>319354</v>
      </c>
      <c r="AA145" s="32">
        <v>0</v>
      </c>
      <c r="AB145" s="32">
        <v>0</v>
      </c>
      <c r="AC145" s="32">
        <v>4000</v>
      </c>
      <c r="AD145" s="32">
        <v>0</v>
      </c>
      <c r="AE145" s="32">
        <v>825991</v>
      </c>
      <c r="AF145" s="32">
        <v>0</v>
      </c>
      <c r="AG145" s="32">
        <v>370352</v>
      </c>
      <c r="AH145" s="32">
        <v>0</v>
      </c>
      <c r="AI145" s="32">
        <v>0</v>
      </c>
      <c r="AJ145" s="32">
        <v>0</v>
      </c>
      <c r="AK145" s="32">
        <v>0</v>
      </c>
      <c r="AL145" s="32">
        <v>943965</v>
      </c>
      <c r="AM145" s="32">
        <v>0</v>
      </c>
      <c r="AN145" s="32">
        <v>441000</v>
      </c>
      <c r="AO145" s="32">
        <v>0</v>
      </c>
      <c r="AP145" s="32">
        <v>0</v>
      </c>
      <c r="AQ145" s="32">
        <v>4000</v>
      </c>
      <c r="AR145" s="32">
        <v>0</v>
      </c>
      <c r="AS145" s="32">
        <v>914367</v>
      </c>
      <c r="AT145" s="32">
        <v>0</v>
      </c>
      <c r="AU145" s="32">
        <v>425510</v>
      </c>
      <c r="AV145" s="32">
        <v>0</v>
      </c>
      <c r="AW145" s="32">
        <v>0</v>
      </c>
      <c r="AX145" s="32">
        <v>4000</v>
      </c>
      <c r="AY145" s="32">
        <v>0</v>
      </c>
      <c r="AZ145" s="32">
        <v>907203</v>
      </c>
      <c r="BA145" s="32">
        <v>0</v>
      </c>
      <c r="BB145" s="32">
        <v>482660</v>
      </c>
      <c r="BC145" s="32">
        <v>0</v>
      </c>
      <c r="BD145" s="32">
        <v>0</v>
      </c>
      <c r="BE145" s="32">
        <v>4000</v>
      </c>
      <c r="BF145" s="32">
        <v>0</v>
      </c>
      <c r="BG145" s="32">
        <v>827973</v>
      </c>
      <c r="BH145" s="32">
        <v>0</v>
      </c>
      <c r="BI145" s="32">
        <v>426748</v>
      </c>
      <c r="BJ145" s="32">
        <v>0</v>
      </c>
      <c r="BK145" s="32">
        <v>0</v>
      </c>
      <c r="BL145" s="32">
        <v>18000</v>
      </c>
      <c r="BM145" s="32">
        <v>0</v>
      </c>
      <c r="BN145" s="32">
        <v>1220119</v>
      </c>
      <c r="BO145" s="32">
        <v>0</v>
      </c>
      <c r="BP145" s="32">
        <v>392000</v>
      </c>
      <c r="BQ145" s="32">
        <v>0</v>
      </c>
      <c r="BR145" s="32">
        <v>0</v>
      </c>
      <c r="BS145" s="32">
        <v>0</v>
      </c>
      <c r="BT145" s="32">
        <v>0</v>
      </c>
      <c r="BU145" s="32">
        <v>1076693</v>
      </c>
      <c r="BV145" s="32">
        <v>0</v>
      </c>
      <c r="BW145" s="32">
        <v>485726</v>
      </c>
      <c r="BX145" s="32">
        <v>0</v>
      </c>
      <c r="BY145" s="32">
        <v>0</v>
      </c>
      <c r="BZ145" s="32">
        <v>18000</v>
      </c>
      <c r="CA145" s="32">
        <v>226</v>
      </c>
      <c r="CB145" s="32">
        <v>1185705</v>
      </c>
      <c r="CC145" s="32">
        <v>0</v>
      </c>
      <c r="CD145" s="32">
        <v>492871</v>
      </c>
      <c r="CE145" s="32">
        <v>0</v>
      </c>
      <c r="CF145" s="32">
        <v>0</v>
      </c>
      <c r="CG145" s="32">
        <v>18000</v>
      </c>
      <c r="CH145" s="32">
        <v>0</v>
      </c>
      <c r="CI145" s="32">
        <v>1600219</v>
      </c>
      <c r="CK145" s="32">
        <v>498772</v>
      </c>
      <c r="CL145" s="32">
        <v>0</v>
      </c>
      <c r="CO145" s="32">
        <v>371</v>
      </c>
      <c r="CP145" s="32">
        <v>1445143</v>
      </c>
      <c r="CR145" s="32">
        <v>506405</v>
      </c>
      <c r="CS145" s="32">
        <v>0</v>
      </c>
      <c r="CV145" s="32">
        <v>371</v>
      </c>
      <c r="CW145" s="32">
        <v>1615977</v>
      </c>
      <c r="CY145" s="32">
        <v>513285</v>
      </c>
      <c r="CZ145" s="32">
        <v>0</v>
      </c>
      <c r="DC145" s="32">
        <v>0</v>
      </c>
      <c r="DD145" s="32">
        <v>1803558</v>
      </c>
      <c r="DF145" s="32">
        <v>514005</v>
      </c>
      <c r="DG145" s="32">
        <v>0</v>
      </c>
      <c r="DI145" s="32">
        <v>30000</v>
      </c>
      <c r="DK145" s="32">
        <v>1769970</v>
      </c>
      <c r="DM145" s="32">
        <v>518740</v>
      </c>
      <c r="DN145" s="32">
        <v>0</v>
      </c>
      <c r="DP145" s="32">
        <v>20000</v>
      </c>
      <c r="DR145" s="32">
        <v>1837601</v>
      </c>
      <c r="DT145" s="32">
        <v>512240</v>
      </c>
      <c r="DU145" s="32">
        <v>0</v>
      </c>
      <c r="DW145" s="32">
        <v>30000</v>
      </c>
      <c r="DX145" s="35"/>
      <c r="DY145" s="36">
        <v>1838681</v>
      </c>
      <c r="DZ145" s="37"/>
      <c r="EA145" s="38">
        <v>484573</v>
      </c>
      <c r="EB145" s="32">
        <v>0</v>
      </c>
      <c r="ED145" s="32">
        <v>40000</v>
      </c>
      <c r="EF145" s="32">
        <v>2064808</v>
      </c>
      <c r="EH145" s="32">
        <v>481775</v>
      </c>
      <c r="EI145" s="32">
        <v>0</v>
      </c>
      <c r="EK145" s="32">
        <v>10000</v>
      </c>
      <c r="EM145" s="32">
        <v>2232836</v>
      </c>
      <c r="EO145" s="32">
        <v>500870</v>
      </c>
      <c r="EP145" s="32">
        <v>0</v>
      </c>
      <c r="ER145" s="32">
        <v>10000</v>
      </c>
      <c r="ET145" s="32">
        <v>2132504</v>
      </c>
      <c r="EV145" s="32">
        <v>483254</v>
      </c>
      <c r="EW145" s="32">
        <v>0</v>
      </c>
      <c r="EY145" s="32">
        <v>10000</v>
      </c>
      <c r="FA145" s="32">
        <v>2208268</v>
      </c>
      <c r="FC145" s="32">
        <v>497732</v>
      </c>
      <c r="FD145" s="32">
        <v>0</v>
      </c>
      <c r="FF145" s="32">
        <v>10000</v>
      </c>
      <c r="FH145" s="32">
        <v>2341952</v>
      </c>
      <c r="FJ145" s="32"/>
      <c r="FK145" s="32">
        <v>0</v>
      </c>
      <c r="FM145" s="32">
        <v>10000</v>
      </c>
      <c r="FO145" s="5">
        <v>2253127</v>
      </c>
      <c r="FP145" s="5">
        <v>0</v>
      </c>
      <c r="FQ145" s="5">
        <v>0</v>
      </c>
      <c r="FR145" s="5">
        <v>0</v>
      </c>
      <c r="FS145" s="5">
        <v>0</v>
      </c>
      <c r="FT145" s="5">
        <v>10000</v>
      </c>
      <c r="FU145" s="5">
        <v>0</v>
      </c>
      <c r="FV145" s="5">
        <v>2327194</v>
      </c>
      <c r="FW145" s="5">
        <v>0</v>
      </c>
      <c r="FX145" s="5">
        <v>0</v>
      </c>
      <c r="FY145" s="5">
        <v>0</v>
      </c>
      <c r="FZ145" s="5">
        <v>0</v>
      </c>
      <c r="GA145" s="5">
        <v>15000</v>
      </c>
      <c r="GB145" s="5">
        <v>0</v>
      </c>
      <c r="GC145" s="5">
        <v>2527333</v>
      </c>
      <c r="GD145" s="5">
        <v>0</v>
      </c>
      <c r="GE145" s="5">
        <v>0</v>
      </c>
      <c r="GF145" s="5">
        <v>0</v>
      </c>
      <c r="GG145" s="5">
        <v>0</v>
      </c>
      <c r="GH145" s="5">
        <v>15000</v>
      </c>
      <c r="GI145" s="5">
        <v>0</v>
      </c>
      <c r="GJ145" s="5">
        <f>INDEX(Sheet1!$D$2:$D$434,MATCH(Data!B145,Sheet1!$B$2:$B$434,0))</f>
        <v>2389222</v>
      </c>
      <c r="GK145" s="5">
        <f>INDEX(Sheet1!$E$2:$E$434,MATCH(Data!B145,Sheet1!$B$2:$B$434,0))</f>
        <v>0</v>
      </c>
      <c r="GL145" s="5">
        <f>INDEX(Sheet1!$H$2:$H$434,MATCH(Data!B145,Sheet1!$B$2:$B$434,0))</f>
        <v>0</v>
      </c>
      <c r="GM145" s="5">
        <f>INDEX(Sheet1!$K$2:$K$434,MATCH(Data!B145,Sheet1!$B$2:$B$434,0))</f>
        <v>0</v>
      </c>
      <c r="GN145" s="5">
        <f>INDEX(Sheet1!$F$2:$F$434,MATCH(Data!B145,Sheet1!$B$2:$B$434,0))</f>
        <v>0</v>
      </c>
      <c r="GO145" s="5">
        <f>INDEX(Sheet1!$I$2:$I$434,MATCH(Data!B145,Sheet1!$B$2:$B$434,0))</f>
        <v>15000</v>
      </c>
      <c r="GP145" s="5">
        <f>INDEX(Sheet1!$J$2:$J$434,MATCH(Data!B145,Sheet1!$B$2:$B$434,0))</f>
        <v>0</v>
      </c>
      <c r="GQ145" s="5">
        <v>2330591</v>
      </c>
      <c r="GR145" s="5">
        <v>0</v>
      </c>
      <c r="GS145" s="5">
        <v>0</v>
      </c>
      <c r="GT145" s="5">
        <v>0</v>
      </c>
      <c r="GU145" s="5">
        <v>0</v>
      </c>
      <c r="GV145" s="5">
        <v>15000</v>
      </c>
      <c r="GW145" s="5">
        <v>0</v>
      </c>
    </row>
    <row r="146" spans="1:205" ht="12.75">
      <c r="A146" s="32">
        <v>2415</v>
      </c>
      <c r="B146" s="32" t="s">
        <v>230</v>
      </c>
      <c r="CE146" s="32">
        <v>0</v>
      </c>
      <c r="CW146" s="32">
        <v>1015081.28</v>
      </c>
      <c r="CZ146" s="32">
        <v>0</v>
      </c>
      <c r="DC146" s="32">
        <v>0</v>
      </c>
      <c r="DD146" s="32">
        <v>1022921</v>
      </c>
      <c r="DG146" s="32">
        <v>0</v>
      </c>
      <c r="DK146" s="32">
        <v>1063000</v>
      </c>
      <c r="DN146" s="32">
        <v>0</v>
      </c>
      <c r="DR146" s="32">
        <v>1076746</v>
      </c>
      <c r="DU146" s="32">
        <v>0</v>
      </c>
      <c r="DX146" s="35"/>
      <c r="DY146" s="36">
        <v>1083966</v>
      </c>
      <c r="DZ146" s="37"/>
      <c r="EA146" s="35"/>
      <c r="EB146" s="32">
        <v>0</v>
      </c>
      <c r="EF146" s="32">
        <v>1217155</v>
      </c>
      <c r="EI146" s="32">
        <v>0</v>
      </c>
      <c r="EM146" s="32">
        <v>1055566</v>
      </c>
      <c r="EN146" s="32">
        <v>203990</v>
      </c>
      <c r="EP146" s="32">
        <v>0</v>
      </c>
      <c r="ET146" s="32">
        <v>1063705</v>
      </c>
      <c r="EU146" s="32">
        <v>203700</v>
      </c>
      <c r="EW146" s="32">
        <v>0</v>
      </c>
      <c r="FA146" s="32">
        <v>1133180</v>
      </c>
      <c r="FB146" s="32">
        <v>203940</v>
      </c>
      <c r="FD146" s="32">
        <v>0</v>
      </c>
      <c r="FH146" s="32">
        <v>1178008</v>
      </c>
      <c r="FI146" s="32">
        <v>209940</v>
      </c>
      <c r="FK146" s="32">
        <v>0</v>
      </c>
      <c r="FO146" s="5">
        <v>1239729</v>
      </c>
      <c r="FP146" s="5">
        <v>200940</v>
      </c>
      <c r="FQ146" s="5">
        <v>0</v>
      </c>
      <c r="FR146" s="5">
        <v>0</v>
      </c>
      <c r="FS146" s="5">
        <v>0</v>
      </c>
      <c r="FT146" s="5">
        <v>0</v>
      </c>
      <c r="FU146" s="5">
        <v>0</v>
      </c>
      <c r="FV146" s="5">
        <v>1715975</v>
      </c>
      <c r="FW146" s="5">
        <v>0</v>
      </c>
      <c r="FX146" s="5">
        <v>0</v>
      </c>
      <c r="FY146" s="5">
        <v>0</v>
      </c>
      <c r="FZ146" s="5">
        <v>0</v>
      </c>
      <c r="GA146" s="5">
        <v>35000</v>
      </c>
      <c r="GB146" s="5">
        <v>0</v>
      </c>
      <c r="GC146" s="5">
        <v>1616000</v>
      </c>
      <c r="GD146" s="5">
        <v>0</v>
      </c>
      <c r="GE146" s="5">
        <v>85000</v>
      </c>
      <c r="GF146" s="5">
        <v>0</v>
      </c>
      <c r="GG146" s="5">
        <v>0</v>
      </c>
      <c r="GH146" s="5">
        <v>30000</v>
      </c>
      <c r="GI146" s="5">
        <v>0</v>
      </c>
      <c r="GJ146" s="5">
        <f>INDEX(Sheet1!$D$2:$D$434,MATCH(Data!B146,Sheet1!$B$2:$B$434,0))</f>
        <v>1732389</v>
      </c>
      <c r="GK146" s="5">
        <f>INDEX(Sheet1!$E$2:$E$434,MATCH(Data!B146,Sheet1!$B$2:$B$434,0))</f>
        <v>0</v>
      </c>
      <c r="GL146" s="5">
        <f>INDEX(Sheet1!$H$2:$H$434,MATCH(Data!B146,Sheet1!$B$2:$B$434,0))</f>
        <v>175000</v>
      </c>
      <c r="GM146" s="5">
        <f>INDEX(Sheet1!$K$2:$K$434,MATCH(Data!B146,Sheet1!$B$2:$B$434,0))</f>
        <v>0</v>
      </c>
      <c r="GN146" s="5">
        <f>INDEX(Sheet1!$F$2:$F$434,MATCH(Data!B146,Sheet1!$B$2:$B$434,0))</f>
        <v>0</v>
      </c>
      <c r="GO146" s="5">
        <f>INDEX(Sheet1!$I$2:$I$434,MATCH(Data!B146,Sheet1!$B$2:$B$434,0))</f>
        <v>0</v>
      </c>
      <c r="GP146" s="5">
        <f>INDEX(Sheet1!$J$2:$J$434,MATCH(Data!B146,Sheet1!$B$2:$B$434,0))</f>
        <v>0</v>
      </c>
      <c r="GQ146" s="5">
        <v>1881232</v>
      </c>
      <c r="GR146" s="5">
        <v>0</v>
      </c>
      <c r="GS146" s="5">
        <v>262257</v>
      </c>
      <c r="GT146" s="5">
        <v>0</v>
      </c>
      <c r="GU146" s="5">
        <v>0</v>
      </c>
      <c r="GV146" s="5">
        <v>0</v>
      </c>
      <c r="GW146" s="5">
        <v>0</v>
      </c>
    </row>
    <row r="147" spans="1:205" ht="12.75">
      <c r="A147" s="32">
        <v>2420</v>
      </c>
      <c r="B147" s="32" t="s">
        <v>231</v>
      </c>
      <c r="C147" s="32">
        <v>14766042</v>
      </c>
      <c r="D147" s="32">
        <v>0</v>
      </c>
      <c r="E147" s="32">
        <v>406425</v>
      </c>
      <c r="F147" s="32">
        <v>0</v>
      </c>
      <c r="G147" s="32">
        <v>0</v>
      </c>
      <c r="H147" s="32">
        <v>0</v>
      </c>
      <c r="I147" s="32">
        <v>0</v>
      </c>
      <c r="J147" s="32">
        <v>15752277</v>
      </c>
      <c r="K147" s="32">
        <v>0</v>
      </c>
      <c r="L147" s="32">
        <v>439487.5</v>
      </c>
      <c r="M147" s="32">
        <v>0</v>
      </c>
      <c r="N147" s="32">
        <v>0</v>
      </c>
      <c r="O147" s="32">
        <v>0</v>
      </c>
      <c r="P147" s="32">
        <v>3482.33</v>
      </c>
      <c r="Q147" s="32">
        <v>17446526</v>
      </c>
      <c r="R147" s="32">
        <v>0</v>
      </c>
      <c r="S147" s="32">
        <v>1055306.67</v>
      </c>
      <c r="T147" s="32">
        <v>0</v>
      </c>
      <c r="U147" s="32">
        <v>0</v>
      </c>
      <c r="V147" s="32">
        <v>0</v>
      </c>
      <c r="W147" s="32">
        <v>4964.56</v>
      </c>
      <c r="X147" s="32">
        <v>14681808</v>
      </c>
      <c r="Y147" s="32">
        <v>0</v>
      </c>
      <c r="Z147" s="32">
        <v>1103905</v>
      </c>
      <c r="AA147" s="32">
        <v>0</v>
      </c>
      <c r="AB147" s="32">
        <v>0</v>
      </c>
      <c r="AC147" s="32">
        <v>0</v>
      </c>
      <c r="AD147" s="32">
        <v>3443</v>
      </c>
      <c r="AE147" s="32">
        <v>15240592</v>
      </c>
      <c r="AF147" s="32">
        <v>0</v>
      </c>
      <c r="AG147" s="32">
        <v>1142330</v>
      </c>
      <c r="AH147" s="32">
        <v>0</v>
      </c>
      <c r="AI147" s="32">
        <v>0</v>
      </c>
      <c r="AJ147" s="32">
        <v>0</v>
      </c>
      <c r="AK147" s="32">
        <v>6040</v>
      </c>
      <c r="AL147" s="32">
        <v>15562657</v>
      </c>
      <c r="AM147" s="32">
        <v>0</v>
      </c>
      <c r="AN147" s="32">
        <v>2488485</v>
      </c>
      <c r="AO147" s="32">
        <v>0</v>
      </c>
      <c r="AP147" s="32">
        <v>0</v>
      </c>
      <c r="AQ147" s="32">
        <v>0</v>
      </c>
      <c r="AR147" s="32">
        <v>79562</v>
      </c>
      <c r="AS147" s="32">
        <v>16584830</v>
      </c>
      <c r="AT147" s="32">
        <v>0</v>
      </c>
      <c r="AU147" s="32">
        <v>2279588</v>
      </c>
      <c r="AV147" s="32">
        <v>0</v>
      </c>
      <c r="AW147" s="32">
        <v>0</v>
      </c>
      <c r="AX147" s="32">
        <v>0</v>
      </c>
      <c r="AY147" s="32">
        <v>11436.24</v>
      </c>
      <c r="AZ147" s="32">
        <v>17155219</v>
      </c>
      <c r="BA147" s="32">
        <v>0</v>
      </c>
      <c r="BB147" s="32">
        <v>2355843.76</v>
      </c>
      <c r="BC147" s="32">
        <v>0</v>
      </c>
      <c r="BD147" s="32">
        <v>0</v>
      </c>
      <c r="BE147" s="32">
        <v>0</v>
      </c>
      <c r="BF147" s="32">
        <v>10565.95</v>
      </c>
      <c r="BG147" s="32">
        <v>16371654</v>
      </c>
      <c r="BH147" s="32">
        <v>0</v>
      </c>
      <c r="BI147" s="32">
        <v>2351106</v>
      </c>
      <c r="BJ147" s="32">
        <v>0</v>
      </c>
      <c r="BK147" s="32">
        <v>0</v>
      </c>
      <c r="BL147" s="32">
        <v>0</v>
      </c>
      <c r="BM147" s="32">
        <v>7176</v>
      </c>
      <c r="BN147" s="32">
        <v>17386950</v>
      </c>
      <c r="BO147" s="32">
        <v>0</v>
      </c>
      <c r="BP147" s="32">
        <v>2351894</v>
      </c>
      <c r="BQ147" s="32">
        <v>0</v>
      </c>
      <c r="BR147" s="32">
        <v>0</v>
      </c>
      <c r="BS147" s="32">
        <v>0</v>
      </c>
      <c r="BT147" s="32">
        <v>14876</v>
      </c>
      <c r="BU147" s="32">
        <v>18931836</v>
      </c>
      <c r="BV147" s="32">
        <v>0</v>
      </c>
      <c r="BW147" s="32">
        <v>3317969</v>
      </c>
      <c r="BX147" s="32">
        <v>0</v>
      </c>
      <c r="BY147" s="32">
        <v>0</v>
      </c>
      <c r="BZ147" s="32">
        <v>0</v>
      </c>
      <c r="CA147" s="32">
        <v>5886</v>
      </c>
      <c r="CB147" s="32">
        <v>19425114</v>
      </c>
      <c r="CC147" s="32">
        <v>250647</v>
      </c>
      <c r="CD147" s="32">
        <v>3213195</v>
      </c>
      <c r="CE147" s="32">
        <v>0</v>
      </c>
      <c r="CF147" s="32">
        <v>0</v>
      </c>
      <c r="CG147" s="32">
        <v>0</v>
      </c>
      <c r="CH147" s="32">
        <v>4234</v>
      </c>
      <c r="CI147" s="32">
        <v>18844351</v>
      </c>
      <c r="CJ147" s="32">
        <v>254097</v>
      </c>
      <c r="CK147" s="32">
        <v>3269327</v>
      </c>
      <c r="CL147" s="32">
        <v>0</v>
      </c>
      <c r="CN147" s="32">
        <v>33500</v>
      </c>
      <c r="CO147" s="32">
        <v>23954</v>
      </c>
      <c r="CP147" s="32">
        <v>20275177</v>
      </c>
      <c r="CR147" s="32">
        <v>3245177</v>
      </c>
      <c r="CS147" s="32">
        <v>0</v>
      </c>
      <c r="CV147" s="32">
        <v>6335</v>
      </c>
      <c r="CW147" s="32">
        <v>21195749</v>
      </c>
      <c r="CY147" s="32">
        <v>3379899</v>
      </c>
      <c r="CZ147" s="32">
        <v>0</v>
      </c>
      <c r="DB147" s="32">
        <v>18325</v>
      </c>
      <c r="DC147" s="32">
        <v>7480</v>
      </c>
      <c r="DD147" s="32">
        <v>24048639</v>
      </c>
      <c r="DF147" s="32">
        <v>3461078</v>
      </c>
      <c r="DG147" s="32">
        <v>0</v>
      </c>
      <c r="DI147" s="32">
        <v>22000</v>
      </c>
      <c r="DJ147" s="32">
        <v>9975</v>
      </c>
      <c r="DK147" s="32">
        <v>26021738</v>
      </c>
      <c r="DM147" s="32">
        <v>3138303</v>
      </c>
      <c r="DN147" s="32">
        <v>0</v>
      </c>
      <c r="DP147" s="32">
        <v>24400</v>
      </c>
      <c r="DQ147" s="32">
        <v>6910</v>
      </c>
      <c r="DR147" s="32">
        <v>27598089</v>
      </c>
      <c r="DT147" s="32">
        <v>2600855</v>
      </c>
      <c r="DU147" s="32">
        <v>0</v>
      </c>
      <c r="DW147" s="32">
        <v>27000</v>
      </c>
      <c r="DX147" s="38">
        <v>135294</v>
      </c>
      <c r="DY147" s="36">
        <v>27582493</v>
      </c>
      <c r="DZ147" s="37"/>
      <c r="EA147" s="38">
        <v>2500607</v>
      </c>
      <c r="EB147" s="32">
        <v>0</v>
      </c>
      <c r="ED147" s="32">
        <v>31000</v>
      </c>
      <c r="EE147" s="32">
        <v>9971</v>
      </c>
      <c r="EF147" s="32">
        <v>27800007</v>
      </c>
      <c r="EH147" s="32">
        <v>2197568</v>
      </c>
      <c r="EI147" s="32">
        <v>0</v>
      </c>
      <c r="EK147" s="32">
        <v>31000</v>
      </c>
      <c r="EL147" s="32">
        <v>3637</v>
      </c>
      <c r="EM147" s="32">
        <v>27395329</v>
      </c>
      <c r="EO147" s="32">
        <v>1648275</v>
      </c>
      <c r="EP147" s="32">
        <v>0</v>
      </c>
      <c r="ER147" s="32">
        <v>31000</v>
      </c>
      <c r="ES147" s="32">
        <v>8068</v>
      </c>
      <c r="ET147" s="32">
        <v>27981290</v>
      </c>
      <c r="EV147" s="32">
        <v>1446775</v>
      </c>
      <c r="EW147" s="32">
        <v>0</v>
      </c>
      <c r="EY147" s="32">
        <v>31000</v>
      </c>
      <c r="EZ147" s="32">
        <v>2807</v>
      </c>
      <c r="FA147" s="32">
        <v>28319957</v>
      </c>
      <c r="FC147" s="32">
        <v>1246200</v>
      </c>
      <c r="FD147" s="32">
        <v>0</v>
      </c>
      <c r="FF147" s="32">
        <v>31000</v>
      </c>
      <c r="FG147" s="32">
        <v>981</v>
      </c>
      <c r="FH147" s="32">
        <v>27843170</v>
      </c>
      <c r="FJ147" s="32">
        <v>948500</v>
      </c>
      <c r="FK147" s="32">
        <v>0</v>
      </c>
      <c r="FM147" s="32">
        <v>31000</v>
      </c>
      <c r="FN147" s="32"/>
      <c r="FO147" s="5">
        <v>28114330</v>
      </c>
      <c r="FP147" s="5">
        <v>0</v>
      </c>
      <c r="FQ147" s="5">
        <v>668450</v>
      </c>
      <c r="FR147" s="5">
        <v>0</v>
      </c>
      <c r="FS147" s="5">
        <v>0</v>
      </c>
      <c r="FT147" s="5">
        <v>31000</v>
      </c>
      <c r="FU147" s="5">
        <v>6782</v>
      </c>
      <c r="FV147" s="5">
        <v>27184722</v>
      </c>
      <c r="FW147" s="5">
        <v>0</v>
      </c>
      <c r="FX147" s="5">
        <v>4240668</v>
      </c>
      <c r="FY147" s="5">
        <v>0</v>
      </c>
      <c r="FZ147" s="5">
        <v>0</v>
      </c>
      <c r="GA147" s="5">
        <v>31000</v>
      </c>
      <c r="GB147" s="5">
        <v>127</v>
      </c>
      <c r="GC147" s="5">
        <v>30124942</v>
      </c>
      <c r="GD147" s="5">
        <v>0</v>
      </c>
      <c r="GE147" s="5">
        <v>3460931</v>
      </c>
      <c r="GF147" s="5">
        <v>0</v>
      </c>
      <c r="GG147" s="5">
        <v>0</v>
      </c>
      <c r="GH147" s="5">
        <v>31000</v>
      </c>
      <c r="GI147" s="5">
        <v>2824</v>
      </c>
      <c r="GJ147" s="5">
        <f>INDEX(Sheet1!$D$2:$D$434,MATCH(Data!B147,Sheet1!$B$2:$B$434,0))</f>
        <v>29288143</v>
      </c>
      <c r="GK147" s="5">
        <f>INDEX(Sheet1!$E$2:$E$434,MATCH(Data!B147,Sheet1!$B$2:$B$434,0))</f>
        <v>0</v>
      </c>
      <c r="GL147" s="5">
        <f>INDEX(Sheet1!$H$2:$H$434,MATCH(Data!B147,Sheet1!$B$2:$B$434,0))</f>
        <v>3885944</v>
      </c>
      <c r="GM147" s="5">
        <f>INDEX(Sheet1!$K$2:$K$434,MATCH(Data!B147,Sheet1!$B$2:$B$434,0))</f>
        <v>0</v>
      </c>
      <c r="GN147" s="5">
        <f>INDEX(Sheet1!$F$2:$F$434,MATCH(Data!B147,Sheet1!$B$2:$B$434,0))</f>
        <v>0</v>
      </c>
      <c r="GO147" s="5">
        <f>INDEX(Sheet1!$I$2:$I$434,MATCH(Data!B147,Sheet1!$B$2:$B$434,0))</f>
        <v>31000</v>
      </c>
      <c r="GP147" s="5">
        <f>INDEX(Sheet1!$J$2:$J$434,MATCH(Data!B147,Sheet1!$B$2:$B$434,0))</f>
        <v>0</v>
      </c>
      <c r="GQ147" s="5">
        <v>27753804</v>
      </c>
      <c r="GR147" s="5">
        <v>0</v>
      </c>
      <c r="GS147" s="5">
        <v>6285444</v>
      </c>
      <c r="GT147" s="5">
        <v>0</v>
      </c>
      <c r="GU147" s="5">
        <v>0</v>
      </c>
      <c r="GV147" s="5">
        <v>31000</v>
      </c>
      <c r="GW147" s="5">
        <v>2773</v>
      </c>
    </row>
    <row r="148" spans="1:205" ht="12.75">
      <c r="A148" s="32">
        <v>2443</v>
      </c>
      <c r="B148" s="32" t="s">
        <v>232</v>
      </c>
      <c r="C148" s="32">
        <v>5228541</v>
      </c>
      <c r="D148" s="32">
        <v>0</v>
      </c>
      <c r="E148" s="32">
        <v>519720</v>
      </c>
      <c r="F148" s="32">
        <v>0</v>
      </c>
      <c r="G148" s="32">
        <v>0</v>
      </c>
      <c r="H148" s="32">
        <v>0</v>
      </c>
      <c r="I148" s="32">
        <v>0</v>
      </c>
      <c r="J148" s="32">
        <v>5050961</v>
      </c>
      <c r="K148" s="32">
        <v>0</v>
      </c>
      <c r="L148" s="32">
        <v>545925</v>
      </c>
      <c r="M148" s="32">
        <v>0</v>
      </c>
      <c r="N148" s="32">
        <v>0</v>
      </c>
      <c r="O148" s="32">
        <v>0</v>
      </c>
      <c r="P148" s="32">
        <v>0</v>
      </c>
      <c r="Q148" s="32">
        <v>5376746</v>
      </c>
      <c r="R148" s="32">
        <v>0</v>
      </c>
      <c r="S148" s="32">
        <v>583490</v>
      </c>
      <c r="T148" s="32">
        <v>0</v>
      </c>
      <c r="U148" s="32">
        <v>0</v>
      </c>
      <c r="V148" s="32">
        <v>0</v>
      </c>
      <c r="W148" s="32">
        <v>9283</v>
      </c>
      <c r="X148" s="32">
        <v>3990529</v>
      </c>
      <c r="Y148" s="32">
        <v>0</v>
      </c>
      <c r="Z148" s="32">
        <v>590100</v>
      </c>
      <c r="AA148" s="32">
        <v>0</v>
      </c>
      <c r="AB148" s="32">
        <v>0</v>
      </c>
      <c r="AC148" s="32">
        <v>0</v>
      </c>
      <c r="AD148" s="32">
        <v>3166</v>
      </c>
      <c r="AE148" s="32">
        <v>4232774</v>
      </c>
      <c r="AF148" s="32">
        <v>0</v>
      </c>
      <c r="AG148" s="32">
        <v>593000</v>
      </c>
      <c r="AH148" s="32">
        <v>0</v>
      </c>
      <c r="AI148" s="32">
        <v>0</v>
      </c>
      <c r="AJ148" s="32">
        <v>0</v>
      </c>
      <c r="AK148" s="32">
        <v>1415</v>
      </c>
      <c r="AL148" s="32">
        <v>4655008</v>
      </c>
      <c r="AM148" s="32">
        <v>0</v>
      </c>
      <c r="AN148" s="32">
        <v>600000</v>
      </c>
      <c r="AO148" s="32">
        <v>0</v>
      </c>
      <c r="AP148" s="32">
        <v>0</v>
      </c>
      <c r="AQ148" s="32">
        <v>0</v>
      </c>
      <c r="AR148" s="32">
        <v>2343</v>
      </c>
      <c r="AS148" s="32">
        <v>4508383</v>
      </c>
      <c r="AT148" s="32">
        <v>0</v>
      </c>
      <c r="AU148" s="32">
        <v>1233946</v>
      </c>
      <c r="AV148" s="32">
        <v>0</v>
      </c>
      <c r="AW148" s="32">
        <v>0</v>
      </c>
      <c r="AX148" s="32">
        <v>0</v>
      </c>
      <c r="AY148" s="32">
        <v>1445</v>
      </c>
      <c r="AZ148" s="32">
        <v>4692984</v>
      </c>
      <c r="BA148" s="32">
        <v>0</v>
      </c>
      <c r="BB148" s="32">
        <v>1205610</v>
      </c>
      <c r="BC148" s="32">
        <v>0</v>
      </c>
      <c r="BD148" s="32">
        <v>0</v>
      </c>
      <c r="BE148" s="32">
        <v>0</v>
      </c>
      <c r="BF148" s="32">
        <v>0</v>
      </c>
      <c r="BG148" s="32">
        <v>4939959</v>
      </c>
      <c r="BH148" s="32">
        <v>0</v>
      </c>
      <c r="BI148" s="32">
        <v>1206785</v>
      </c>
      <c r="BJ148" s="32">
        <v>0</v>
      </c>
      <c r="BK148" s="32">
        <v>0</v>
      </c>
      <c r="BL148" s="32">
        <v>0</v>
      </c>
      <c r="BM148" s="32">
        <v>1871</v>
      </c>
      <c r="BN148" s="32">
        <v>5002474</v>
      </c>
      <c r="BO148" s="32">
        <v>0</v>
      </c>
      <c r="BP148" s="32">
        <v>1212460</v>
      </c>
      <c r="BQ148" s="32">
        <v>0</v>
      </c>
      <c r="BR148" s="32">
        <v>0</v>
      </c>
      <c r="BS148" s="32">
        <v>0</v>
      </c>
      <c r="BT148" s="32">
        <v>744</v>
      </c>
      <c r="BU148" s="32">
        <v>5378788</v>
      </c>
      <c r="BV148" s="32">
        <v>0</v>
      </c>
      <c r="BW148" s="32">
        <v>1235131</v>
      </c>
      <c r="BX148" s="32">
        <v>0</v>
      </c>
      <c r="BY148" s="32">
        <v>0</v>
      </c>
      <c r="BZ148" s="32">
        <v>66921</v>
      </c>
      <c r="CA148" s="32">
        <v>6821</v>
      </c>
      <c r="CB148" s="32">
        <v>5345578</v>
      </c>
      <c r="CC148" s="32">
        <v>0</v>
      </c>
      <c r="CD148" s="32">
        <v>1229558</v>
      </c>
      <c r="CE148" s="32">
        <v>0</v>
      </c>
      <c r="CF148" s="32">
        <v>0</v>
      </c>
      <c r="CG148" s="32">
        <v>72500</v>
      </c>
      <c r="CH148" s="32">
        <v>6629</v>
      </c>
      <c r="CI148" s="32">
        <v>5459745</v>
      </c>
      <c r="CJ148" s="32">
        <v>156329</v>
      </c>
      <c r="CK148" s="32">
        <v>1187993</v>
      </c>
      <c r="CL148" s="32">
        <v>0</v>
      </c>
      <c r="CN148" s="32">
        <v>75000</v>
      </c>
      <c r="CO148" s="32">
        <v>6234</v>
      </c>
      <c r="CP148" s="32">
        <v>6145005</v>
      </c>
      <c r="CQ148" s="32">
        <v>156329</v>
      </c>
      <c r="CR148" s="32">
        <v>1183412</v>
      </c>
      <c r="CS148" s="32">
        <v>0</v>
      </c>
      <c r="CU148" s="32">
        <v>77400</v>
      </c>
      <c r="CV148" s="32">
        <v>1814</v>
      </c>
      <c r="CW148" s="32">
        <v>6495098</v>
      </c>
      <c r="CX148" s="32">
        <v>156329</v>
      </c>
      <c r="CY148" s="32">
        <v>1182140</v>
      </c>
      <c r="CZ148" s="32">
        <v>0</v>
      </c>
      <c r="DB148" s="32">
        <v>79877</v>
      </c>
      <c r="DC148" s="32">
        <v>855</v>
      </c>
      <c r="DD148" s="32">
        <v>6708210</v>
      </c>
      <c r="DE148" s="32">
        <v>156329</v>
      </c>
      <c r="DF148" s="32">
        <v>1183934</v>
      </c>
      <c r="DG148" s="32">
        <v>0</v>
      </c>
      <c r="DI148" s="32">
        <v>86267</v>
      </c>
      <c r="DJ148" s="32">
        <v>412</v>
      </c>
      <c r="DK148" s="32">
        <v>7707528</v>
      </c>
      <c r="DL148" s="32">
        <v>156329</v>
      </c>
      <c r="DM148" s="32">
        <v>1174668</v>
      </c>
      <c r="DN148" s="32">
        <v>0</v>
      </c>
      <c r="DP148" s="32">
        <v>127825</v>
      </c>
      <c r="DQ148" s="32">
        <v>749</v>
      </c>
      <c r="DR148" s="32">
        <v>8251540</v>
      </c>
      <c r="DS148" s="32">
        <v>197759</v>
      </c>
      <c r="DT148" s="32">
        <v>1175461</v>
      </c>
      <c r="DU148" s="32">
        <v>0</v>
      </c>
      <c r="DW148" s="32">
        <v>127825</v>
      </c>
      <c r="DX148" s="38">
        <v>1226</v>
      </c>
      <c r="DY148" s="36">
        <v>8147043</v>
      </c>
      <c r="DZ148" s="36">
        <v>197759</v>
      </c>
      <c r="EA148" s="38">
        <v>1175461</v>
      </c>
      <c r="EB148" s="32">
        <v>0</v>
      </c>
      <c r="ED148" s="32">
        <v>112824</v>
      </c>
      <c r="EE148" s="32">
        <v>1792</v>
      </c>
      <c r="EF148" s="32">
        <v>8270045</v>
      </c>
      <c r="EG148" s="32">
        <v>197759</v>
      </c>
      <c r="EH148" s="32">
        <v>954251</v>
      </c>
      <c r="EI148" s="32">
        <v>0</v>
      </c>
      <c r="EK148" s="32">
        <v>112824</v>
      </c>
      <c r="EM148" s="32">
        <v>7527319</v>
      </c>
      <c r="EN148" s="32">
        <v>205176</v>
      </c>
      <c r="EO148" s="32">
        <v>1664560</v>
      </c>
      <c r="EP148" s="32">
        <v>0</v>
      </c>
      <c r="ER148" s="32">
        <v>112824</v>
      </c>
      <c r="ET148" s="32">
        <v>8942694</v>
      </c>
      <c r="EU148" s="32">
        <v>291158</v>
      </c>
      <c r="EV148" s="32">
        <v>162000</v>
      </c>
      <c r="EW148" s="32">
        <v>0</v>
      </c>
      <c r="EY148" s="32">
        <v>112824</v>
      </c>
      <c r="FA148" s="32">
        <v>7971703</v>
      </c>
      <c r="FB148" s="32">
        <v>208444</v>
      </c>
      <c r="FC148" s="32">
        <v>1279806</v>
      </c>
      <c r="FD148" s="32">
        <v>0</v>
      </c>
      <c r="FH148" s="32">
        <v>7669020</v>
      </c>
      <c r="FI148" s="32">
        <v>1113902</v>
      </c>
      <c r="FJ148" s="32">
        <v>947879</v>
      </c>
      <c r="FK148" s="32">
        <v>0</v>
      </c>
      <c r="FO148" s="5">
        <v>8379588</v>
      </c>
      <c r="FP148" s="5">
        <v>1086553</v>
      </c>
      <c r="FQ148" s="5">
        <v>211573</v>
      </c>
      <c r="FR148" s="5">
        <v>0</v>
      </c>
      <c r="FS148" s="5">
        <v>0</v>
      </c>
      <c r="FT148" s="5">
        <v>111025</v>
      </c>
      <c r="FU148" s="5">
        <v>0</v>
      </c>
      <c r="FV148" s="5">
        <v>7974638</v>
      </c>
      <c r="FW148" s="5">
        <v>1455219</v>
      </c>
      <c r="FX148" s="5">
        <v>377960</v>
      </c>
      <c r="FY148" s="5">
        <v>0</v>
      </c>
      <c r="FZ148" s="5">
        <v>0</v>
      </c>
      <c r="GA148" s="5">
        <v>310094</v>
      </c>
      <c r="GB148" s="5">
        <v>0</v>
      </c>
      <c r="GC148" s="5">
        <v>8094712</v>
      </c>
      <c r="GD148" s="5">
        <v>1261496</v>
      </c>
      <c r="GE148" s="5">
        <v>745000</v>
      </c>
      <c r="GF148" s="5">
        <v>0</v>
      </c>
      <c r="GG148" s="5">
        <v>0</v>
      </c>
      <c r="GH148" s="5">
        <v>310094</v>
      </c>
      <c r="GI148" s="5">
        <v>0</v>
      </c>
      <c r="GJ148" s="5">
        <f>INDEX(Sheet1!$D$2:$D$434,MATCH(Data!B148,Sheet1!$B$2:$B$434,0))</f>
        <v>8460549</v>
      </c>
      <c r="GK148" s="5">
        <f>INDEX(Sheet1!$E$2:$E$434,MATCH(Data!B148,Sheet1!$B$2:$B$434,0))</f>
        <v>878575</v>
      </c>
      <c r="GL148" s="5">
        <f>INDEX(Sheet1!$H$2:$H$434,MATCH(Data!B148,Sheet1!$B$2:$B$434,0))</f>
        <v>1035000</v>
      </c>
      <c r="GM148" s="5">
        <f>INDEX(Sheet1!$K$2:$K$434,MATCH(Data!B148,Sheet1!$B$2:$B$434,0))</f>
        <v>0</v>
      </c>
      <c r="GN148" s="5">
        <f>INDEX(Sheet1!$F$2:$F$434,MATCH(Data!B148,Sheet1!$B$2:$B$434,0))</f>
        <v>0</v>
      </c>
      <c r="GO148" s="5">
        <f>INDEX(Sheet1!$I$2:$I$434,MATCH(Data!B148,Sheet1!$B$2:$B$434,0))</f>
        <v>310094</v>
      </c>
      <c r="GP148" s="5">
        <f>INDEX(Sheet1!$J$2:$J$434,MATCH(Data!B148,Sheet1!$B$2:$B$434,0))</f>
        <v>0</v>
      </c>
      <c r="GQ148" s="5">
        <v>8781281</v>
      </c>
      <c r="GR148" s="5">
        <v>266336</v>
      </c>
      <c r="GS148" s="5">
        <v>1580000</v>
      </c>
      <c r="GT148" s="5">
        <v>0</v>
      </c>
      <c r="GU148" s="5">
        <v>0</v>
      </c>
      <c r="GV148" s="5">
        <v>270000</v>
      </c>
      <c r="GW148" s="5">
        <v>0</v>
      </c>
    </row>
    <row r="149" spans="1:205" ht="12.75">
      <c r="A149" s="32">
        <v>2436</v>
      </c>
      <c r="B149" s="32" t="s">
        <v>233</v>
      </c>
      <c r="C149" s="32">
        <v>7413526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7341138</v>
      </c>
      <c r="K149" s="32">
        <v>80638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7194257</v>
      </c>
      <c r="R149" s="32">
        <v>410844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6202504</v>
      </c>
      <c r="Y149" s="32">
        <v>410844</v>
      </c>
      <c r="Z149" s="32">
        <v>0</v>
      </c>
      <c r="AA149" s="32">
        <v>0</v>
      </c>
      <c r="AB149" s="32">
        <v>0</v>
      </c>
      <c r="AC149" s="32">
        <v>0</v>
      </c>
      <c r="AD149" s="32">
        <v>2724</v>
      </c>
      <c r="AE149" s="32">
        <v>6665060</v>
      </c>
      <c r="AF149" s="32">
        <v>410844</v>
      </c>
      <c r="AG149" s="32">
        <v>488544</v>
      </c>
      <c r="AH149" s="32">
        <v>0</v>
      </c>
      <c r="AI149" s="32">
        <v>0</v>
      </c>
      <c r="AJ149" s="32">
        <v>0</v>
      </c>
      <c r="AK149" s="32">
        <v>1253</v>
      </c>
      <c r="AL149" s="32">
        <v>7401690</v>
      </c>
      <c r="AM149" s="32">
        <v>14627</v>
      </c>
      <c r="AN149" s="32">
        <v>530158</v>
      </c>
      <c r="AO149" s="32">
        <v>0</v>
      </c>
      <c r="AP149" s="32">
        <v>0</v>
      </c>
      <c r="AQ149" s="32">
        <v>0</v>
      </c>
      <c r="AR149" s="32">
        <v>2455</v>
      </c>
      <c r="AS149" s="32">
        <v>7124428</v>
      </c>
      <c r="AT149" s="32">
        <v>194806</v>
      </c>
      <c r="AU149" s="32">
        <v>561018</v>
      </c>
      <c r="AV149" s="32">
        <v>0</v>
      </c>
      <c r="AW149" s="32">
        <v>0</v>
      </c>
      <c r="AX149" s="32">
        <v>0</v>
      </c>
      <c r="AY149" s="32">
        <v>2074</v>
      </c>
      <c r="AZ149" s="32">
        <v>7445689</v>
      </c>
      <c r="BA149" s="32">
        <v>179492</v>
      </c>
      <c r="BB149" s="32">
        <v>562397</v>
      </c>
      <c r="BC149" s="32">
        <v>0</v>
      </c>
      <c r="BD149" s="32">
        <v>0</v>
      </c>
      <c r="BE149" s="32">
        <v>0</v>
      </c>
      <c r="BF149" s="32">
        <v>1281</v>
      </c>
      <c r="BG149" s="32">
        <v>7336499</v>
      </c>
      <c r="BH149" s="32">
        <v>226149</v>
      </c>
      <c r="BI149" s="32">
        <v>1014779</v>
      </c>
      <c r="BJ149" s="32">
        <v>0</v>
      </c>
      <c r="BK149" s="32">
        <v>0</v>
      </c>
      <c r="BL149" s="32">
        <v>0</v>
      </c>
      <c r="BM149" s="32">
        <v>1461</v>
      </c>
      <c r="BN149" s="32">
        <v>7398055</v>
      </c>
      <c r="BO149" s="32">
        <v>213435</v>
      </c>
      <c r="BP149" s="32">
        <v>1004759</v>
      </c>
      <c r="BQ149" s="32">
        <v>0</v>
      </c>
      <c r="BR149" s="32">
        <v>0</v>
      </c>
      <c r="BS149" s="32">
        <v>64604</v>
      </c>
      <c r="BT149" s="32">
        <v>677</v>
      </c>
      <c r="BU149" s="32">
        <v>8423044</v>
      </c>
      <c r="BV149" s="32">
        <v>214103</v>
      </c>
      <c r="BW149" s="32">
        <v>1056000</v>
      </c>
      <c r="BX149" s="32">
        <v>0</v>
      </c>
      <c r="BY149" s="32">
        <v>0</v>
      </c>
      <c r="BZ149" s="32">
        <v>73456</v>
      </c>
      <c r="CA149" s="32">
        <v>3411</v>
      </c>
      <c r="CB149" s="32">
        <v>9022097</v>
      </c>
      <c r="CC149" s="32">
        <v>330315</v>
      </c>
      <c r="CD149" s="32">
        <v>1085769</v>
      </c>
      <c r="CE149" s="32">
        <v>0</v>
      </c>
      <c r="CF149" s="32">
        <v>0</v>
      </c>
      <c r="CG149" s="32">
        <v>74233</v>
      </c>
      <c r="CH149" s="32">
        <v>3392</v>
      </c>
      <c r="CI149" s="32">
        <v>8890034</v>
      </c>
      <c r="CJ149" s="32">
        <v>365764</v>
      </c>
      <c r="CK149" s="32">
        <v>1104763</v>
      </c>
      <c r="CL149" s="32">
        <v>0</v>
      </c>
      <c r="CN149" s="32">
        <v>70803</v>
      </c>
      <c r="CO149" s="32">
        <v>7292</v>
      </c>
      <c r="CP149" s="32">
        <v>9609379</v>
      </c>
      <c r="CQ149" s="32">
        <v>355328</v>
      </c>
      <c r="CR149" s="32">
        <v>1135871</v>
      </c>
      <c r="CS149" s="32">
        <v>0</v>
      </c>
      <c r="CU149" s="32">
        <v>95080</v>
      </c>
      <c r="CV149" s="32">
        <v>1277</v>
      </c>
      <c r="CW149" s="32">
        <v>10525851</v>
      </c>
      <c r="CX149" s="32">
        <v>364415</v>
      </c>
      <c r="CY149" s="32">
        <v>415423</v>
      </c>
      <c r="CZ149" s="32">
        <v>0</v>
      </c>
      <c r="DB149" s="32">
        <v>103404</v>
      </c>
      <c r="DC149" s="32">
        <v>2570</v>
      </c>
      <c r="DD149" s="32">
        <v>10605305</v>
      </c>
      <c r="DE149" s="32">
        <v>308000</v>
      </c>
      <c r="DF149" s="32">
        <v>398035</v>
      </c>
      <c r="DG149" s="32">
        <v>0</v>
      </c>
      <c r="DI149" s="32">
        <v>86778</v>
      </c>
      <c r="DJ149" s="32">
        <v>804</v>
      </c>
      <c r="DK149" s="32">
        <v>11808222</v>
      </c>
      <c r="DL149" s="32">
        <v>245000</v>
      </c>
      <c r="DM149" s="32">
        <v>413000</v>
      </c>
      <c r="DN149" s="32">
        <v>0</v>
      </c>
      <c r="DP149" s="32">
        <v>88435</v>
      </c>
      <c r="DQ149" s="32">
        <v>2268</v>
      </c>
      <c r="DR149" s="32">
        <v>12313905</v>
      </c>
      <c r="DS149" s="32">
        <v>366779</v>
      </c>
      <c r="DU149" s="32">
        <v>0</v>
      </c>
      <c r="DV149" s="32">
        <v>200000</v>
      </c>
      <c r="DW149" s="32">
        <v>93000</v>
      </c>
      <c r="DX149" s="38">
        <v>1347</v>
      </c>
      <c r="DY149" s="36">
        <v>11490363</v>
      </c>
      <c r="DZ149" s="36">
        <v>367838</v>
      </c>
      <c r="EA149" s="35"/>
      <c r="EB149" s="32">
        <v>0</v>
      </c>
      <c r="EC149" s="32">
        <v>200000</v>
      </c>
      <c r="ED149" s="32">
        <v>52266</v>
      </c>
      <c r="EE149" s="32">
        <v>2297</v>
      </c>
      <c r="EF149" s="32">
        <v>10524723</v>
      </c>
      <c r="EG149" s="32">
        <v>368880</v>
      </c>
      <c r="EI149" s="32">
        <v>0</v>
      </c>
      <c r="EJ149" s="32">
        <v>500000</v>
      </c>
      <c r="EK149" s="32">
        <v>79011</v>
      </c>
      <c r="EL149" s="32">
        <v>2682</v>
      </c>
      <c r="EM149" s="32">
        <v>10732110</v>
      </c>
      <c r="EN149" s="32">
        <v>369886</v>
      </c>
      <c r="EP149" s="32">
        <v>0</v>
      </c>
      <c r="EQ149" s="32">
        <v>750000</v>
      </c>
      <c r="ER149" s="32">
        <v>79011</v>
      </c>
      <c r="ES149" s="32">
        <v>883</v>
      </c>
      <c r="ET149" s="32">
        <v>10495179</v>
      </c>
      <c r="EU149" s="32">
        <v>1068778</v>
      </c>
      <c r="EW149" s="32">
        <v>0</v>
      </c>
      <c r="EX149" s="32">
        <v>500000</v>
      </c>
      <c r="EY149" s="32">
        <v>79011</v>
      </c>
      <c r="FA149" s="32">
        <v>9173616</v>
      </c>
      <c r="FB149" s="32">
        <v>1134728</v>
      </c>
      <c r="FD149" s="32">
        <v>0</v>
      </c>
      <c r="FE149" s="32">
        <v>1860000</v>
      </c>
      <c r="FH149" s="32">
        <v>9806673</v>
      </c>
      <c r="FI149" s="32">
        <v>899244</v>
      </c>
      <c r="FK149" s="32">
        <v>0</v>
      </c>
      <c r="FL149" s="32">
        <v>1000000</v>
      </c>
      <c r="FM149" s="32">
        <v>26234</v>
      </c>
      <c r="FO149" s="5">
        <v>9861695</v>
      </c>
      <c r="FP149" s="5">
        <v>619383</v>
      </c>
      <c r="FQ149" s="5">
        <v>0</v>
      </c>
      <c r="FR149" s="5">
        <v>0</v>
      </c>
      <c r="FS149" s="5">
        <v>1000000</v>
      </c>
      <c r="FT149" s="5">
        <v>0</v>
      </c>
      <c r="FU149" s="5">
        <v>0</v>
      </c>
      <c r="FV149" s="5">
        <v>10917012</v>
      </c>
      <c r="FW149" s="5">
        <v>118383</v>
      </c>
      <c r="FX149" s="5">
        <v>0</v>
      </c>
      <c r="FY149" s="5">
        <v>0</v>
      </c>
      <c r="FZ149" s="5">
        <v>500000</v>
      </c>
      <c r="GA149" s="5">
        <v>0</v>
      </c>
      <c r="GB149" s="5">
        <v>228</v>
      </c>
      <c r="GC149" s="5">
        <v>10701812</v>
      </c>
      <c r="GD149" s="5">
        <v>111964</v>
      </c>
      <c r="GE149" s="5">
        <v>0</v>
      </c>
      <c r="GF149" s="5">
        <v>0</v>
      </c>
      <c r="GG149" s="5">
        <v>478400</v>
      </c>
      <c r="GH149" s="5">
        <v>0</v>
      </c>
      <c r="GI149" s="5">
        <v>12586</v>
      </c>
      <c r="GJ149" s="5">
        <f>INDEX(Sheet1!$D$2:$D$434,MATCH(Data!B149,Sheet1!$B$2:$B$434,0))</f>
        <v>10671902</v>
      </c>
      <c r="GK149" s="5">
        <f>INDEX(Sheet1!$E$2:$E$434,MATCH(Data!B149,Sheet1!$B$2:$B$434,0))</f>
        <v>617414</v>
      </c>
      <c r="GL149" s="5">
        <f>INDEX(Sheet1!$H$2:$H$434,MATCH(Data!B149,Sheet1!$B$2:$B$434,0))</f>
        <v>0</v>
      </c>
      <c r="GM149" s="5">
        <f>INDEX(Sheet1!$K$2:$K$434,MATCH(Data!B149,Sheet1!$B$2:$B$434,0))</f>
        <v>0</v>
      </c>
      <c r="GN149" s="5">
        <f>INDEX(Sheet1!$F$2:$F$434,MATCH(Data!B149,Sheet1!$B$2:$B$434,0))</f>
        <v>0</v>
      </c>
      <c r="GO149" s="5">
        <f>INDEX(Sheet1!$I$2:$I$434,MATCH(Data!B149,Sheet1!$B$2:$B$434,0))</f>
        <v>0</v>
      </c>
      <c r="GP149" s="5">
        <f>INDEX(Sheet1!$J$2:$J$434,MATCH(Data!B149,Sheet1!$B$2:$B$434,0))</f>
        <v>1663</v>
      </c>
      <c r="GQ149" s="5">
        <v>9609727</v>
      </c>
      <c r="GR149" s="5">
        <v>619346</v>
      </c>
      <c r="GS149" s="5">
        <v>0</v>
      </c>
      <c r="GT149" s="5">
        <v>0</v>
      </c>
      <c r="GU149" s="5">
        <v>500000</v>
      </c>
      <c r="GV149" s="5">
        <v>0</v>
      </c>
      <c r="GW149" s="5">
        <v>0</v>
      </c>
    </row>
    <row r="150" spans="1:205" ht="12.75">
      <c r="A150" s="32">
        <v>2460</v>
      </c>
      <c r="B150" s="32" t="s">
        <v>234</v>
      </c>
      <c r="C150" s="32">
        <v>4198758</v>
      </c>
      <c r="D150" s="32">
        <v>0</v>
      </c>
      <c r="E150" s="32">
        <v>282254</v>
      </c>
      <c r="F150" s="32">
        <v>0</v>
      </c>
      <c r="G150" s="32">
        <v>0</v>
      </c>
      <c r="H150" s="32">
        <v>0</v>
      </c>
      <c r="I150" s="32">
        <v>0</v>
      </c>
      <c r="J150" s="32">
        <v>4392247</v>
      </c>
      <c r="K150" s="32">
        <v>0</v>
      </c>
      <c r="L150" s="32">
        <v>298657</v>
      </c>
      <c r="M150" s="32">
        <v>0</v>
      </c>
      <c r="N150" s="32">
        <v>0</v>
      </c>
      <c r="O150" s="32">
        <v>0</v>
      </c>
      <c r="P150" s="32">
        <v>1040.74</v>
      </c>
      <c r="Q150" s="32">
        <v>4470088</v>
      </c>
      <c r="R150" s="32">
        <v>0</v>
      </c>
      <c r="S150" s="32">
        <v>1085435</v>
      </c>
      <c r="T150" s="32">
        <v>0</v>
      </c>
      <c r="U150" s="32">
        <v>0</v>
      </c>
      <c r="V150" s="32">
        <v>0</v>
      </c>
      <c r="W150" s="32">
        <v>0</v>
      </c>
      <c r="X150" s="32">
        <v>3545118</v>
      </c>
      <c r="Y150" s="32">
        <v>0</v>
      </c>
      <c r="Z150" s="32">
        <v>1121435</v>
      </c>
      <c r="AA150" s="32">
        <v>0</v>
      </c>
      <c r="AB150" s="32">
        <v>0</v>
      </c>
      <c r="AC150" s="32">
        <v>0</v>
      </c>
      <c r="AD150" s="32">
        <v>235</v>
      </c>
      <c r="AE150" s="32">
        <v>3856864</v>
      </c>
      <c r="AF150" s="32">
        <v>0</v>
      </c>
      <c r="AG150" s="32">
        <v>1193201</v>
      </c>
      <c r="AH150" s="32">
        <v>0</v>
      </c>
      <c r="AI150" s="32">
        <v>0</v>
      </c>
      <c r="AJ150" s="32">
        <v>0</v>
      </c>
      <c r="AK150" s="32">
        <v>1330</v>
      </c>
      <c r="AL150" s="32">
        <v>4396573</v>
      </c>
      <c r="AM150" s="32">
        <v>0</v>
      </c>
      <c r="AN150" s="32">
        <v>1243167</v>
      </c>
      <c r="AO150" s="32">
        <v>0</v>
      </c>
      <c r="AP150" s="32">
        <v>0</v>
      </c>
      <c r="AQ150" s="32">
        <v>0</v>
      </c>
      <c r="AR150" s="32">
        <v>2776</v>
      </c>
      <c r="AS150" s="32">
        <v>4273708</v>
      </c>
      <c r="AT150" s="32">
        <v>0</v>
      </c>
      <c r="AU150" s="32">
        <v>1246476</v>
      </c>
      <c r="AV150" s="32">
        <v>0</v>
      </c>
      <c r="AW150" s="32">
        <v>0</v>
      </c>
      <c r="AX150" s="32">
        <v>0</v>
      </c>
      <c r="AY150" s="32">
        <v>209</v>
      </c>
      <c r="AZ150" s="32">
        <v>4781764</v>
      </c>
      <c r="BA150" s="32">
        <v>0</v>
      </c>
      <c r="BB150" s="32">
        <v>1302390</v>
      </c>
      <c r="BC150" s="32">
        <v>0</v>
      </c>
      <c r="BD150" s="32">
        <v>0</v>
      </c>
      <c r="BE150" s="32">
        <v>0</v>
      </c>
      <c r="BF150" s="32">
        <v>1705</v>
      </c>
      <c r="BG150" s="32">
        <v>5943804</v>
      </c>
      <c r="BH150" s="32">
        <v>0</v>
      </c>
      <c r="BI150" s="32">
        <v>1889545</v>
      </c>
      <c r="BJ150" s="32">
        <v>0</v>
      </c>
      <c r="BK150" s="32">
        <v>0</v>
      </c>
      <c r="BL150" s="32">
        <v>100710</v>
      </c>
      <c r="BM150" s="32">
        <v>1544</v>
      </c>
      <c r="BN150" s="32">
        <v>6331573</v>
      </c>
      <c r="BO150" s="32">
        <v>0</v>
      </c>
      <c r="BP150" s="32">
        <v>1934500</v>
      </c>
      <c r="BQ150" s="32">
        <v>0</v>
      </c>
      <c r="BR150" s="32">
        <v>0</v>
      </c>
      <c r="BS150" s="32">
        <v>121646</v>
      </c>
      <c r="BT150" s="32">
        <v>2108</v>
      </c>
      <c r="BU150" s="32">
        <v>6598544</v>
      </c>
      <c r="BV150" s="32">
        <v>0</v>
      </c>
      <c r="BW150" s="32">
        <v>1982986</v>
      </c>
      <c r="BX150" s="32">
        <v>0</v>
      </c>
      <c r="BY150" s="32">
        <v>0</v>
      </c>
      <c r="BZ150" s="32">
        <v>151810</v>
      </c>
      <c r="CA150" s="32">
        <v>0</v>
      </c>
      <c r="CB150" s="32">
        <v>7430393</v>
      </c>
      <c r="CC150" s="32">
        <v>0</v>
      </c>
      <c r="CD150" s="32">
        <v>2073062</v>
      </c>
      <c r="CE150" s="32">
        <v>0</v>
      </c>
      <c r="CF150" s="32">
        <v>0</v>
      </c>
      <c r="CG150" s="32">
        <v>229532</v>
      </c>
      <c r="CH150" s="32">
        <v>3104</v>
      </c>
      <c r="CI150" s="32">
        <v>7669234</v>
      </c>
      <c r="CK150" s="32">
        <v>2049137</v>
      </c>
      <c r="CL150" s="32">
        <v>0</v>
      </c>
      <c r="CN150" s="32">
        <v>168460</v>
      </c>
      <c r="CO150" s="32">
        <v>2494</v>
      </c>
      <c r="CP150" s="32">
        <v>7567773</v>
      </c>
      <c r="CR150" s="32">
        <v>2051585</v>
      </c>
      <c r="CS150" s="32">
        <v>0</v>
      </c>
      <c r="CU150" s="32">
        <v>182530</v>
      </c>
      <c r="CV150" s="32">
        <v>1109</v>
      </c>
      <c r="CW150" s="32">
        <v>7726091</v>
      </c>
      <c r="CY150" s="32">
        <v>2056700</v>
      </c>
      <c r="CZ150" s="32">
        <v>0</v>
      </c>
      <c r="DB150" s="32">
        <v>249340</v>
      </c>
      <c r="DC150" s="32">
        <v>2049</v>
      </c>
      <c r="DD150" s="32">
        <v>7728642</v>
      </c>
      <c r="DF150" s="32">
        <v>2052012</v>
      </c>
      <c r="DG150" s="32">
        <v>0</v>
      </c>
      <c r="DI150" s="32">
        <v>253080</v>
      </c>
      <c r="DJ150" s="32">
        <v>2500</v>
      </c>
      <c r="DK150" s="32">
        <v>8956480</v>
      </c>
      <c r="DM150" s="32">
        <v>1982800</v>
      </c>
      <c r="DN150" s="32">
        <v>0</v>
      </c>
      <c r="DP150" s="32">
        <v>185000</v>
      </c>
      <c r="DQ150" s="32">
        <v>2500</v>
      </c>
      <c r="DR150" s="32">
        <v>9388687</v>
      </c>
      <c r="DT150" s="32">
        <v>1344630</v>
      </c>
      <c r="DU150" s="32">
        <v>0</v>
      </c>
      <c r="DW150" s="32">
        <v>202000</v>
      </c>
      <c r="DX150" s="38">
        <v>10000</v>
      </c>
      <c r="DY150" s="36">
        <v>9229283</v>
      </c>
      <c r="DZ150" s="37"/>
      <c r="EA150" s="38">
        <v>1191321</v>
      </c>
      <c r="EB150" s="32">
        <v>0</v>
      </c>
      <c r="ED150" s="32">
        <v>300000</v>
      </c>
      <c r="EF150" s="32">
        <v>9327051</v>
      </c>
      <c r="EH150" s="32">
        <v>1245995</v>
      </c>
      <c r="EI150" s="32">
        <v>0</v>
      </c>
      <c r="EK150" s="32">
        <v>300000</v>
      </c>
      <c r="EL150" s="32">
        <v>30774</v>
      </c>
      <c r="EM150" s="32">
        <v>9087515</v>
      </c>
      <c r="EN150" s="32">
        <v>203551</v>
      </c>
      <c r="EO150" s="32">
        <v>1224564</v>
      </c>
      <c r="EP150" s="32">
        <v>0</v>
      </c>
      <c r="ER150" s="32">
        <v>300000</v>
      </c>
      <c r="ES150" s="32">
        <v>112</v>
      </c>
      <c r="ET150" s="32">
        <v>9479707</v>
      </c>
      <c r="EU150" s="32">
        <v>183050</v>
      </c>
      <c r="EV150" s="32">
        <v>1226539</v>
      </c>
      <c r="EW150" s="32">
        <v>0</v>
      </c>
      <c r="EY150" s="32">
        <v>300000</v>
      </c>
      <c r="EZ150" s="32">
        <v>267</v>
      </c>
      <c r="FA150" s="32">
        <v>9685526</v>
      </c>
      <c r="FB150" s="32">
        <v>185100</v>
      </c>
      <c r="FC150" s="32">
        <v>1209990</v>
      </c>
      <c r="FD150" s="32">
        <v>0</v>
      </c>
      <c r="FF150" s="32">
        <v>300000</v>
      </c>
      <c r="FG150" s="32">
        <v>301</v>
      </c>
      <c r="FH150" s="32">
        <v>9273397</v>
      </c>
      <c r="FI150" s="32">
        <v>1095089</v>
      </c>
      <c r="FJ150" s="32"/>
      <c r="FK150" s="32">
        <v>0</v>
      </c>
      <c r="FM150" s="32">
        <v>300000</v>
      </c>
      <c r="FN150" s="32">
        <v>352</v>
      </c>
      <c r="FO150" s="5">
        <v>8282487</v>
      </c>
      <c r="FP150" s="5">
        <v>1095350</v>
      </c>
      <c r="FQ150" s="5">
        <v>0</v>
      </c>
      <c r="FR150" s="5">
        <v>0</v>
      </c>
      <c r="FS150" s="5">
        <v>0</v>
      </c>
      <c r="FT150" s="5">
        <v>300000</v>
      </c>
      <c r="FU150" s="5">
        <v>348</v>
      </c>
      <c r="FV150" s="5">
        <v>7618957</v>
      </c>
      <c r="FW150" s="5">
        <v>1084150</v>
      </c>
      <c r="FX150" s="5">
        <v>0</v>
      </c>
      <c r="FY150" s="5">
        <v>0</v>
      </c>
      <c r="FZ150" s="5">
        <v>0</v>
      </c>
      <c r="GA150" s="5">
        <v>300000</v>
      </c>
      <c r="GB150" s="5">
        <v>160</v>
      </c>
      <c r="GC150" s="5">
        <v>7180971</v>
      </c>
      <c r="GD150" s="5">
        <v>429250</v>
      </c>
      <c r="GE150" s="5">
        <v>0</v>
      </c>
      <c r="GF150" s="5">
        <v>0</v>
      </c>
      <c r="GG150" s="5">
        <v>0</v>
      </c>
      <c r="GH150" s="5">
        <v>350000</v>
      </c>
      <c r="GI150" s="5">
        <v>1924</v>
      </c>
      <c r="GJ150" s="5">
        <f>INDEX(Sheet1!$D$2:$D$434,MATCH(Data!B150,Sheet1!$B$2:$B$434,0))</f>
        <v>7388249</v>
      </c>
      <c r="GK150" s="5">
        <f>INDEX(Sheet1!$E$2:$E$434,MATCH(Data!B150,Sheet1!$B$2:$B$434,0))</f>
        <v>0</v>
      </c>
      <c r="GL150" s="5">
        <f>INDEX(Sheet1!$H$2:$H$434,MATCH(Data!B150,Sheet1!$B$2:$B$434,0))</f>
        <v>0</v>
      </c>
      <c r="GM150" s="5">
        <f>INDEX(Sheet1!$K$2:$K$434,MATCH(Data!B150,Sheet1!$B$2:$B$434,0))</f>
        <v>0</v>
      </c>
      <c r="GN150" s="5">
        <f>INDEX(Sheet1!$F$2:$F$434,MATCH(Data!B150,Sheet1!$B$2:$B$434,0))</f>
        <v>0</v>
      </c>
      <c r="GO150" s="5">
        <f>INDEX(Sheet1!$I$2:$I$434,MATCH(Data!B150,Sheet1!$B$2:$B$434,0))</f>
        <v>350000</v>
      </c>
      <c r="GP150" s="5">
        <f>INDEX(Sheet1!$J$2:$J$434,MATCH(Data!B150,Sheet1!$B$2:$B$434,0))</f>
        <v>0</v>
      </c>
      <c r="GQ150" s="5">
        <v>7913213</v>
      </c>
      <c r="GR150" s="5">
        <v>0</v>
      </c>
      <c r="GS150" s="5">
        <v>0</v>
      </c>
      <c r="GT150" s="5">
        <v>0</v>
      </c>
      <c r="GU150" s="5">
        <v>0</v>
      </c>
      <c r="GV150" s="5">
        <v>156000</v>
      </c>
      <c r="GW150" s="5">
        <v>0</v>
      </c>
    </row>
    <row r="151" spans="1:205" ht="12.75">
      <c r="A151" s="32">
        <v>2478</v>
      </c>
      <c r="B151" s="32" t="s">
        <v>235</v>
      </c>
      <c r="C151" s="32">
        <v>7924595</v>
      </c>
      <c r="D151" s="32">
        <v>0</v>
      </c>
      <c r="E151" s="32">
        <v>750405</v>
      </c>
      <c r="F151" s="32">
        <v>0</v>
      </c>
      <c r="G151" s="32">
        <v>0</v>
      </c>
      <c r="H151" s="32">
        <v>0</v>
      </c>
      <c r="I151" s="32">
        <v>0</v>
      </c>
      <c r="J151" s="32">
        <v>7805463</v>
      </c>
      <c r="K151" s="32">
        <v>0</v>
      </c>
      <c r="L151" s="32">
        <v>834263</v>
      </c>
      <c r="M151" s="32">
        <v>0</v>
      </c>
      <c r="N151" s="32">
        <v>0</v>
      </c>
      <c r="O151" s="32">
        <v>0</v>
      </c>
      <c r="P151" s="32">
        <v>0</v>
      </c>
      <c r="Q151" s="32">
        <v>7894683</v>
      </c>
      <c r="R151" s="32">
        <v>0</v>
      </c>
      <c r="S151" s="32">
        <v>834545</v>
      </c>
      <c r="T151" s="32">
        <v>0</v>
      </c>
      <c r="U151" s="32">
        <v>0</v>
      </c>
      <c r="V151" s="32">
        <v>0</v>
      </c>
      <c r="W151" s="32">
        <v>0</v>
      </c>
      <c r="X151" s="32">
        <v>6079929</v>
      </c>
      <c r="Y151" s="32">
        <v>19667</v>
      </c>
      <c r="Z151" s="32">
        <v>827998</v>
      </c>
      <c r="AA151" s="32">
        <v>0</v>
      </c>
      <c r="AB151" s="32">
        <v>0</v>
      </c>
      <c r="AC151" s="32">
        <v>0</v>
      </c>
      <c r="AD151" s="32">
        <v>0</v>
      </c>
      <c r="AE151" s="32">
        <v>6673520</v>
      </c>
      <c r="AF151" s="32">
        <v>18666</v>
      </c>
      <c r="AG151" s="32">
        <v>833798</v>
      </c>
      <c r="AH151" s="32">
        <v>0</v>
      </c>
      <c r="AI151" s="32">
        <v>0</v>
      </c>
      <c r="AJ151" s="32">
        <v>0</v>
      </c>
      <c r="AK151" s="32">
        <v>0</v>
      </c>
      <c r="AL151" s="32">
        <v>7700252</v>
      </c>
      <c r="AM151" s="32">
        <v>17668</v>
      </c>
      <c r="AN151" s="32">
        <v>850793</v>
      </c>
      <c r="AO151" s="32">
        <v>0</v>
      </c>
      <c r="AP151" s="32">
        <v>0</v>
      </c>
      <c r="AQ151" s="32">
        <v>0</v>
      </c>
      <c r="AR151" s="32">
        <v>0</v>
      </c>
      <c r="AS151" s="32">
        <v>8871798</v>
      </c>
      <c r="AT151" s="32">
        <v>0</v>
      </c>
      <c r="AU151" s="32">
        <v>896309</v>
      </c>
      <c r="AV151" s="32">
        <v>0</v>
      </c>
      <c r="AW151" s="32">
        <v>0</v>
      </c>
      <c r="AX151" s="32">
        <v>0</v>
      </c>
      <c r="AY151" s="32">
        <v>0</v>
      </c>
      <c r="AZ151" s="32">
        <v>9712500</v>
      </c>
      <c r="BA151" s="32">
        <v>0</v>
      </c>
      <c r="BB151" s="32">
        <v>950000</v>
      </c>
      <c r="BC151" s="32">
        <v>0</v>
      </c>
      <c r="BD151" s="32">
        <v>0</v>
      </c>
      <c r="BE151" s="32">
        <v>0</v>
      </c>
      <c r="BF151" s="32">
        <v>0</v>
      </c>
      <c r="BG151" s="32">
        <v>10580000</v>
      </c>
      <c r="BH151" s="32">
        <v>0</v>
      </c>
      <c r="BI151" s="32">
        <v>1200000</v>
      </c>
      <c r="BJ151" s="32">
        <v>0</v>
      </c>
      <c r="BK151" s="32">
        <v>0</v>
      </c>
      <c r="BL151" s="32">
        <v>0</v>
      </c>
      <c r="BM151" s="32">
        <v>0</v>
      </c>
      <c r="BN151" s="32">
        <v>10910181</v>
      </c>
      <c r="BO151" s="32">
        <v>0</v>
      </c>
      <c r="BP151" s="32">
        <v>1400000</v>
      </c>
      <c r="BQ151" s="32">
        <v>0</v>
      </c>
      <c r="BR151" s="32">
        <v>0</v>
      </c>
      <c r="BS151" s="32">
        <v>0</v>
      </c>
      <c r="BT151" s="32">
        <v>0</v>
      </c>
      <c r="BU151" s="32">
        <v>11867699</v>
      </c>
      <c r="BV151" s="32">
        <v>120820</v>
      </c>
      <c r="BW151" s="32">
        <v>1300000</v>
      </c>
      <c r="BX151" s="32">
        <v>0</v>
      </c>
      <c r="BY151" s="32">
        <v>0</v>
      </c>
      <c r="BZ151" s="32">
        <v>0</v>
      </c>
      <c r="CA151" s="32">
        <v>0</v>
      </c>
      <c r="CB151" s="32">
        <v>13095008</v>
      </c>
      <c r="CC151" s="32">
        <v>119570</v>
      </c>
      <c r="CD151" s="32">
        <v>1365000</v>
      </c>
      <c r="CE151" s="32">
        <v>0</v>
      </c>
      <c r="CF151" s="32">
        <v>0</v>
      </c>
      <c r="CG151" s="32">
        <v>0</v>
      </c>
      <c r="CH151" s="32">
        <v>6497</v>
      </c>
      <c r="CI151" s="32">
        <v>13856414</v>
      </c>
      <c r="CJ151" s="32">
        <v>123320</v>
      </c>
      <c r="CK151" s="32">
        <v>1435000</v>
      </c>
      <c r="CL151" s="32">
        <v>0</v>
      </c>
      <c r="CO151" s="32">
        <v>0</v>
      </c>
      <c r="CP151" s="32">
        <v>14814051</v>
      </c>
      <c r="CQ151" s="32">
        <v>121070</v>
      </c>
      <c r="CR151" s="32">
        <v>1430985</v>
      </c>
      <c r="CS151" s="32">
        <v>0</v>
      </c>
      <c r="CV151" s="32">
        <v>1038</v>
      </c>
      <c r="CW151" s="32">
        <v>15441481</v>
      </c>
      <c r="CX151" s="32">
        <v>125945</v>
      </c>
      <c r="CY151" s="32">
        <v>1449332</v>
      </c>
      <c r="CZ151" s="32">
        <v>0</v>
      </c>
      <c r="DC151" s="32">
        <v>276</v>
      </c>
      <c r="DD151" s="32">
        <v>15942721</v>
      </c>
      <c r="DE151" s="32">
        <v>138820</v>
      </c>
      <c r="DF151" s="32">
        <v>1415890</v>
      </c>
      <c r="DG151" s="32">
        <v>0</v>
      </c>
      <c r="DJ151" s="32">
        <v>833</v>
      </c>
      <c r="DK151" s="32">
        <v>16230791</v>
      </c>
      <c r="DL151" s="32">
        <v>136320</v>
      </c>
      <c r="DM151" s="32">
        <v>1409840</v>
      </c>
      <c r="DN151" s="32">
        <v>0</v>
      </c>
      <c r="DQ151" s="32">
        <v>36316</v>
      </c>
      <c r="DR151" s="32">
        <v>16437212</v>
      </c>
      <c r="DS151" s="32">
        <v>152320</v>
      </c>
      <c r="DT151" s="32">
        <v>1422515</v>
      </c>
      <c r="DU151" s="32">
        <v>0</v>
      </c>
      <c r="DX151" s="38">
        <v>15293</v>
      </c>
      <c r="DY151" s="36">
        <v>15429738</v>
      </c>
      <c r="DZ151" s="36">
        <v>149320</v>
      </c>
      <c r="EA151" s="38">
        <v>1401515</v>
      </c>
      <c r="EB151" s="32">
        <v>0</v>
      </c>
      <c r="EE151" s="32">
        <v>3565</v>
      </c>
      <c r="EF151" s="32">
        <v>15751189</v>
      </c>
      <c r="EG151" s="32">
        <v>155850</v>
      </c>
      <c r="EH151" s="32">
        <v>1404415</v>
      </c>
      <c r="EI151" s="32">
        <v>0</v>
      </c>
      <c r="EM151" s="32">
        <v>16071580</v>
      </c>
      <c r="EN151" s="32">
        <v>171280</v>
      </c>
      <c r="EO151" s="32">
        <v>1417625</v>
      </c>
      <c r="EP151" s="32">
        <v>0</v>
      </c>
      <c r="ES151" s="32">
        <v>2054</v>
      </c>
      <c r="ET151" s="32">
        <v>16508821</v>
      </c>
      <c r="EU151" s="32">
        <v>166000</v>
      </c>
      <c r="EV151" s="32">
        <v>1420000</v>
      </c>
      <c r="EW151" s="32">
        <v>0</v>
      </c>
      <c r="FA151" s="32">
        <v>16696280</v>
      </c>
      <c r="FB151" s="32">
        <v>171000</v>
      </c>
      <c r="FC151" s="32">
        <v>1410690</v>
      </c>
      <c r="FD151" s="32">
        <v>0</v>
      </c>
      <c r="FH151" s="32">
        <v>16893931</v>
      </c>
      <c r="FI151" s="32"/>
      <c r="FJ151" s="32">
        <v>1310000</v>
      </c>
      <c r="FK151" s="32">
        <v>0</v>
      </c>
      <c r="FN151" s="32">
        <v>660.54</v>
      </c>
      <c r="FO151" s="5">
        <v>17050107</v>
      </c>
      <c r="FP151" s="5">
        <v>0</v>
      </c>
      <c r="FQ151" s="5">
        <v>1358775</v>
      </c>
      <c r="FR151" s="5">
        <v>0</v>
      </c>
      <c r="FS151" s="5">
        <v>0</v>
      </c>
      <c r="FT151" s="5">
        <v>0</v>
      </c>
      <c r="FU151" s="5">
        <v>0</v>
      </c>
      <c r="FV151" s="5">
        <v>17028746</v>
      </c>
      <c r="FW151" s="5">
        <v>1435114</v>
      </c>
      <c r="FX151" s="5">
        <v>0</v>
      </c>
      <c r="FY151" s="5">
        <v>0</v>
      </c>
      <c r="FZ151" s="5">
        <v>0</v>
      </c>
      <c r="GA151" s="5">
        <v>0</v>
      </c>
      <c r="GB151" s="5">
        <v>0</v>
      </c>
      <c r="GC151" s="5">
        <v>17377509</v>
      </c>
      <c r="GD151" s="5">
        <v>1431500</v>
      </c>
      <c r="GE151" s="5">
        <v>0</v>
      </c>
      <c r="GF151" s="5">
        <v>0</v>
      </c>
      <c r="GG151" s="5">
        <v>0</v>
      </c>
      <c r="GH151" s="5">
        <v>0</v>
      </c>
      <c r="GI151" s="5">
        <v>0</v>
      </c>
      <c r="GJ151" s="5">
        <f>INDEX(Sheet1!$D$2:$D$434,MATCH(Data!B151,Sheet1!$B$2:$B$434,0))</f>
        <v>17977202</v>
      </c>
      <c r="GK151" s="5">
        <f>INDEX(Sheet1!$E$2:$E$434,MATCH(Data!B151,Sheet1!$B$2:$B$434,0))</f>
        <v>1433250</v>
      </c>
      <c r="GL151" s="5">
        <f>INDEX(Sheet1!$H$2:$H$434,MATCH(Data!B151,Sheet1!$B$2:$B$434,0))</f>
        <v>0</v>
      </c>
      <c r="GM151" s="5">
        <f>INDEX(Sheet1!$K$2:$K$434,MATCH(Data!B151,Sheet1!$B$2:$B$434,0))</f>
        <v>0</v>
      </c>
      <c r="GN151" s="5">
        <f>INDEX(Sheet1!$F$2:$F$434,MATCH(Data!B151,Sheet1!$B$2:$B$434,0))</f>
        <v>0</v>
      </c>
      <c r="GO151" s="5">
        <f>INDEX(Sheet1!$I$2:$I$434,MATCH(Data!B151,Sheet1!$B$2:$B$434,0))</f>
        <v>75000</v>
      </c>
      <c r="GP151" s="5">
        <f>INDEX(Sheet1!$J$2:$J$434,MATCH(Data!B151,Sheet1!$B$2:$B$434,0))</f>
        <v>0</v>
      </c>
      <c r="GQ151" s="5">
        <v>18742148</v>
      </c>
      <c r="GR151" s="5">
        <v>1433800</v>
      </c>
      <c r="GS151" s="5">
        <v>0</v>
      </c>
      <c r="GT151" s="5">
        <v>0</v>
      </c>
      <c r="GU151" s="5">
        <v>0</v>
      </c>
      <c r="GV151" s="5">
        <v>75000</v>
      </c>
      <c r="GW151" s="5">
        <v>322</v>
      </c>
    </row>
    <row r="152" spans="1:205" ht="12.75">
      <c r="A152" s="32">
        <v>2523</v>
      </c>
      <c r="B152" s="32" t="s">
        <v>236</v>
      </c>
      <c r="C152" s="32">
        <v>547343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533258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598362</v>
      </c>
      <c r="R152" s="32">
        <v>0</v>
      </c>
      <c r="S152" s="32">
        <v>73339</v>
      </c>
      <c r="T152" s="32">
        <v>0</v>
      </c>
      <c r="U152" s="32">
        <v>0</v>
      </c>
      <c r="V152" s="32">
        <v>0</v>
      </c>
      <c r="W152" s="32">
        <v>0</v>
      </c>
      <c r="X152" s="32">
        <v>490610</v>
      </c>
      <c r="Y152" s="32">
        <v>0</v>
      </c>
      <c r="Z152" s="32">
        <v>112024</v>
      </c>
      <c r="AA152" s="32">
        <v>0</v>
      </c>
      <c r="AB152" s="32">
        <v>0</v>
      </c>
      <c r="AC152" s="32">
        <v>0</v>
      </c>
      <c r="AD152" s="32">
        <v>0</v>
      </c>
      <c r="AE152" s="32">
        <v>480309</v>
      </c>
      <c r="AF152" s="32">
        <v>0</v>
      </c>
      <c r="AG152" s="32">
        <v>119078</v>
      </c>
      <c r="AH152" s="32">
        <v>0</v>
      </c>
      <c r="AI152" s="32">
        <v>0</v>
      </c>
      <c r="AJ152" s="32">
        <v>0</v>
      </c>
      <c r="AK152" s="32">
        <v>0</v>
      </c>
      <c r="AL152" s="32">
        <v>600259</v>
      </c>
      <c r="AM152" s="32">
        <v>0</v>
      </c>
      <c r="AN152" s="32">
        <v>123399</v>
      </c>
      <c r="AO152" s="32">
        <v>0</v>
      </c>
      <c r="AP152" s="32">
        <v>0</v>
      </c>
      <c r="AQ152" s="32">
        <v>0</v>
      </c>
      <c r="AR152" s="32">
        <v>0</v>
      </c>
      <c r="AS152" s="32">
        <v>593327</v>
      </c>
      <c r="AT152" s="32">
        <v>0</v>
      </c>
      <c r="AU152" s="32">
        <v>123368</v>
      </c>
      <c r="AV152" s="32">
        <v>0</v>
      </c>
      <c r="AW152" s="32">
        <v>0</v>
      </c>
      <c r="AX152" s="32">
        <v>0</v>
      </c>
      <c r="AY152" s="32">
        <v>0</v>
      </c>
      <c r="AZ152" s="32">
        <v>635445</v>
      </c>
      <c r="BA152" s="32">
        <v>0</v>
      </c>
      <c r="BB152" s="32">
        <v>123025</v>
      </c>
      <c r="BC152" s="32">
        <v>0</v>
      </c>
      <c r="BD152" s="32">
        <v>0</v>
      </c>
      <c r="BE152" s="32">
        <v>0</v>
      </c>
      <c r="BF152" s="32">
        <v>0</v>
      </c>
      <c r="BG152" s="32">
        <v>655424</v>
      </c>
      <c r="BH152" s="32">
        <v>0</v>
      </c>
      <c r="BI152" s="32">
        <v>122370</v>
      </c>
      <c r="BJ152" s="32">
        <v>0</v>
      </c>
      <c r="BK152" s="32">
        <v>0</v>
      </c>
      <c r="BL152" s="32">
        <v>0</v>
      </c>
      <c r="BM152" s="32">
        <v>0</v>
      </c>
      <c r="BN152" s="32">
        <v>518235</v>
      </c>
      <c r="BO152" s="32">
        <v>0</v>
      </c>
      <c r="BP152" s="32">
        <v>116520</v>
      </c>
      <c r="BQ152" s="32">
        <v>0</v>
      </c>
      <c r="BR152" s="32">
        <v>0</v>
      </c>
      <c r="BS152" s="32">
        <v>0</v>
      </c>
      <c r="BT152" s="32">
        <v>0</v>
      </c>
      <c r="BU152" s="32">
        <v>553536</v>
      </c>
      <c r="BV152" s="32">
        <v>0</v>
      </c>
      <c r="BW152" s="32">
        <v>120325</v>
      </c>
      <c r="BX152" s="32">
        <v>0</v>
      </c>
      <c r="BY152" s="32">
        <v>0</v>
      </c>
      <c r="BZ152" s="32">
        <v>0</v>
      </c>
      <c r="CA152" s="32">
        <v>0</v>
      </c>
      <c r="CB152" s="32">
        <v>586295</v>
      </c>
      <c r="CC152" s="32">
        <v>0</v>
      </c>
      <c r="CD152" s="32">
        <v>117918</v>
      </c>
      <c r="CE152" s="32">
        <v>0</v>
      </c>
      <c r="CF152" s="32">
        <v>0</v>
      </c>
      <c r="CG152" s="32">
        <v>0</v>
      </c>
      <c r="CH152" s="32">
        <v>0</v>
      </c>
      <c r="CI152" s="32">
        <v>523446</v>
      </c>
      <c r="CL152" s="32">
        <v>0</v>
      </c>
      <c r="CO152" s="32">
        <v>0</v>
      </c>
      <c r="CP152" s="32">
        <v>576285</v>
      </c>
      <c r="CS152" s="32">
        <v>0</v>
      </c>
      <c r="CV152" s="32">
        <v>0</v>
      </c>
      <c r="CW152" s="32">
        <v>631698</v>
      </c>
      <c r="CZ152" s="32">
        <v>0</v>
      </c>
      <c r="DC152" s="32">
        <v>0</v>
      </c>
      <c r="DD152" s="32">
        <v>567964</v>
      </c>
      <c r="DG152" s="32">
        <v>0</v>
      </c>
      <c r="DK152" s="32">
        <v>657964</v>
      </c>
      <c r="DN152" s="32">
        <v>0</v>
      </c>
      <c r="DR152" s="32">
        <v>736148</v>
      </c>
      <c r="DU152" s="32">
        <v>0</v>
      </c>
      <c r="DX152" s="35"/>
      <c r="DY152" s="36">
        <v>728329</v>
      </c>
      <c r="DZ152" s="37"/>
      <c r="EA152" s="35"/>
      <c r="EB152" s="32">
        <v>0</v>
      </c>
      <c r="EF152" s="32">
        <v>747648</v>
      </c>
      <c r="EI152" s="32">
        <v>0</v>
      </c>
      <c r="EM152" s="32">
        <v>769045</v>
      </c>
      <c r="EP152" s="32">
        <v>0</v>
      </c>
      <c r="ET152" s="32">
        <v>690200</v>
      </c>
      <c r="EW152" s="32">
        <v>0</v>
      </c>
      <c r="FA152" s="32">
        <v>644762</v>
      </c>
      <c r="FD152" s="32">
        <v>0</v>
      </c>
      <c r="FH152" s="32"/>
      <c r="FK152" s="32"/>
      <c r="GC152" s="5" t="s">
        <v>673</v>
      </c>
      <c r="GD152" s="5" t="s">
        <v>673</v>
      </c>
      <c r="GE152" s="5" t="s">
        <v>673</v>
      </c>
      <c r="GF152" s="5" t="s">
        <v>673</v>
      </c>
      <c r="GG152" s="5" t="s">
        <v>673</v>
      </c>
      <c r="GH152" s="5" t="s">
        <v>673</v>
      </c>
      <c r="GI152" s="5" t="s">
        <v>673</v>
      </c>
      <c r="GQ152" s="5">
        <v>0</v>
      </c>
      <c r="GR152" s="5">
        <v>0</v>
      </c>
      <c r="GS152" s="5">
        <v>0</v>
      </c>
      <c r="GT152" s="5">
        <v>0</v>
      </c>
      <c r="GU152" s="5">
        <v>0</v>
      </c>
      <c r="GV152" s="5">
        <v>0</v>
      </c>
      <c r="GW152" s="5">
        <v>0</v>
      </c>
    </row>
    <row r="153" spans="1:205" ht="12.75">
      <c r="A153" s="32">
        <v>2525</v>
      </c>
      <c r="B153" s="32" t="s">
        <v>647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L153" s="32"/>
      <c r="CO153" s="32"/>
      <c r="CP153" s="32"/>
      <c r="CS153" s="32"/>
      <c r="CV153" s="32"/>
      <c r="CW153" s="32"/>
      <c r="CZ153" s="32"/>
      <c r="DC153" s="32"/>
      <c r="DD153" s="32"/>
      <c r="DG153" s="32"/>
      <c r="DK153" s="32"/>
      <c r="DN153" s="32"/>
      <c r="DR153" s="32"/>
      <c r="DU153" s="32"/>
      <c r="DX153" s="35"/>
      <c r="DY153" s="36"/>
      <c r="DZ153" s="37"/>
      <c r="EA153" s="35"/>
      <c r="EB153" s="32"/>
      <c r="EF153" s="32"/>
      <c r="EI153" s="32"/>
      <c r="EM153" s="32"/>
      <c r="EP153" s="32"/>
      <c r="ET153" s="32"/>
      <c r="EW153" s="32"/>
      <c r="FA153" s="32"/>
      <c r="FD153" s="32"/>
      <c r="FH153" s="32">
        <v>2248858</v>
      </c>
      <c r="FI153" s="32">
        <v>76066</v>
      </c>
      <c r="FJ153" s="32">
        <v>94330</v>
      </c>
      <c r="FK153" s="32">
        <v>0</v>
      </c>
      <c r="FM153" s="32">
        <v>5000</v>
      </c>
      <c r="FO153" s="5">
        <v>2436160</v>
      </c>
      <c r="FP153" s="5">
        <v>343863</v>
      </c>
      <c r="FQ153" s="5">
        <v>96130</v>
      </c>
      <c r="FR153" s="5">
        <v>0</v>
      </c>
      <c r="FS153" s="5">
        <v>0</v>
      </c>
      <c r="FT153" s="5">
        <v>10000</v>
      </c>
      <c r="FU153" s="5">
        <v>0</v>
      </c>
      <c r="FV153" s="5">
        <v>2820248</v>
      </c>
      <c r="FW153" s="5">
        <v>0</v>
      </c>
      <c r="FX153" s="5">
        <v>96000</v>
      </c>
      <c r="FY153" s="5">
        <v>0</v>
      </c>
      <c r="FZ153" s="5">
        <v>0</v>
      </c>
      <c r="GA153" s="5">
        <v>0</v>
      </c>
      <c r="GB153" s="5">
        <v>0</v>
      </c>
      <c r="GC153" s="5">
        <v>2752893</v>
      </c>
      <c r="GD153" s="5">
        <v>0</v>
      </c>
      <c r="GE153" s="5">
        <v>74190</v>
      </c>
      <c r="GF153" s="5">
        <v>0</v>
      </c>
      <c r="GG153" s="5">
        <v>0</v>
      </c>
      <c r="GH153" s="5">
        <v>0</v>
      </c>
      <c r="GI153" s="5">
        <v>0</v>
      </c>
      <c r="GJ153" s="5">
        <f>INDEX(Sheet1!$D$2:$D$434,MATCH(Data!B153,Sheet1!$B$2:$B$434,0))</f>
        <v>2636501</v>
      </c>
      <c r="GK153" s="5">
        <f>INDEX(Sheet1!$E$2:$E$434,MATCH(Data!B153,Sheet1!$B$2:$B$434,0))</f>
        <v>0</v>
      </c>
      <c r="GL153" s="5">
        <f>INDEX(Sheet1!$H$2:$H$434,MATCH(Data!B153,Sheet1!$B$2:$B$434,0))</f>
        <v>0</v>
      </c>
      <c r="GM153" s="5">
        <f>INDEX(Sheet1!$K$2:$K$434,MATCH(Data!B153,Sheet1!$B$2:$B$434,0))</f>
        <v>0</v>
      </c>
      <c r="GN153" s="5">
        <f>INDEX(Sheet1!$F$2:$F$434,MATCH(Data!B153,Sheet1!$B$2:$B$434,0))</f>
        <v>0</v>
      </c>
      <c r="GO153" s="5">
        <f>INDEX(Sheet1!$I$2:$I$434,MATCH(Data!B153,Sheet1!$B$2:$B$434,0))</f>
        <v>0</v>
      </c>
      <c r="GP153" s="5">
        <f>INDEX(Sheet1!$J$2:$J$434,MATCH(Data!B153,Sheet1!$B$2:$B$434,0))</f>
        <v>0</v>
      </c>
      <c r="GQ153" s="5">
        <v>2634195</v>
      </c>
      <c r="GR153" s="5">
        <v>0</v>
      </c>
      <c r="GS153" s="5">
        <v>0</v>
      </c>
      <c r="GT153" s="5">
        <v>0</v>
      </c>
      <c r="GU153" s="5">
        <v>0</v>
      </c>
      <c r="GV153" s="5">
        <v>0</v>
      </c>
      <c r="GW153" s="5">
        <v>0</v>
      </c>
    </row>
    <row r="154" spans="1:205" ht="12.75">
      <c r="A154" s="32">
        <v>2527</v>
      </c>
      <c r="B154" s="32" t="s">
        <v>237</v>
      </c>
      <c r="C154" s="32">
        <v>825097</v>
      </c>
      <c r="D154" s="32">
        <v>0</v>
      </c>
      <c r="E154" s="32">
        <v>8762</v>
      </c>
      <c r="F154" s="32">
        <v>0</v>
      </c>
      <c r="G154" s="32">
        <v>0</v>
      </c>
      <c r="H154" s="32">
        <v>0</v>
      </c>
      <c r="I154" s="32">
        <v>0</v>
      </c>
      <c r="J154" s="32">
        <v>842058.82</v>
      </c>
      <c r="K154" s="32">
        <v>0</v>
      </c>
      <c r="L154" s="32">
        <v>8328.18</v>
      </c>
      <c r="M154" s="32">
        <v>0</v>
      </c>
      <c r="N154" s="32">
        <v>0</v>
      </c>
      <c r="O154" s="32">
        <v>0</v>
      </c>
      <c r="P154" s="32">
        <v>0</v>
      </c>
      <c r="Q154" s="32">
        <v>763573</v>
      </c>
      <c r="R154" s="32">
        <v>0</v>
      </c>
      <c r="S154" s="32">
        <v>197466</v>
      </c>
      <c r="T154" s="32">
        <v>0</v>
      </c>
      <c r="U154" s="32">
        <v>0</v>
      </c>
      <c r="V154" s="32">
        <v>0</v>
      </c>
      <c r="W154" s="32">
        <v>0</v>
      </c>
      <c r="X154" s="32">
        <v>483342</v>
      </c>
      <c r="Y154" s="32">
        <v>0</v>
      </c>
      <c r="Z154" s="32">
        <v>248040</v>
      </c>
      <c r="AA154" s="32">
        <v>0</v>
      </c>
      <c r="AB154" s="32">
        <v>0</v>
      </c>
      <c r="AC154" s="32">
        <v>0</v>
      </c>
      <c r="AD154" s="32">
        <v>0</v>
      </c>
      <c r="AE154" s="32">
        <v>480498</v>
      </c>
      <c r="AF154" s="32">
        <v>0</v>
      </c>
      <c r="AG154" s="32">
        <v>379199</v>
      </c>
      <c r="AH154" s="32">
        <v>0</v>
      </c>
      <c r="AI154" s="32">
        <v>0</v>
      </c>
      <c r="AJ154" s="32">
        <v>0</v>
      </c>
      <c r="AK154" s="32">
        <v>0</v>
      </c>
      <c r="AL154" s="32">
        <v>427921</v>
      </c>
      <c r="AM154" s="32">
        <v>0</v>
      </c>
      <c r="AN154" s="32">
        <v>401175</v>
      </c>
      <c r="AO154" s="32">
        <v>0</v>
      </c>
      <c r="AP154" s="32">
        <v>0</v>
      </c>
      <c r="AQ154" s="32">
        <v>0</v>
      </c>
      <c r="AR154" s="32">
        <v>0</v>
      </c>
      <c r="AS154" s="32">
        <v>718127</v>
      </c>
      <c r="AT154" s="32">
        <v>0</v>
      </c>
      <c r="AU154" s="32">
        <v>419520</v>
      </c>
      <c r="AV154" s="32">
        <v>0</v>
      </c>
      <c r="AW154" s="32">
        <v>0</v>
      </c>
      <c r="AX154" s="32">
        <v>0</v>
      </c>
      <c r="AY154" s="32">
        <v>0</v>
      </c>
      <c r="AZ154" s="32">
        <v>590031</v>
      </c>
      <c r="BA154" s="32">
        <v>0</v>
      </c>
      <c r="BB154" s="32">
        <v>421942</v>
      </c>
      <c r="BC154" s="32">
        <v>0</v>
      </c>
      <c r="BD154" s="32">
        <v>0</v>
      </c>
      <c r="BE154" s="32">
        <v>0</v>
      </c>
      <c r="BF154" s="32">
        <v>0</v>
      </c>
      <c r="BG154" s="32">
        <v>508141</v>
      </c>
      <c r="BH154" s="32">
        <v>0</v>
      </c>
      <c r="BI154" s="32">
        <v>423740</v>
      </c>
      <c r="BJ154" s="32">
        <v>0</v>
      </c>
      <c r="BK154" s="32">
        <v>0</v>
      </c>
      <c r="BL154" s="32">
        <v>0</v>
      </c>
      <c r="BM154" s="32">
        <v>0</v>
      </c>
      <c r="BN154" s="32">
        <v>641889</v>
      </c>
      <c r="BO154" s="32">
        <v>0</v>
      </c>
      <c r="BP154" s="32">
        <v>429774</v>
      </c>
      <c r="BQ154" s="32">
        <v>0</v>
      </c>
      <c r="BR154" s="32">
        <v>0</v>
      </c>
      <c r="BS154" s="32">
        <v>0</v>
      </c>
      <c r="BT154" s="32">
        <v>0</v>
      </c>
      <c r="BU154" s="32">
        <v>704009</v>
      </c>
      <c r="BV154" s="32">
        <v>0</v>
      </c>
      <c r="BW154" s="32">
        <v>430026</v>
      </c>
      <c r="BX154" s="32">
        <v>0</v>
      </c>
      <c r="BY154" s="32">
        <v>0</v>
      </c>
      <c r="BZ154" s="32">
        <v>0</v>
      </c>
      <c r="CA154" s="32">
        <v>0</v>
      </c>
      <c r="CB154" s="32">
        <v>527880</v>
      </c>
      <c r="CC154" s="32">
        <v>0</v>
      </c>
      <c r="CD154" s="32">
        <v>429594</v>
      </c>
      <c r="CE154" s="32">
        <v>0</v>
      </c>
      <c r="CF154" s="32">
        <v>0</v>
      </c>
      <c r="CG154" s="32">
        <v>57000</v>
      </c>
      <c r="CH154" s="32">
        <v>0</v>
      </c>
      <c r="CI154" s="32">
        <v>485187</v>
      </c>
      <c r="CK154" s="32">
        <v>608659</v>
      </c>
      <c r="CL154" s="32">
        <v>0</v>
      </c>
      <c r="CN154" s="32">
        <v>60000</v>
      </c>
      <c r="CO154" s="32">
        <v>0</v>
      </c>
      <c r="CP154" s="32">
        <v>550913</v>
      </c>
      <c r="CR154" s="32">
        <v>641639</v>
      </c>
      <c r="CS154" s="32">
        <v>0</v>
      </c>
      <c r="CU154" s="32">
        <v>40000</v>
      </c>
      <c r="CV154" s="32">
        <v>0</v>
      </c>
      <c r="CW154" s="32">
        <v>593223</v>
      </c>
      <c r="CY154" s="32">
        <v>624353</v>
      </c>
      <c r="CZ154" s="32">
        <v>0</v>
      </c>
      <c r="DB154" s="32">
        <v>20000</v>
      </c>
      <c r="DC154" s="32">
        <v>0</v>
      </c>
      <c r="DD154" s="32">
        <v>575493</v>
      </c>
      <c r="DF154" s="32">
        <v>617105</v>
      </c>
      <c r="DG154" s="32">
        <v>0</v>
      </c>
      <c r="DI154" s="32">
        <v>35000</v>
      </c>
      <c r="DK154" s="32">
        <v>596499</v>
      </c>
      <c r="DM154" s="32">
        <v>624550</v>
      </c>
      <c r="DN154" s="32">
        <v>0</v>
      </c>
      <c r="DP154" s="32">
        <v>35000</v>
      </c>
      <c r="DR154" s="32">
        <v>619853</v>
      </c>
      <c r="DT154" s="32">
        <v>626255</v>
      </c>
      <c r="DU154" s="32">
        <v>0</v>
      </c>
      <c r="DW154" s="32">
        <v>35000</v>
      </c>
      <c r="DX154" s="35"/>
      <c r="DY154" s="36">
        <v>863335</v>
      </c>
      <c r="DZ154" s="36">
        <v>61295</v>
      </c>
      <c r="EA154" s="38">
        <v>622175</v>
      </c>
      <c r="EB154" s="32">
        <v>0</v>
      </c>
      <c r="ED154" s="32">
        <v>20000</v>
      </c>
      <c r="EF154" s="32">
        <v>860356</v>
      </c>
      <c r="EG154" s="32">
        <v>57857</v>
      </c>
      <c r="EH154" s="32">
        <v>622473</v>
      </c>
      <c r="EI154" s="32">
        <v>0</v>
      </c>
      <c r="EK154" s="32">
        <v>20000</v>
      </c>
      <c r="EM154" s="32">
        <v>796634</v>
      </c>
      <c r="EN154" s="32">
        <v>57069</v>
      </c>
      <c r="EO154" s="32">
        <v>596795</v>
      </c>
      <c r="EP154" s="32">
        <v>0</v>
      </c>
      <c r="ER154" s="32">
        <v>20000</v>
      </c>
      <c r="ET154" s="32">
        <v>784562</v>
      </c>
      <c r="EU154" s="32">
        <v>56056</v>
      </c>
      <c r="EV154" s="32">
        <v>605668</v>
      </c>
      <c r="EW154" s="32">
        <v>0</v>
      </c>
      <c r="EY154" s="32">
        <v>20000</v>
      </c>
      <c r="FA154" s="32">
        <v>1093512</v>
      </c>
      <c r="FB154" s="32">
        <v>54819</v>
      </c>
      <c r="FC154" s="32">
        <v>266645</v>
      </c>
      <c r="FD154" s="32">
        <v>0</v>
      </c>
      <c r="FF154" s="32">
        <v>20000</v>
      </c>
      <c r="FH154" s="32">
        <v>933000</v>
      </c>
      <c r="FI154" s="32">
        <v>134771</v>
      </c>
      <c r="FJ154" s="32">
        <v>269823</v>
      </c>
      <c r="FK154" s="32">
        <v>0</v>
      </c>
      <c r="FM154" s="32">
        <v>20000</v>
      </c>
      <c r="FO154" s="5">
        <v>998690</v>
      </c>
      <c r="FP154" s="5">
        <v>131145</v>
      </c>
      <c r="FQ154" s="5">
        <v>272378</v>
      </c>
      <c r="FR154" s="5">
        <v>0</v>
      </c>
      <c r="FS154" s="5">
        <v>0</v>
      </c>
      <c r="FT154" s="5">
        <v>20000</v>
      </c>
      <c r="FU154" s="5">
        <v>0</v>
      </c>
      <c r="FV154" s="5">
        <v>944841</v>
      </c>
      <c r="FW154" s="5">
        <v>133718</v>
      </c>
      <c r="FX154" s="5">
        <v>274168</v>
      </c>
      <c r="FY154" s="5">
        <v>0</v>
      </c>
      <c r="FZ154" s="5">
        <v>0</v>
      </c>
      <c r="GA154" s="5">
        <v>20000</v>
      </c>
      <c r="GB154" s="5">
        <v>0</v>
      </c>
      <c r="GC154" s="5">
        <v>935121</v>
      </c>
      <c r="GD154" s="5">
        <v>131010</v>
      </c>
      <c r="GE154" s="5">
        <v>270328</v>
      </c>
      <c r="GF154" s="5">
        <v>0</v>
      </c>
      <c r="GG154" s="5">
        <v>0</v>
      </c>
      <c r="GH154" s="5">
        <v>20000</v>
      </c>
      <c r="GI154" s="5">
        <v>0</v>
      </c>
      <c r="GJ154" s="5">
        <f>INDEX(Sheet1!$D$2:$D$434,MATCH(Data!B154,Sheet1!$B$2:$B$434,0))</f>
        <v>940791</v>
      </c>
      <c r="GK154" s="5">
        <f>INDEX(Sheet1!$E$2:$E$434,MATCH(Data!B154,Sheet1!$B$2:$B$434,0))</f>
        <v>132904</v>
      </c>
      <c r="GL154" s="5">
        <f>INDEX(Sheet1!$H$2:$H$434,MATCH(Data!B154,Sheet1!$B$2:$B$434,0))</f>
        <v>270960</v>
      </c>
      <c r="GM154" s="5">
        <f>INDEX(Sheet1!$K$2:$K$434,MATCH(Data!B154,Sheet1!$B$2:$B$434,0))</f>
        <v>0</v>
      </c>
      <c r="GN154" s="5">
        <f>INDEX(Sheet1!$F$2:$F$434,MATCH(Data!B154,Sheet1!$B$2:$B$434,0))</f>
        <v>0</v>
      </c>
      <c r="GO154" s="5">
        <f>INDEX(Sheet1!$I$2:$I$434,MATCH(Data!B154,Sheet1!$B$2:$B$434,0))</f>
        <v>10000</v>
      </c>
      <c r="GP154" s="5">
        <f>INDEX(Sheet1!$J$2:$J$434,MATCH(Data!B154,Sheet1!$B$2:$B$434,0))</f>
        <v>0</v>
      </c>
      <c r="GQ154" s="5">
        <v>922020</v>
      </c>
      <c r="GR154" s="5">
        <v>75755</v>
      </c>
      <c r="GS154" s="5">
        <v>266060</v>
      </c>
      <c r="GT154" s="5">
        <v>0</v>
      </c>
      <c r="GU154" s="5">
        <v>0</v>
      </c>
      <c r="GV154" s="5">
        <v>20000</v>
      </c>
      <c r="GW154" s="5">
        <v>0</v>
      </c>
    </row>
    <row r="155" spans="1:205" ht="12.75">
      <c r="A155" s="32">
        <v>2534</v>
      </c>
      <c r="B155" s="32" t="s">
        <v>238</v>
      </c>
      <c r="C155" s="32">
        <v>1385198</v>
      </c>
      <c r="D155" s="32">
        <v>0</v>
      </c>
      <c r="E155" s="32">
        <v>150000</v>
      </c>
      <c r="F155" s="32">
        <v>0</v>
      </c>
      <c r="G155" s="32">
        <v>40000</v>
      </c>
      <c r="H155" s="32">
        <v>0</v>
      </c>
      <c r="I155" s="32">
        <v>0</v>
      </c>
      <c r="J155" s="32">
        <v>1264824</v>
      </c>
      <c r="K155" s="32">
        <v>0</v>
      </c>
      <c r="L155" s="32">
        <v>150000</v>
      </c>
      <c r="M155" s="32">
        <v>0</v>
      </c>
      <c r="N155" s="32">
        <v>55000</v>
      </c>
      <c r="O155" s="32">
        <v>0</v>
      </c>
      <c r="P155" s="32">
        <v>0</v>
      </c>
      <c r="Q155" s="32">
        <v>1270433</v>
      </c>
      <c r="R155" s="32">
        <v>0</v>
      </c>
      <c r="S155" s="32">
        <v>150000</v>
      </c>
      <c r="T155" s="32">
        <v>0</v>
      </c>
      <c r="U155" s="32">
        <v>50000</v>
      </c>
      <c r="V155" s="32">
        <v>0</v>
      </c>
      <c r="W155" s="32">
        <v>0</v>
      </c>
      <c r="X155" s="32">
        <v>904606</v>
      </c>
      <c r="Y155" s="32">
        <v>0</v>
      </c>
      <c r="Z155" s="32">
        <v>150000</v>
      </c>
      <c r="AA155" s="32">
        <v>0</v>
      </c>
      <c r="AB155" s="32">
        <v>50000</v>
      </c>
      <c r="AC155" s="32">
        <v>0</v>
      </c>
      <c r="AD155" s="32">
        <v>0</v>
      </c>
      <c r="AE155" s="32">
        <v>914704</v>
      </c>
      <c r="AF155" s="32">
        <v>0</v>
      </c>
      <c r="AG155" s="32">
        <v>150000</v>
      </c>
      <c r="AH155" s="32">
        <v>0</v>
      </c>
      <c r="AI155" s="32">
        <v>50000</v>
      </c>
      <c r="AJ155" s="32">
        <v>0</v>
      </c>
      <c r="AK155" s="32">
        <v>0</v>
      </c>
      <c r="AL155" s="32">
        <v>1149972</v>
      </c>
      <c r="AM155" s="32">
        <v>0</v>
      </c>
      <c r="AN155" s="32">
        <v>181028</v>
      </c>
      <c r="AO155" s="32">
        <v>0</v>
      </c>
      <c r="AP155" s="32">
        <v>20000</v>
      </c>
      <c r="AQ155" s="32">
        <v>0</v>
      </c>
      <c r="AR155" s="32">
        <v>0</v>
      </c>
      <c r="AS155" s="32">
        <v>1140253</v>
      </c>
      <c r="AT155" s="32">
        <v>0</v>
      </c>
      <c r="AU155" s="32">
        <v>234366</v>
      </c>
      <c r="AV155" s="32">
        <v>0</v>
      </c>
      <c r="AW155" s="32">
        <v>5000</v>
      </c>
      <c r="AX155" s="32">
        <v>0</v>
      </c>
      <c r="AY155" s="32">
        <v>0</v>
      </c>
      <c r="AZ155" s="32">
        <v>1117107</v>
      </c>
      <c r="BA155" s="32">
        <v>0</v>
      </c>
      <c r="BB155" s="32">
        <v>247817</v>
      </c>
      <c r="BC155" s="32">
        <v>0</v>
      </c>
      <c r="BD155" s="32">
        <v>0</v>
      </c>
      <c r="BE155" s="32">
        <v>0</v>
      </c>
      <c r="BF155" s="32">
        <v>0</v>
      </c>
      <c r="BG155" s="32">
        <v>1177641</v>
      </c>
      <c r="BH155" s="32">
        <v>0</v>
      </c>
      <c r="BI155" s="32">
        <v>254917</v>
      </c>
      <c r="BJ155" s="32">
        <v>0</v>
      </c>
      <c r="BK155" s="32">
        <v>0</v>
      </c>
      <c r="BL155" s="32">
        <v>0</v>
      </c>
      <c r="BM155" s="32">
        <v>18253</v>
      </c>
      <c r="BN155" s="32">
        <v>1238289</v>
      </c>
      <c r="BO155" s="32">
        <v>0</v>
      </c>
      <c r="BP155" s="32">
        <v>256824</v>
      </c>
      <c r="BQ155" s="32">
        <v>0</v>
      </c>
      <c r="BR155" s="32">
        <v>0</v>
      </c>
      <c r="BS155" s="32">
        <v>0</v>
      </c>
      <c r="BT155" s="32">
        <v>0</v>
      </c>
      <c r="BU155" s="32">
        <v>1125598</v>
      </c>
      <c r="BV155" s="32">
        <v>0</v>
      </c>
      <c r="BW155" s="32">
        <v>266070</v>
      </c>
      <c r="BX155" s="32">
        <v>0</v>
      </c>
      <c r="BY155" s="32">
        <v>0</v>
      </c>
      <c r="BZ155" s="32">
        <v>0</v>
      </c>
      <c r="CA155" s="32">
        <v>0</v>
      </c>
      <c r="CB155" s="32">
        <v>935156</v>
      </c>
      <c r="CC155" s="32">
        <v>52215</v>
      </c>
      <c r="CD155" s="32">
        <v>242948</v>
      </c>
      <c r="CE155" s="32">
        <v>0</v>
      </c>
      <c r="CF155" s="32">
        <v>0</v>
      </c>
      <c r="CG155" s="32">
        <v>0</v>
      </c>
      <c r="CH155" s="32">
        <v>0</v>
      </c>
      <c r="CI155" s="32">
        <v>1118627</v>
      </c>
      <c r="CJ155" s="32">
        <v>24244</v>
      </c>
      <c r="CK155" s="32">
        <v>243680</v>
      </c>
      <c r="CL155" s="32">
        <v>0</v>
      </c>
      <c r="CO155" s="32">
        <v>0</v>
      </c>
      <c r="CP155" s="32">
        <v>1092985</v>
      </c>
      <c r="CQ155" s="32">
        <v>48685</v>
      </c>
      <c r="CR155" s="32">
        <v>254186</v>
      </c>
      <c r="CS155" s="32">
        <v>0</v>
      </c>
      <c r="CU155" s="32">
        <v>11785</v>
      </c>
      <c r="CV155" s="32">
        <v>0</v>
      </c>
      <c r="CW155" s="32">
        <v>1155968</v>
      </c>
      <c r="CX155" s="32">
        <v>48685</v>
      </c>
      <c r="CY155" s="32">
        <v>254458</v>
      </c>
      <c r="CZ155" s="32">
        <v>0</v>
      </c>
      <c r="DB155" s="32">
        <v>12139</v>
      </c>
      <c r="DC155" s="32">
        <v>0</v>
      </c>
      <c r="DD155" s="32">
        <v>1282818</v>
      </c>
      <c r="DE155" s="32">
        <v>50000</v>
      </c>
      <c r="DF155" s="32">
        <v>270000</v>
      </c>
      <c r="DG155" s="32">
        <v>0</v>
      </c>
      <c r="DI155" s="32">
        <v>12997</v>
      </c>
      <c r="DJ155" s="32">
        <v>185</v>
      </c>
      <c r="DK155" s="32">
        <v>1478467</v>
      </c>
      <c r="DL155" s="32">
        <v>50000</v>
      </c>
      <c r="DM155" s="32">
        <v>170326</v>
      </c>
      <c r="DN155" s="32">
        <v>0</v>
      </c>
      <c r="DP155" s="32">
        <v>13517</v>
      </c>
      <c r="DR155" s="32">
        <v>1629067</v>
      </c>
      <c r="DS155" s="32">
        <v>50000</v>
      </c>
      <c r="DT155" s="32">
        <v>266836</v>
      </c>
      <c r="DU155" s="32">
        <v>0</v>
      </c>
      <c r="DW155" s="32">
        <v>14000</v>
      </c>
      <c r="DX155" s="35"/>
      <c r="DY155" s="36">
        <v>1601727</v>
      </c>
      <c r="DZ155" s="36">
        <v>50000</v>
      </c>
      <c r="EA155" s="38">
        <v>272582</v>
      </c>
      <c r="EB155" s="32">
        <v>0</v>
      </c>
      <c r="ED155" s="32">
        <v>15000</v>
      </c>
      <c r="EF155" s="32">
        <v>1665454</v>
      </c>
      <c r="EH155" s="32">
        <v>305250</v>
      </c>
      <c r="EI155" s="32">
        <v>0</v>
      </c>
      <c r="EK155" s="32">
        <v>15000</v>
      </c>
      <c r="EM155" s="32">
        <v>1940060</v>
      </c>
      <c r="EO155" s="32">
        <v>355200</v>
      </c>
      <c r="EP155" s="32">
        <v>0</v>
      </c>
      <c r="ER155" s="32">
        <v>15000</v>
      </c>
      <c r="ET155" s="32">
        <v>1589473</v>
      </c>
      <c r="EV155" s="32">
        <v>467900</v>
      </c>
      <c r="EW155" s="32">
        <v>0</v>
      </c>
      <c r="EY155" s="32">
        <v>15000</v>
      </c>
      <c r="FA155" s="32">
        <v>1906614</v>
      </c>
      <c r="FC155" s="32">
        <v>714308</v>
      </c>
      <c r="FD155" s="32">
        <v>0</v>
      </c>
      <c r="FF155" s="32">
        <v>15000</v>
      </c>
      <c r="FH155" s="32">
        <v>1901913</v>
      </c>
      <c r="FI155" s="32"/>
      <c r="FJ155" s="32">
        <v>824143</v>
      </c>
      <c r="FK155" s="32">
        <v>0</v>
      </c>
      <c r="FM155" s="32">
        <v>15000</v>
      </c>
      <c r="FO155" s="5">
        <v>1941630</v>
      </c>
      <c r="FP155" s="5">
        <v>0</v>
      </c>
      <c r="FQ155" s="5">
        <v>828202</v>
      </c>
      <c r="FR155" s="5">
        <v>0</v>
      </c>
      <c r="FS155" s="5">
        <v>0</v>
      </c>
      <c r="FT155" s="5">
        <v>15000</v>
      </c>
      <c r="FU155" s="5">
        <v>0</v>
      </c>
      <c r="FV155" s="5">
        <v>1291437</v>
      </c>
      <c r="FW155" s="5">
        <v>0</v>
      </c>
      <c r="FX155" s="5">
        <v>1380000</v>
      </c>
      <c r="FY155" s="5">
        <v>0</v>
      </c>
      <c r="FZ155" s="5">
        <v>0</v>
      </c>
      <c r="GA155" s="5">
        <v>15000</v>
      </c>
      <c r="GB155" s="5">
        <v>0</v>
      </c>
      <c r="GC155" s="5">
        <v>1350550</v>
      </c>
      <c r="GD155" s="5">
        <v>0</v>
      </c>
      <c r="GE155" s="5">
        <v>1239282</v>
      </c>
      <c r="GF155" s="5">
        <v>0</v>
      </c>
      <c r="GG155" s="5">
        <v>0</v>
      </c>
      <c r="GH155" s="5">
        <v>16000</v>
      </c>
      <c r="GI155" s="5">
        <v>644</v>
      </c>
      <c r="GJ155" s="5">
        <f>INDEX(Sheet1!$D$2:$D$434,MATCH(Data!B155,Sheet1!$B$2:$B$434,0))</f>
        <v>1138277</v>
      </c>
      <c r="GK155" s="5">
        <f>INDEX(Sheet1!$E$2:$E$434,MATCH(Data!B155,Sheet1!$B$2:$B$434,0))</f>
        <v>0</v>
      </c>
      <c r="GL155" s="5">
        <f>INDEX(Sheet1!$H$2:$H$434,MATCH(Data!B155,Sheet1!$B$2:$B$434,0))</f>
        <v>1388827</v>
      </c>
      <c r="GM155" s="5">
        <f>INDEX(Sheet1!$K$2:$K$434,MATCH(Data!B155,Sheet1!$B$2:$B$434,0))</f>
        <v>0</v>
      </c>
      <c r="GN155" s="5">
        <f>INDEX(Sheet1!$F$2:$F$434,MATCH(Data!B155,Sheet1!$B$2:$B$434,0))</f>
        <v>0</v>
      </c>
      <c r="GO155" s="5">
        <f>INDEX(Sheet1!$I$2:$I$434,MATCH(Data!B155,Sheet1!$B$2:$B$434,0))</f>
        <v>51270</v>
      </c>
      <c r="GP155" s="5">
        <f>INDEX(Sheet1!$J$2:$J$434,MATCH(Data!B155,Sheet1!$B$2:$B$434,0))</f>
        <v>0</v>
      </c>
      <c r="GQ155" s="5">
        <v>1130576</v>
      </c>
      <c r="GR155" s="5">
        <v>0</v>
      </c>
      <c r="GS155" s="5">
        <v>1310291</v>
      </c>
      <c r="GT155" s="5">
        <v>0</v>
      </c>
      <c r="GU155" s="5">
        <v>0</v>
      </c>
      <c r="GV155" s="5">
        <v>50225</v>
      </c>
      <c r="GW155" s="5">
        <v>0</v>
      </c>
    </row>
    <row r="156" spans="1:205" ht="12.75">
      <c r="A156" s="32">
        <v>2541</v>
      </c>
      <c r="B156" s="32" t="s">
        <v>239</v>
      </c>
      <c r="C156" s="32">
        <v>1419928</v>
      </c>
      <c r="D156" s="32">
        <v>0</v>
      </c>
      <c r="E156" s="32">
        <v>38625</v>
      </c>
      <c r="F156" s="32">
        <v>0</v>
      </c>
      <c r="G156" s="32">
        <v>0</v>
      </c>
      <c r="H156" s="32">
        <v>2278</v>
      </c>
      <c r="I156" s="32">
        <v>0</v>
      </c>
      <c r="J156" s="32">
        <v>1368676</v>
      </c>
      <c r="K156" s="32">
        <v>0</v>
      </c>
      <c r="L156" s="32">
        <v>36900</v>
      </c>
      <c r="M156" s="32">
        <v>0</v>
      </c>
      <c r="N156" s="32">
        <v>0</v>
      </c>
      <c r="O156" s="32">
        <v>0</v>
      </c>
      <c r="P156" s="32">
        <v>0</v>
      </c>
      <c r="Q156" s="32">
        <v>1277372</v>
      </c>
      <c r="R156" s="32">
        <v>0</v>
      </c>
      <c r="S156" s="32">
        <v>35189.18</v>
      </c>
      <c r="T156" s="32">
        <v>0</v>
      </c>
      <c r="U156" s="32">
        <v>0</v>
      </c>
      <c r="V156" s="32">
        <v>3500</v>
      </c>
      <c r="W156" s="32">
        <v>0</v>
      </c>
      <c r="X156" s="32">
        <v>879759</v>
      </c>
      <c r="Y156" s="32">
        <v>0</v>
      </c>
      <c r="Z156" s="32">
        <v>33450</v>
      </c>
      <c r="AA156" s="32">
        <v>0</v>
      </c>
      <c r="AB156" s="32">
        <v>0</v>
      </c>
      <c r="AC156" s="32">
        <v>7000</v>
      </c>
      <c r="AD156" s="32">
        <v>0</v>
      </c>
      <c r="AE156" s="32">
        <v>873622</v>
      </c>
      <c r="AF156" s="32">
        <v>0</v>
      </c>
      <c r="AG156" s="32">
        <v>231725</v>
      </c>
      <c r="AH156" s="32">
        <v>0</v>
      </c>
      <c r="AI156" s="32">
        <v>0</v>
      </c>
      <c r="AJ156" s="32">
        <v>10000</v>
      </c>
      <c r="AK156" s="32">
        <v>0</v>
      </c>
      <c r="AL156" s="32">
        <v>875250</v>
      </c>
      <c r="AM156" s="32">
        <v>0</v>
      </c>
      <c r="AN156" s="32">
        <v>317507</v>
      </c>
      <c r="AO156" s="32">
        <v>0</v>
      </c>
      <c r="AP156" s="32">
        <v>0</v>
      </c>
      <c r="AQ156" s="32">
        <v>6193</v>
      </c>
      <c r="AR156" s="32">
        <v>0</v>
      </c>
      <c r="AS156" s="32">
        <v>696481</v>
      </c>
      <c r="AT156" s="32">
        <v>0</v>
      </c>
      <c r="AU156" s="32">
        <v>460902</v>
      </c>
      <c r="AV156" s="32">
        <v>0</v>
      </c>
      <c r="AW156" s="32">
        <v>0</v>
      </c>
      <c r="AX156" s="32">
        <v>12000</v>
      </c>
      <c r="AY156" s="32">
        <v>0</v>
      </c>
      <c r="AZ156" s="32">
        <v>698890</v>
      </c>
      <c r="BA156" s="32">
        <v>0</v>
      </c>
      <c r="BB156" s="32">
        <v>455272</v>
      </c>
      <c r="BC156" s="32">
        <v>0</v>
      </c>
      <c r="BD156" s="32">
        <v>0</v>
      </c>
      <c r="BE156" s="32">
        <v>0</v>
      </c>
      <c r="BF156" s="32">
        <v>0</v>
      </c>
      <c r="BG156" s="32">
        <v>707521</v>
      </c>
      <c r="BH156" s="32">
        <v>0</v>
      </c>
      <c r="BI156" s="32">
        <v>454246</v>
      </c>
      <c r="BJ156" s="32">
        <v>0</v>
      </c>
      <c r="BK156" s="32">
        <v>0</v>
      </c>
      <c r="BL156" s="32">
        <v>15213</v>
      </c>
      <c r="BM156" s="32">
        <v>0</v>
      </c>
      <c r="BN156" s="32">
        <v>771400</v>
      </c>
      <c r="BO156" s="32">
        <v>0</v>
      </c>
      <c r="BP156" s="32">
        <v>448378</v>
      </c>
      <c r="BQ156" s="32">
        <v>0</v>
      </c>
      <c r="BR156" s="32">
        <v>0</v>
      </c>
      <c r="BS156" s="32">
        <v>9844</v>
      </c>
      <c r="BT156" s="32">
        <v>0</v>
      </c>
      <c r="BU156" s="32">
        <v>817026</v>
      </c>
      <c r="BV156" s="32">
        <v>0</v>
      </c>
      <c r="BW156" s="32">
        <v>442809</v>
      </c>
      <c r="BX156" s="32">
        <v>0</v>
      </c>
      <c r="BY156" s="32">
        <v>0</v>
      </c>
      <c r="BZ156" s="32">
        <v>15000</v>
      </c>
      <c r="CA156" s="32">
        <v>0</v>
      </c>
      <c r="CB156" s="32">
        <v>890982</v>
      </c>
      <c r="CC156" s="32">
        <v>0</v>
      </c>
      <c r="CD156" s="32">
        <v>441884</v>
      </c>
      <c r="CE156" s="32">
        <v>0</v>
      </c>
      <c r="CF156" s="32">
        <v>0</v>
      </c>
      <c r="CG156" s="32">
        <v>15000</v>
      </c>
      <c r="CH156" s="32">
        <v>0</v>
      </c>
      <c r="CI156" s="32">
        <v>884553</v>
      </c>
      <c r="CK156" s="32">
        <v>435603</v>
      </c>
      <c r="CL156" s="32">
        <v>0</v>
      </c>
      <c r="CN156" s="32">
        <v>20000</v>
      </c>
      <c r="CO156" s="32">
        <v>0</v>
      </c>
      <c r="CP156" s="32">
        <v>997742</v>
      </c>
      <c r="CR156" s="32">
        <v>425045</v>
      </c>
      <c r="CS156" s="32">
        <v>0</v>
      </c>
      <c r="CU156" s="32">
        <v>12470</v>
      </c>
      <c r="CV156" s="32">
        <v>0</v>
      </c>
      <c r="CW156" s="32">
        <v>970076</v>
      </c>
      <c r="CY156" s="32">
        <v>424591</v>
      </c>
      <c r="CZ156" s="32">
        <v>0</v>
      </c>
      <c r="DB156" s="32">
        <v>15747</v>
      </c>
      <c r="DC156" s="32">
        <v>0</v>
      </c>
      <c r="DD156" s="32">
        <v>1271080</v>
      </c>
      <c r="DF156" s="32">
        <v>422170</v>
      </c>
      <c r="DG156" s="32">
        <v>0</v>
      </c>
      <c r="DI156" s="32">
        <v>17897</v>
      </c>
      <c r="DK156" s="32">
        <v>1516243</v>
      </c>
      <c r="DM156" s="32">
        <v>425698</v>
      </c>
      <c r="DN156" s="32">
        <v>0</v>
      </c>
      <c r="DP156" s="32">
        <v>16709</v>
      </c>
      <c r="DR156" s="32">
        <v>1448302</v>
      </c>
      <c r="DT156" s="32">
        <v>425550</v>
      </c>
      <c r="DU156" s="32">
        <v>0</v>
      </c>
      <c r="DW156" s="32">
        <v>17500</v>
      </c>
      <c r="DX156" s="35"/>
      <c r="DY156" s="36">
        <v>1472028</v>
      </c>
      <c r="DZ156" s="37"/>
      <c r="EA156" s="38">
        <v>422550</v>
      </c>
      <c r="EB156" s="32">
        <v>0</v>
      </c>
      <c r="ED156" s="32">
        <v>15774</v>
      </c>
      <c r="EF156" s="32">
        <v>1505928</v>
      </c>
      <c r="EH156" s="32">
        <v>419950</v>
      </c>
      <c r="EI156" s="32">
        <v>0</v>
      </c>
      <c r="EK156" s="32">
        <v>13092</v>
      </c>
      <c r="EL156" s="32">
        <v>47</v>
      </c>
      <c r="EM156" s="32">
        <v>1627208</v>
      </c>
      <c r="EO156" s="32">
        <v>426750</v>
      </c>
      <c r="EP156" s="32">
        <v>0</v>
      </c>
      <c r="ER156" s="32">
        <v>13092</v>
      </c>
      <c r="ES156" s="32">
        <v>113</v>
      </c>
      <c r="ET156" s="32">
        <v>1568303</v>
      </c>
      <c r="EU156" s="32">
        <v>11572</v>
      </c>
      <c r="EV156" s="32">
        <v>422950</v>
      </c>
      <c r="EW156" s="32">
        <v>0</v>
      </c>
      <c r="EY156" s="32">
        <v>13092</v>
      </c>
      <c r="FA156" s="32">
        <v>1855409</v>
      </c>
      <c r="FB156" s="32">
        <v>10500</v>
      </c>
      <c r="FC156" s="32">
        <v>423650</v>
      </c>
      <c r="FD156" s="32">
        <v>0</v>
      </c>
      <c r="FF156" s="32">
        <v>12879</v>
      </c>
      <c r="FH156" s="32">
        <v>1675050</v>
      </c>
      <c r="FI156" s="32">
        <v>15500</v>
      </c>
      <c r="FJ156" s="32">
        <v>419000</v>
      </c>
      <c r="FK156" s="32">
        <v>0</v>
      </c>
      <c r="FM156" s="32">
        <v>11812</v>
      </c>
      <c r="FO156" s="5">
        <v>1743698</v>
      </c>
      <c r="FP156" s="5">
        <v>30520</v>
      </c>
      <c r="FQ156" s="5">
        <v>361005</v>
      </c>
      <c r="FR156" s="5">
        <v>0</v>
      </c>
      <c r="FS156" s="5">
        <v>0</v>
      </c>
      <c r="FT156" s="5">
        <v>20637</v>
      </c>
      <c r="FU156" s="5">
        <v>0</v>
      </c>
      <c r="FV156" s="5">
        <v>1639967</v>
      </c>
      <c r="FW156" s="5">
        <v>435520</v>
      </c>
      <c r="FX156" s="5">
        <v>0</v>
      </c>
      <c r="FY156" s="5">
        <v>0</v>
      </c>
      <c r="FZ156" s="5">
        <v>0</v>
      </c>
      <c r="GA156" s="5">
        <v>14580</v>
      </c>
      <c r="GB156" s="5">
        <v>0</v>
      </c>
      <c r="GC156" s="5">
        <v>1704935</v>
      </c>
      <c r="GD156" s="5">
        <v>432006</v>
      </c>
      <c r="GE156" s="5">
        <v>150056</v>
      </c>
      <c r="GF156" s="5">
        <v>0</v>
      </c>
      <c r="GG156" s="5">
        <v>0</v>
      </c>
      <c r="GH156" s="5">
        <v>11125</v>
      </c>
      <c r="GI156" s="5">
        <v>0</v>
      </c>
      <c r="GJ156" s="5">
        <f>INDEX(Sheet1!$D$2:$D$434,MATCH(Data!B156,Sheet1!$B$2:$B$434,0))</f>
        <v>1915173</v>
      </c>
      <c r="GK156" s="5">
        <f>INDEX(Sheet1!$E$2:$E$434,MATCH(Data!B156,Sheet1!$B$2:$B$434,0))</f>
        <v>431257</v>
      </c>
      <c r="GL156" s="5">
        <f>INDEX(Sheet1!$H$2:$H$434,MATCH(Data!B156,Sheet1!$B$2:$B$434,0))</f>
        <v>120850</v>
      </c>
      <c r="GM156" s="5">
        <f>INDEX(Sheet1!$K$2:$K$434,MATCH(Data!B156,Sheet1!$B$2:$B$434,0))</f>
        <v>0</v>
      </c>
      <c r="GN156" s="5">
        <f>INDEX(Sheet1!$F$2:$F$434,MATCH(Data!B156,Sheet1!$B$2:$B$434,0))</f>
        <v>0</v>
      </c>
      <c r="GO156" s="5">
        <f>INDEX(Sheet1!$I$2:$I$434,MATCH(Data!B156,Sheet1!$B$2:$B$434,0))</f>
        <v>5694</v>
      </c>
      <c r="GP156" s="5">
        <f>INDEX(Sheet1!$J$2:$J$434,MATCH(Data!B156,Sheet1!$B$2:$B$434,0))</f>
        <v>0</v>
      </c>
      <c r="GQ156" s="5">
        <v>1697328</v>
      </c>
      <c r="GR156" s="5">
        <v>426257</v>
      </c>
      <c r="GS156" s="5">
        <v>120850</v>
      </c>
      <c r="GT156" s="5">
        <v>0</v>
      </c>
      <c r="GU156" s="5">
        <v>0</v>
      </c>
      <c r="GV156" s="5">
        <v>10054</v>
      </c>
      <c r="GW156" s="5">
        <v>0</v>
      </c>
    </row>
    <row r="157" spans="1:205" ht="12.75">
      <c r="A157" s="32">
        <v>2562</v>
      </c>
      <c r="B157" s="32" t="s">
        <v>240</v>
      </c>
      <c r="C157" s="32">
        <v>3990938</v>
      </c>
      <c r="D157" s="32">
        <v>0</v>
      </c>
      <c r="E157" s="32">
        <v>1159106</v>
      </c>
      <c r="F157" s="32">
        <v>0</v>
      </c>
      <c r="G157" s="32">
        <v>0</v>
      </c>
      <c r="H157" s="32">
        <v>0</v>
      </c>
      <c r="I157" s="32">
        <v>0</v>
      </c>
      <c r="J157" s="32">
        <v>3801968</v>
      </c>
      <c r="K157" s="32">
        <v>0</v>
      </c>
      <c r="L157" s="32">
        <v>1314994</v>
      </c>
      <c r="M157" s="32">
        <v>0</v>
      </c>
      <c r="N157" s="32">
        <v>0</v>
      </c>
      <c r="O157" s="32">
        <v>0</v>
      </c>
      <c r="P157" s="32">
        <v>0</v>
      </c>
      <c r="Q157" s="32">
        <v>3963816</v>
      </c>
      <c r="R157" s="32">
        <v>0</v>
      </c>
      <c r="S157" s="32">
        <v>1369791</v>
      </c>
      <c r="T157" s="32">
        <v>0</v>
      </c>
      <c r="U157" s="32">
        <v>0</v>
      </c>
      <c r="V157" s="32">
        <v>0</v>
      </c>
      <c r="W157" s="32">
        <v>0</v>
      </c>
      <c r="X157" s="32">
        <v>2651102</v>
      </c>
      <c r="Y157" s="32">
        <v>0</v>
      </c>
      <c r="Z157" s="32">
        <v>1470428</v>
      </c>
      <c r="AA157" s="32">
        <v>0</v>
      </c>
      <c r="AB157" s="32">
        <v>0</v>
      </c>
      <c r="AC157" s="32">
        <v>0</v>
      </c>
      <c r="AD157" s="32">
        <v>0</v>
      </c>
      <c r="AE157" s="32">
        <v>2777713</v>
      </c>
      <c r="AF157" s="32">
        <v>38000</v>
      </c>
      <c r="AG157" s="32">
        <v>1707102</v>
      </c>
      <c r="AH157" s="32">
        <v>0</v>
      </c>
      <c r="AI157" s="32">
        <v>0</v>
      </c>
      <c r="AJ157" s="32">
        <v>0</v>
      </c>
      <c r="AK157" s="32">
        <v>0</v>
      </c>
      <c r="AL157" s="32">
        <v>3309101</v>
      </c>
      <c r="AM157" s="32">
        <v>48036</v>
      </c>
      <c r="AN157" s="32">
        <v>2382092</v>
      </c>
      <c r="AO157" s="32">
        <v>0</v>
      </c>
      <c r="AP157" s="32">
        <v>0</v>
      </c>
      <c r="AQ157" s="32">
        <v>0</v>
      </c>
      <c r="AR157" s="32">
        <v>0</v>
      </c>
      <c r="AS157" s="32">
        <v>3785376</v>
      </c>
      <c r="AT157" s="32">
        <v>48036</v>
      </c>
      <c r="AU157" s="32">
        <v>2485682</v>
      </c>
      <c r="AV157" s="32">
        <v>0</v>
      </c>
      <c r="AW157" s="32">
        <v>0</v>
      </c>
      <c r="AX157" s="32">
        <v>0</v>
      </c>
      <c r="AY157" s="32">
        <v>0</v>
      </c>
      <c r="AZ157" s="32">
        <v>4011569</v>
      </c>
      <c r="BA157" s="32">
        <v>127807</v>
      </c>
      <c r="BB157" s="32">
        <v>2834453</v>
      </c>
      <c r="BC157" s="32">
        <v>0</v>
      </c>
      <c r="BD157" s="32">
        <v>34320</v>
      </c>
      <c r="BE157" s="32">
        <v>0</v>
      </c>
      <c r="BF157" s="32">
        <v>0</v>
      </c>
      <c r="BG157" s="32">
        <v>4003487</v>
      </c>
      <c r="BH157" s="32">
        <v>127807</v>
      </c>
      <c r="BI157" s="32">
        <v>3706181</v>
      </c>
      <c r="BJ157" s="32">
        <v>0</v>
      </c>
      <c r="BK157" s="32">
        <v>34320</v>
      </c>
      <c r="BL157" s="32">
        <v>0</v>
      </c>
      <c r="BM157" s="32">
        <v>0</v>
      </c>
      <c r="BN157" s="32">
        <v>4785732</v>
      </c>
      <c r="BO157" s="32">
        <v>0</v>
      </c>
      <c r="BP157" s="32">
        <v>3282751</v>
      </c>
      <c r="BQ157" s="32">
        <v>0</v>
      </c>
      <c r="BR157" s="32">
        <v>34320</v>
      </c>
      <c r="BS157" s="32">
        <v>0</v>
      </c>
      <c r="BT157" s="32">
        <v>0</v>
      </c>
      <c r="BU157" s="32">
        <v>5825542</v>
      </c>
      <c r="BV157" s="32">
        <v>0</v>
      </c>
      <c r="BW157" s="32">
        <v>3068446</v>
      </c>
      <c r="BX157" s="32">
        <v>0</v>
      </c>
      <c r="BY157" s="32">
        <v>34320</v>
      </c>
      <c r="BZ157" s="32">
        <v>0</v>
      </c>
      <c r="CA157" s="32">
        <v>0</v>
      </c>
      <c r="CB157" s="32">
        <v>5965962</v>
      </c>
      <c r="CC157" s="32">
        <v>0</v>
      </c>
      <c r="CD157" s="32">
        <v>3578966</v>
      </c>
      <c r="CE157" s="32">
        <v>0</v>
      </c>
      <c r="CF157" s="32">
        <v>34320</v>
      </c>
      <c r="CG157" s="32">
        <v>0</v>
      </c>
      <c r="CH157" s="32">
        <v>0</v>
      </c>
      <c r="CI157" s="32">
        <v>5952908</v>
      </c>
      <c r="CK157" s="32">
        <v>3724188</v>
      </c>
      <c r="CL157" s="32">
        <v>0</v>
      </c>
      <c r="CM157" s="32">
        <v>34320</v>
      </c>
      <c r="CO157" s="32">
        <v>0</v>
      </c>
      <c r="CP157" s="32">
        <v>6882719</v>
      </c>
      <c r="CQ157" s="32">
        <v>100000</v>
      </c>
      <c r="CR157" s="32">
        <v>3910000</v>
      </c>
      <c r="CS157" s="32">
        <v>0</v>
      </c>
      <c r="CT157" s="32">
        <v>42920</v>
      </c>
      <c r="CV157" s="32">
        <v>0</v>
      </c>
      <c r="CW157" s="32">
        <v>8331703</v>
      </c>
      <c r="CX157" s="32">
        <v>63604</v>
      </c>
      <c r="CY157" s="32">
        <v>4026500</v>
      </c>
      <c r="CZ157" s="32">
        <v>0</v>
      </c>
      <c r="DA157" s="32">
        <v>42920</v>
      </c>
      <c r="DC157" s="32">
        <v>0</v>
      </c>
      <c r="DD157" s="32">
        <v>8627631.88</v>
      </c>
      <c r="DE157" s="32">
        <v>79738.12</v>
      </c>
      <c r="DF157" s="32">
        <v>4207693</v>
      </c>
      <c r="DG157" s="32">
        <v>0</v>
      </c>
      <c r="DK157" s="32">
        <v>10219089</v>
      </c>
      <c r="DL157" s="32">
        <v>95675</v>
      </c>
      <c r="DM157" s="32">
        <v>3491045</v>
      </c>
      <c r="DN157" s="32">
        <v>0</v>
      </c>
      <c r="DQ157" s="32">
        <v>4818.38</v>
      </c>
      <c r="DR157" s="32">
        <v>11694060</v>
      </c>
      <c r="DS157" s="32">
        <v>11049.38</v>
      </c>
      <c r="DT157" s="32">
        <v>3360475</v>
      </c>
      <c r="DU157" s="32">
        <v>0</v>
      </c>
      <c r="DX157" s="35"/>
      <c r="DY157" s="36">
        <v>11058260</v>
      </c>
      <c r="DZ157" s="37"/>
      <c r="EA157" s="38">
        <v>3501450</v>
      </c>
      <c r="EB157" s="32">
        <v>0</v>
      </c>
      <c r="EF157" s="32">
        <v>11782863</v>
      </c>
      <c r="EH157" s="32">
        <v>3148326</v>
      </c>
      <c r="EI157" s="32">
        <v>0</v>
      </c>
      <c r="EM157" s="32">
        <v>12208431</v>
      </c>
      <c r="EO157" s="32">
        <v>3324240</v>
      </c>
      <c r="EP157" s="32">
        <v>0</v>
      </c>
      <c r="ET157" s="32">
        <v>12667294</v>
      </c>
      <c r="EV157" s="32">
        <v>3487690</v>
      </c>
      <c r="EW157" s="32">
        <v>0</v>
      </c>
      <c r="FA157" s="32">
        <v>13578682</v>
      </c>
      <c r="FC157" s="32">
        <v>3100285</v>
      </c>
      <c r="FD157" s="32">
        <v>0</v>
      </c>
      <c r="FH157" s="32">
        <v>13503001</v>
      </c>
      <c r="FI157" s="32"/>
      <c r="FJ157" s="32">
        <v>3755285</v>
      </c>
      <c r="FK157" s="32">
        <v>0</v>
      </c>
      <c r="FM157" s="32">
        <v>5028.04</v>
      </c>
      <c r="FO157" s="5">
        <v>15719004</v>
      </c>
      <c r="FP157" s="5">
        <v>0</v>
      </c>
      <c r="FQ157" s="5">
        <v>1544310</v>
      </c>
      <c r="FR157" s="5">
        <v>0</v>
      </c>
      <c r="FS157" s="5">
        <v>0</v>
      </c>
      <c r="FT157" s="5">
        <v>0</v>
      </c>
      <c r="FU157" s="5">
        <v>0</v>
      </c>
      <c r="FV157" s="5">
        <v>14925928</v>
      </c>
      <c r="FW157" s="5">
        <v>0</v>
      </c>
      <c r="FX157" s="5">
        <v>3537500</v>
      </c>
      <c r="FY157" s="5">
        <v>0</v>
      </c>
      <c r="FZ157" s="5">
        <v>0</v>
      </c>
      <c r="GA157" s="5">
        <v>0</v>
      </c>
      <c r="GB157" s="5">
        <v>0</v>
      </c>
      <c r="GC157" s="5">
        <v>14311325</v>
      </c>
      <c r="GD157" s="5">
        <v>0</v>
      </c>
      <c r="GE157" s="5">
        <v>5299207</v>
      </c>
      <c r="GF157" s="5">
        <v>0</v>
      </c>
      <c r="GG157" s="5">
        <v>0</v>
      </c>
      <c r="GH157" s="5">
        <v>10000</v>
      </c>
      <c r="GI157" s="5">
        <v>0</v>
      </c>
      <c r="GJ157" s="5">
        <f>INDEX(Sheet1!$D$2:$D$434,MATCH(Data!B157,Sheet1!$B$2:$B$434,0))</f>
        <v>14585774</v>
      </c>
      <c r="GK157" s="5">
        <f>INDEX(Sheet1!$E$2:$E$434,MATCH(Data!B157,Sheet1!$B$2:$B$434,0))</f>
        <v>0</v>
      </c>
      <c r="GL157" s="5">
        <f>INDEX(Sheet1!$H$2:$H$434,MATCH(Data!B157,Sheet1!$B$2:$B$434,0))</f>
        <v>4868774</v>
      </c>
      <c r="GM157" s="5">
        <f>INDEX(Sheet1!$K$2:$K$434,MATCH(Data!B157,Sheet1!$B$2:$B$434,0))</f>
        <v>0</v>
      </c>
      <c r="GN157" s="5">
        <f>INDEX(Sheet1!$F$2:$F$434,MATCH(Data!B157,Sheet1!$B$2:$B$434,0))</f>
        <v>0</v>
      </c>
      <c r="GO157" s="5">
        <f>INDEX(Sheet1!$I$2:$I$434,MATCH(Data!B157,Sheet1!$B$2:$B$434,0))</f>
        <v>80000</v>
      </c>
      <c r="GP157" s="5">
        <f>INDEX(Sheet1!$J$2:$J$434,MATCH(Data!B157,Sheet1!$B$2:$B$434,0))</f>
        <v>0</v>
      </c>
      <c r="GQ157" s="5">
        <v>12966269</v>
      </c>
      <c r="GR157" s="5">
        <v>0</v>
      </c>
      <c r="GS157" s="5">
        <v>5542925</v>
      </c>
      <c r="GT157" s="5">
        <v>0</v>
      </c>
      <c r="GU157" s="5">
        <v>0</v>
      </c>
      <c r="GV157" s="5">
        <v>100000</v>
      </c>
      <c r="GW157" s="5">
        <v>5092</v>
      </c>
    </row>
    <row r="158" spans="1:205" ht="12.75">
      <c r="A158" s="32">
        <v>2570</v>
      </c>
      <c r="B158" s="32" t="s">
        <v>663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K158" s="32"/>
      <c r="CL158" s="32"/>
      <c r="CM158" s="32"/>
      <c r="CO158" s="32"/>
      <c r="CP158" s="32"/>
      <c r="CQ158" s="32"/>
      <c r="CR158" s="32"/>
      <c r="CS158" s="32"/>
      <c r="CT158" s="32"/>
      <c r="CV158" s="32"/>
      <c r="CW158" s="32"/>
      <c r="CX158" s="32"/>
      <c r="CY158" s="32"/>
      <c r="CZ158" s="32"/>
      <c r="DA158" s="32"/>
      <c r="DC158" s="32"/>
      <c r="DD158" s="32"/>
      <c r="DE158" s="32"/>
      <c r="DF158" s="32"/>
      <c r="DG158" s="32"/>
      <c r="DK158" s="32"/>
      <c r="DL158" s="32"/>
      <c r="DM158" s="32"/>
      <c r="DN158" s="32"/>
      <c r="DQ158" s="32"/>
      <c r="DR158" s="32"/>
      <c r="DS158" s="32"/>
      <c r="DT158" s="32"/>
      <c r="DU158" s="32"/>
      <c r="DX158" s="35"/>
      <c r="DY158" s="36"/>
      <c r="DZ158" s="37"/>
      <c r="EA158" s="38"/>
      <c r="EB158" s="32"/>
      <c r="EF158" s="32"/>
      <c r="EH158" s="32"/>
      <c r="EI158" s="32"/>
      <c r="EM158" s="32"/>
      <c r="EO158" s="32"/>
      <c r="EP158" s="32"/>
      <c r="ET158" s="32"/>
      <c r="EV158" s="32"/>
      <c r="EW158" s="32"/>
      <c r="FA158" s="32"/>
      <c r="FC158" s="32"/>
      <c r="FD158" s="32"/>
      <c r="FH158" s="32"/>
      <c r="FI158" s="32"/>
      <c r="FJ158" s="32"/>
      <c r="FK158" s="32"/>
      <c r="FM158" s="32"/>
      <c r="FV158" s="5">
        <v>5254355</v>
      </c>
      <c r="FW158" s="5">
        <v>193327</v>
      </c>
      <c r="FX158" s="5">
        <v>0</v>
      </c>
      <c r="FY158" s="5">
        <v>0</v>
      </c>
      <c r="FZ158" s="5">
        <v>25000</v>
      </c>
      <c r="GA158" s="5">
        <v>0</v>
      </c>
      <c r="GB158" s="5">
        <v>0</v>
      </c>
      <c r="GC158" s="5">
        <v>4559092</v>
      </c>
      <c r="GD158" s="5">
        <v>223992</v>
      </c>
      <c r="GE158" s="5">
        <v>0</v>
      </c>
      <c r="GF158" s="5">
        <v>0</v>
      </c>
      <c r="GG158" s="5">
        <v>25000</v>
      </c>
      <c r="GH158" s="5">
        <v>0</v>
      </c>
      <c r="GI158" s="5">
        <v>0</v>
      </c>
      <c r="GJ158" s="5">
        <f>INDEX(Sheet1!$D$2:$D$434,MATCH(Data!B158,Sheet1!$B$2:$B$434,0))</f>
        <v>4960821</v>
      </c>
      <c r="GK158" s="5">
        <f>INDEX(Sheet1!$E$2:$E$434,MATCH(Data!B158,Sheet1!$B$2:$B$434,0))</f>
        <v>174187</v>
      </c>
      <c r="GL158" s="5">
        <f>INDEX(Sheet1!$H$2:$H$434,MATCH(Data!B158,Sheet1!$B$2:$B$434,0))</f>
        <v>0</v>
      </c>
      <c r="GM158" s="5">
        <f>INDEX(Sheet1!$K$2:$K$434,MATCH(Data!B158,Sheet1!$B$2:$B$434,0))</f>
        <v>0</v>
      </c>
      <c r="GN158" s="5">
        <f>INDEX(Sheet1!$F$2:$F$434,MATCH(Data!B158,Sheet1!$B$2:$B$434,0))</f>
        <v>150000</v>
      </c>
      <c r="GO158" s="5">
        <f>INDEX(Sheet1!$I$2:$I$434,MATCH(Data!B158,Sheet1!$B$2:$B$434,0))</f>
        <v>0</v>
      </c>
      <c r="GP158" s="5">
        <f>INDEX(Sheet1!$J$2:$J$434,MATCH(Data!B158,Sheet1!$B$2:$B$434,0))</f>
        <v>0</v>
      </c>
      <c r="GQ158" s="5">
        <v>5133183</v>
      </c>
      <c r="GR158" s="5">
        <v>144740</v>
      </c>
      <c r="GS158" s="5">
        <v>0</v>
      </c>
      <c r="GT158" s="5">
        <v>0</v>
      </c>
      <c r="GU158" s="5">
        <v>250000</v>
      </c>
      <c r="GV158" s="5">
        <v>0</v>
      </c>
      <c r="GW158" s="5">
        <v>0</v>
      </c>
    </row>
    <row r="159" spans="1:205" ht="12.75">
      <c r="A159" s="32">
        <v>2576</v>
      </c>
      <c r="B159" s="32" t="s">
        <v>241</v>
      </c>
      <c r="C159" s="32">
        <v>3001102</v>
      </c>
      <c r="D159" s="32">
        <v>0</v>
      </c>
      <c r="E159" s="32">
        <v>574922</v>
      </c>
      <c r="F159" s="32">
        <v>0</v>
      </c>
      <c r="G159" s="32">
        <v>0</v>
      </c>
      <c r="H159" s="32">
        <v>0</v>
      </c>
      <c r="I159" s="32">
        <v>0</v>
      </c>
      <c r="J159" s="32">
        <v>2737700</v>
      </c>
      <c r="K159" s="32">
        <v>0</v>
      </c>
      <c r="L159" s="32">
        <v>566779</v>
      </c>
      <c r="M159" s="32">
        <v>0</v>
      </c>
      <c r="N159" s="32">
        <v>0</v>
      </c>
      <c r="O159" s="32">
        <v>0</v>
      </c>
      <c r="P159" s="32">
        <v>0</v>
      </c>
      <c r="Q159" s="32">
        <v>2502934</v>
      </c>
      <c r="R159" s="32">
        <v>0</v>
      </c>
      <c r="S159" s="32">
        <v>568589</v>
      </c>
      <c r="T159" s="32">
        <v>0</v>
      </c>
      <c r="U159" s="32">
        <v>0</v>
      </c>
      <c r="V159" s="32">
        <v>0</v>
      </c>
      <c r="W159" s="32">
        <v>1089</v>
      </c>
      <c r="X159" s="32">
        <v>1912118</v>
      </c>
      <c r="Y159" s="32">
        <v>0</v>
      </c>
      <c r="Z159" s="32">
        <v>563668</v>
      </c>
      <c r="AA159" s="32">
        <v>0</v>
      </c>
      <c r="AB159" s="32">
        <v>0</v>
      </c>
      <c r="AC159" s="32">
        <v>0</v>
      </c>
      <c r="AD159" s="32">
        <v>169</v>
      </c>
      <c r="AE159" s="32">
        <v>1860290</v>
      </c>
      <c r="AF159" s="32">
        <v>0</v>
      </c>
      <c r="AG159" s="32">
        <v>557261</v>
      </c>
      <c r="AH159" s="32">
        <v>0</v>
      </c>
      <c r="AI159" s="32">
        <v>0</v>
      </c>
      <c r="AJ159" s="32">
        <v>0</v>
      </c>
      <c r="AK159" s="32">
        <v>1939</v>
      </c>
      <c r="AL159" s="32">
        <v>2010439</v>
      </c>
      <c r="AM159" s="32">
        <v>0</v>
      </c>
      <c r="AN159" s="32">
        <v>506694</v>
      </c>
      <c r="AO159" s="32">
        <v>0</v>
      </c>
      <c r="AP159" s="32">
        <v>0</v>
      </c>
      <c r="AQ159" s="32">
        <v>0</v>
      </c>
      <c r="AR159" s="32">
        <v>1572</v>
      </c>
      <c r="AS159" s="32">
        <v>2269439</v>
      </c>
      <c r="AT159" s="32">
        <v>0</v>
      </c>
      <c r="AU159" s="32">
        <v>506000</v>
      </c>
      <c r="AV159" s="32">
        <v>0</v>
      </c>
      <c r="AW159" s="32">
        <v>0</v>
      </c>
      <c r="AX159" s="32">
        <v>0</v>
      </c>
      <c r="AY159" s="32">
        <v>653</v>
      </c>
      <c r="AZ159" s="32">
        <v>2336330</v>
      </c>
      <c r="BA159" s="32">
        <v>0</v>
      </c>
      <c r="BB159" s="32">
        <v>521641</v>
      </c>
      <c r="BC159" s="32">
        <v>0</v>
      </c>
      <c r="BD159" s="32">
        <v>0</v>
      </c>
      <c r="BE159" s="32">
        <v>0</v>
      </c>
      <c r="BF159" s="32">
        <v>0</v>
      </c>
      <c r="BG159" s="32">
        <v>2551867</v>
      </c>
      <c r="BH159" s="32">
        <v>0</v>
      </c>
      <c r="BI159" s="32">
        <v>527624</v>
      </c>
      <c r="BJ159" s="32">
        <v>0</v>
      </c>
      <c r="BK159" s="32">
        <v>0</v>
      </c>
      <c r="BL159" s="32">
        <v>0</v>
      </c>
      <c r="BM159" s="32">
        <v>0</v>
      </c>
      <c r="BN159" s="32">
        <v>2457652</v>
      </c>
      <c r="BO159" s="32">
        <v>0</v>
      </c>
      <c r="BP159" s="32">
        <v>522753</v>
      </c>
      <c r="BQ159" s="32">
        <v>0</v>
      </c>
      <c r="BR159" s="32">
        <v>0</v>
      </c>
      <c r="BS159" s="32">
        <v>0</v>
      </c>
      <c r="BT159" s="32">
        <v>933</v>
      </c>
      <c r="BU159" s="32">
        <v>2213262</v>
      </c>
      <c r="BV159" s="32">
        <v>0</v>
      </c>
      <c r="BW159" s="32">
        <v>801155</v>
      </c>
      <c r="BX159" s="32">
        <v>0</v>
      </c>
      <c r="BY159" s="32">
        <v>0</v>
      </c>
      <c r="BZ159" s="32">
        <v>18000</v>
      </c>
      <c r="CA159" s="32">
        <v>1256</v>
      </c>
      <c r="CB159" s="32">
        <v>2540001</v>
      </c>
      <c r="CC159" s="32">
        <v>69500</v>
      </c>
      <c r="CD159" s="32">
        <v>681390</v>
      </c>
      <c r="CE159" s="32">
        <v>0</v>
      </c>
      <c r="CF159" s="32">
        <v>0</v>
      </c>
      <c r="CG159" s="32">
        <v>42000</v>
      </c>
      <c r="CH159" s="32">
        <v>582</v>
      </c>
      <c r="CI159" s="32">
        <v>2073846</v>
      </c>
      <c r="CJ159" s="32">
        <v>75500</v>
      </c>
      <c r="CK159" s="32">
        <v>876905</v>
      </c>
      <c r="CL159" s="32">
        <v>0</v>
      </c>
      <c r="CN159" s="32">
        <v>42000</v>
      </c>
      <c r="CO159" s="32">
        <v>8366</v>
      </c>
      <c r="CP159" s="32">
        <v>2250826</v>
      </c>
      <c r="CQ159" s="32">
        <v>74112</v>
      </c>
      <c r="CR159" s="32">
        <v>877590</v>
      </c>
      <c r="CS159" s="32">
        <v>0</v>
      </c>
      <c r="CU159" s="32">
        <v>45000</v>
      </c>
      <c r="CV159" s="32">
        <v>390</v>
      </c>
      <c r="CW159" s="32">
        <v>2647768</v>
      </c>
      <c r="CX159" s="32">
        <v>77406</v>
      </c>
      <c r="CY159" s="32">
        <v>871593</v>
      </c>
      <c r="CZ159" s="32">
        <v>0</v>
      </c>
      <c r="DB159" s="32">
        <v>45000</v>
      </c>
      <c r="DC159" s="32">
        <v>115</v>
      </c>
      <c r="DD159" s="32">
        <v>2896913</v>
      </c>
      <c r="DE159" s="32">
        <v>75568</v>
      </c>
      <c r="DF159" s="32">
        <v>865712</v>
      </c>
      <c r="DG159" s="32">
        <v>0</v>
      </c>
      <c r="DI159" s="32">
        <v>50000</v>
      </c>
      <c r="DJ159" s="32">
        <v>362</v>
      </c>
      <c r="DK159" s="32">
        <v>3255870</v>
      </c>
      <c r="DL159" s="32">
        <v>78600</v>
      </c>
      <c r="DM159" s="32">
        <v>873450</v>
      </c>
      <c r="DN159" s="32">
        <v>0</v>
      </c>
      <c r="DP159" s="32">
        <v>50000</v>
      </c>
      <c r="DQ159" s="32">
        <v>238</v>
      </c>
      <c r="DR159" s="32">
        <v>3266495</v>
      </c>
      <c r="DS159" s="32">
        <v>76500</v>
      </c>
      <c r="DT159" s="32">
        <v>865025</v>
      </c>
      <c r="DU159" s="32">
        <v>0</v>
      </c>
      <c r="DW159" s="32">
        <v>50000</v>
      </c>
      <c r="DX159" s="38">
        <v>138</v>
      </c>
      <c r="DY159" s="36">
        <v>3164146</v>
      </c>
      <c r="DZ159" s="36">
        <v>79269</v>
      </c>
      <c r="EA159" s="38">
        <v>865300</v>
      </c>
      <c r="EB159" s="32">
        <v>0</v>
      </c>
      <c r="ED159" s="32">
        <v>50000</v>
      </c>
      <c r="EE159" s="32">
        <v>332</v>
      </c>
      <c r="EF159" s="32">
        <v>3075704</v>
      </c>
      <c r="EG159" s="32">
        <v>86644</v>
      </c>
      <c r="EH159" s="32">
        <v>829383</v>
      </c>
      <c r="EI159" s="32">
        <v>0</v>
      </c>
      <c r="EK159" s="32">
        <v>50000</v>
      </c>
      <c r="EM159" s="32">
        <v>3334634</v>
      </c>
      <c r="EN159" s="32">
        <v>88625</v>
      </c>
      <c r="EO159" s="32">
        <v>835575</v>
      </c>
      <c r="EP159" s="32">
        <v>0</v>
      </c>
      <c r="ER159" s="32">
        <v>50000</v>
      </c>
      <c r="ET159" s="32">
        <v>3145057</v>
      </c>
      <c r="EU159" s="32">
        <v>95213</v>
      </c>
      <c r="EV159" s="32">
        <v>826938</v>
      </c>
      <c r="EW159" s="32">
        <v>0</v>
      </c>
      <c r="EY159" s="32">
        <v>50000</v>
      </c>
      <c r="EZ159" s="32">
        <v>732</v>
      </c>
      <c r="FA159" s="32">
        <v>3034730</v>
      </c>
      <c r="FB159" s="32">
        <v>88433</v>
      </c>
      <c r="FC159" s="32">
        <v>833906</v>
      </c>
      <c r="FD159" s="32">
        <v>0</v>
      </c>
      <c r="FF159" s="32">
        <v>50000</v>
      </c>
      <c r="FH159" s="32">
        <v>2837059</v>
      </c>
      <c r="FI159" s="32">
        <v>89765</v>
      </c>
      <c r="FJ159" s="32">
        <v>1099450</v>
      </c>
      <c r="FK159" s="32">
        <v>0</v>
      </c>
      <c r="FM159" s="32">
        <v>50000</v>
      </c>
      <c r="FN159" s="32">
        <v>2210</v>
      </c>
      <c r="FO159" s="5">
        <v>2911424</v>
      </c>
      <c r="FP159" s="5">
        <v>92166</v>
      </c>
      <c r="FQ159" s="5">
        <v>1289200</v>
      </c>
      <c r="FR159" s="5">
        <v>0</v>
      </c>
      <c r="FS159" s="5">
        <v>0</v>
      </c>
      <c r="FT159" s="5">
        <v>70000</v>
      </c>
      <c r="FU159" s="5">
        <v>0</v>
      </c>
      <c r="FV159" s="5">
        <v>3173326</v>
      </c>
      <c r="FW159" s="5">
        <v>94410</v>
      </c>
      <c r="FX159" s="5">
        <v>1190103</v>
      </c>
      <c r="FY159" s="5">
        <v>0</v>
      </c>
      <c r="FZ159" s="5">
        <v>0</v>
      </c>
      <c r="GA159" s="5">
        <v>70000</v>
      </c>
      <c r="GB159" s="5">
        <v>1615</v>
      </c>
      <c r="GC159" s="5">
        <v>2681538</v>
      </c>
      <c r="GD159" s="5">
        <v>96496</v>
      </c>
      <c r="GE159" s="5">
        <v>1642446</v>
      </c>
      <c r="GF159" s="5">
        <v>0</v>
      </c>
      <c r="GG159" s="5">
        <v>0</v>
      </c>
      <c r="GH159" s="5">
        <v>70000</v>
      </c>
      <c r="GI159" s="5">
        <v>142</v>
      </c>
      <c r="GJ159" s="5">
        <f>INDEX(Sheet1!$D$2:$D$434,MATCH(Data!B159,Sheet1!$B$2:$B$434,0))</f>
        <v>2824815</v>
      </c>
      <c r="GK159" s="5">
        <f>INDEX(Sheet1!$E$2:$E$434,MATCH(Data!B159,Sheet1!$B$2:$B$434,0))</f>
        <v>0</v>
      </c>
      <c r="GL159" s="5">
        <f>INDEX(Sheet1!$H$2:$H$434,MATCH(Data!B159,Sheet1!$B$2:$B$434,0))</f>
        <v>1787225</v>
      </c>
      <c r="GM159" s="5">
        <f>INDEX(Sheet1!$K$2:$K$434,MATCH(Data!B159,Sheet1!$B$2:$B$434,0))</f>
        <v>0</v>
      </c>
      <c r="GN159" s="5">
        <f>INDEX(Sheet1!$F$2:$F$434,MATCH(Data!B159,Sheet1!$B$2:$B$434,0))</f>
        <v>0</v>
      </c>
      <c r="GO159" s="5">
        <f>INDEX(Sheet1!$I$2:$I$434,MATCH(Data!B159,Sheet1!$B$2:$B$434,0))</f>
        <v>176000</v>
      </c>
      <c r="GP159" s="5">
        <f>INDEX(Sheet1!$J$2:$J$434,MATCH(Data!B159,Sheet1!$B$2:$B$434,0))</f>
        <v>0</v>
      </c>
      <c r="GQ159" s="5">
        <v>2486770</v>
      </c>
      <c r="GR159" s="5">
        <v>0</v>
      </c>
      <c r="GS159" s="5">
        <v>1844375</v>
      </c>
      <c r="GT159" s="5">
        <v>0</v>
      </c>
      <c r="GU159" s="5">
        <v>0</v>
      </c>
      <c r="GV159" s="5">
        <v>170000</v>
      </c>
      <c r="GW159" s="5">
        <v>180</v>
      </c>
    </row>
    <row r="160" spans="1:205" ht="12.75">
      <c r="A160" s="32">
        <v>2583</v>
      </c>
      <c r="B160" s="32" t="s">
        <v>242</v>
      </c>
      <c r="C160" s="32">
        <v>5327714</v>
      </c>
      <c r="D160" s="32">
        <v>0</v>
      </c>
      <c r="E160" s="32">
        <v>1362528</v>
      </c>
      <c r="F160" s="32">
        <v>0</v>
      </c>
      <c r="G160" s="32">
        <v>0</v>
      </c>
      <c r="H160" s="32">
        <v>0</v>
      </c>
      <c r="I160" s="32">
        <v>0</v>
      </c>
      <c r="J160" s="32">
        <v>5080866</v>
      </c>
      <c r="K160" s="32">
        <v>0</v>
      </c>
      <c r="L160" s="32">
        <v>1882038</v>
      </c>
      <c r="M160" s="32">
        <v>0</v>
      </c>
      <c r="N160" s="32">
        <v>0</v>
      </c>
      <c r="O160" s="32">
        <v>0</v>
      </c>
      <c r="P160" s="32">
        <v>353.69</v>
      </c>
      <c r="Q160" s="32">
        <v>5660374</v>
      </c>
      <c r="R160" s="32">
        <v>0</v>
      </c>
      <c r="S160" s="32">
        <v>2051299</v>
      </c>
      <c r="T160" s="32">
        <v>0</v>
      </c>
      <c r="U160" s="32">
        <v>0</v>
      </c>
      <c r="V160" s="32">
        <v>0</v>
      </c>
      <c r="W160" s="32">
        <v>242.84</v>
      </c>
      <c r="X160" s="32">
        <v>4017645</v>
      </c>
      <c r="Y160" s="32">
        <v>0</v>
      </c>
      <c r="Z160" s="32">
        <v>2153676</v>
      </c>
      <c r="AA160" s="32">
        <v>0</v>
      </c>
      <c r="AB160" s="32">
        <v>0</v>
      </c>
      <c r="AC160" s="32">
        <v>0</v>
      </c>
      <c r="AD160" s="32">
        <v>4125</v>
      </c>
      <c r="AE160" s="32">
        <v>4746860</v>
      </c>
      <c r="AF160" s="32">
        <v>43024</v>
      </c>
      <c r="AG160" s="32">
        <v>2253396</v>
      </c>
      <c r="AH160" s="32">
        <v>0</v>
      </c>
      <c r="AI160" s="32">
        <v>0</v>
      </c>
      <c r="AJ160" s="32">
        <v>0</v>
      </c>
      <c r="AK160" s="32">
        <v>2233</v>
      </c>
      <c r="AL160" s="32">
        <v>4932939</v>
      </c>
      <c r="AM160" s="32">
        <v>48195</v>
      </c>
      <c r="AN160" s="32">
        <v>3015038</v>
      </c>
      <c r="AO160" s="32">
        <v>0</v>
      </c>
      <c r="AP160" s="32">
        <v>0</v>
      </c>
      <c r="AQ160" s="32">
        <v>0</v>
      </c>
      <c r="AR160" s="32">
        <v>1460</v>
      </c>
      <c r="AS160" s="32">
        <v>5568839</v>
      </c>
      <c r="AT160" s="32">
        <v>107789</v>
      </c>
      <c r="AU160" s="32">
        <v>3125229</v>
      </c>
      <c r="AV160" s="32">
        <v>0</v>
      </c>
      <c r="AW160" s="32">
        <v>0</v>
      </c>
      <c r="AX160" s="32">
        <v>0</v>
      </c>
      <c r="AY160" s="32">
        <v>1656</v>
      </c>
      <c r="AZ160" s="32">
        <v>5706410</v>
      </c>
      <c r="BA160" s="32">
        <v>0</v>
      </c>
      <c r="BB160" s="32">
        <v>3178493</v>
      </c>
      <c r="BC160" s="32">
        <v>0</v>
      </c>
      <c r="BD160" s="32">
        <v>0</v>
      </c>
      <c r="BE160" s="32">
        <v>0</v>
      </c>
      <c r="BF160" s="32">
        <v>0</v>
      </c>
      <c r="BG160" s="32">
        <v>6247653</v>
      </c>
      <c r="BH160" s="32">
        <v>0</v>
      </c>
      <c r="BI160" s="32">
        <v>3962137</v>
      </c>
      <c r="BJ160" s="32">
        <v>0</v>
      </c>
      <c r="BK160" s="32">
        <v>0</v>
      </c>
      <c r="BL160" s="32">
        <v>0</v>
      </c>
      <c r="BM160" s="32">
        <v>0</v>
      </c>
      <c r="BN160" s="32">
        <v>7231577</v>
      </c>
      <c r="BO160" s="32">
        <v>0</v>
      </c>
      <c r="BP160" s="32">
        <v>4125597</v>
      </c>
      <c r="BQ160" s="32">
        <v>0</v>
      </c>
      <c r="BR160" s="32">
        <v>0</v>
      </c>
      <c r="BS160" s="32">
        <v>0</v>
      </c>
      <c r="BT160" s="32">
        <v>0</v>
      </c>
      <c r="BU160" s="32">
        <v>7766512</v>
      </c>
      <c r="BV160" s="32">
        <v>0</v>
      </c>
      <c r="BW160" s="32">
        <v>3021135</v>
      </c>
      <c r="BX160" s="32">
        <v>0</v>
      </c>
      <c r="BY160" s="32">
        <v>0</v>
      </c>
      <c r="BZ160" s="32">
        <v>0</v>
      </c>
      <c r="CA160" s="32">
        <v>0</v>
      </c>
      <c r="CB160" s="32">
        <v>8640717</v>
      </c>
      <c r="CC160" s="32">
        <v>0</v>
      </c>
      <c r="CD160" s="32">
        <v>3174698</v>
      </c>
      <c r="CE160" s="32">
        <v>0</v>
      </c>
      <c r="CF160" s="32">
        <v>0</v>
      </c>
      <c r="CG160" s="32">
        <v>0</v>
      </c>
      <c r="CH160" s="32">
        <v>0</v>
      </c>
      <c r="CI160" s="32">
        <v>8139244</v>
      </c>
      <c r="CK160" s="32">
        <v>3236864</v>
      </c>
      <c r="CL160" s="32">
        <v>0</v>
      </c>
      <c r="CO160" s="32">
        <v>0</v>
      </c>
      <c r="CP160" s="32">
        <v>8852466</v>
      </c>
      <c r="CR160" s="32">
        <v>3242373</v>
      </c>
      <c r="CS160" s="32">
        <v>0</v>
      </c>
      <c r="CV160" s="32">
        <v>0</v>
      </c>
      <c r="CW160" s="32">
        <v>9311306</v>
      </c>
      <c r="CY160" s="32">
        <v>3353876</v>
      </c>
      <c r="CZ160" s="32">
        <v>0</v>
      </c>
      <c r="DC160" s="32">
        <v>0</v>
      </c>
      <c r="DD160" s="32">
        <v>10241689</v>
      </c>
      <c r="DF160" s="32">
        <v>3373392</v>
      </c>
      <c r="DG160" s="32">
        <v>0</v>
      </c>
      <c r="DK160" s="32">
        <v>11891062</v>
      </c>
      <c r="DM160" s="32">
        <v>2825937</v>
      </c>
      <c r="DN160" s="32">
        <v>0</v>
      </c>
      <c r="DR160" s="32">
        <v>12378394</v>
      </c>
      <c r="DT160" s="32">
        <v>2867694</v>
      </c>
      <c r="DU160" s="32">
        <v>0</v>
      </c>
      <c r="DX160" s="35"/>
      <c r="DY160" s="36">
        <v>12713346</v>
      </c>
      <c r="DZ160" s="37"/>
      <c r="EA160" s="38">
        <v>2886702</v>
      </c>
      <c r="EB160" s="32">
        <v>0</v>
      </c>
      <c r="EF160" s="32">
        <v>12791152</v>
      </c>
      <c r="EH160" s="32">
        <v>2858013</v>
      </c>
      <c r="EI160" s="32">
        <v>0</v>
      </c>
      <c r="EM160" s="32">
        <v>13432952</v>
      </c>
      <c r="EO160" s="32">
        <v>2891700</v>
      </c>
      <c r="EP160" s="32">
        <v>0</v>
      </c>
      <c r="ET160" s="32">
        <v>14126583</v>
      </c>
      <c r="EV160" s="32">
        <v>3349609</v>
      </c>
      <c r="EW160" s="32">
        <v>0</v>
      </c>
      <c r="FA160" s="32">
        <v>15170118</v>
      </c>
      <c r="FC160" s="32">
        <v>3147255</v>
      </c>
      <c r="FD160" s="32">
        <v>0</v>
      </c>
      <c r="FH160" s="32">
        <v>14946092</v>
      </c>
      <c r="FI160" s="32"/>
      <c r="FJ160" s="32">
        <v>3148058</v>
      </c>
      <c r="FK160" s="32">
        <v>0</v>
      </c>
      <c r="FM160" s="32"/>
      <c r="FN160" s="32"/>
      <c r="FO160" s="5">
        <v>14595764</v>
      </c>
      <c r="FP160" s="5">
        <v>0</v>
      </c>
      <c r="FQ160" s="5">
        <v>3151068</v>
      </c>
      <c r="FR160" s="5">
        <v>0</v>
      </c>
      <c r="FS160" s="5">
        <v>0</v>
      </c>
      <c r="FT160" s="5">
        <v>0</v>
      </c>
      <c r="FU160" s="5">
        <v>0</v>
      </c>
      <c r="FV160" s="5">
        <v>14838576</v>
      </c>
      <c r="FW160" s="5">
        <v>0</v>
      </c>
      <c r="FX160" s="5">
        <v>3150625</v>
      </c>
      <c r="FY160" s="5">
        <v>0</v>
      </c>
      <c r="FZ160" s="5">
        <v>0</v>
      </c>
      <c r="GA160" s="5">
        <v>0</v>
      </c>
      <c r="GB160" s="5">
        <v>0</v>
      </c>
      <c r="GC160" s="5">
        <v>14978217</v>
      </c>
      <c r="GD160" s="5">
        <v>0</v>
      </c>
      <c r="GE160" s="5">
        <v>4047925</v>
      </c>
      <c r="GF160" s="5">
        <v>0</v>
      </c>
      <c r="GG160" s="5">
        <v>0</v>
      </c>
      <c r="GH160" s="5">
        <v>0</v>
      </c>
      <c r="GI160" s="5">
        <v>0</v>
      </c>
      <c r="GJ160" s="5">
        <f>INDEX(Sheet1!$D$2:$D$434,MATCH(Data!B160,Sheet1!$B$2:$B$434,0))</f>
        <v>15862559</v>
      </c>
      <c r="GK160" s="5">
        <f>INDEX(Sheet1!$E$2:$E$434,MATCH(Data!B160,Sheet1!$B$2:$B$434,0))</f>
        <v>0</v>
      </c>
      <c r="GL160" s="5">
        <f>INDEX(Sheet1!$H$2:$H$434,MATCH(Data!B160,Sheet1!$B$2:$B$434,0))</f>
        <v>4615525</v>
      </c>
      <c r="GM160" s="5">
        <f>INDEX(Sheet1!$K$2:$K$434,MATCH(Data!B160,Sheet1!$B$2:$B$434,0))</f>
        <v>0</v>
      </c>
      <c r="GN160" s="5">
        <f>INDEX(Sheet1!$F$2:$F$434,MATCH(Data!B160,Sheet1!$B$2:$B$434,0))</f>
        <v>0</v>
      </c>
      <c r="GO160" s="5">
        <f>INDEX(Sheet1!$I$2:$I$434,MATCH(Data!B160,Sheet1!$B$2:$B$434,0))</f>
        <v>0</v>
      </c>
      <c r="GP160" s="5">
        <f>INDEX(Sheet1!$J$2:$J$434,MATCH(Data!B160,Sheet1!$B$2:$B$434,0))</f>
        <v>0</v>
      </c>
      <c r="GQ160" s="5">
        <v>14652661</v>
      </c>
      <c r="GR160" s="5">
        <v>0</v>
      </c>
      <c r="GS160" s="5">
        <v>6809436</v>
      </c>
      <c r="GT160" s="5">
        <v>0</v>
      </c>
      <c r="GU160" s="5">
        <v>0</v>
      </c>
      <c r="GV160" s="5">
        <v>0</v>
      </c>
      <c r="GW160" s="5">
        <v>0</v>
      </c>
    </row>
    <row r="161" spans="1:205" ht="12.75">
      <c r="A161" s="32">
        <v>2605</v>
      </c>
      <c r="B161" s="32" t="s">
        <v>244</v>
      </c>
      <c r="C161" s="32">
        <v>2374208</v>
      </c>
      <c r="D161" s="32">
        <v>0</v>
      </c>
      <c r="E161" s="32">
        <v>656576</v>
      </c>
      <c r="F161" s="32">
        <v>0</v>
      </c>
      <c r="G161" s="32">
        <v>0</v>
      </c>
      <c r="H161" s="32">
        <v>0</v>
      </c>
      <c r="I161" s="32">
        <v>0</v>
      </c>
      <c r="J161" s="32">
        <v>2293586</v>
      </c>
      <c r="K161" s="32">
        <v>0</v>
      </c>
      <c r="L161" s="32">
        <v>681660</v>
      </c>
      <c r="M161" s="32">
        <v>0</v>
      </c>
      <c r="N161" s="32">
        <v>0</v>
      </c>
      <c r="O161" s="32">
        <v>0</v>
      </c>
      <c r="P161" s="32">
        <v>0</v>
      </c>
      <c r="Q161" s="32">
        <v>2342209</v>
      </c>
      <c r="R161" s="32">
        <v>0</v>
      </c>
      <c r="S161" s="32">
        <v>694180</v>
      </c>
      <c r="T161" s="32">
        <v>0</v>
      </c>
      <c r="U161" s="32">
        <v>0</v>
      </c>
      <c r="V161" s="32">
        <v>0</v>
      </c>
      <c r="W161" s="32">
        <v>0</v>
      </c>
      <c r="X161" s="32">
        <v>1791018</v>
      </c>
      <c r="Y161" s="32">
        <v>0</v>
      </c>
      <c r="Z161" s="32">
        <v>700168</v>
      </c>
      <c r="AA161" s="32">
        <v>0</v>
      </c>
      <c r="AB161" s="32">
        <v>0</v>
      </c>
      <c r="AC161" s="32">
        <v>0</v>
      </c>
      <c r="AD161" s="32">
        <v>0</v>
      </c>
      <c r="AE161" s="32">
        <v>2036878</v>
      </c>
      <c r="AF161" s="32">
        <v>0</v>
      </c>
      <c r="AG161" s="32">
        <v>703012</v>
      </c>
      <c r="AH161" s="32">
        <v>0</v>
      </c>
      <c r="AI161" s="32">
        <v>0</v>
      </c>
      <c r="AJ161" s="32">
        <v>0</v>
      </c>
      <c r="AK161" s="32">
        <v>0</v>
      </c>
      <c r="AL161" s="32">
        <v>2025071</v>
      </c>
      <c r="AM161" s="32">
        <v>0</v>
      </c>
      <c r="AN161" s="32">
        <v>714620</v>
      </c>
      <c r="AO161" s="32">
        <v>0</v>
      </c>
      <c r="AP161" s="32">
        <v>0</v>
      </c>
      <c r="AQ161" s="32">
        <v>0</v>
      </c>
      <c r="AR161" s="32">
        <v>780</v>
      </c>
      <c r="AS161" s="32">
        <v>2174711</v>
      </c>
      <c r="AT161" s="32">
        <v>0</v>
      </c>
      <c r="AU161" s="32">
        <v>822939</v>
      </c>
      <c r="AV161" s="32">
        <v>0</v>
      </c>
      <c r="AW161" s="32">
        <v>0</v>
      </c>
      <c r="AX161" s="32">
        <v>0</v>
      </c>
      <c r="AY161" s="32">
        <v>527</v>
      </c>
      <c r="AZ161" s="32">
        <v>2313062</v>
      </c>
      <c r="BA161" s="32">
        <v>0</v>
      </c>
      <c r="BB161" s="32">
        <v>841328</v>
      </c>
      <c r="BC161" s="32">
        <v>0</v>
      </c>
      <c r="BD161" s="32">
        <v>0</v>
      </c>
      <c r="BE161" s="32">
        <v>0</v>
      </c>
      <c r="BF161" s="32">
        <v>0</v>
      </c>
      <c r="BG161" s="32">
        <v>2333635</v>
      </c>
      <c r="BH161" s="32">
        <v>0</v>
      </c>
      <c r="BI161" s="32">
        <v>860150</v>
      </c>
      <c r="BJ161" s="32">
        <v>0</v>
      </c>
      <c r="BK161" s="32">
        <v>0</v>
      </c>
      <c r="BL161" s="32">
        <v>0</v>
      </c>
      <c r="BM161" s="32">
        <v>27</v>
      </c>
      <c r="BN161" s="32">
        <v>2404718</v>
      </c>
      <c r="BO161" s="32">
        <v>0</v>
      </c>
      <c r="BP161" s="32">
        <v>881850</v>
      </c>
      <c r="BQ161" s="32">
        <v>0</v>
      </c>
      <c r="BR161" s="32">
        <v>0</v>
      </c>
      <c r="BS161" s="32">
        <v>0</v>
      </c>
      <c r="BT161" s="32">
        <v>0</v>
      </c>
      <c r="BU161" s="32">
        <v>2335379</v>
      </c>
      <c r="BV161" s="32">
        <v>0</v>
      </c>
      <c r="BW161" s="32">
        <v>896950</v>
      </c>
      <c r="BX161" s="32">
        <v>0</v>
      </c>
      <c r="BY161" s="32">
        <v>0</v>
      </c>
      <c r="BZ161" s="32">
        <v>0</v>
      </c>
      <c r="CA161" s="32">
        <v>664</v>
      </c>
      <c r="CB161" s="32">
        <v>2570662</v>
      </c>
      <c r="CC161" s="32">
        <v>68075</v>
      </c>
      <c r="CD161" s="32">
        <v>850725</v>
      </c>
      <c r="CE161" s="32">
        <v>0</v>
      </c>
      <c r="CF161" s="32">
        <v>0</v>
      </c>
      <c r="CG161" s="32">
        <v>0</v>
      </c>
      <c r="CH161" s="32">
        <v>0</v>
      </c>
      <c r="CI161" s="32">
        <v>2304400</v>
      </c>
      <c r="CJ161" s="32">
        <v>68075</v>
      </c>
      <c r="CK161" s="32">
        <v>1027381</v>
      </c>
      <c r="CL161" s="32">
        <v>0</v>
      </c>
      <c r="CO161" s="32">
        <v>0</v>
      </c>
      <c r="CP161" s="32">
        <v>2275512</v>
      </c>
      <c r="CQ161" s="32">
        <v>68075</v>
      </c>
      <c r="CR161" s="32">
        <v>1047398</v>
      </c>
      <c r="CS161" s="32">
        <v>0</v>
      </c>
      <c r="CV161" s="32">
        <v>593</v>
      </c>
      <c r="CW161" s="32">
        <v>2752804</v>
      </c>
      <c r="CX161" s="32">
        <v>68075</v>
      </c>
      <c r="CY161" s="32">
        <v>987825</v>
      </c>
      <c r="CZ161" s="32">
        <v>0</v>
      </c>
      <c r="DC161" s="32">
        <v>0</v>
      </c>
      <c r="DD161" s="32">
        <v>2884259</v>
      </c>
      <c r="DE161" s="32">
        <v>68075</v>
      </c>
      <c r="DF161" s="32">
        <v>1056361</v>
      </c>
      <c r="DG161" s="32">
        <v>0</v>
      </c>
      <c r="DK161" s="32">
        <v>3223746</v>
      </c>
      <c r="DL161" s="32">
        <v>68000</v>
      </c>
      <c r="DM161" s="32">
        <v>999970</v>
      </c>
      <c r="DN161" s="32">
        <v>0</v>
      </c>
      <c r="DR161" s="32">
        <v>3671159</v>
      </c>
      <c r="DS161" s="32">
        <v>68000</v>
      </c>
      <c r="DT161" s="32">
        <v>1008708</v>
      </c>
      <c r="DU161" s="32">
        <v>0</v>
      </c>
      <c r="DX161" s="38">
        <v>3607</v>
      </c>
      <c r="DY161" s="36">
        <v>3583568</v>
      </c>
      <c r="DZ161" s="36">
        <v>68000</v>
      </c>
      <c r="EA161" s="38">
        <v>611830</v>
      </c>
      <c r="EB161" s="32">
        <v>0</v>
      </c>
      <c r="EF161" s="32">
        <v>3781033</v>
      </c>
      <c r="EG161" s="32">
        <v>68000</v>
      </c>
      <c r="EH161" s="32">
        <v>563797</v>
      </c>
      <c r="EI161" s="32">
        <v>0</v>
      </c>
      <c r="EL161" s="32">
        <v>1152</v>
      </c>
      <c r="EM161" s="32">
        <v>3875296</v>
      </c>
      <c r="EN161" s="32">
        <v>68000</v>
      </c>
      <c r="EO161" s="32">
        <v>565601</v>
      </c>
      <c r="EP161" s="32">
        <v>0</v>
      </c>
      <c r="ES161" s="32">
        <v>165</v>
      </c>
      <c r="ET161" s="32">
        <v>3571038</v>
      </c>
      <c r="EU161" s="32">
        <v>68076</v>
      </c>
      <c r="EV161" s="32">
        <v>541278</v>
      </c>
      <c r="EW161" s="32">
        <v>0</v>
      </c>
      <c r="FA161" s="32">
        <v>3543758</v>
      </c>
      <c r="FB161" s="32">
        <v>68000</v>
      </c>
      <c r="FC161" s="32">
        <v>539835</v>
      </c>
      <c r="FD161" s="32">
        <v>0</v>
      </c>
      <c r="FH161" s="32">
        <v>17401514</v>
      </c>
      <c r="FI161" s="32">
        <v>308453</v>
      </c>
      <c r="FJ161" s="32">
        <v>5165000</v>
      </c>
      <c r="FK161" s="32">
        <v>0</v>
      </c>
      <c r="FM161" s="32">
        <v>356781</v>
      </c>
      <c r="FN161" s="32">
        <v>18119.62</v>
      </c>
      <c r="FO161" s="5">
        <v>3560062</v>
      </c>
      <c r="FP161" s="5">
        <v>68000</v>
      </c>
      <c r="FQ161" s="5">
        <v>793085</v>
      </c>
      <c r="FR161" s="5">
        <v>0</v>
      </c>
      <c r="FS161" s="5">
        <v>0</v>
      </c>
      <c r="FT161" s="5">
        <v>0</v>
      </c>
      <c r="FU161" s="5">
        <v>0</v>
      </c>
      <c r="FV161" s="5">
        <v>3506270</v>
      </c>
      <c r="FW161" s="5">
        <v>68000</v>
      </c>
      <c r="FX161" s="5">
        <v>717573</v>
      </c>
      <c r="FY161" s="5">
        <v>0</v>
      </c>
      <c r="FZ161" s="5">
        <v>0</v>
      </c>
      <c r="GA161" s="5">
        <v>0</v>
      </c>
      <c r="GB161" s="5">
        <v>0</v>
      </c>
      <c r="GC161" s="5">
        <v>3253534</v>
      </c>
      <c r="GD161" s="5">
        <v>68000</v>
      </c>
      <c r="GE161" s="5">
        <v>1235000</v>
      </c>
      <c r="GF161" s="5">
        <v>0</v>
      </c>
      <c r="GG161" s="5">
        <v>0</v>
      </c>
      <c r="GH161" s="5">
        <v>0</v>
      </c>
      <c r="GI161" s="5">
        <v>0</v>
      </c>
      <c r="GJ161" s="5">
        <f>INDEX(Sheet1!$D$2:$D$434,MATCH(Data!B161,Sheet1!$B$2:$B$434,0))</f>
        <v>3212691</v>
      </c>
      <c r="GK161" s="5">
        <f>INDEX(Sheet1!$E$2:$E$434,MATCH(Data!B161,Sheet1!$B$2:$B$434,0))</f>
        <v>68000</v>
      </c>
      <c r="GL161" s="5">
        <f>INDEX(Sheet1!$H$2:$H$434,MATCH(Data!B161,Sheet1!$B$2:$B$434,0))</f>
        <v>1416500</v>
      </c>
      <c r="GM161" s="5">
        <f>INDEX(Sheet1!$K$2:$K$434,MATCH(Data!B161,Sheet1!$B$2:$B$434,0))</f>
        <v>0</v>
      </c>
      <c r="GN161" s="5">
        <f>INDEX(Sheet1!$F$2:$F$434,MATCH(Data!B161,Sheet1!$B$2:$B$434,0))</f>
        <v>0</v>
      </c>
      <c r="GO161" s="5">
        <f>INDEX(Sheet1!$I$2:$I$434,MATCH(Data!B161,Sheet1!$B$2:$B$434,0))</f>
        <v>0</v>
      </c>
      <c r="GP161" s="5">
        <f>INDEX(Sheet1!$J$2:$J$434,MATCH(Data!B161,Sheet1!$B$2:$B$434,0))</f>
        <v>0</v>
      </c>
      <c r="GQ161" s="5">
        <v>3260661</v>
      </c>
      <c r="GR161" s="5">
        <v>67959</v>
      </c>
      <c r="GS161" s="5">
        <v>1663745</v>
      </c>
      <c r="GT161" s="5">
        <v>0</v>
      </c>
      <c r="GU161" s="5">
        <v>0</v>
      </c>
      <c r="GV161" s="5">
        <v>0</v>
      </c>
      <c r="GW161" s="5">
        <v>0</v>
      </c>
    </row>
    <row r="162" spans="1:205" ht="12.75">
      <c r="A162" s="32">
        <v>2604</v>
      </c>
      <c r="B162" s="32" t="s">
        <v>243</v>
      </c>
      <c r="C162" s="32">
        <v>7467865</v>
      </c>
      <c r="D162" s="32">
        <v>0</v>
      </c>
      <c r="E162" s="32">
        <v>912782</v>
      </c>
      <c r="F162" s="32">
        <v>0</v>
      </c>
      <c r="G162" s="32">
        <v>0</v>
      </c>
      <c r="H162" s="32">
        <v>0</v>
      </c>
      <c r="I162" s="32">
        <v>0</v>
      </c>
      <c r="J162" s="32">
        <v>7833129</v>
      </c>
      <c r="K162" s="32">
        <v>59473</v>
      </c>
      <c r="L162" s="32">
        <v>908049</v>
      </c>
      <c r="M162" s="32">
        <v>0</v>
      </c>
      <c r="N162" s="32">
        <v>0</v>
      </c>
      <c r="O162" s="32">
        <v>0</v>
      </c>
      <c r="P162" s="32">
        <v>9643</v>
      </c>
      <c r="Q162" s="32">
        <v>8832791</v>
      </c>
      <c r="R162" s="32">
        <v>59473</v>
      </c>
      <c r="S162" s="32">
        <v>910527</v>
      </c>
      <c r="T162" s="32">
        <v>0</v>
      </c>
      <c r="U162" s="32">
        <v>0</v>
      </c>
      <c r="V162" s="32">
        <v>0</v>
      </c>
      <c r="W162" s="32">
        <v>8683</v>
      </c>
      <c r="X162" s="32">
        <v>6188820</v>
      </c>
      <c r="Y162" s="32">
        <v>59473</v>
      </c>
      <c r="Z162" s="32">
        <v>1190723</v>
      </c>
      <c r="AA162" s="32">
        <v>0</v>
      </c>
      <c r="AB162" s="32">
        <v>0</v>
      </c>
      <c r="AC162" s="32">
        <v>0</v>
      </c>
      <c r="AD162" s="32">
        <v>5283</v>
      </c>
      <c r="AE162" s="32">
        <v>6986426</v>
      </c>
      <c r="AF162" s="32">
        <v>59473</v>
      </c>
      <c r="AG162" s="32">
        <v>1200420</v>
      </c>
      <c r="AH162" s="32">
        <v>0</v>
      </c>
      <c r="AI162" s="32">
        <v>0</v>
      </c>
      <c r="AJ162" s="32">
        <v>0</v>
      </c>
      <c r="AK162" s="32">
        <v>13179</v>
      </c>
      <c r="AL162" s="32">
        <v>7243087</v>
      </c>
      <c r="AM162" s="32">
        <v>59473</v>
      </c>
      <c r="AN162" s="32">
        <v>2108991</v>
      </c>
      <c r="AO162" s="32">
        <v>0</v>
      </c>
      <c r="AP162" s="32">
        <v>0</v>
      </c>
      <c r="AQ162" s="32">
        <v>0</v>
      </c>
      <c r="AR162" s="32">
        <v>3997</v>
      </c>
      <c r="AS162" s="32">
        <v>7719304</v>
      </c>
      <c r="AT162" s="32">
        <v>59473</v>
      </c>
      <c r="AU162" s="32">
        <v>3161969</v>
      </c>
      <c r="AV162" s="32">
        <v>0</v>
      </c>
      <c r="AW162" s="32">
        <v>0</v>
      </c>
      <c r="AX162" s="32">
        <v>0</v>
      </c>
      <c r="AY162" s="32">
        <v>477</v>
      </c>
      <c r="AZ162" s="32">
        <v>8586539</v>
      </c>
      <c r="BA162" s="32">
        <v>59473</v>
      </c>
      <c r="BB162" s="32">
        <v>3296609</v>
      </c>
      <c r="BC162" s="32">
        <v>0</v>
      </c>
      <c r="BD162" s="32">
        <v>0</v>
      </c>
      <c r="BE162" s="32">
        <v>0</v>
      </c>
      <c r="BF162" s="32">
        <v>2613</v>
      </c>
      <c r="BG162" s="32">
        <v>8966484</v>
      </c>
      <c r="BH162" s="32">
        <v>59473</v>
      </c>
      <c r="BI162" s="32">
        <v>3464900</v>
      </c>
      <c r="BJ162" s="32">
        <v>0</v>
      </c>
      <c r="BK162" s="32">
        <v>0</v>
      </c>
      <c r="BL162" s="32">
        <v>0</v>
      </c>
      <c r="BM162" s="32">
        <v>4232</v>
      </c>
      <c r="BN162" s="32">
        <v>9521251</v>
      </c>
      <c r="BO162" s="32">
        <v>0</v>
      </c>
      <c r="BP162" s="32">
        <v>3560550</v>
      </c>
      <c r="BQ162" s="32">
        <v>0</v>
      </c>
      <c r="BR162" s="32">
        <v>0</v>
      </c>
      <c r="BS162" s="32">
        <v>0</v>
      </c>
      <c r="BT162" s="32">
        <v>3808</v>
      </c>
      <c r="BU162" s="32">
        <v>11041901</v>
      </c>
      <c r="BV162" s="32">
        <v>0</v>
      </c>
      <c r="BW162" s="32">
        <v>3819978</v>
      </c>
      <c r="BX162" s="32">
        <v>0</v>
      </c>
      <c r="BY162" s="32">
        <v>0</v>
      </c>
      <c r="BZ162" s="32">
        <v>0</v>
      </c>
      <c r="CA162" s="32">
        <v>5209</v>
      </c>
      <c r="CB162" s="32">
        <v>11339821</v>
      </c>
      <c r="CC162" s="32">
        <v>0</v>
      </c>
      <c r="CD162" s="32">
        <v>4043097</v>
      </c>
      <c r="CE162" s="32">
        <v>0</v>
      </c>
      <c r="CF162" s="32">
        <v>0</v>
      </c>
      <c r="CG162" s="32">
        <v>0</v>
      </c>
      <c r="CH162" s="32">
        <v>5733</v>
      </c>
      <c r="CI162" s="32">
        <v>11082845</v>
      </c>
      <c r="CJ162" s="32">
        <v>276003</v>
      </c>
      <c r="CK162" s="32">
        <v>4876158</v>
      </c>
      <c r="CL162" s="32">
        <v>0</v>
      </c>
      <c r="CO162" s="32">
        <v>40111</v>
      </c>
      <c r="CP162" s="32">
        <v>11469248</v>
      </c>
      <c r="CQ162" s="32">
        <v>286690</v>
      </c>
      <c r="CR162" s="32">
        <v>5207345</v>
      </c>
      <c r="CS162" s="32">
        <v>0</v>
      </c>
      <c r="CV162" s="32">
        <v>1383</v>
      </c>
      <c r="CW162" s="32">
        <v>12808143</v>
      </c>
      <c r="CX162" s="32">
        <v>291191</v>
      </c>
      <c r="CY162" s="32">
        <v>5319863</v>
      </c>
      <c r="CZ162" s="32">
        <v>0</v>
      </c>
      <c r="DB162" s="32">
        <v>145000</v>
      </c>
      <c r="DC162" s="32">
        <v>9812</v>
      </c>
      <c r="DD162" s="32">
        <v>13250057</v>
      </c>
      <c r="DE162" s="32">
        <v>299636</v>
      </c>
      <c r="DF162" s="32">
        <v>5096045</v>
      </c>
      <c r="DG162" s="32">
        <v>0</v>
      </c>
      <c r="DI162" s="32">
        <v>150800</v>
      </c>
      <c r="DJ162" s="32">
        <v>1187</v>
      </c>
      <c r="DK162" s="32">
        <v>15092029</v>
      </c>
      <c r="DL162" s="32">
        <v>199290</v>
      </c>
      <c r="DM162" s="32">
        <v>4216823</v>
      </c>
      <c r="DN162" s="32">
        <v>0</v>
      </c>
      <c r="DP162" s="32">
        <v>156832</v>
      </c>
      <c r="DQ162" s="32">
        <v>16158</v>
      </c>
      <c r="DR162" s="32">
        <v>16273484</v>
      </c>
      <c r="DT162" s="32">
        <v>4146819</v>
      </c>
      <c r="DU162" s="32">
        <v>0</v>
      </c>
      <c r="DW162" s="32">
        <v>163105</v>
      </c>
      <c r="DX162" s="38">
        <v>23355</v>
      </c>
      <c r="DY162" s="36">
        <v>18064367</v>
      </c>
      <c r="DZ162" s="36">
        <v>150000</v>
      </c>
      <c r="EA162" s="38">
        <v>3313231</v>
      </c>
      <c r="EB162" s="32">
        <v>0</v>
      </c>
      <c r="ED162" s="32">
        <v>168814</v>
      </c>
      <c r="EE162" s="32">
        <v>20615</v>
      </c>
      <c r="EF162" s="32">
        <v>16500960</v>
      </c>
      <c r="EG162" s="32">
        <v>150000</v>
      </c>
      <c r="EH162" s="32">
        <v>4100306</v>
      </c>
      <c r="EI162" s="32">
        <v>0</v>
      </c>
      <c r="EK162" s="32">
        <v>173878</v>
      </c>
      <c r="EL162" s="32">
        <v>14458</v>
      </c>
      <c r="EM162" s="32">
        <v>16478969</v>
      </c>
      <c r="EN162" s="32">
        <v>200658</v>
      </c>
      <c r="EO162" s="32">
        <v>4146303</v>
      </c>
      <c r="EP162" s="32">
        <v>0</v>
      </c>
      <c r="ER162" s="32">
        <v>173878</v>
      </c>
      <c r="ES162" s="32">
        <v>8509</v>
      </c>
      <c r="ET162" s="32">
        <v>17005568</v>
      </c>
      <c r="EU162" s="32">
        <v>238820</v>
      </c>
      <c r="EV162" s="32">
        <v>4305532</v>
      </c>
      <c r="EW162" s="32">
        <v>0</v>
      </c>
      <c r="EY162" s="32">
        <v>173574</v>
      </c>
      <c r="EZ162" s="32">
        <v>234</v>
      </c>
      <c r="FA162" s="32">
        <v>17364299</v>
      </c>
      <c r="FB162" s="32">
        <v>288943</v>
      </c>
      <c r="FC162" s="32">
        <v>4840000</v>
      </c>
      <c r="FD162" s="32">
        <v>0</v>
      </c>
      <c r="FF162" s="32">
        <v>356781</v>
      </c>
      <c r="FG162" s="32">
        <v>1523</v>
      </c>
      <c r="FH162" s="32">
        <v>3445747</v>
      </c>
      <c r="FI162" s="32">
        <v>68000</v>
      </c>
      <c r="FJ162" s="32">
        <v>539835</v>
      </c>
      <c r="FK162" s="32">
        <v>0</v>
      </c>
      <c r="FO162" s="5">
        <v>16759179</v>
      </c>
      <c r="FP162" s="5">
        <v>308453</v>
      </c>
      <c r="FQ162" s="5">
        <v>7700000</v>
      </c>
      <c r="FR162" s="5">
        <v>0</v>
      </c>
      <c r="FS162" s="5">
        <v>0</v>
      </c>
      <c r="FT162" s="5">
        <v>356781</v>
      </c>
      <c r="FU162" s="5">
        <v>2090</v>
      </c>
      <c r="FV162" s="5">
        <v>23120000</v>
      </c>
      <c r="FW162" s="5">
        <v>307595</v>
      </c>
      <c r="FX162" s="5">
        <v>2786450</v>
      </c>
      <c r="FY162" s="5">
        <v>0</v>
      </c>
      <c r="FZ162" s="5">
        <v>0</v>
      </c>
      <c r="GA162" s="5">
        <v>356781</v>
      </c>
      <c r="GB162" s="5">
        <v>0</v>
      </c>
      <c r="GC162" s="5">
        <v>24354146</v>
      </c>
      <c r="GD162" s="5">
        <v>307595</v>
      </c>
      <c r="GE162" s="5">
        <v>3230000</v>
      </c>
      <c r="GF162" s="5">
        <v>0</v>
      </c>
      <c r="GG162" s="5">
        <v>0</v>
      </c>
      <c r="GH162" s="5">
        <v>356781</v>
      </c>
      <c r="GI162" s="5">
        <v>0</v>
      </c>
      <c r="GJ162" s="5">
        <f>INDEX(Sheet1!$D$2:$D$434,MATCH(Data!B162,Sheet1!$B$2:$B$434,0))</f>
        <v>24207061</v>
      </c>
      <c r="GK162" s="5">
        <f>INDEX(Sheet1!$E$2:$E$434,MATCH(Data!B162,Sheet1!$B$2:$B$434,0))</f>
        <v>307228</v>
      </c>
      <c r="GL162" s="5">
        <f>INDEX(Sheet1!$H$2:$H$434,MATCH(Data!B162,Sheet1!$B$2:$B$434,0))</f>
        <v>5504375</v>
      </c>
      <c r="GM162" s="5">
        <f>INDEX(Sheet1!$K$2:$K$434,MATCH(Data!B162,Sheet1!$B$2:$B$434,0))</f>
        <v>0</v>
      </c>
      <c r="GN162" s="5">
        <f>INDEX(Sheet1!$F$2:$F$434,MATCH(Data!B162,Sheet1!$B$2:$B$434,0))</f>
        <v>0</v>
      </c>
      <c r="GO162" s="5">
        <f>INDEX(Sheet1!$I$2:$I$434,MATCH(Data!B162,Sheet1!$B$2:$B$434,0))</f>
        <v>356781</v>
      </c>
      <c r="GP162" s="5">
        <f>INDEX(Sheet1!$J$2:$J$434,MATCH(Data!B162,Sheet1!$B$2:$B$434,0))</f>
        <v>0</v>
      </c>
      <c r="GQ162" s="5">
        <v>22276897</v>
      </c>
      <c r="GR162" s="5">
        <v>0</v>
      </c>
      <c r="GS162" s="5">
        <v>9100050</v>
      </c>
      <c r="GT162" s="5">
        <v>0</v>
      </c>
      <c r="GU162" s="5">
        <v>0</v>
      </c>
      <c r="GV162" s="5">
        <v>356781</v>
      </c>
      <c r="GW162" s="5">
        <v>0</v>
      </c>
    </row>
    <row r="163" spans="1:205" ht="12.75">
      <c r="A163" s="32">
        <v>2611</v>
      </c>
      <c r="B163" s="32" t="s">
        <v>245</v>
      </c>
      <c r="C163" s="32">
        <v>12760805</v>
      </c>
      <c r="D163" s="32">
        <v>0</v>
      </c>
      <c r="E163" s="32">
        <v>1478568</v>
      </c>
      <c r="F163" s="32">
        <v>0</v>
      </c>
      <c r="G163" s="32">
        <v>0</v>
      </c>
      <c r="H163" s="32">
        <v>0</v>
      </c>
      <c r="I163" s="32">
        <v>0</v>
      </c>
      <c r="J163" s="32">
        <v>11778278</v>
      </c>
      <c r="K163" s="32">
        <v>0</v>
      </c>
      <c r="L163" s="32">
        <v>1385000</v>
      </c>
      <c r="M163" s="32">
        <v>0</v>
      </c>
      <c r="N163" s="32">
        <v>0</v>
      </c>
      <c r="O163" s="32">
        <v>0</v>
      </c>
      <c r="P163" s="32">
        <v>0</v>
      </c>
      <c r="Q163" s="32">
        <v>11484388</v>
      </c>
      <c r="R163" s="32">
        <v>0</v>
      </c>
      <c r="S163" s="32">
        <v>1370000</v>
      </c>
      <c r="T163" s="32">
        <v>0</v>
      </c>
      <c r="U163" s="32">
        <v>0</v>
      </c>
      <c r="V163" s="32">
        <v>0</v>
      </c>
      <c r="W163" s="32">
        <v>0</v>
      </c>
      <c r="X163" s="32">
        <v>8593932</v>
      </c>
      <c r="Y163" s="32">
        <v>0</v>
      </c>
      <c r="Z163" s="32">
        <v>2760567</v>
      </c>
      <c r="AA163" s="32">
        <v>0</v>
      </c>
      <c r="AB163" s="32">
        <v>0</v>
      </c>
      <c r="AC163" s="32">
        <v>0</v>
      </c>
      <c r="AD163" s="32">
        <v>0</v>
      </c>
      <c r="AE163" s="32">
        <v>9053809</v>
      </c>
      <c r="AF163" s="32">
        <v>0</v>
      </c>
      <c r="AG163" s="32">
        <v>2659933</v>
      </c>
      <c r="AH163" s="32">
        <v>0</v>
      </c>
      <c r="AI163" s="32">
        <v>0</v>
      </c>
      <c r="AJ163" s="32">
        <v>0</v>
      </c>
      <c r="AK163" s="32">
        <v>0</v>
      </c>
      <c r="AL163" s="32">
        <v>10246901</v>
      </c>
      <c r="AM163" s="32">
        <v>0</v>
      </c>
      <c r="AN163" s="32">
        <v>2680000</v>
      </c>
      <c r="AO163" s="32">
        <v>0</v>
      </c>
      <c r="AP163" s="32">
        <v>0</v>
      </c>
      <c r="AQ163" s="32">
        <v>0</v>
      </c>
      <c r="AR163" s="32">
        <v>10647</v>
      </c>
      <c r="AS163" s="32">
        <v>10094969</v>
      </c>
      <c r="AT163" s="32">
        <v>0</v>
      </c>
      <c r="AU163" s="32">
        <v>2946200</v>
      </c>
      <c r="AV163" s="32">
        <v>0</v>
      </c>
      <c r="AW163" s="32">
        <v>0</v>
      </c>
      <c r="AX163" s="32">
        <v>0</v>
      </c>
      <c r="AY163" s="32">
        <v>0</v>
      </c>
      <c r="AZ163" s="32">
        <v>11569456</v>
      </c>
      <c r="BA163" s="32">
        <v>0</v>
      </c>
      <c r="BB163" s="32">
        <v>2834563</v>
      </c>
      <c r="BC163" s="32">
        <v>0</v>
      </c>
      <c r="BD163" s="32">
        <v>0</v>
      </c>
      <c r="BE163" s="32">
        <v>0</v>
      </c>
      <c r="BF163" s="32">
        <v>0</v>
      </c>
      <c r="BG163" s="32">
        <v>14953308</v>
      </c>
      <c r="BH163" s="32">
        <v>0</v>
      </c>
      <c r="BI163" s="32">
        <v>4048225</v>
      </c>
      <c r="BJ163" s="32">
        <v>0</v>
      </c>
      <c r="BK163" s="32">
        <v>0</v>
      </c>
      <c r="BL163" s="32">
        <v>0</v>
      </c>
      <c r="BM163" s="32">
        <v>0</v>
      </c>
      <c r="BN163" s="32">
        <v>15939980</v>
      </c>
      <c r="BO163" s="32">
        <v>0</v>
      </c>
      <c r="BP163" s="32">
        <v>3961896</v>
      </c>
      <c r="BQ163" s="32">
        <v>0</v>
      </c>
      <c r="BR163" s="32">
        <v>0</v>
      </c>
      <c r="BS163" s="32">
        <v>0</v>
      </c>
      <c r="BT163" s="32">
        <v>7280</v>
      </c>
      <c r="BU163" s="32">
        <v>18100686.44</v>
      </c>
      <c r="BV163" s="32">
        <v>0</v>
      </c>
      <c r="BW163" s="32">
        <v>3844773</v>
      </c>
      <c r="BX163" s="32">
        <v>0</v>
      </c>
      <c r="BY163" s="32">
        <v>0</v>
      </c>
      <c r="BZ163" s="32">
        <v>0</v>
      </c>
      <c r="CA163" s="32">
        <v>0</v>
      </c>
      <c r="CB163" s="32">
        <v>20482569</v>
      </c>
      <c r="CC163" s="32">
        <v>0</v>
      </c>
      <c r="CD163" s="32">
        <v>3862651</v>
      </c>
      <c r="CE163" s="32">
        <v>0</v>
      </c>
      <c r="CF163" s="32">
        <v>0</v>
      </c>
      <c r="CG163" s="32">
        <v>0</v>
      </c>
      <c r="CH163" s="32">
        <v>0</v>
      </c>
      <c r="CI163" s="32">
        <v>19862941</v>
      </c>
      <c r="CK163" s="32">
        <v>3897611</v>
      </c>
      <c r="CL163" s="32">
        <v>0</v>
      </c>
      <c r="CO163" s="32">
        <v>0</v>
      </c>
      <c r="CP163" s="32">
        <v>20183844</v>
      </c>
      <c r="CR163" s="32">
        <v>3853956</v>
      </c>
      <c r="CS163" s="32">
        <v>0</v>
      </c>
      <c r="CV163" s="32">
        <v>0</v>
      </c>
      <c r="CW163" s="32">
        <v>19949836</v>
      </c>
      <c r="CY163" s="32">
        <v>4710878</v>
      </c>
      <c r="CZ163" s="32">
        <v>0</v>
      </c>
      <c r="DC163" s="32">
        <v>0</v>
      </c>
      <c r="DD163" s="32">
        <v>21673459</v>
      </c>
      <c r="DF163" s="32">
        <v>4562811</v>
      </c>
      <c r="DG163" s="32">
        <v>0</v>
      </c>
      <c r="DK163" s="32">
        <v>23268307</v>
      </c>
      <c r="DM163" s="32">
        <v>4560655</v>
      </c>
      <c r="DN163" s="32">
        <v>0</v>
      </c>
      <c r="DR163" s="32">
        <v>23266676</v>
      </c>
      <c r="DT163" s="32">
        <v>4561753</v>
      </c>
      <c r="DU163" s="32">
        <v>0</v>
      </c>
      <c r="DX163" s="35"/>
      <c r="DY163" s="36">
        <v>24067463</v>
      </c>
      <c r="DZ163" s="37"/>
      <c r="EA163" s="38">
        <v>4306080</v>
      </c>
      <c r="EB163" s="32">
        <v>0</v>
      </c>
      <c r="EF163" s="32">
        <v>25062795</v>
      </c>
      <c r="EH163" s="32">
        <v>4125380</v>
      </c>
      <c r="EI163" s="32">
        <v>0</v>
      </c>
      <c r="EM163" s="32">
        <v>25542864</v>
      </c>
      <c r="EO163" s="32">
        <v>4126723</v>
      </c>
      <c r="EP163" s="32">
        <v>0</v>
      </c>
      <c r="ET163" s="32">
        <v>26194963</v>
      </c>
      <c r="EV163" s="32">
        <v>4123909</v>
      </c>
      <c r="EW163" s="32">
        <v>0</v>
      </c>
      <c r="FA163" s="32">
        <v>28840159</v>
      </c>
      <c r="FC163" s="32">
        <v>3520038</v>
      </c>
      <c r="FD163" s="32">
        <v>0</v>
      </c>
      <c r="FH163" s="32">
        <v>31242209</v>
      </c>
      <c r="FJ163" s="32">
        <v>6823424</v>
      </c>
      <c r="FK163" s="32">
        <v>0</v>
      </c>
      <c r="FM163" s="32"/>
      <c r="FO163" s="5">
        <v>35115039</v>
      </c>
      <c r="FP163" s="5">
        <v>0</v>
      </c>
      <c r="FQ163" s="5">
        <v>7011271</v>
      </c>
      <c r="FR163" s="5">
        <v>0</v>
      </c>
      <c r="FS163" s="5">
        <v>0</v>
      </c>
      <c r="FT163" s="5">
        <v>0</v>
      </c>
      <c r="FU163" s="5">
        <v>0</v>
      </c>
      <c r="FV163" s="5">
        <v>37527967</v>
      </c>
      <c r="FW163" s="5">
        <v>0</v>
      </c>
      <c r="FX163" s="5">
        <v>6927725</v>
      </c>
      <c r="FY163" s="5">
        <v>0</v>
      </c>
      <c r="FZ163" s="5">
        <v>0</v>
      </c>
      <c r="GA163" s="5">
        <v>0</v>
      </c>
      <c r="GB163" s="5">
        <v>0</v>
      </c>
      <c r="GC163" s="5">
        <v>41186366</v>
      </c>
      <c r="GD163" s="5">
        <v>0</v>
      </c>
      <c r="GE163" s="5">
        <v>6999050</v>
      </c>
      <c r="GF163" s="5">
        <v>0</v>
      </c>
      <c r="GG163" s="5">
        <v>0</v>
      </c>
      <c r="GH163" s="5">
        <v>0</v>
      </c>
      <c r="GI163" s="5">
        <v>0</v>
      </c>
      <c r="GJ163" s="5">
        <f>INDEX(Sheet1!$D$2:$D$434,MATCH(Data!B163,Sheet1!$B$2:$B$434,0))</f>
        <v>42525846</v>
      </c>
      <c r="GK163" s="5">
        <f>INDEX(Sheet1!$E$2:$E$434,MATCH(Data!B163,Sheet1!$B$2:$B$434,0))</f>
        <v>0</v>
      </c>
      <c r="GL163" s="5">
        <f>INDEX(Sheet1!$H$2:$H$434,MATCH(Data!B163,Sheet1!$B$2:$B$434,0))</f>
        <v>7060426</v>
      </c>
      <c r="GM163" s="5">
        <f>INDEX(Sheet1!$K$2:$K$434,MATCH(Data!B163,Sheet1!$B$2:$B$434,0))</f>
        <v>0</v>
      </c>
      <c r="GN163" s="5">
        <f>INDEX(Sheet1!$F$2:$F$434,MATCH(Data!B163,Sheet1!$B$2:$B$434,0))</f>
        <v>0</v>
      </c>
      <c r="GO163" s="5">
        <f>INDEX(Sheet1!$I$2:$I$434,MATCH(Data!B163,Sheet1!$B$2:$B$434,0))</f>
        <v>225000</v>
      </c>
      <c r="GP163" s="5">
        <f>INDEX(Sheet1!$J$2:$J$434,MATCH(Data!B163,Sheet1!$B$2:$B$434,0))</f>
        <v>0</v>
      </c>
      <c r="GQ163" s="5">
        <v>44740149</v>
      </c>
      <c r="GR163" s="5">
        <v>0</v>
      </c>
      <c r="GS163" s="5">
        <v>7529925</v>
      </c>
      <c r="GT163" s="5">
        <v>0</v>
      </c>
      <c r="GU163" s="5">
        <v>0</v>
      </c>
      <c r="GV163" s="5">
        <v>325000</v>
      </c>
      <c r="GW163" s="5">
        <v>0</v>
      </c>
    </row>
    <row r="164" spans="1:205" ht="12.75">
      <c r="A164" s="32">
        <v>2618</v>
      </c>
      <c r="B164" s="32" t="s">
        <v>246</v>
      </c>
      <c r="C164" s="32">
        <v>1782131</v>
      </c>
      <c r="D164" s="32">
        <v>0</v>
      </c>
      <c r="E164" s="32">
        <v>558946</v>
      </c>
      <c r="F164" s="32">
        <v>0</v>
      </c>
      <c r="G164" s="32">
        <v>0</v>
      </c>
      <c r="H164" s="32">
        <v>0</v>
      </c>
      <c r="I164" s="32">
        <v>0</v>
      </c>
      <c r="J164" s="32">
        <v>1961536</v>
      </c>
      <c r="K164" s="32">
        <v>0</v>
      </c>
      <c r="L164" s="32">
        <v>630439.5</v>
      </c>
      <c r="M164" s="32">
        <v>0</v>
      </c>
      <c r="N164" s="32">
        <v>0</v>
      </c>
      <c r="O164" s="32">
        <v>33188</v>
      </c>
      <c r="P164" s="32">
        <v>106.76</v>
      </c>
      <c r="Q164" s="32">
        <v>1752144</v>
      </c>
      <c r="R164" s="32">
        <v>0</v>
      </c>
      <c r="S164" s="32">
        <v>624145.5</v>
      </c>
      <c r="T164" s="32">
        <v>0</v>
      </c>
      <c r="U164" s="32">
        <v>0</v>
      </c>
      <c r="V164" s="32">
        <v>3494</v>
      </c>
      <c r="W164" s="32">
        <v>110.45</v>
      </c>
      <c r="X164" s="32">
        <v>1419751</v>
      </c>
      <c r="Y164" s="32">
        <v>0</v>
      </c>
      <c r="Z164" s="32">
        <v>629070</v>
      </c>
      <c r="AA164" s="32">
        <v>0</v>
      </c>
      <c r="AB164" s="32">
        <v>0</v>
      </c>
      <c r="AC164" s="32">
        <v>5636</v>
      </c>
      <c r="AD164" s="32">
        <v>120</v>
      </c>
      <c r="AE164" s="32">
        <v>1453350</v>
      </c>
      <c r="AF164" s="32">
        <v>0</v>
      </c>
      <c r="AG164" s="32">
        <v>629596</v>
      </c>
      <c r="AH164" s="32">
        <v>0</v>
      </c>
      <c r="AI164" s="32">
        <v>0</v>
      </c>
      <c r="AJ164" s="32">
        <v>26000</v>
      </c>
      <c r="AK164" s="32">
        <v>0</v>
      </c>
      <c r="AL164" s="32">
        <v>1559763</v>
      </c>
      <c r="AM164" s="32">
        <v>0</v>
      </c>
      <c r="AN164" s="32">
        <v>610491</v>
      </c>
      <c r="AO164" s="32">
        <v>0</v>
      </c>
      <c r="AP164" s="32">
        <v>0</v>
      </c>
      <c r="AQ164" s="32">
        <v>25000</v>
      </c>
      <c r="AR164" s="32">
        <v>0</v>
      </c>
      <c r="AS164" s="32">
        <v>1741896</v>
      </c>
      <c r="AT164" s="32">
        <v>0</v>
      </c>
      <c r="AU164" s="32">
        <v>548710</v>
      </c>
      <c r="AV164" s="32">
        <v>0</v>
      </c>
      <c r="AW164" s="32">
        <v>0</v>
      </c>
      <c r="AX164" s="32">
        <v>10000</v>
      </c>
      <c r="AY164" s="32">
        <v>0</v>
      </c>
      <c r="AZ164" s="32">
        <v>1728800</v>
      </c>
      <c r="BA164" s="32">
        <v>0</v>
      </c>
      <c r="BB164" s="32">
        <v>551960</v>
      </c>
      <c r="BC164" s="32">
        <v>0</v>
      </c>
      <c r="BD164" s="32">
        <v>0</v>
      </c>
      <c r="BE164" s="32">
        <v>0</v>
      </c>
      <c r="BF164" s="32">
        <v>0</v>
      </c>
      <c r="BG164" s="32">
        <v>1928243</v>
      </c>
      <c r="BH164" s="32">
        <v>0</v>
      </c>
      <c r="BI164" s="32">
        <v>553618</v>
      </c>
      <c r="BJ164" s="32">
        <v>0</v>
      </c>
      <c r="BK164" s="32">
        <v>10000</v>
      </c>
      <c r="BL164" s="32">
        <v>0</v>
      </c>
      <c r="BM164" s="32">
        <v>0</v>
      </c>
      <c r="BN164" s="32">
        <v>1902544</v>
      </c>
      <c r="BO164" s="32">
        <v>0</v>
      </c>
      <c r="BP164" s="32">
        <v>477100</v>
      </c>
      <c r="BQ164" s="32">
        <v>0</v>
      </c>
      <c r="BR164" s="32">
        <v>0</v>
      </c>
      <c r="BS164" s="32">
        <v>15314</v>
      </c>
      <c r="BT164" s="32">
        <v>0</v>
      </c>
      <c r="BU164" s="32">
        <v>2198748</v>
      </c>
      <c r="BV164" s="32">
        <v>0</v>
      </c>
      <c r="BW164" s="32">
        <v>549640</v>
      </c>
      <c r="BX164" s="32">
        <v>0</v>
      </c>
      <c r="BY164" s="32">
        <v>0</v>
      </c>
      <c r="BZ164" s="32">
        <v>16000</v>
      </c>
      <c r="CA164" s="32">
        <v>0</v>
      </c>
      <c r="CB164" s="32">
        <v>2484607</v>
      </c>
      <c r="CC164" s="32">
        <v>0</v>
      </c>
      <c r="CD164" s="32">
        <v>524175</v>
      </c>
      <c r="CE164" s="32">
        <v>0</v>
      </c>
      <c r="CF164" s="32">
        <v>0</v>
      </c>
      <c r="CG164" s="32">
        <v>25000</v>
      </c>
      <c r="CH164" s="32">
        <v>0</v>
      </c>
      <c r="CI164" s="32">
        <v>2707019</v>
      </c>
      <c r="CK164" s="32">
        <v>527207</v>
      </c>
      <c r="CL164" s="32">
        <v>0</v>
      </c>
      <c r="CN164" s="32">
        <v>10000</v>
      </c>
      <c r="CO164" s="32">
        <v>0</v>
      </c>
      <c r="CP164" s="32">
        <v>2892926</v>
      </c>
      <c r="CR164" s="32">
        <v>525000</v>
      </c>
      <c r="CS164" s="32">
        <v>0</v>
      </c>
      <c r="CU164" s="32">
        <v>24000</v>
      </c>
      <c r="CV164" s="32">
        <v>0</v>
      </c>
      <c r="CW164" s="32">
        <v>3022061</v>
      </c>
      <c r="CY164" s="32">
        <v>535742</v>
      </c>
      <c r="CZ164" s="32">
        <v>0</v>
      </c>
      <c r="DB164" s="32">
        <v>15000</v>
      </c>
      <c r="DC164" s="32">
        <v>0</v>
      </c>
      <c r="DD164" s="32">
        <v>2973339</v>
      </c>
      <c r="DF164" s="32">
        <v>470000</v>
      </c>
      <c r="DG164" s="32">
        <v>0</v>
      </c>
      <c r="DI164" s="32">
        <v>20000</v>
      </c>
      <c r="DK164" s="32">
        <v>3455926</v>
      </c>
      <c r="DM164" s="32">
        <v>200000</v>
      </c>
      <c r="DN164" s="32">
        <v>0</v>
      </c>
      <c r="DP164" s="32">
        <v>15000</v>
      </c>
      <c r="DR164" s="32">
        <v>3441841</v>
      </c>
      <c r="DT164" s="32">
        <v>50000</v>
      </c>
      <c r="DU164" s="32">
        <v>0</v>
      </c>
      <c r="DW164" s="32">
        <v>15000</v>
      </c>
      <c r="DX164" s="35"/>
      <c r="DY164" s="36">
        <v>3253458</v>
      </c>
      <c r="DZ164" s="37"/>
      <c r="EA164" s="38">
        <v>50000</v>
      </c>
      <c r="EB164" s="32">
        <v>0</v>
      </c>
      <c r="ED164" s="32">
        <v>15000</v>
      </c>
      <c r="EF164" s="32">
        <v>3308002</v>
      </c>
      <c r="EI164" s="32">
        <v>0</v>
      </c>
      <c r="EK164" s="32">
        <v>15000</v>
      </c>
      <c r="EM164" s="32">
        <v>3408858</v>
      </c>
      <c r="EP164" s="32">
        <v>0</v>
      </c>
      <c r="ER164" s="32">
        <v>15000</v>
      </c>
      <c r="ET164" s="32">
        <v>3089890</v>
      </c>
      <c r="EW164" s="32">
        <v>0</v>
      </c>
      <c r="EY164" s="32">
        <v>15000</v>
      </c>
      <c r="FA164" s="32">
        <v>3266237</v>
      </c>
      <c r="FD164" s="32">
        <v>0</v>
      </c>
      <c r="FF164" s="32">
        <v>15000</v>
      </c>
      <c r="FH164" s="32">
        <v>3481016</v>
      </c>
      <c r="FI164" s="32"/>
      <c r="FK164" s="32">
        <v>0</v>
      </c>
      <c r="FM164" s="32">
        <v>15000</v>
      </c>
      <c r="FO164" s="5">
        <v>3423046</v>
      </c>
      <c r="FP164" s="5">
        <v>0</v>
      </c>
      <c r="FQ164" s="5">
        <v>0</v>
      </c>
      <c r="FR164" s="5">
        <v>0</v>
      </c>
      <c r="FS164" s="5">
        <v>0</v>
      </c>
      <c r="FT164" s="5">
        <v>15000</v>
      </c>
      <c r="FU164" s="5">
        <v>0</v>
      </c>
      <c r="FV164" s="5">
        <v>3164770</v>
      </c>
      <c r="FW164" s="5">
        <v>0</v>
      </c>
      <c r="FX164" s="5">
        <v>0</v>
      </c>
      <c r="FY164" s="5">
        <v>0</v>
      </c>
      <c r="FZ164" s="5">
        <v>0</v>
      </c>
      <c r="GA164" s="5">
        <v>15000</v>
      </c>
      <c r="GB164" s="5">
        <v>0</v>
      </c>
      <c r="GC164" s="5">
        <v>2871280</v>
      </c>
      <c r="GD164" s="5">
        <v>0</v>
      </c>
      <c r="GE164" s="5">
        <v>0</v>
      </c>
      <c r="GF164" s="5">
        <v>0</v>
      </c>
      <c r="GG164" s="5">
        <v>0</v>
      </c>
      <c r="GH164" s="5">
        <v>49100</v>
      </c>
      <c r="GI164" s="5">
        <v>0</v>
      </c>
      <c r="GJ164" s="5">
        <f>INDEX(Sheet1!$D$2:$D$434,MATCH(Data!B164,Sheet1!$B$2:$B$434,0))</f>
        <v>2750026</v>
      </c>
      <c r="GK164" s="5">
        <f>INDEX(Sheet1!$E$2:$E$434,MATCH(Data!B164,Sheet1!$B$2:$B$434,0))</f>
        <v>0</v>
      </c>
      <c r="GL164" s="5">
        <f>INDEX(Sheet1!$H$2:$H$434,MATCH(Data!B164,Sheet1!$B$2:$B$434,0))</f>
        <v>0</v>
      </c>
      <c r="GM164" s="5">
        <f>INDEX(Sheet1!$K$2:$K$434,MATCH(Data!B164,Sheet1!$B$2:$B$434,0))</f>
        <v>0</v>
      </c>
      <c r="GN164" s="5">
        <f>INDEX(Sheet1!$F$2:$F$434,MATCH(Data!B164,Sheet1!$B$2:$B$434,0))</f>
        <v>0</v>
      </c>
      <c r="GO164" s="5">
        <f>INDEX(Sheet1!$I$2:$I$434,MATCH(Data!B164,Sheet1!$B$2:$B$434,0))</f>
        <v>24550</v>
      </c>
      <c r="GP164" s="5">
        <f>INDEX(Sheet1!$J$2:$J$434,MATCH(Data!B164,Sheet1!$B$2:$B$434,0))</f>
        <v>0</v>
      </c>
      <c r="GQ164" s="5">
        <v>2847509</v>
      </c>
      <c r="GR164" s="5">
        <v>0</v>
      </c>
      <c r="GS164" s="5">
        <v>0</v>
      </c>
      <c r="GT164" s="5">
        <v>0</v>
      </c>
      <c r="GU164" s="5">
        <v>0</v>
      </c>
      <c r="GV164" s="5">
        <v>49100</v>
      </c>
      <c r="GW164" s="5">
        <v>0</v>
      </c>
    </row>
    <row r="165" spans="1:205" ht="12.75">
      <c r="A165" s="32">
        <v>2625</v>
      </c>
      <c r="B165" s="32" t="s">
        <v>247</v>
      </c>
      <c r="C165" s="32">
        <v>1858633</v>
      </c>
      <c r="D165" s="32">
        <v>0</v>
      </c>
      <c r="E165" s="32">
        <v>194233</v>
      </c>
      <c r="F165" s="32">
        <v>0</v>
      </c>
      <c r="G165" s="32">
        <v>0</v>
      </c>
      <c r="H165" s="32">
        <v>0</v>
      </c>
      <c r="I165" s="32">
        <v>0</v>
      </c>
      <c r="J165" s="32">
        <v>1817832</v>
      </c>
      <c r="K165" s="32">
        <v>0</v>
      </c>
      <c r="L165" s="32">
        <v>193805</v>
      </c>
      <c r="M165" s="32">
        <v>0</v>
      </c>
      <c r="N165" s="32">
        <v>0</v>
      </c>
      <c r="O165" s="32">
        <v>0</v>
      </c>
      <c r="P165" s="32">
        <v>0</v>
      </c>
      <c r="Q165" s="32">
        <v>1897064</v>
      </c>
      <c r="R165" s="32">
        <v>0</v>
      </c>
      <c r="S165" s="32">
        <v>191083</v>
      </c>
      <c r="T165" s="32">
        <v>0</v>
      </c>
      <c r="U165" s="32">
        <v>0</v>
      </c>
      <c r="V165" s="32">
        <v>0</v>
      </c>
      <c r="W165" s="32">
        <v>0</v>
      </c>
      <c r="X165" s="32">
        <v>1647495</v>
      </c>
      <c r="Y165" s="32">
        <v>0</v>
      </c>
      <c r="Z165" s="32">
        <v>184823</v>
      </c>
      <c r="AA165" s="32">
        <v>0</v>
      </c>
      <c r="AB165" s="32">
        <v>0</v>
      </c>
      <c r="AC165" s="32">
        <v>0</v>
      </c>
      <c r="AD165" s="32">
        <v>0</v>
      </c>
      <c r="AE165" s="32">
        <v>1664209</v>
      </c>
      <c r="AF165" s="32">
        <v>0</v>
      </c>
      <c r="AG165" s="32">
        <v>177648</v>
      </c>
      <c r="AH165" s="32">
        <v>0</v>
      </c>
      <c r="AI165" s="32">
        <v>0</v>
      </c>
      <c r="AJ165" s="32">
        <v>0</v>
      </c>
      <c r="AK165" s="32">
        <v>0</v>
      </c>
      <c r="AL165" s="32">
        <v>2136363</v>
      </c>
      <c r="AM165" s="32">
        <v>0</v>
      </c>
      <c r="AN165" s="32">
        <v>170455</v>
      </c>
      <c r="AO165" s="32">
        <v>0</v>
      </c>
      <c r="AP165" s="32">
        <v>0</v>
      </c>
      <c r="AQ165" s="32">
        <v>0</v>
      </c>
      <c r="AR165" s="32">
        <v>0</v>
      </c>
      <c r="AS165" s="32">
        <v>1877842</v>
      </c>
      <c r="AT165" s="32">
        <v>0</v>
      </c>
      <c r="AU165" s="32">
        <v>173711</v>
      </c>
      <c r="AV165" s="32">
        <v>0</v>
      </c>
      <c r="AW165" s="32">
        <v>0</v>
      </c>
      <c r="AX165" s="32">
        <v>0</v>
      </c>
      <c r="AY165" s="32">
        <v>0</v>
      </c>
      <c r="AZ165" s="32">
        <v>1940009</v>
      </c>
      <c r="BA165" s="32">
        <v>0</v>
      </c>
      <c r="BB165" s="32">
        <v>172285</v>
      </c>
      <c r="BC165" s="32">
        <v>0</v>
      </c>
      <c r="BD165" s="32">
        <v>15000</v>
      </c>
      <c r="BE165" s="32">
        <v>0</v>
      </c>
      <c r="BF165" s="32">
        <v>0</v>
      </c>
      <c r="BG165" s="32">
        <v>2070314</v>
      </c>
      <c r="BH165" s="32">
        <v>0</v>
      </c>
      <c r="BI165" s="32">
        <v>175495</v>
      </c>
      <c r="BJ165" s="32">
        <v>0</v>
      </c>
      <c r="BK165" s="32">
        <v>15000</v>
      </c>
      <c r="BL165" s="32">
        <v>0</v>
      </c>
      <c r="BM165" s="32">
        <v>0</v>
      </c>
      <c r="BN165" s="32">
        <v>2024931</v>
      </c>
      <c r="BO165" s="32">
        <v>0</v>
      </c>
      <c r="BP165" s="32">
        <v>173341</v>
      </c>
      <c r="BQ165" s="32">
        <v>0</v>
      </c>
      <c r="BR165" s="32">
        <v>15000</v>
      </c>
      <c r="BS165" s="32">
        <v>0</v>
      </c>
      <c r="BT165" s="32">
        <v>0</v>
      </c>
      <c r="BU165" s="32">
        <v>2078197</v>
      </c>
      <c r="BV165" s="32">
        <v>0</v>
      </c>
      <c r="BW165" s="32">
        <v>175824</v>
      </c>
      <c r="BX165" s="32">
        <v>0</v>
      </c>
      <c r="BY165" s="32">
        <v>15000</v>
      </c>
      <c r="BZ165" s="32">
        <v>30000</v>
      </c>
      <c r="CA165" s="32">
        <v>0</v>
      </c>
      <c r="CB165" s="32">
        <v>2086643</v>
      </c>
      <c r="CC165" s="32">
        <v>23321</v>
      </c>
      <c r="CD165" s="32">
        <v>175824</v>
      </c>
      <c r="CE165" s="32">
        <v>0</v>
      </c>
      <c r="CF165" s="32">
        <v>15000</v>
      </c>
      <c r="CG165" s="32">
        <v>30000</v>
      </c>
      <c r="CH165" s="32">
        <v>0</v>
      </c>
      <c r="CI165" s="32">
        <v>2002917</v>
      </c>
      <c r="CJ165" s="32">
        <v>58509</v>
      </c>
      <c r="CK165" s="32">
        <v>76828</v>
      </c>
      <c r="CL165" s="32">
        <v>0</v>
      </c>
      <c r="CM165" s="32">
        <v>112000</v>
      </c>
      <c r="CN165" s="32">
        <v>215613</v>
      </c>
      <c r="CO165" s="32">
        <v>0</v>
      </c>
      <c r="CP165" s="32">
        <v>2323957</v>
      </c>
      <c r="CQ165" s="32">
        <v>61708</v>
      </c>
      <c r="CS165" s="32">
        <v>0</v>
      </c>
      <c r="CU165" s="32">
        <v>219188</v>
      </c>
      <c r="CV165" s="32">
        <v>0</v>
      </c>
      <c r="CW165" s="32">
        <v>2415866</v>
      </c>
      <c r="CX165" s="32">
        <v>61708</v>
      </c>
      <c r="CZ165" s="32">
        <v>0</v>
      </c>
      <c r="DB165" s="32">
        <v>253244</v>
      </c>
      <c r="DC165" s="32">
        <v>0</v>
      </c>
      <c r="DD165" s="32">
        <v>2292068</v>
      </c>
      <c r="DE165" s="32">
        <v>63357</v>
      </c>
      <c r="DG165" s="32">
        <v>0</v>
      </c>
      <c r="DI165" s="32">
        <v>277244</v>
      </c>
      <c r="DK165" s="32">
        <v>2470806</v>
      </c>
      <c r="DL165" s="32">
        <v>65039</v>
      </c>
      <c r="DN165" s="32">
        <v>0</v>
      </c>
      <c r="DP165" s="32">
        <v>244244</v>
      </c>
      <c r="DR165" s="32">
        <v>2753998</v>
      </c>
      <c r="DS165" s="32">
        <v>52798</v>
      </c>
      <c r="DU165" s="32">
        <v>0</v>
      </c>
      <c r="DW165" s="32">
        <v>244244</v>
      </c>
      <c r="DX165" s="35"/>
      <c r="DY165" s="36">
        <v>2700920</v>
      </c>
      <c r="DZ165" s="36">
        <v>23321</v>
      </c>
      <c r="EA165" s="35"/>
      <c r="EB165" s="32">
        <v>0</v>
      </c>
      <c r="ED165" s="32">
        <v>239000</v>
      </c>
      <c r="EF165" s="32">
        <v>2759200</v>
      </c>
      <c r="EG165" s="32">
        <v>23321</v>
      </c>
      <c r="EI165" s="32">
        <v>0</v>
      </c>
      <c r="EK165" s="32">
        <v>239000</v>
      </c>
      <c r="EM165" s="32">
        <v>2798947</v>
      </c>
      <c r="EN165" s="32">
        <v>23321</v>
      </c>
      <c r="EP165" s="32">
        <v>0</v>
      </c>
      <c r="ER165" s="32">
        <v>239000</v>
      </c>
      <c r="ET165" s="32">
        <v>2929852</v>
      </c>
      <c r="EU165" s="32">
        <v>23321</v>
      </c>
      <c r="EW165" s="32">
        <v>0</v>
      </c>
      <c r="EY165" s="32">
        <v>39663</v>
      </c>
      <c r="FA165" s="32">
        <v>2985951</v>
      </c>
      <c r="FB165" s="32">
        <v>23321</v>
      </c>
      <c r="FD165" s="32">
        <v>0</v>
      </c>
      <c r="FF165" s="32">
        <v>39663</v>
      </c>
      <c r="FH165" s="32">
        <v>3091572</v>
      </c>
      <c r="FI165" s="32">
        <v>23321</v>
      </c>
      <c r="FJ165" s="32"/>
      <c r="FK165" s="32">
        <v>0</v>
      </c>
      <c r="FM165" s="32">
        <v>39663</v>
      </c>
      <c r="FO165" s="5">
        <v>2961386</v>
      </c>
      <c r="FP165" s="5">
        <v>23321</v>
      </c>
      <c r="FQ165" s="5">
        <v>0</v>
      </c>
      <c r="FR165" s="5">
        <v>0</v>
      </c>
      <c r="FS165" s="5">
        <v>0</v>
      </c>
      <c r="FT165" s="5">
        <v>39663</v>
      </c>
      <c r="FU165" s="5">
        <v>0</v>
      </c>
      <c r="FV165" s="5">
        <v>2834584</v>
      </c>
      <c r="FW165" s="5">
        <v>23321</v>
      </c>
      <c r="FX165" s="5">
        <v>0</v>
      </c>
      <c r="FY165" s="5">
        <v>0</v>
      </c>
      <c r="FZ165" s="5">
        <v>0</v>
      </c>
      <c r="GA165" s="5">
        <v>39663</v>
      </c>
      <c r="GB165" s="5">
        <v>0</v>
      </c>
      <c r="GC165" s="5">
        <v>2974966</v>
      </c>
      <c r="GD165" s="5">
        <v>36254</v>
      </c>
      <c r="GE165" s="5">
        <v>0</v>
      </c>
      <c r="GF165" s="5">
        <v>0</v>
      </c>
      <c r="GG165" s="5">
        <v>0</v>
      </c>
      <c r="GH165" s="5">
        <v>39663</v>
      </c>
      <c r="GI165" s="5">
        <v>0</v>
      </c>
      <c r="GJ165" s="5">
        <f>INDEX(Sheet1!$D$2:$D$434,MATCH(Data!B165,Sheet1!$B$2:$B$434,0))</f>
        <v>3220154</v>
      </c>
      <c r="GK165" s="5">
        <f>INDEX(Sheet1!$E$2:$E$434,MATCH(Data!B165,Sheet1!$B$2:$B$434,0))</f>
        <v>52710</v>
      </c>
      <c r="GL165" s="5">
        <f>INDEX(Sheet1!$H$2:$H$434,MATCH(Data!B165,Sheet1!$B$2:$B$434,0))</f>
        <v>0</v>
      </c>
      <c r="GM165" s="5">
        <f>INDEX(Sheet1!$K$2:$K$434,MATCH(Data!B165,Sheet1!$B$2:$B$434,0))</f>
        <v>0</v>
      </c>
      <c r="GN165" s="5">
        <f>INDEX(Sheet1!$F$2:$F$434,MATCH(Data!B165,Sheet1!$B$2:$B$434,0))</f>
        <v>0</v>
      </c>
      <c r="GO165" s="5">
        <f>INDEX(Sheet1!$I$2:$I$434,MATCH(Data!B165,Sheet1!$B$2:$B$434,0))</f>
        <v>20684</v>
      </c>
      <c r="GP165" s="5">
        <f>INDEX(Sheet1!$J$2:$J$434,MATCH(Data!B165,Sheet1!$B$2:$B$434,0))</f>
        <v>0</v>
      </c>
      <c r="GQ165" s="5">
        <v>2892616</v>
      </c>
      <c r="GR165" s="5">
        <v>57197</v>
      </c>
      <c r="GS165" s="5">
        <v>0</v>
      </c>
      <c r="GT165" s="5">
        <v>0</v>
      </c>
      <c r="GU165" s="5">
        <v>0</v>
      </c>
      <c r="GV165" s="5">
        <v>45100</v>
      </c>
      <c r="GW165" s="5">
        <v>0</v>
      </c>
    </row>
    <row r="166" spans="1:205" ht="12.75">
      <c r="A166" s="32">
        <v>2632</v>
      </c>
      <c r="B166" s="32" t="s">
        <v>248</v>
      </c>
      <c r="C166" s="32">
        <v>1139326</v>
      </c>
      <c r="D166" s="32">
        <v>0</v>
      </c>
      <c r="E166" s="32">
        <v>77740</v>
      </c>
      <c r="F166" s="32">
        <v>0</v>
      </c>
      <c r="G166" s="32">
        <v>0</v>
      </c>
      <c r="H166" s="32">
        <v>500</v>
      </c>
      <c r="I166" s="32">
        <v>0</v>
      </c>
      <c r="J166" s="32">
        <v>1016475</v>
      </c>
      <c r="K166" s="32">
        <v>0</v>
      </c>
      <c r="L166" s="32">
        <v>77590</v>
      </c>
      <c r="M166" s="32">
        <v>0</v>
      </c>
      <c r="N166" s="32">
        <v>0</v>
      </c>
      <c r="O166" s="32">
        <v>0</v>
      </c>
      <c r="P166" s="32">
        <v>0</v>
      </c>
      <c r="Q166" s="32">
        <v>962328</v>
      </c>
      <c r="R166" s="32">
        <v>0</v>
      </c>
      <c r="S166" s="32">
        <v>74542</v>
      </c>
      <c r="T166" s="32">
        <v>0</v>
      </c>
      <c r="U166" s="32">
        <v>0</v>
      </c>
      <c r="V166" s="32">
        <v>0</v>
      </c>
      <c r="W166" s="32">
        <v>0</v>
      </c>
      <c r="X166" s="32">
        <v>717515</v>
      </c>
      <c r="Y166" s="32">
        <v>0</v>
      </c>
      <c r="Z166" s="32">
        <v>414327</v>
      </c>
      <c r="AA166" s="32">
        <v>0</v>
      </c>
      <c r="AB166" s="32">
        <v>0</v>
      </c>
      <c r="AC166" s="32">
        <v>0</v>
      </c>
      <c r="AD166" s="32">
        <v>0</v>
      </c>
      <c r="AE166" s="32">
        <v>763530</v>
      </c>
      <c r="AF166" s="32">
        <v>0</v>
      </c>
      <c r="AG166" s="32">
        <v>431282</v>
      </c>
      <c r="AH166" s="32">
        <v>0</v>
      </c>
      <c r="AI166" s="32">
        <v>0</v>
      </c>
      <c r="AJ166" s="32">
        <v>0</v>
      </c>
      <c r="AK166" s="32">
        <v>0</v>
      </c>
      <c r="AL166" s="32">
        <v>733843</v>
      </c>
      <c r="AM166" s="32">
        <v>0</v>
      </c>
      <c r="AN166" s="32">
        <v>548134</v>
      </c>
      <c r="AO166" s="32">
        <v>0</v>
      </c>
      <c r="AP166" s="32">
        <v>0</v>
      </c>
      <c r="AQ166" s="32">
        <v>0</v>
      </c>
      <c r="AR166" s="32">
        <v>0</v>
      </c>
      <c r="AS166" s="32">
        <v>745039</v>
      </c>
      <c r="AT166" s="32">
        <v>0</v>
      </c>
      <c r="AU166" s="32">
        <v>491424</v>
      </c>
      <c r="AV166" s="32">
        <v>0</v>
      </c>
      <c r="AW166" s="32">
        <v>0</v>
      </c>
      <c r="AX166" s="32">
        <v>0</v>
      </c>
      <c r="AY166" s="32">
        <v>0</v>
      </c>
      <c r="AZ166" s="32">
        <v>733652</v>
      </c>
      <c r="BA166" s="32">
        <v>0</v>
      </c>
      <c r="BB166" s="32">
        <v>628352</v>
      </c>
      <c r="BC166" s="32">
        <v>0</v>
      </c>
      <c r="BD166" s="32">
        <v>0</v>
      </c>
      <c r="BE166" s="32">
        <v>0</v>
      </c>
      <c r="BF166" s="32">
        <v>0</v>
      </c>
      <c r="BG166" s="32">
        <v>804953</v>
      </c>
      <c r="BH166" s="32">
        <v>83667</v>
      </c>
      <c r="BI166" s="32">
        <v>422465</v>
      </c>
      <c r="BJ166" s="32">
        <v>0</v>
      </c>
      <c r="BK166" s="32">
        <v>0</v>
      </c>
      <c r="BL166" s="32">
        <v>0</v>
      </c>
      <c r="BM166" s="32">
        <v>0</v>
      </c>
      <c r="BN166" s="32">
        <v>903784</v>
      </c>
      <c r="BO166" s="32">
        <v>83668</v>
      </c>
      <c r="BP166" s="32">
        <v>506830</v>
      </c>
      <c r="BQ166" s="32">
        <v>0</v>
      </c>
      <c r="BR166" s="32">
        <v>0</v>
      </c>
      <c r="BS166" s="32">
        <v>0</v>
      </c>
      <c r="BT166" s="32">
        <v>0</v>
      </c>
      <c r="BU166" s="32">
        <v>765873</v>
      </c>
      <c r="BV166" s="32">
        <v>83668</v>
      </c>
      <c r="BW166" s="32">
        <v>503975</v>
      </c>
      <c r="BX166" s="32">
        <v>0</v>
      </c>
      <c r="BY166" s="32">
        <v>0</v>
      </c>
      <c r="BZ166" s="32">
        <v>0</v>
      </c>
      <c r="CA166" s="32">
        <v>0</v>
      </c>
      <c r="CB166" s="32">
        <v>864861</v>
      </c>
      <c r="CC166" s="32">
        <v>68832.57</v>
      </c>
      <c r="CD166" s="32">
        <v>537748</v>
      </c>
      <c r="CE166" s="32">
        <v>0</v>
      </c>
      <c r="CF166" s="32">
        <v>0</v>
      </c>
      <c r="CG166" s="32">
        <v>0</v>
      </c>
      <c r="CH166" s="32">
        <v>0</v>
      </c>
      <c r="CI166" s="32">
        <v>855677.5</v>
      </c>
      <c r="CJ166" s="32">
        <v>73472.5</v>
      </c>
      <c r="CK166" s="32">
        <v>540060</v>
      </c>
      <c r="CL166" s="32">
        <v>0</v>
      </c>
      <c r="CO166" s="32">
        <v>0</v>
      </c>
      <c r="CP166" s="32">
        <v>766143</v>
      </c>
      <c r="CQ166" s="32">
        <v>70098</v>
      </c>
      <c r="CR166" s="32">
        <v>540916</v>
      </c>
      <c r="CS166" s="32">
        <v>0</v>
      </c>
      <c r="CV166" s="32">
        <v>0</v>
      </c>
      <c r="CW166" s="32">
        <v>946810</v>
      </c>
      <c r="CX166" s="32">
        <v>71348</v>
      </c>
      <c r="CY166" s="32">
        <v>614588</v>
      </c>
      <c r="CZ166" s="32">
        <v>0</v>
      </c>
      <c r="DC166" s="32">
        <v>0</v>
      </c>
      <c r="DD166" s="32">
        <v>971508</v>
      </c>
      <c r="DE166" s="32">
        <v>77085</v>
      </c>
      <c r="DF166" s="32">
        <v>639000</v>
      </c>
      <c r="DG166" s="32">
        <v>0</v>
      </c>
      <c r="DK166" s="32">
        <v>994430</v>
      </c>
      <c r="DL166" s="32">
        <v>138515</v>
      </c>
      <c r="DM166" s="32">
        <v>556077</v>
      </c>
      <c r="DN166" s="32">
        <v>0</v>
      </c>
      <c r="DR166" s="32">
        <v>1061926</v>
      </c>
      <c r="DS166" s="32">
        <v>76040</v>
      </c>
      <c r="DT166" s="32">
        <v>646000</v>
      </c>
      <c r="DU166" s="32">
        <v>0</v>
      </c>
      <c r="DX166" s="35"/>
      <c r="DY166" s="36">
        <v>1106115</v>
      </c>
      <c r="DZ166" s="36">
        <v>60545</v>
      </c>
      <c r="EA166" s="38">
        <v>650600</v>
      </c>
      <c r="EB166" s="32">
        <v>0</v>
      </c>
      <c r="EF166" s="32">
        <v>1219498</v>
      </c>
      <c r="EG166" s="32">
        <v>60545</v>
      </c>
      <c r="EH166" s="32">
        <v>649200</v>
      </c>
      <c r="EI166" s="32">
        <v>0</v>
      </c>
      <c r="EM166" s="32">
        <v>1314196</v>
      </c>
      <c r="EN166" s="32">
        <v>60545</v>
      </c>
      <c r="EO166" s="32">
        <v>647000</v>
      </c>
      <c r="EP166" s="32">
        <v>0</v>
      </c>
      <c r="ET166" s="32">
        <v>1352578</v>
      </c>
      <c r="EU166" s="32">
        <v>60545</v>
      </c>
      <c r="EV166" s="32">
        <v>649000</v>
      </c>
      <c r="EW166" s="32">
        <v>0</v>
      </c>
      <c r="FA166" s="32">
        <v>1355897</v>
      </c>
      <c r="FB166" s="32">
        <v>60545</v>
      </c>
      <c r="FC166" s="32">
        <v>650000</v>
      </c>
      <c r="FD166" s="32">
        <v>0</v>
      </c>
      <c r="FH166" s="32">
        <v>2104123</v>
      </c>
      <c r="FI166" s="32">
        <v>60545</v>
      </c>
      <c r="FJ166" s="32"/>
      <c r="FK166" s="32">
        <v>0</v>
      </c>
      <c r="FM166" s="32"/>
      <c r="FO166" s="5">
        <v>2102948</v>
      </c>
      <c r="FP166" s="5">
        <v>60545</v>
      </c>
      <c r="FQ166" s="5">
        <v>0</v>
      </c>
      <c r="FR166" s="5">
        <v>0</v>
      </c>
      <c r="FS166" s="5">
        <v>0</v>
      </c>
      <c r="FT166" s="5">
        <v>0</v>
      </c>
      <c r="FU166" s="5">
        <v>0</v>
      </c>
      <c r="FV166" s="5">
        <v>1922692</v>
      </c>
      <c r="FW166" s="5">
        <v>29984</v>
      </c>
      <c r="FX166" s="5">
        <v>0</v>
      </c>
      <c r="FY166" s="5">
        <v>0</v>
      </c>
      <c r="FZ166" s="5">
        <v>0</v>
      </c>
      <c r="GA166" s="5">
        <v>0</v>
      </c>
      <c r="GB166" s="5">
        <v>0</v>
      </c>
      <c r="GC166" s="5">
        <v>2249886</v>
      </c>
      <c r="GD166" s="5">
        <v>0</v>
      </c>
      <c r="GE166" s="5">
        <v>0</v>
      </c>
      <c r="GF166" s="5">
        <v>0</v>
      </c>
      <c r="GG166" s="5">
        <v>0</v>
      </c>
      <c r="GH166" s="5">
        <v>0</v>
      </c>
      <c r="GI166" s="5">
        <v>0</v>
      </c>
      <c r="GJ166" s="5">
        <f>INDEX(Sheet1!$D$2:$D$434,MATCH(Data!B166,Sheet1!$B$2:$B$434,0))</f>
        <v>1811532</v>
      </c>
      <c r="GK166" s="5">
        <f>INDEX(Sheet1!$E$2:$E$434,MATCH(Data!B166,Sheet1!$B$2:$B$434,0))</f>
        <v>0</v>
      </c>
      <c r="GL166" s="5">
        <f>INDEX(Sheet1!$H$2:$H$434,MATCH(Data!B166,Sheet1!$B$2:$B$434,0))</f>
        <v>0</v>
      </c>
      <c r="GM166" s="5">
        <f>INDEX(Sheet1!$K$2:$K$434,MATCH(Data!B166,Sheet1!$B$2:$B$434,0))</f>
        <v>0</v>
      </c>
      <c r="GN166" s="5">
        <f>INDEX(Sheet1!$F$2:$F$434,MATCH(Data!B166,Sheet1!$B$2:$B$434,0))</f>
        <v>0</v>
      </c>
      <c r="GO166" s="5">
        <f>INDEX(Sheet1!$I$2:$I$434,MATCH(Data!B166,Sheet1!$B$2:$B$434,0))</f>
        <v>0</v>
      </c>
      <c r="GP166" s="5">
        <f>INDEX(Sheet1!$J$2:$J$434,MATCH(Data!B166,Sheet1!$B$2:$B$434,0))</f>
        <v>0</v>
      </c>
      <c r="GQ166" s="5">
        <v>1152102</v>
      </c>
      <c r="GR166" s="5">
        <v>0</v>
      </c>
      <c r="GS166" s="5">
        <v>0</v>
      </c>
      <c r="GT166" s="5">
        <v>0</v>
      </c>
      <c r="GU166" s="5">
        <v>0</v>
      </c>
      <c r="GV166" s="5">
        <v>0</v>
      </c>
      <c r="GW166" s="5">
        <v>0</v>
      </c>
    </row>
    <row r="167" spans="1:205" ht="12.75">
      <c r="A167" s="32">
        <v>2639</v>
      </c>
      <c r="B167" s="32" t="s">
        <v>249</v>
      </c>
      <c r="C167" s="32">
        <v>1930954</v>
      </c>
      <c r="D167" s="32">
        <v>0</v>
      </c>
      <c r="E167" s="32">
        <v>295000</v>
      </c>
      <c r="F167" s="32">
        <v>0</v>
      </c>
      <c r="G167" s="32">
        <v>0</v>
      </c>
      <c r="H167" s="32">
        <v>2000</v>
      </c>
      <c r="I167" s="32">
        <v>0</v>
      </c>
      <c r="J167" s="32">
        <v>1879855</v>
      </c>
      <c r="K167" s="32">
        <v>0</v>
      </c>
      <c r="L167" s="32">
        <v>305000</v>
      </c>
      <c r="M167" s="32">
        <v>0</v>
      </c>
      <c r="N167" s="32">
        <v>0</v>
      </c>
      <c r="O167" s="32">
        <v>2000</v>
      </c>
      <c r="P167" s="32">
        <v>0</v>
      </c>
      <c r="Q167" s="32">
        <v>1833827</v>
      </c>
      <c r="R167" s="32">
        <v>0</v>
      </c>
      <c r="S167" s="32">
        <v>405000</v>
      </c>
      <c r="T167" s="32">
        <v>0</v>
      </c>
      <c r="U167" s="32">
        <v>0</v>
      </c>
      <c r="V167" s="32">
        <v>2000</v>
      </c>
      <c r="W167" s="32">
        <v>0</v>
      </c>
      <c r="X167" s="32">
        <v>1311754</v>
      </c>
      <c r="Y167" s="32">
        <v>0</v>
      </c>
      <c r="Z167" s="32">
        <v>405000</v>
      </c>
      <c r="AA167" s="32">
        <v>0</v>
      </c>
      <c r="AB167" s="32">
        <v>0</v>
      </c>
      <c r="AC167" s="32">
        <v>2000</v>
      </c>
      <c r="AD167" s="32">
        <v>0</v>
      </c>
      <c r="AE167" s="32">
        <v>1293177</v>
      </c>
      <c r="AF167" s="32">
        <v>0</v>
      </c>
      <c r="AG167" s="32">
        <v>230000</v>
      </c>
      <c r="AH167" s="32">
        <v>0</v>
      </c>
      <c r="AI167" s="32">
        <v>0</v>
      </c>
      <c r="AJ167" s="32">
        <v>2000</v>
      </c>
      <c r="AK167" s="32">
        <v>0</v>
      </c>
      <c r="AL167" s="32">
        <v>1288764</v>
      </c>
      <c r="AM167" s="32">
        <v>0</v>
      </c>
      <c r="AN167" s="32">
        <v>220000</v>
      </c>
      <c r="AO167" s="32">
        <v>0</v>
      </c>
      <c r="AP167" s="32">
        <v>0</v>
      </c>
      <c r="AQ167" s="32">
        <v>2000</v>
      </c>
      <c r="AR167" s="32">
        <v>0</v>
      </c>
      <c r="AS167" s="32">
        <v>1713615</v>
      </c>
      <c r="AT167" s="32">
        <v>0</v>
      </c>
      <c r="AU167" s="32">
        <v>220000</v>
      </c>
      <c r="AV167" s="32">
        <v>0</v>
      </c>
      <c r="AW167" s="32">
        <v>0</v>
      </c>
      <c r="AX167" s="32">
        <v>2000</v>
      </c>
      <c r="AY167" s="32">
        <v>0</v>
      </c>
      <c r="AZ167" s="32">
        <v>1726844</v>
      </c>
      <c r="BA167" s="32">
        <v>0</v>
      </c>
      <c r="BB167" s="32">
        <v>430000</v>
      </c>
      <c r="BC167" s="32">
        <v>0</v>
      </c>
      <c r="BD167" s="32">
        <v>0</v>
      </c>
      <c r="BE167" s="32">
        <v>2000</v>
      </c>
      <c r="BF167" s="32">
        <v>0</v>
      </c>
      <c r="BG167" s="32">
        <v>1740069</v>
      </c>
      <c r="BH167" s="32">
        <v>0</v>
      </c>
      <c r="BI167" s="32">
        <v>530000</v>
      </c>
      <c r="BJ167" s="32">
        <v>0</v>
      </c>
      <c r="BK167" s="32">
        <v>0</v>
      </c>
      <c r="BL167" s="32">
        <v>2000</v>
      </c>
      <c r="BM167" s="32">
        <v>0</v>
      </c>
      <c r="BN167" s="32">
        <v>1803743</v>
      </c>
      <c r="BO167" s="32">
        <v>0</v>
      </c>
      <c r="BP167" s="32">
        <v>625000</v>
      </c>
      <c r="BQ167" s="32">
        <v>0</v>
      </c>
      <c r="BR167" s="32">
        <v>0</v>
      </c>
      <c r="BS167" s="32">
        <v>2000</v>
      </c>
      <c r="BT167" s="32">
        <v>0</v>
      </c>
      <c r="BU167" s="32">
        <v>2026907.03</v>
      </c>
      <c r="BV167" s="32">
        <v>0</v>
      </c>
      <c r="BW167" s="32">
        <v>605000</v>
      </c>
      <c r="BX167" s="32">
        <v>0</v>
      </c>
      <c r="BY167" s="32">
        <v>0</v>
      </c>
      <c r="BZ167" s="32">
        <v>2000</v>
      </c>
      <c r="CA167" s="32">
        <v>0</v>
      </c>
      <c r="CB167" s="32">
        <v>2248384</v>
      </c>
      <c r="CC167" s="32">
        <v>0</v>
      </c>
      <c r="CD167" s="32">
        <v>630000</v>
      </c>
      <c r="CE167" s="32">
        <v>0</v>
      </c>
      <c r="CF167" s="32">
        <v>0</v>
      </c>
      <c r="CG167" s="32">
        <v>2000</v>
      </c>
      <c r="CH167" s="32">
        <v>0</v>
      </c>
      <c r="CI167" s="32">
        <v>2053321</v>
      </c>
      <c r="CK167" s="32">
        <v>640000</v>
      </c>
      <c r="CL167" s="32">
        <v>0</v>
      </c>
      <c r="CN167" s="32">
        <v>2000</v>
      </c>
      <c r="CO167" s="32">
        <v>0</v>
      </c>
      <c r="CP167" s="32">
        <v>2096311</v>
      </c>
      <c r="CR167" s="32">
        <v>620000</v>
      </c>
      <c r="CS167" s="32">
        <v>0</v>
      </c>
      <c r="CU167" s="32">
        <v>2000</v>
      </c>
      <c r="CV167" s="32">
        <v>2083</v>
      </c>
      <c r="CW167" s="32">
        <v>2523355</v>
      </c>
      <c r="CY167" s="32">
        <v>610000</v>
      </c>
      <c r="CZ167" s="32">
        <v>0</v>
      </c>
      <c r="DB167" s="32">
        <v>2000</v>
      </c>
      <c r="DC167" s="32">
        <v>0</v>
      </c>
      <c r="DD167" s="32">
        <v>2567957</v>
      </c>
      <c r="DF167" s="32">
        <v>610000</v>
      </c>
      <c r="DG167" s="32">
        <v>0</v>
      </c>
      <c r="DI167" s="32">
        <v>2000</v>
      </c>
      <c r="DK167" s="32">
        <v>3196607</v>
      </c>
      <c r="DM167" s="32">
        <v>610000</v>
      </c>
      <c r="DN167" s="32">
        <v>0</v>
      </c>
      <c r="DP167" s="32">
        <v>2000</v>
      </c>
      <c r="DR167" s="32">
        <v>3354539</v>
      </c>
      <c r="DT167" s="32">
        <v>620000</v>
      </c>
      <c r="DU167" s="32">
        <v>0</v>
      </c>
      <c r="DW167" s="32">
        <v>2000</v>
      </c>
      <c r="DX167" s="35"/>
      <c r="DY167" s="36">
        <v>3170522</v>
      </c>
      <c r="DZ167" s="37"/>
      <c r="EA167" s="38">
        <v>622000</v>
      </c>
      <c r="EB167" s="32">
        <v>0</v>
      </c>
      <c r="ED167" s="32">
        <v>2000</v>
      </c>
      <c r="EF167" s="32">
        <v>3263842</v>
      </c>
      <c r="EH167" s="32">
        <v>575000</v>
      </c>
      <c r="EI167" s="32">
        <v>0</v>
      </c>
      <c r="EK167" s="32">
        <v>52000</v>
      </c>
      <c r="EM167" s="32">
        <v>3395597</v>
      </c>
      <c r="EO167" s="32">
        <v>570000</v>
      </c>
      <c r="EP167" s="32">
        <v>0</v>
      </c>
      <c r="ER167" s="32">
        <v>52000</v>
      </c>
      <c r="ET167" s="32">
        <v>3440626</v>
      </c>
      <c r="EV167" s="32">
        <v>580000</v>
      </c>
      <c r="EW167" s="32">
        <v>0</v>
      </c>
      <c r="EY167" s="32">
        <v>52000</v>
      </c>
      <c r="FA167" s="32">
        <v>3446612</v>
      </c>
      <c r="FC167" s="32">
        <v>585000</v>
      </c>
      <c r="FD167" s="32">
        <v>0</v>
      </c>
      <c r="FF167" s="32">
        <v>52000</v>
      </c>
      <c r="FH167" s="32">
        <v>3728912</v>
      </c>
      <c r="FI167" s="32"/>
      <c r="FJ167" s="32">
        <v>585000</v>
      </c>
      <c r="FK167" s="32">
        <v>0</v>
      </c>
      <c r="FM167" s="32">
        <v>52000</v>
      </c>
      <c r="FO167" s="5">
        <v>3409649</v>
      </c>
      <c r="FP167" s="5">
        <v>0</v>
      </c>
      <c r="FQ167" s="5">
        <v>665000</v>
      </c>
      <c r="FR167" s="5">
        <v>0</v>
      </c>
      <c r="FS167" s="5">
        <v>0</v>
      </c>
      <c r="FT167" s="5">
        <v>52000</v>
      </c>
      <c r="FU167" s="5">
        <v>0</v>
      </c>
      <c r="FV167" s="5">
        <v>3455844</v>
      </c>
      <c r="FW167" s="5">
        <v>0</v>
      </c>
      <c r="FX167" s="5">
        <v>840000</v>
      </c>
      <c r="FY167" s="5">
        <v>0</v>
      </c>
      <c r="FZ167" s="5">
        <v>0</v>
      </c>
      <c r="GA167" s="5">
        <v>52000</v>
      </c>
      <c r="GB167" s="5">
        <v>0</v>
      </c>
      <c r="GC167" s="5">
        <v>3979165</v>
      </c>
      <c r="GD167" s="5">
        <v>0</v>
      </c>
      <c r="GE167" s="5">
        <v>600000</v>
      </c>
      <c r="GF167" s="5">
        <v>0</v>
      </c>
      <c r="GG167" s="5">
        <v>0</v>
      </c>
      <c r="GH167" s="5">
        <v>52000</v>
      </c>
      <c r="GI167" s="5">
        <v>0</v>
      </c>
      <c r="GJ167" s="5">
        <f>INDEX(Sheet1!$D$2:$D$434,MATCH(Data!B167,Sheet1!$B$2:$B$434,0))</f>
        <v>3829161</v>
      </c>
      <c r="GK167" s="5">
        <f>INDEX(Sheet1!$E$2:$E$434,MATCH(Data!B167,Sheet1!$B$2:$B$434,0))</f>
        <v>0</v>
      </c>
      <c r="GL167" s="5">
        <f>INDEX(Sheet1!$H$2:$H$434,MATCH(Data!B167,Sheet1!$B$2:$B$434,0))</f>
        <v>725000</v>
      </c>
      <c r="GM167" s="5">
        <f>INDEX(Sheet1!$K$2:$K$434,MATCH(Data!B167,Sheet1!$B$2:$B$434,0))</f>
        <v>0</v>
      </c>
      <c r="GN167" s="5">
        <f>INDEX(Sheet1!$F$2:$F$434,MATCH(Data!B167,Sheet1!$B$2:$B$434,0))</f>
        <v>0</v>
      </c>
      <c r="GO167" s="5">
        <f>INDEX(Sheet1!$I$2:$I$434,MATCH(Data!B167,Sheet1!$B$2:$B$434,0))</f>
        <v>77000</v>
      </c>
      <c r="GP167" s="5">
        <f>INDEX(Sheet1!$J$2:$J$434,MATCH(Data!B167,Sheet1!$B$2:$B$434,0))</f>
        <v>0</v>
      </c>
      <c r="GQ167" s="5">
        <v>3959042</v>
      </c>
      <c r="GR167" s="5">
        <v>0</v>
      </c>
      <c r="GS167" s="5">
        <v>400000</v>
      </c>
      <c r="GT167" s="5">
        <v>0</v>
      </c>
      <c r="GU167" s="5">
        <v>0</v>
      </c>
      <c r="GV167" s="5">
        <v>125000</v>
      </c>
      <c r="GW167" s="5">
        <v>0</v>
      </c>
    </row>
    <row r="168" spans="1:205" ht="12.75">
      <c r="A168" s="32">
        <v>2646</v>
      </c>
      <c r="B168" s="32" t="s">
        <v>250</v>
      </c>
      <c r="C168" s="32">
        <v>2196045</v>
      </c>
      <c r="D168" s="32">
        <v>0</v>
      </c>
      <c r="E168" s="32">
        <v>458000</v>
      </c>
      <c r="F168" s="32">
        <v>0</v>
      </c>
      <c r="G168" s="32">
        <v>0</v>
      </c>
      <c r="H168" s="32">
        <v>0</v>
      </c>
      <c r="I168" s="32">
        <v>0</v>
      </c>
      <c r="J168" s="32">
        <v>2142040.56</v>
      </c>
      <c r="K168" s="32">
        <v>0</v>
      </c>
      <c r="L168" s="32">
        <v>490000</v>
      </c>
      <c r="M168" s="32">
        <v>0</v>
      </c>
      <c r="N168" s="32">
        <v>0</v>
      </c>
      <c r="O168" s="32">
        <v>0</v>
      </c>
      <c r="P168" s="32">
        <v>3677.92</v>
      </c>
      <c r="Q168" s="32">
        <v>1981684.17</v>
      </c>
      <c r="R168" s="32">
        <v>0</v>
      </c>
      <c r="S168" s="32">
        <v>475000</v>
      </c>
      <c r="T168" s="32">
        <v>0</v>
      </c>
      <c r="U168" s="32">
        <v>0</v>
      </c>
      <c r="V168" s="32">
        <v>0</v>
      </c>
      <c r="W168" s="32">
        <v>615.83</v>
      </c>
      <c r="X168" s="32">
        <v>1513225</v>
      </c>
      <c r="Y168" s="32">
        <v>0</v>
      </c>
      <c r="Z168" s="32">
        <v>503500</v>
      </c>
      <c r="AA168" s="32">
        <v>0</v>
      </c>
      <c r="AB168" s="32">
        <v>0</v>
      </c>
      <c r="AC168" s="32">
        <v>0</v>
      </c>
      <c r="AD168" s="32">
        <v>519</v>
      </c>
      <c r="AE168" s="32">
        <v>1453239</v>
      </c>
      <c r="AF168" s="32">
        <v>0</v>
      </c>
      <c r="AG168" s="32">
        <v>635000</v>
      </c>
      <c r="AH168" s="32">
        <v>0</v>
      </c>
      <c r="AI168" s="32">
        <v>0</v>
      </c>
      <c r="AJ168" s="32">
        <v>0</v>
      </c>
      <c r="AK168" s="32">
        <v>330</v>
      </c>
      <c r="AL168" s="32">
        <v>1405168</v>
      </c>
      <c r="AM168" s="32">
        <v>0</v>
      </c>
      <c r="AN168" s="32">
        <v>642000</v>
      </c>
      <c r="AO168" s="32">
        <v>0</v>
      </c>
      <c r="AP168" s="32">
        <v>0</v>
      </c>
      <c r="AQ168" s="32">
        <v>0</v>
      </c>
      <c r="AR168" s="32">
        <v>141</v>
      </c>
      <c r="AS168" s="32">
        <v>1476011</v>
      </c>
      <c r="AT168" s="32">
        <v>0</v>
      </c>
      <c r="AU168" s="32">
        <v>730000</v>
      </c>
      <c r="AV168" s="32">
        <v>0</v>
      </c>
      <c r="AW168" s="32">
        <v>0</v>
      </c>
      <c r="AX168" s="32">
        <v>0</v>
      </c>
      <c r="AY168" s="32">
        <v>155</v>
      </c>
      <c r="AZ168" s="32">
        <v>1414225</v>
      </c>
      <c r="BA168" s="32">
        <v>0</v>
      </c>
      <c r="BB168" s="32">
        <v>740000</v>
      </c>
      <c r="BC168" s="32">
        <v>0</v>
      </c>
      <c r="BD168" s="32">
        <v>0</v>
      </c>
      <c r="BE168" s="32">
        <v>0</v>
      </c>
      <c r="BF168" s="32">
        <v>334</v>
      </c>
      <c r="BG168" s="32">
        <v>1349982</v>
      </c>
      <c r="BH168" s="32">
        <v>0</v>
      </c>
      <c r="BI168" s="32">
        <v>770000</v>
      </c>
      <c r="BJ168" s="32">
        <v>0</v>
      </c>
      <c r="BK168" s="32">
        <v>0</v>
      </c>
      <c r="BL168" s="32">
        <v>0</v>
      </c>
      <c r="BM168" s="32">
        <v>0</v>
      </c>
      <c r="BN168" s="32">
        <v>1396912</v>
      </c>
      <c r="BO168" s="32">
        <v>0</v>
      </c>
      <c r="BP168" s="32">
        <v>815000</v>
      </c>
      <c r="BQ168" s="32">
        <v>0</v>
      </c>
      <c r="BR168" s="32">
        <v>0</v>
      </c>
      <c r="BS168" s="32">
        <v>0</v>
      </c>
      <c r="BT168" s="32">
        <v>389</v>
      </c>
      <c r="BU168" s="32">
        <v>1083486</v>
      </c>
      <c r="BV168" s="32">
        <v>0</v>
      </c>
      <c r="BW168" s="32">
        <v>819000</v>
      </c>
      <c r="BX168" s="32">
        <v>0</v>
      </c>
      <c r="BY168" s="32">
        <v>0</v>
      </c>
      <c r="BZ168" s="32">
        <v>0</v>
      </c>
      <c r="CA168" s="32">
        <v>2265</v>
      </c>
      <c r="CB168" s="32">
        <v>1254958</v>
      </c>
      <c r="CC168" s="32">
        <v>0</v>
      </c>
      <c r="CD168" s="32">
        <v>830000</v>
      </c>
      <c r="CE168" s="32">
        <v>0</v>
      </c>
      <c r="CF168" s="32">
        <v>0</v>
      </c>
      <c r="CG168" s="32">
        <v>0</v>
      </c>
      <c r="CH168" s="32">
        <v>824</v>
      </c>
      <c r="CI168" s="32">
        <v>984831</v>
      </c>
      <c r="CK168" s="32">
        <v>833642</v>
      </c>
      <c r="CL168" s="32">
        <v>0</v>
      </c>
      <c r="CO168" s="32">
        <v>0</v>
      </c>
      <c r="CP168" s="32">
        <v>1288933</v>
      </c>
      <c r="CR168" s="32">
        <v>850000</v>
      </c>
      <c r="CS168" s="32">
        <v>0</v>
      </c>
      <c r="CU168" s="32">
        <v>10000</v>
      </c>
      <c r="CV168" s="32">
        <v>231</v>
      </c>
      <c r="CW168" s="32">
        <v>955312</v>
      </c>
      <c r="CX168" s="32">
        <v>240919</v>
      </c>
      <c r="CY168" s="32">
        <v>600000</v>
      </c>
      <c r="CZ168" s="32">
        <v>0</v>
      </c>
      <c r="DB168" s="32">
        <v>10000</v>
      </c>
      <c r="DC168" s="32">
        <v>2846</v>
      </c>
      <c r="DD168" s="32">
        <v>1745581</v>
      </c>
      <c r="DE168" s="32">
        <v>140918</v>
      </c>
      <c r="DF168" s="32">
        <v>630000</v>
      </c>
      <c r="DG168" s="32">
        <v>0</v>
      </c>
      <c r="DI168" s="32">
        <v>12000</v>
      </c>
      <c r="DJ168" s="32">
        <v>3334</v>
      </c>
      <c r="DK168" s="32">
        <v>1752948</v>
      </c>
      <c r="DL168" s="32">
        <v>140919</v>
      </c>
      <c r="DM168" s="32">
        <v>619000</v>
      </c>
      <c r="DN168" s="32">
        <v>0</v>
      </c>
      <c r="DP168" s="32">
        <v>12000</v>
      </c>
      <c r="DR168" s="32">
        <v>2130803</v>
      </c>
      <c r="DS168" s="32">
        <v>140000</v>
      </c>
      <c r="DU168" s="32">
        <v>0</v>
      </c>
      <c r="DW168" s="32">
        <v>15000</v>
      </c>
      <c r="DX168" s="35"/>
      <c r="DY168" s="36">
        <v>2477990</v>
      </c>
      <c r="DZ168" s="37"/>
      <c r="EA168" s="35"/>
      <c r="EB168" s="32">
        <v>0</v>
      </c>
      <c r="ED168" s="32">
        <v>15000</v>
      </c>
      <c r="EF168" s="32">
        <v>2484958</v>
      </c>
      <c r="EI168" s="32">
        <v>0</v>
      </c>
      <c r="EK168" s="32">
        <v>15000</v>
      </c>
      <c r="EL168" s="32">
        <v>884</v>
      </c>
      <c r="EM168" s="32">
        <v>2688981</v>
      </c>
      <c r="EN168" s="32">
        <v>169555</v>
      </c>
      <c r="EP168" s="32">
        <v>0</v>
      </c>
      <c r="ER168" s="32">
        <v>15000</v>
      </c>
      <c r="ET168" s="32">
        <v>2375811</v>
      </c>
      <c r="EU168" s="32">
        <v>173198</v>
      </c>
      <c r="EW168" s="32">
        <v>0</v>
      </c>
      <c r="EY168" s="32">
        <v>15000</v>
      </c>
      <c r="FA168" s="32">
        <v>2149635</v>
      </c>
      <c r="FB168" s="32">
        <v>169364</v>
      </c>
      <c r="FD168" s="32">
        <v>0</v>
      </c>
      <c r="FF168" s="32">
        <v>15000</v>
      </c>
      <c r="FH168" s="32">
        <v>2833374</v>
      </c>
      <c r="FI168" s="32">
        <v>170530</v>
      </c>
      <c r="FJ168" s="32"/>
      <c r="FK168" s="32">
        <v>0</v>
      </c>
      <c r="FM168" s="32">
        <v>15000</v>
      </c>
      <c r="FO168" s="5">
        <v>2918537</v>
      </c>
      <c r="FP168" s="5">
        <v>171554</v>
      </c>
      <c r="FQ168" s="5">
        <v>0</v>
      </c>
      <c r="FR168" s="5">
        <v>0</v>
      </c>
      <c r="FS168" s="5">
        <v>0</v>
      </c>
      <c r="FT168" s="5">
        <v>15000</v>
      </c>
      <c r="FU168" s="5">
        <v>0</v>
      </c>
      <c r="FV168" s="5">
        <v>2871591</v>
      </c>
      <c r="FW168" s="5">
        <v>172436</v>
      </c>
      <c r="FX168" s="5">
        <v>0</v>
      </c>
      <c r="FY168" s="5">
        <v>0</v>
      </c>
      <c r="FZ168" s="5">
        <v>0</v>
      </c>
      <c r="GA168" s="5">
        <v>15000</v>
      </c>
      <c r="GB168" s="5">
        <v>0</v>
      </c>
      <c r="GC168" s="5">
        <v>2911173</v>
      </c>
      <c r="GD168" s="5">
        <v>173176</v>
      </c>
      <c r="GE168" s="5">
        <v>0</v>
      </c>
      <c r="GF168" s="5">
        <v>0</v>
      </c>
      <c r="GG168" s="5">
        <v>0</v>
      </c>
      <c r="GH168" s="5">
        <v>15000</v>
      </c>
      <c r="GI168" s="5">
        <v>0</v>
      </c>
      <c r="GJ168" s="5">
        <f>INDEX(Sheet1!$D$2:$D$434,MATCH(Data!B168,Sheet1!$B$2:$B$434,0))</f>
        <v>2869636</v>
      </c>
      <c r="GK168" s="5">
        <f>INDEX(Sheet1!$E$2:$E$434,MATCH(Data!B168,Sheet1!$B$2:$B$434,0))</f>
        <v>173774</v>
      </c>
      <c r="GL168" s="5">
        <f>INDEX(Sheet1!$H$2:$H$434,MATCH(Data!B168,Sheet1!$B$2:$B$434,0))</f>
        <v>0</v>
      </c>
      <c r="GM168" s="5">
        <f>INDEX(Sheet1!$K$2:$K$434,MATCH(Data!B168,Sheet1!$B$2:$B$434,0))</f>
        <v>0</v>
      </c>
      <c r="GN168" s="5">
        <f>INDEX(Sheet1!$F$2:$F$434,MATCH(Data!B168,Sheet1!$B$2:$B$434,0))</f>
        <v>0</v>
      </c>
      <c r="GO168" s="5">
        <f>INDEX(Sheet1!$I$2:$I$434,MATCH(Data!B168,Sheet1!$B$2:$B$434,0))</f>
        <v>15000</v>
      </c>
      <c r="GP168" s="5">
        <f>INDEX(Sheet1!$J$2:$J$434,MATCH(Data!B168,Sheet1!$B$2:$B$434,0))</f>
        <v>0</v>
      </c>
      <c r="GQ168" s="5">
        <v>2503249</v>
      </c>
      <c r="GR168" s="5">
        <v>169230</v>
      </c>
      <c r="GS168" s="5">
        <v>0</v>
      </c>
      <c r="GT168" s="5">
        <v>0</v>
      </c>
      <c r="GU168" s="5">
        <v>0</v>
      </c>
      <c r="GV168" s="5">
        <v>15000</v>
      </c>
      <c r="GW168" s="5">
        <v>0</v>
      </c>
    </row>
    <row r="169" spans="1:205" ht="12.75">
      <c r="A169" s="32">
        <v>2660</v>
      </c>
      <c r="B169" s="32" t="s">
        <v>251</v>
      </c>
      <c r="C169" s="32">
        <v>844006</v>
      </c>
      <c r="D169" s="32">
        <v>0</v>
      </c>
      <c r="E169" s="32">
        <v>15240</v>
      </c>
      <c r="F169" s="32">
        <v>0</v>
      </c>
      <c r="G169" s="32">
        <v>0</v>
      </c>
      <c r="H169" s="32">
        <v>0</v>
      </c>
      <c r="I169" s="32">
        <v>0</v>
      </c>
      <c r="J169" s="32">
        <v>684973.13</v>
      </c>
      <c r="K169" s="32">
        <v>0</v>
      </c>
      <c r="L169" s="32">
        <v>130092.33</v>
      </c>
      <c r="M169" s="32">
        <v>0</v>
      </c>
      <c r="N169" s="32">
        <v>0</v>
      </c>
      <c r="O169" s="32">
        <v>0</v>
      </c>
      <c r="P169" s="32">
        <v>0</v>
      </c>
      <c r="Q169" s="32">
        <v>703768.24</v>
      </c>
      <c r="R169" s="32">
        <v>0</v>
      </c>
      <c r="S169" s="32">
        <v>127356</v>
      </c>
      <c r="T169" s="32">
        <v>0</v>
      </c>
      <c r="U169" s="32">
        <v>0</v>
      </c>
      <c r="V169" s="32">
        <v>0</v>
      </c>
      <c r="W169" s="32">
        <v>0</v>
      </c>
      <c r="X169" s="32">
        <v>685464</v>
      </c>
      <c r="Y169" s="32">
        <v>0</v>
      </c>
      <c r="Z169" s="32">
        <v>246399</v>
      </c>
      <c r="AA169" s="32">
        <v>0</v>
      </c>
      <c r="AB169" s="32">
        <v>0</v>
      </c>
      <c r="AC169" s="32">
        <v>0</v>
      </c>
      <c r="AD169" s="32">
        <v>0</v>
      </c>
      <c r="AE169" s="32">
        <v>641283</v>
      </c>
      <c r="AF169" s="32">
        <v>0</v>
      </c>
      <c r="AG169" s="32">
        <v>240540</v>
      </c>
      <c r="AH169" s="32">
        <v>0</v>
      </c>
      <c r="AI169" s="32">
        <v>0</v>
      </c>
      <c r="AJ169" s="32">
        <v>0</v>
      </c>
      <c r="AK169" s="32">
        <v>0</v>
      </c>
      <c r="AL169" s="32">
        <v>666207</v>
      </c>
      <c r="AM169" s="32">
        <v>0</v>
      </c>
      <c r="AN169" s="32">
        <v>236640</v>
      </c>
      <c r="AO169" s="32">
        <v>0</v>
      </c>
      <c r="AP169" s="32">
        <v>0</v>
      </c>
      <c r="AQ169" s="32">
        <v>0</v>
      </c>
      <c r="AR169" s="32">
        <v>0</v>
      </c>
      <c r="AS169" s="32">
        <v>679627</v>
      </c>
      <c r="AT169" s="32">
        <v>0</v>
      </c>
      <c r="AU169" s="32">
        <v>236640</v>
      </c>
      <c r="AV169" s="32">
        <v>0</v>
      </c>
      <c r="AW169" s="32">
        <v>0</v>
      </c>
      <c r="AX169" s="32">
        <v>0</v>
      </c>
      <c r="AY169" s="32">
        <v>0</v>
      </c>
      <c r="AZ169" s="32">
        <v>796306</v>
      </c>
      <c r="BA169" s="32">
        <v>0</v>
      </c>
      <c r="BB169" s="32">
        <v>205523</v>
      </c>
      <c r="BC169" s="32">
        <v>0</v>
      </c>
      <c r="BD169" s="32">
        <v>0</v>
      </c>
      <c r="BE169" s="32">
        <v>0</v>
      </c>
      <c r="BF169" s="32">
        <v>0</v>
      </c>
      <c r="BG169" s="32">
        <v>684848</v>
      </c>
      <c r="BH169" s="32">
        <v>0</v>
      </c>
      <c r="BI169" s="32">
        <v>221665</v>
      </c>
      <c r="BJ169" s="32">
        <v>0</v>
      </c>
      <c r="BK169" s="32">
        <v>0</v>
      </c>
      <c r="BL169" s="32">
        <v>0</v>
      </c>
      <c r="BM169" s="32">
        <v>0</v>
      </c>
      <c r="BN169" s="32">
        <v>911619</v>
      </c>
      <c r="BO169" s="32">
        <v>0</v>
      </c>
      <c r="BP169" s="32">
        <v>221563</v>
      </c>
      <c r="BQ169" s="32">
        <v>0</v>
      </c>
      <c r="BR169" s="32">
        <v>0</v>
      </c>
      <c r="BS169" s="32">
        <v>0</v>
      </c>
      <c r="BT169" s="32">
        <v>0</v>
      </c>
      <c r="BU169" s="32">
        <v>674387</v>
      </c>
      <c r="BV169" s="32">
        <v>0</v>
      </c>
      <c r="BW169" s="32">
        <v>221165</v>
      </c>
      <c r="BX169" s="32">
        <v>0</v>
      </c>
      <c r="BY169" s="32">
        <v>0</v>
      </c>
      <c r="BZ169" s="32">
        <v>0</v>
      </c>
      <c r="CA169" s="32">
        <v>0</v>
      </c>
      <c r="CB169" s="32">
        <v>1190494</v>
      </c>
      <c r="CC169" s="32">
        <v>0</v>
      </c>
      <c r="CD169" s="32">
        <v>220500</v>
      </c>
      <c r="CE169" s="32">
        <v>0</v>
      </c>
      <c r="CF169" s="32">
        <v>0</v>
      </c>
      <c r="CG169" s="32">
        <v>0</v>
      </c>
      <c r="CH169" s="32">
        <v>0</v>
      </c>
      <c r="CI169" s="32">
        <v>1069014</v>
      </c>
      <c r="CK169" s="32">
        <v>224461</v>
      </c>
      <c r="CL169" s="32">
        <v>0</v>
      </c>
      <c r="CO169" s="32">
        <v>0</v>
      </c>
      <c r="CP169" s="32">
        <v>1042840</v>
      </c>
      <c r="CR169" s="32">
        <v>223003</v>
      </c>
      <c r="CS169" s="32">
        <v>0</v>
      </c>
      <c r="CV169" s="32">
        <v>0</v>
      </c>
      <c r="CW169" s="32">
        <v>1041877</v>
      </c>
      <c r="CY169" s="32">
        <v>221218</v>
      </c>
      <c r="CZ169" s="32">
        <v>0</v>
      </c>
      <c r="DC169" s="32">
        <v>0</v>
      </c>
      <c r="DD169" s="32">
        <v>1160315</v>
      </c>
      <c r="DF169" s="32">
        <v>223990</v>
      </c>
      <c r="DG169" s="32">
        <v>0</v>
      </c>
      <c r="DK169" s="32">
        <v>1245489</v>
      </c>
      <c r="DM169" s="32">
        <v>212549</v>
      </c>
      <c r="DN169" s="32">
        <v>0</v>
      </c>
      <c r="DR169" s="32">
        <v>1270218</v>
      </c>
      <c r="DT169" s="32">
        <v>219795</v>
      </c>
      <c r="DU169" s="32">
        <v>0</v>
      </c>
      <c r="DX169" s="35"/>
      <c r="DY169" s="36">
        <v>1253407</v>
      </c>
      <c r="DZ169" s="37"/>
      <c r="EA169" s="38">
        <v>219335</v>
      </c>
      <c r="EB169" s="32">
        <v>0</v>
      </c>
      <c r="EF169" s="32">
        <v>1174659</v>
      </c>
      <c r="EH169" s="32">
        <v>210000</v>
      </c>
      <c r="EI169" s="32">
        <v>0</v>
      </c>
      <c r="EM169" s="32">
        <v>1154943</v>
      </c>
      <c r="EO169" s="32">
        <v>205347</v>
      </c>
      <c r="EP169" s="32">
        <v>0</v>
      </c>
      <c r="ET169" s="32">
        <v>1031708</v>
      </c>
      <c r="EV169" s="32">
        <v>259406</v>
      </c>
      <c r="EW169" s="32">
        <v>0</v>
      </c>
      <c r="FA169" s="32">
        <v>1124109</v>
      </c>
      <c r="FC169" s="32">
        <v>258738</v>
      </c>
      <c r="FD169" s="32">
        <v>0</v>
      </c>
      <c r="FH169" s="32">
        <v>1043178</v>
      </c>
      <c r="FI169" s="32"/>
      <c r="FJ169" s="32">
        <v>274688</v>
      </c>
      <c r="FK169" s="32">
        <v>0</v>
      </c>
      <c r="FN169" s="32"/>
      <c r="FO169" s="5">
        <v>1115391</v>
      </c>
      <c r="FP169" s="5">
        <v>0</v>
      </c>
      <c r="FQ169" s="5">
        <v>280188</v>
      </c>
      <c r="FR169" s="5">
        <v>0</v>
      </c>
      <c r="FS169" s="5">
        <v>0</v>
      </c>
      <c r="FT169" s="5">
        <v>0</v>
      </c>
      <c r="FU169" s="5">
        <v>0</v>
      </c>
      <c r="FV169" s="5">
        <v>1223957</v>
      </c>
      <c r="FW169" s="5">
        <v>0</v>
      </c>
      <c r="FX169" s="5">
        <v>285387.5</v>
      </c>
      <c r="FY169" s="5">
        <v>0</v>
      </c>
      <c r="FZ169" s="5">
        <v>0</v>
      </c>
      <c r="GA169" s="5">
        <v>0</v>
      </c>
      <c r="GB169" s="5">
        <v>0</v>
      </c>
      <c r="GC169" s="5">
        <v>1192845</v>
      </c>
      <c r="GD169" s="5">
        <v>80305</v>
      </c>
      <c r="GE169" s="5">
        <v>285363</v>
      </c>
      <c r="GF169" s="5">
        <v>0</v>
      </c>
      <c r="GG169" s="5">
        <v>0</v>
      </c>
      <c r="GH169" s="5">
        <v>0</v>
      </c>
      <c r="GI169" s="5">
        <v>0</v>
      </c>
      <c r="GJ169" s="5">
        <f>INDEX(Sheet1!$D$2:$D$434,MATCH(Data!B169,Sheet1!$B$2:$B$434,0))</f>
        <v>1038206</v>
      </c>
      <c r="GK169" s="5">
        <f>INDEX(Sheet1!$E$2:$E$434,MATCH(Data!B169,Sheet1!$B$2:$B$434,0))</f>
        <v>78405</v>
      </c>
      <c r="GL169" s="5">
        <f>INDEX(Sheet1!$H$2:$H$434,MATCH(Data!B169,Sheet1!$B$2:$B$434,0))</f>
        <v>375002</v>
      </c>
      <c r="GM169" s="5">
        <f>INDEX(Sheet1!$K$2:$K$434,MATCH(Data!B169,Sheet1!$B$2:$B$434,0))</f>
        <v>0</v>
      </c>
      <c r="GN169" s="5">
        <f>INDEX(Sheet1!$F$2:$F$434,MATCH(Data!B169,Sheet1!$B$2:$B$434,0))</f>
        <v>0</v>
      </c>
      <c r="GO169" s="5">
        <f>INDEX(Sheet1!$I$2:$I$434,MATCH(Data!B169,Sheet1!$B$2:$B$434,0))</f>
        <v>0</v>
      </c>
      <c r="GP169" s="5">
        <f>INDEX(Sheet1!$J$2:$J$434,MATCH(Data!B169,Sheet1!$B$2:$B$434,0))</f>
        <v>0</v>
      </c>
      <c r="GQ169" s="5">
        <v>885892</v>
      </c>
      <c r="GR169" s="5">
        <v>78054</v>
      </c>
      <c r="GS169" s="5">
        <v>474869</v>
      </c>
      <c r="GT169" s="5">
        <v>0</v>
      </c>
      <c r="GU169" s="5">
        <v>0</v>
      </c>
      <c r="GV169" s="5">
        <v>0</v>
      </c>
      <c r="GW169" s="5">
        <v>0</v>
      </c>
    </row>
    <row r="170" spans="1:205" ht="12.75">
      <c r="A170" s="32">
        <v>2695</v>
      </c>
      <c r="B170" s="32" t="s">
        <v>252</v>
      </c>
      <c r="C170" s="32">
        <v>31572583</v>
      </c>
      <c r="D170" s="32">
        <v>0</v>
      </c>
      <c r="E170" s="32">
        <v>2000000</v>
      </c>
      <c r="F170" s="32">
        <v>0</v>
      </c>
      <c r="G170" s="32">
        <v>0</v>
      </c>
      <c r="H170" s="32">
        <v>0</v>
      </c>
      <c r="I170" s="32">
        <v>0</v>
      </c>
      <c r="J170" s="32">
        <v>30558312</v>
      </c>
      <c r="K170" s="32">
        <v>0</v>
      </c>
      <c r="L170" s="32">
        <v>1957000</v>
      </c>
      <c r="M170" s="32">
        <v>0</v>
      </c>
      <c r="N170" s="32">
        <v>0</v>
      </c>
      <c r="O170" s="32">
        <v>0</v>
      </c>
      <c r="P170" s="32">
        <v>24266</v>
      </c>
      <c r="Q170" s="32">
        <v>31179129</v>
      </c>
      <c r="R170" s="32">
        <v>350000</v>
      </c>
      <c r="S170" s="32">
        <v>2298000</v>
      </c>
      <c r="T170" s="32">
        <v>0</v>
      </c>
      <c r="U170" s="32">
        <v>0</v>
      </c>
      <c r="V170" s="32">
        <v>0</v>
      </c>
      <c r="W170" s="32">
        <v>28803</v>
      </c>
      <c r="X170" s="32">
        <v>22371287</v>
      </c>
      <c r="Y170" s="32">
        <v>348900</v>
      </c>
      <c r="Z170" s="32">
        <v>2934000</v>
      </c>
      <c r="AA170" s="32">
        <v>0</v>
      </c>
      <c r="AB170" s="32">
        <v>0</v>
      </c>
      <c r="AC170" s="32">
        <v>0</v>
      </c>
      <c r="AD170" s="32">
        <v>48640</v>
      </c>
      <c r="AE170" s="32">
        <v>23680376</v>
      </c>
      <c r="AF170" s="32">
        <v>338900</v>
      </c>
      <c r="AG170" s="32">
        <v>4490000</v>
      </c>
      <c r="AH170" s="32">
        <v>0</v>
      </c>
      <c r="AI170" s="32">
        <v>0</v>
      </c>
      <c r="AJ170" s="32">
        <v>0</v>
      </c>
      <c r="AK170" s="32">
        <v>80180</v>
      </c>
      <c r="AL170" s="32">
        <v>25174161</v>
      </c>
      <c r="AM170" s="32">
        <v>59000</v>
      </c>
      <c r="AN170" s="32">
        <v>5640000</v>
      </c>
      <c r="AO170" s="32">
        <v>0</v>
      </c>
      <c r="AP170" s="32">
        <v>0</v>
      </c>
      <c r="AQ170" s="32">
        <v>0</v>
      </c>
      <c r="AR170" s="32">
        <v>9897</v>
      </c>
      <c r="AS170" s="32">
        <v>24500117</v>
      </c>
      <c r="AT170" s="32">
        <v>337000</v>
      </c>
      <c r="AU170" s="32">
        <v>5663000</v>
      </c>
      <c r="AV170" s="32">
        <v>0</v>
      </c>
      <c r="AW170" s="32">
        <v>0</v>
      </c>
      <c r="AX170" s="32">
        <v>0</v>
      </c>
      <c r="AY170" s="32">
        <v>9374</v>
      </c>
      <c r="AZ170" s="32">
        <v>24467435</v>
      </c>
      <c r="BA170" s="32">
        <v>323900</v>
      </c>
      <c r="BB170" s="32">
        <v>5596000</v>
      </c>
      <c r="BC170" s="32">
        <v>0</v>
      </c>
      <c r="BD170" s="32">
        <v>0</v>
      </c>
      <c r="BE170" s="32">
        <v>0</v>
      </c>
      <c r="BF170" s="32">
        <v>29587</v>
      </c>
      <c r="BG170" s="32">
        <v>24467955</v>
      </c>
      <c r="BH170" s="32">
        <v>323875</v>
      </c>
      <c r="BI170" s="32">
        <v>5253125</v>
      </c>
      <c r="BJ170" s="32">
        <v>0</v>
      </c>
      <c r="BK170" s="32">
        <v>0</v>
      </c>
      <c r="BL170" s="32">
        <v>0</v>
      </c>
      <c r="BM170" s="32">
        <v>22014</v>
      </c>
      <c r="BN170" s="32">
        <v>23978591</v>
      </c>
      <c r="BO170" s="32">
        <v>0</v>
      </c>
      <c r="BP170" s="32">
        <v>4670000</v>
      </c>
      <c r="BQ170" s="32">
        <v>0</v>
      </c>
      <c r="BR170" s="32">
        <v>0</v>
      </c>
      <c r="BS170" s="32">
        <v>0</v>
      </c>
      <c r="BT170" s="32">
        <v>19137</v>
      </c>
      <c r="BU170" s="32">
        <v>24884950</v>
      </c>
      <c r="BV170" s="32">
        <v>0</v>
      </c>
      <c r="BW170" s="32">
        <v>3782050</v>
      </c>
      <c r="BX170" s="32">
        <v>0</v>
      </c>
      <c r="BY170" s="32">
        <v>0</v>
      </c>
      <c r="BZ170" s="32">
        <v>0</v>
      </c>
      <c r="CA170" s="32">
        <v>9880</v>
      </c>
      <c r="CB170" s="32">
        <v>26539517</v>
      </c>
      <c r="CC170" s="32">
        <v>0</v>
      </c>
      <c r="CD170" s="32">
        <v>4259000</v>
      </c>
      <c r="CE170" s="32">
        <v>0</v>
      </c>
      <c r="CF170" s="32">
        <v>0</v>
      </c>
      <c r="CG170" s="32">
        <v>0</v>
      </c>
      <c r="CH170" s="32">
        <v>763</v>
      </c>
      <c r="CI170" s="32">
        <v>25063779</v>
      </c>
      <c r="CK170" s="32">
        <v>4238000</v>
      </c>
      <c r="CL170" s="32">
        <v>0</v>
      </c>
      <c r="CO170" s="32">
        <v>11165</v>
      </c>
      <c r="CP170" s="32">
        <v>24784389</v>
      </c>
      <c r="CR170" s="32">
        <v>4300000</v>
      </c>
      <c r="CS170" s="32">
        <v>0</v>
      </c>
      <c r="CV170" s="32">
        <v>11958</v>
      </c>
      <c r="CW170" s="32">
        <v>27286855</v>
      </c>
      <c r="CY170" s="32">
        <v>5927000</v>
      </c>
      <c r="CZ170" s="32">
        <v>0</v>
      </c>
      <c r="DC170" s="32">
        <v>9916</v>
      </c>
      <c r="DD170" s="32">
        <v>27173609</v>
      </c>
      <c r="DF170" s="32">
        <v>7020000</v>
      </c>
      <c r="DG170" s="32">
        <v>0</v>
      </c>
      <c r="DJ170" s="32">
        <v>15859</v>
      </c>
      <c r="DK170" s="32">
        <v>27085533</v>
      </c>
      <c r="DM170" s="32">
        <v>7663000</v>
      </c>
      <c r="DN170" s="32">
        <v>0</v>
      </c>
      <c r="DQ170" s="32">
        <v>26971</v>
      </c>
      <c r="DR170" s="32">
        <v>27046204</v>
      </c>
      <c r="DS170" s="32">
        <v>1122750</v>
      </c>
      <c r="DT170" s="32">
        <v>7682350</v>
      </c>
      <c r="DU170" s="32">
        <v>0</v>
      </c>
      <c r="DX170" s="38">
        <v>26577</v>
      </c>
      <c r="DY170" s="36">
        <v>28864961</v>
      </c>
      <c r="DZ170" s="36">
        <v>1268289</v>
      </c>
      <c r="EA170" s="38">
        <v>6595259</v>
      </c>
      <c r="EB170" s="32">
        <v>0</v>
      </c>
      <c r="EE170" s="32">
        <v>46319</v>
      </c>
      <c r="EF170" s="32">
        <v>28019692</v>
      </c>
      <c r="EG170" s="32">
        <v>1265158</v>
      </c>
      <c r="EH170" s="32">
        <v>6763510</v>
      </c>
      <c r="EI170" s="32">
        <v>0</v>
      </c>
      <c r="EL170" s="32">
        <v>29260</v>
      </c>
      <c r="EM170" s="32">
        <v>26621440</v>
      </c>
      <c r="EN170" s="32">
        <v>1274750</v>
      </c>
      <c r="EO170" s="32">
        <v>7880035</v>
      </c>
      <c r="EP170" s="32">
        <v>0</v>
      </c>
      <c r="ES170" s="32">
        <v>49150</v>
      </c>
      <c r="ET170" s="32">
        <v>25410494</v>
      </c>
      <c r="EU170" s="32">
        <v>1267645</v>
      </c>
      <c r="EV170" s="32">
        <v>8306140</v>
      </c>
      <c r="EW170" s="32">
        <v>0</v>
      </c>
      <c r="EZ170" s="32">
        <v>50000</v>
      </c>
      <c r="FA170" s="32">
        <v>26509914</v>
      </c>
      <c r="FB170" s="32">
        <v>1267673</v>
      </c>
      <c r="FC170" s="32">
        <v>8130150</v>
      </c>
      <c r="FD170" s="32">
        <v>0</v>
      </c>
      <c r="FG170" s="32">
        <v>250</v>
      </c>
      <c r="FH170" s="32">
        <v>27998345</v>
      </c>
      <c r="FI170" s="32">
        <v>1265126</v>
      </c>
      <c r="FJ170" s="32">
        <v>7698509</v>
      </c>
      <c r="FK170" s="32">
        <v>0</v>
      </c>
      <c r="FM170" s="32"/>
      <c r="FN170" s="32">
        <v>7645</v>
      </c>
      <c r="FO170" s="5">
        <v>26388171</v>
      </c>
      <c r="FP170" s="5">
        <v>2939798</v>
      </c>
      <c r="FQ170" s="5">
        <v>6923744</v>
      </c>
      <c r="FR170" s="5">
        <v>0</v>
      </c>
      <c r="FS170" s="5">
        <v>0</v>
      </c>
      <c r="FT170" s="5">
        <v>0</v>
      </c>
      <c r="FU170" s="5">
        <v>9137</v>
      </c>
      <c r="FV170" s="5">
        <v>27683640</v>
      </c>
      <c r="FW170" s="5">
        <v>2929570</v>
      </c>
      <c r="FX170" s="5">
        <v>6688134</v>
      </c>
      <c r="FY170" s="5">
        <v>0</v>
      </c>
      <c r="FZ170" s="5">
        <v>0</v>
      </c>
      <c r="GA170" s="5">
        <v>0</v>
      </c>
      <c r="GB170" s="5">
        <v>220620</v>
      </c>
      <c r="GC170" s="5">
        <v>27983099</v>
      </c>
      <c r="GD170" s="5">
        <v>2927898</v>
      </c>
      <c r="GE170" s="5">
        <v>9773713</v>
      </c>
      <c r="GF170" s="5">
        <v>0</v>
      </c>
      <c r="GG170" s="5">
        <v>0</v>
      </c>
      <c r="GH170" s="5">
        <v>50000</v>
      </c>
      <c r="GI170" s="5">
        <v>23809</v>
      </c>
      <c r="GJ170" s="5">
        <f>INDEX(Sheet1!$D$2:$D$434,MATCH(Data!B170,Sheet1!$B$2:$B$434,0))</f>
        <v>29683125</v>
      </c>
      <c r="GK170" s="5">
        <f>INDEX(Sheet1!$E$2:$E$434,MATCH(Data!B170,Sheet1!$B$2:$B$434,0))</f>
        <v>2781218</v>
      </c>
      <c r="GL170" s="5">
        <f>INDEX(Sheet1!$H$2:$H$434,MATCH(Data!B170,Sheet1!$B$2:$B$434,0))</f>
        <v>9683688</v>
      </c>
      <c r="GM170" s="5">
        <f>INDEX(Sheet1!$K$2:$K$434,MATCH(Data!B170,Sheet1!$B$2:$B$434,0))</f>
        <v>0</v>
      </c>
      <c r="GN170" s="5">
        <f>INDEX(Sheet1!$F$2:$F$434,MATCH(Data!B170,Sheet1!$B$2:$B$434,0))</f>
        <v>0</v>
      </c>
      <c r="GO170" s="5">
        <f>INDEX(Sheet1!$I$2:$I$434,MATCH(Data!B170,Sheet1!$B$2:$B$434,0))</f>
        <v>50000</v>
      </c>
      <c r="GP170" s="5">
        <f>INDEX(Sheet1!$J$2:$J$434,MATCH(Data!B170,Sheet1!$B$2:$B$434,0))</f>
        <v>175264</v>
      </c>
      <c r="GQ170" s="5">
        <v>30751626</v>
      </c>
      <c r="GR170" s="5">
        <v>2758183</v>
      </c>
      <c r="GS170" s="5">
        <v>13291143</v>
      </c>
      <c r="GT170" s="5">
        <v>0</v>
      </c>
      <c r="GU170" s="5">
        <v>0</v>
      </c>
      <c r="GV170" s="5">
        <v>175000</v>
      </c>
      <c r="GW170" s="5">
        <v>18752</v>
      </c>
    </row>
    <row r="171" spans="1:205" ht="12.75">
      <c r="A171" s="32">
        <v>2702</v>
      </c>
      <c r="B171" s="32" t="s">
        <v>253</v>
      </c>
      <c r="C171" s="32">
        <v>5615832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5582693</v>
      </c>
      <c r="K171" s="32">
        <v>0</v>
      </c>
      <c r="L171" s="32">
        <v>12832</v>
      </c>
      <c r="M171" s="32">
        <v>0</v>
      </c>
      <c r="N171" s="32">
        <v>0</v>
      </c>
      <c r="O171" s="32">
        <v>0</v>
      </c>
      <c r="P171" s="32">
        <v>0</v>
      </c>
      <c r="Q171" s="32">
        <v>5553358</v>
      </c>
      <c r="R171" s="32">
        <v>0</v>
      </c>
      <c r="S171" s="32">
        <v>12832</v>
      </c>
      <c r="T171" s="32">
        <v>0</v>
      </c>
      <c r="U171" s="32">
        <v>0</v>
      </c>
      <c r="V171" s="32">
        <v>0</v>
      </c>
      <c r="W171" s="32">
        <v>0</v>
      </c>
      <c r="X171" s="32">
        <v>4368716</v>
      </c>
      <c r="Y171" s="32">
        <v>27899</v>
      </c>
      <c r="Z171" s="32">
        <v>12832</v>
      </c>
      <c r="AA171" s="32">
        <v>0</v>
      </c>
      <c r="AB171" s="32">
        <v>0</v>
      </c>
      <c r="AC171" s="32">
        <v>0</v>
      </c>
      <c r="AD171" s="32">
        <v>0</v>
      </c>
      <c r="AE171" s="32">
        <v>4565539</v>
      </c>
      <c r="AF171" s="32">
        <v>27899</v>
      </c>
      <c r="AG171" s="32">
        <v>423442</v>
      </c>
      <c r="AH171" s="32">
        <v>0</v>
      </c>
      <c r="AI171" s="32">
        <v>0</v>
      </c>
      <c r="AJ171" s="32">
        <v>0</v>
      </c>
      <c r="AK171" s="32">
        <v>15211</v>
      </c>
      <c r="AL171" s="32">
        <v>5110817</v>
      </c>
      <c r="AM171" s="32">
        <v>27899</v>
      </c>
      <c r="AN171" s="32">
        <v>1316009</v>
      </c>
      <c r="AO171" s="32">
        <v>0</v>
      </c>
      <c r="AP171" s="32">
        <v>0</v>
      </c>
      <c r="AQ171" s="32">
        <v>0</v>
      </c>
      <c r="AR171" s="32">
        <v>874</v>
      </c>
      <c r="AS171" s="32">
        <v>5522738</v>
      </c>
      <c r="AT171" s="32">
        <v>10099</v>
      </c>
      <c r="AU171" s="32">
        <v>1256748</v>
      </c>
      <c r="AV171" s="32">
        <v>0</v>
      </c>
      <c r="AW171" s="32">
        <v>0</v>
      </c>
      <c r="AX171" s="32">
        <v>0</v>
      </c>
      <c r="AY171" s="32">
        <v>0</v>
      </c>
      <c r="AZ171" s="32">
        <v>5637200</v>
      </c>
      <c r="BA171" s="32">
        <v>27899</v>
      </c>
      <c r="BB171" s="32">
        <v>1355574</v>
      </c>
      <c r="BC171" s="32">
        <v>0</v>
      </c>
      <c r="BD171" s="32">
        <v>0</v>
      </c>
      <c r="BE171" s="32">
        <v>0</v>
      </c>
      <c r="BF171" s="32">
        <v>0</v>
      </c>
      <c r="BG171" s="32">
        <v>5754610</v>
      </c>
      <c r="BH171" s="32">
        <v>0</v>
      </c>
      <c r="BI171" s="32">
        <v>1349973</v>
      </c>
      <c r="BJ171" s="32">
        <v>0</v>
      </c>
      <c r="BK171" s="32">
        <v>0</v>
      </c>
      <c r="BL171" s="32">
        <v>0</v>
      </c>
      <c r="BM171" s="32">
        <v>0</v>
      </c>
      <c r="BN171" s="32">
        <v>5923211</v>
      </c>
      <c r="BO171" s="32">
        <v>0</v>
      </c>
      <c r="BP171" s="32">
        <v>989253</v>
      </c>
      <c r="BQ171" s="32">
        <v>0</v>
      </c>
      <c r="BR171" s="32">
        <v>0</v>
      </c>
      <c r="BS171" s="32">
        <v>52797</v>
      </c>
      <c r="BT171" s="32">
        <v>0</v>
      </c>
      <c r="BU171" s="32">
        <v>6035483</v>
      </c>
      <c r="BV171" s="32">
        <v>0</v>
      </c>
      <c r="BW171" s="32">
        <v>878753</v>
      </c>
      <c r="BX171" s="32">
        <v>0</v>
      </c>
      <c r="BY171" s="32">
        <v>0</v>
      </c>
      <c r="BZ171" s="32">
        <v>89467</v>
      </c>
      <c r="CA171" s="32">
        <v>0</v>
      </c>
      <c r="CB171" s="32">
        <v>5938608</v>
      </c>
      <c r="CC171" s="32">
        <v>0</v>
      </c>
      <c r="CD171" s="32">
        <v>866395</v>
      </c>
      <c r="CE171" s="32">
        <v>0</v>
      </c>
      <c r="CF171" s="32">
        <v>0</v>
      </c>
      <c r="CG171" s="32">
        <v>87033</v>
      </c>
      <c r="CH171" s="32">
        <v>0</v>
      </c>
      <c r="CI171" s="32">
        <v>5743577</v>
      </c>
      <c r="CJ171" s="32">
        <v>115200</v>
      </c>
      <c r="CK171" s="32">
        <v>850301</v>
      </c>
      <c r="CL171" s="32">
        <v>0</v>
      </c>
      <c r="CN171" s="32">
        <v>86436</v>
      </c>
      <c r="CO171" s="32">
        <v>0</v>
      </c>
      <c r="CP171" s="32">
        <v>5718445</v>
      </c>
      <c r="CQ171" s="32">
        <v>167547</v>
      </c>
      <c r="CR171" s="32">
        <v>873850</v>
      </c>
      <c r="CS171" s="32">
        <v>0</v>
      </c>
      <c r="CU171" s="32">
        <v>118212</v>
      </c>
      <c r="CV171" s="32">
        <v>0</v>
      </c>
      <c r="CW171" s="32">
        <v>6151705</v>
      </c>
      <c r="CX171" s="32">
        <v>175459</v>
      </c>
      <c r="CY171" s="32">
        <v>863987</v>
      </c>
      <c r="CZ171" s="32">
        <v>0</v>
      </c>
      <c r="DB171" s="32">
        <v>93459</v>
      </c>
      <c r="DC171" s="32">
        <v>0</v>
      </c>
      <c r="DD171" s="32">
        <v>6933129</v>
      </c>
      <c r="DE171" s="32">
        <v>177980</v>
      </c>
      <c r="DF171" s="32">
        <v>858773</v>
      </c>
      <c r="DG171" s="32">
        <v>0</v>
      </c>
      <c r="DI171" s="32">
        <v>85896</v>
      </c>
      <c r="DK171" s="32">
        <v>7724575</v>
      </c>
      <c r="DL171" s="32">
        <v>185109</v>
      </c>
      <c r="DM171" s="32">
        <v>865395</v>
      </c>
      <c r="DN171" s="32">
        <v>0</v>
      </c>
      <c r="DP171" s="32">
        <v>98920</v>
      </c>
      <c r="DR171" s="32">
        <v>7938040</v>
      </c>
      <c r="DS171" s="32">
        <v>225685</v>
      </c>
      <c r="DT171" s="32">
        <v>1539222</v>
      </c>
      <c r="DU171" s="32">
        <v>0</v>
      </c>
      <c r="DW171" s="32">
        <v>98886</v>
      </c>
      <c r="DX171" s="35"/>
      <c r="DY171" s="36">
        <v>8297727</v>
      </c>
      <c r="DZ171" s="36">
        <v>193192</v>
      </c>
      <c r="EA171" s="38">
        <v>1911047</v>
      </c>
      <c r="EB171" s="32">
        <v>0</v>
      </c>
      <c r="ED171" s="32">
        <v>98886</v>
      </c>
      <c r="EF171" s="32">
        <v>7727194</v>
      </c>
      <c r="EG171" s="32">
        <v>199016</v>
      </c>
      <c r="EH171" s="32">
        <v>2068494</v>
      </c>
      <c r="EI171" s="32">
        <v>0</v>
      </c>
      <c r="EK171" s="32">
        <v>92708</v>
      </c>
      <c r="EM171" s="32">
        <v>7200629</v>
      </c>
      <c r="EN171" s="32">
        <v>183553</v>
      </c>
      <c r="EO171" s="32">
        <v>2321034</v>
      </c>
      <c r="EP171" s="32">
        <v>0</v>
      </c>
      <c r="ER171" s="32">
        <v>45105</v>
      </c>
      <c r="ET171" s="32">
        <v>7048647</v>
      </c>
      <c r="EU171" s="32">
        <v>396765</v>
      </c>
      <c r="EV171" s="32">
        <v>2391985</v>
      </c>
      <c r="EW171" s="32">
        <v>0</v>
      </c>
      <c r="EY171" s="32">
        <v>28054</v>
      </c>
      <c r="FA171" s="32">
        <v>7018186</v>
      </c>
      <c r="FB171" s="32">
        <v>448967</v>
      </c>
      <c r="FC171" s="32">
        <v>2401612</v>
      </c>
      <c r="FD171" s="32">
        <v>0</v>
      </c>
      <c r="FF171" s="32">
        <v>4459</v>
      </c>
      <c r="FH171" s="32">
        <v>7166727</v>
      </c>
      <c r="FI171" s="32">
        <v>449857</v>
      </c>
      <c r="FJ171" s="32">
        <v>2447915</v>
      </c>
      <c r="FK171" s="32">
        <v>0</v>
      </c>
      <c r="FM171" s="32">
        <v>4459</v>
      </c>
      <c r="FN171" s="32"/>
      <c r="FO171" s="5">
        <v>7282110</v>
      </c>
      <c r="FP171" s="5">
        <v>488031</v>
      </c>
      <c r="FQ171" s="5">
        <v>2563502</v>
      </c>
      <c r="FR171" s="5">
        <v>0</v>
      </c>
      <c r="FS171" s="5">
        <v>0</v>
      </c>
      <c r="FT171" s="5">
        <v>27348</v>
      </c>
      <c r="FU171" s="5">
        <v>0</v>
      </c>
      <c r="FV171" s="5">
        <v>8202974</v>
      </c>
      <c r="FW171" s="5">
        <v>484563</v>
      </c>
      <c r="FX171" s="5">
        <v>2673414</v>
      </c>
      <c r="FY171" s="5">
        <v>0</v>
      </c>
      <c r="FZ171" s="5">
        <v>0</v>
      </c>
      <c r="GA171" s="5">
        <v>35441</v>
      </c>
      <c r="GB171" s="5">
        <v>0</v>
      </c>
      <c r="GC171" s="5">
        <v>8005232</v>
      </c>
      <c r="GD171" s="5">
        <v>492481</v>
      </c>
      <c r="GE171" s="5">
        <v>2736206</v>
      </c>
      <c r="GF171" s="5">
        <v>0</v>
      </c>
      <c r="GG171" s="5">
        <v>0</v>
      </c>
      <c r="GH171" s="5">
        <v>47441</v>
      </c>
      <c r="GI171" s="5">
        <v>0</v>
      </c>
      <c r="GJ171" s="5">
        <f>INDEX(Sheet1!$D$2:$D$434,MATCH(Data!B171,Sheet1!$B$2:$B$434,0))</f>
        <v>8712468</v>
      </c>
      <c r="GK171" s="5">
        <f>INDEX(Sheet1!$E$2:$E$434,MATCH(Data!B171,Sheet1!$B$2:$B$434,0))</f>
        <v>496698</v>
      </c>
      <c r="GL171" s="5">
        <f>INDEX(Sheet1!$H$2:$H$434,MATCH(Data!B171,Sheet1!$B$2:$B$434,0))</f>
        <v>2905468</v>
      </c>
      <c r="GM171" s="5">
        <f>INDEX(Sheet1!$K$2:$K$434,MATCH(Data!B171,Sheet1!$B$2:$B$434,0))</f>
        <v>0</v>
      </c>
      <c r="GN171" s="5">
        <f>INDEX(Sheet1!$F$2:$F$434,MATCH(Data!B171,Sheet1!$B$2:$B$434,0))</f>
        <v>0</v>
      </c>
      <c r="GO171" s="5">
        <f>INDEX(Sheet1!$I$2:$I$434,MATCH(Data!B171,Sheet1!$B$2:$B$434,0))</f>
        <v>57919</v>
      </c>
      <c r="GP171" s="5">
        <f>INDEX(Sheet1!$J$2:$J$434,MATCH(Data!B171,Sheet1!$B$2:$B$434,0))</f>
        <v>0</v>
      </c>
      <c r="GQ171" s="5">
        <v>9306094</v>
      </c>
      <c r="GR171" s="5">
        <v>480694</v>
      </c>
      <c r="GS171" s="5">
        <v>2895966</v>
      </c>
      <c r="GT171" s="5">
        <v>0</v>
      </c>
      <c r="GU171" s="5">
        <v>0</v>
      </c>
      <c r="GV171" s="5">
        <v>28088</v>
      </c>
      <c r="GW171" s="5">
        <v>0</v>
      </c>
    </row>
    <row r="172" spans="1:205" ht="12.75">
      <c r="A172" s="32">
        <v>2730</v>
      </c>
      <c r="B172" s="32" t="s">
        <v>254</v>
      </c>
      <c r="C172" s="32">
        <v>1771504</v>
      </c>
      <c r="D172" s="32">
        <v>0</v>
      </c>
      <c r="E172" s="32">
        <v>110999</v>
      </c>
      <c r="F172" s="32">
        <v>0</v>
      </c>
      <c r="G172" s="32">
        <v>0</v>
      </c>
      <c r="H172" s="32">
        <v>0</v>
      </c>
      <c r="I172" s="32">
        <v>0</v>
      </c>
      <c r="J172" s="32">
        <v>1849488</v>
      </c>
      <c r="K172" s="32">
        <v>0</v>
      </c>
      <c r="L172" s="32">
        <v>130192.5</v>
      </c>
      <c r="M172" s="32">
        <v>0</v>
      </c>
      <c r="N172" s="32">
        <v>0</v>
      </c>
      <c r="O172" s="32">
        <v>0</v>
      </c>
      <c r="P172" s="32">
        <v>4293.98</v>
      </c>
      <c r="Q172" s="32">
        <v>1886762.5</v>
      </c>
      <c r="R172" s="32">
        <v>0</v>
      </c>
      <c r="S172" s="32">
        <v>129692.5</v>
      </c>
      <c r="T172" s="32">
        <v>0</v>
      </c>
      <c r="U172" s="32">
        <v>0</v>
      </c>
      <c r="V172" s="32">
        <v>0</v>
      </c>
      <c r="W172" s="32">
        <v>4765.15</v>
      </c>
      <c r="X172" s="32">
        <v>1491727</v>
      </c>
      <c r="Y172" s="32">
        <v>81315</v>
      </c>
      <c r="Z172" s="32">
        <v>129693</v>
      </c>
      <c r="AA172" s="32">
        <v>0</v>
      </c>
      <c r="AB172" s="32">
        <v>0</v>
      </c>
      <c r="AC172" s="32">
        <v>0</v>
      </c>
      <c r="AD172" s="32">
        <v>3647</v>
      </c>
      <c r="AE172" s="32">
        <v>1714739</v>
      </c>
      <c r="AF172" s="32">
        <v>79315</v>
      </c>
      <c r="AG172" s="32">
        <v>206512</v>
      </c>
      <c r="AH172" s="32">
        <v>0</v>
      </c>
      <c r="AI172" s="32">
        <v>0</v>
      </c>
      <c r="AJ172" s="32">
        <v>0</v>
      </c>
      <c r="AK172" s="32">
        <v>432</v>
      </c>
      <c r="AL172" s="32">
        <v>1803680</v>
      </c>
      <c r="AM172" s="32">
        <v>59515</v>
      </c>
      <c r="AN172" s="32">
        <v>210580</v>
      </c>
      <c r="AO172" s="32">
        <v>0</v>
      </c>
      <c r="AP172" s="32">
        <v>0</v>
      </c>
      <c r="AQ172" s="32">
        <v>0</v>
      </c>
      <c r="AR172" s="32">
        <v>0</v>
      </c>
      <c r="AS172" s="32">
        <v>1879986</v>
      </c>
      <c r="AT172" s="32">
        <v>57525</v>
      </c>
      <c r="AU172" s="32">
        <v>208938</v>
      </c>
      <c r="AV172" s="32">
        <v>0</v>
      </c>
      <c r="AW172" s="32">
        <v>0</v>
      </c>
      <c r="AX172" s="32">
        <v>0</v>
      </c>
      <c r="AY172" s="32">
        <v>1988</v>
      </c>
      <c r="AZ172" s="32">
        <v>2113497</v>
      </c>
      <c r="BA172" s="32">
        <v>51315</v>
      </c>
      <c r="BB172" s="32">
        <v>282383</v>
      </c>
      <c r="BC172" s="32">
        <v>0</v>
      </c>
      <c r="BD172" s="32">
        <v>0</v>
      </c>
      <c r="BE172" s="32">
        <v>0</v>
      </c>
      <c r="BF172" s="32">
        <v>0</v>
      </c>
      <c r="BG172" s="32">
        <v>2070942</v>
      </c>
      <c r="BH172" s="32">
        <v>0</v>
      </c>
      <c r="BI172" s="32">
        <v>275112</v>
      </c>
      <c r="BJ172" s="32">
        <v>0</v>
      </c>
      <c r="BK172" s="32">
        <v>0</v>
      </c>
      <c r="BL172" s="32">
        <v>0</v>
      </c>
      <c r="BM172" s="32">
        <v>2122</v>
      </c>
      <c r="BN172" s="32">
        <v>2327010</v>
      </c>
      <c r="BO172" s="32">
        <v>0</v>
      </c>
      <c r="BP172" s="32">
        <v>274063</v>
      </c>
      <c r="BQ172" s="32">
        <v>0</v>
      </c>
      <c r="BR172" s="32">
        <v>0</v>
      </c>
      <c r="BS172" s="32">
        <v>0</v>
      </c>
      <c r="BT172" s="32">
        <v>2691</v>
      </c>
      <c r="BU172" s="32">
        <v>2425417</v>
      </c>
      <c r="BV172" s="32">
        <v>0</v>
      </c>
      <c r="BW172" s="32">
        <v>278888</v>
      </c>
      <c r="BX172" s="32">
        <v>0</v>
      </c>
      <c r="BY172" s="32">
        <v>0</v>
      </c>
      <c r="BZ172" s="32">
        <v>0</v>
      </c>
      <c r="CA172" s="32">
        <v>3351</v>
      </c>
      <c r="CB172" s="32">
        <v>2573341</v>
      </c>
      <c r="CC172" s="32">
        <v>0</v>
      </c>
      <c r="CD172" s="32">
        <v>278888</v>
      </c>
      <c r="CE172" s="32">
        <v>0</v>
      </c>
      <c r="CF172" s="32">
        <v>0</v>
      </c>
      <c r="CG172" s="32">
        <v>29215</v>
      </c>
      <c r="CH172" s="32">
        <v>3872</v>
      </c>
      <c r="CI172" s="32">
        <v>2456094</v>
      </c>
      <c r="CK172" s="32">
        <v>280138</v>
      </c>
      <c r="CL172" s="32">
        <v>0</v>
      </c>
      <c r="CN172" s="32">
        <v>43467</v>
      </c>
      <c r="CO172" s="32">
        <v>3872</v>
      </c>
      <c r="CP172" s="32">
        <v>2580229</v>
      </c>
      <c r="CR172" s="32">
        <v>537200</v>
      </c>
      <c r="CS172" s="32">
        <v>0</v>
      </c>
      <c r="CU172" s="32">
        <v>8000</v>
      </c>
      <c r="CV172" s="32">
        <v>0</v>
      </c>
      <c r="CW172" s="32">
        <v>3144844</v>
      </c>
      <c r="CY172" s="32">
        <v>265294</v>
      </c>
      <c r="CZ172" s="32">
        <v>0</v>
      </c>
      <c r="DB172" s="32">
        <v>8000</v>
      </c>
      <c r="DC172" s="32">
        <v>1592</v>
      </c>
      <c r="DD172" s="32">
        <v>3340187</v>
      </c>
      <c r="DF172" s="32">
        <v>256625</v>
      </c>
      <c r="DG172" s="32">
        <v>0</v>
      </c>
      <c r="DI172" s="32">
        <v>34000</v>
      </c>
      <c r="DJ172" s="32">
        <v>719</v>
      </c>
      <c r="DK172" s="32">
        <v>3523465</v>
      </c>
      <c r="DN172" s="32">
        <v>0</v>
      </c>
      <c r="DP172" s="32">
        <v>25000</v>
      </c>
      <c r="DQ172" s="32">
        <v>642</v>
      </c>
      <c r="DR172" s="32">
        <v>3587464</v>
      </c>
      <c r="DU172" s="32">
        <v>0</v>
      </c>
      <c r="DW172" s="32">
        <v>15000</v>
      </c>
      <c r="DX172" s="38">
        <v>697</v>
      </c>
      <c r="DY172" s="36">
        <v>3617299</v>
      </c>
      <c r="DZ172" s="36">
        <v>48994</v>
      </c>
      <c r="EA172" s="35"/>
      <c r="EB172" s="32">
        <v>0</v>
      </c>
      <c r="ED172" s="32">
        <v>25000</v>
      </c>
      <c r="EE172" s="32">
        <v>1282</v>
      </c>
      <c r="EF172" s="32">
        <v>3574918</v>
      </c>
      <c r="EG172" s="32">
        <v>48994</v>
      </c>
      <c r="EI172" s="32">
        <v>0</v>
      </c>
      <c r="EK172" s="32">
        <v>20500</v>
      </c>
      <c r="EL172" s="32">
        <v>200</v>
      </c>
      <c r="EM172" s="32">
        <v>3454599</v>
      </c>
      <c r="EN172" s="32">
        <v>48994</v>
      </c>
      <c r="EP172" s="32">
        <v>0</v>
      </c>
      <c r="ER172" s="32">
        <v>25000</v>
      </c>
      <c r="ES172" s="32">
        <v>141</v>
      </c>
      <c r="ET172" s="32">
        <v>3414767</v>
      </c>
      <c r="EV172" s="32">
        <v>876439</v>
      </c>
      <c r="EW172" s="32">
        <v>0</v>
      </c>
      <c r="EY172" s="32">
        <v>25000</v>
      </c>
      <c r="EZ172" s="32">
        <v>15</v>
      </c>
      <c r="FA172" s="32">
        <v>3414572</v>
      </c>
      <c r="FC172" s="32">
        <v>1022030</v>
      </c>
      <c r="FD172" s="32">
        <v>0</v>
      </c>
      <c r="FF172" s="32">
        <v>25000</v>
      </c>
      <c r="FG172" s="32">
        <v>1298</v>
      </c>
      <c r="FH172" s="32">
        <v>3206160</v>
      </c>
      <c r="FI172" s="32"/>
      <c r="FJ172" s="32">
        <v>1263063</v>
      </c>
      <c r="FK172" s="32">
        <v>0</v>
      </c>
      <c r="FM172" s="32">
        <v>45000</v>
      </c>
      <c r="FN172" s="32">
        <v>59</v>
      </c>
      <c r="FO172" s="5">
        <v>2954900</v>
      </c>
      <c r="FP172" s="5">
        <v>114125</v>
      </c>
      <c r="FQ172" s="5">
        <v>1627338</v>
      </c>
      <c r="FR172" s="5">
        <v>0</v>
      </c>
      <c r="FS172" s="5">
        <v>0</v>
      </c>
      <c r="FT172" s="5">
        <v>65000</v>
      </c>
      <c r="FU172" s="5">
        <v>376</v>
      </c>
      <c r="FV172" s="5">
        <v>3104516</v>
      </c>
      <c r="FW172" s="5">
        <v>112925</v>
      </c>
      <c r="FX172" s="5">
        <v>1626638</v>
      </c>
      <c r="FY172" s="5">
        <v>0</v>
      </c>
      <c r="FZ172" s="5">
        <v>0</v>
      </c>
      <c r="GA172" s="5">
        <v>80000</v>
      </c>
      <c r="GB172" s="5">
        <v>0</v>
      </c>
      <c r="GC172" s="5">
        <v>2924113</v>
      </c>
      <c r="GD172" s="5">
        <v>214537</v>
      </c>
      <c r="GE172" s="5">
        <v>1651238</v>
      </c>
      <c r="GF172" s="5">
        <v>0</v>
      </c>
      <c r="GG172" s="5">
        <v>0</v>
      </c>
      <c r="GH172" s="5">
        <v>88000</v>
      </c>
      <c r="GI172" s="5">
        <v>52</v>
      </c>
      <c r="GJ172" s="5">
        <f>INDEX(Sheet1!$D$2:$D$434,MATCH(Data!B172,Sheet1!$B$2:$B$434,0))</f>
        <v>2922777</v>
      </c>
      <c r="GK172" s="5">
        <f>INDEX(Sheet1!$E$2:$E$434,MATCH(Data!B172,Sheet1!$B$2:$B$434,0))</f>
        <v>217663</v>
      </c>
      <c r="GL172" s="5">
        <f>INDEX(Sheet1!$H$2:$H$434,MATCH(Data!B172,Sheet1!$B$2:$B$434,0))</f>
        <v>2277335</v>
      </c>
      <c r="GM172" s="5">
        <f>INDEX(Sheet1!$K$2:$K$434,MATCH(Data!B172,Sheet1!$B$2:$B$434,0))</f>
        <v>0</v>
      </c>
      <c r="GN172" s="5">
        <f>INDEX(Sheet1!$F$2:$F$434,MATCH(Data!B172,Sheet1!$B$2:$B$434,0))</f>
        <v>0</v>
      </c>
      <c r="GO172" s="5">
        <f>INDEX(Sheet1!$I$2:$I$434,MATCH(Data!B172,Sheet1!$B$2:$B$434,0))</f>
        <v>90000</v>
      </c>
      <c r="GP172" s="5">
        <f>INDEX(Sheet1!$J$2:$J$434,MATCH(Data!B172,Sheet1!$B$2:$B$434,0))</f>
        <v>0</v>
      </c>
      <c r="GQ172" s="5">
        <v>3497997</v>
      </c>
      <c r="GR172" s="5">
        <v>286130</v>
      </c>
      <c r="GS172" s="5">
        <v>1976046</v>
      </c>
      <c r="GT172" s="5">
        <v>0</v>
      </c>
      <c r="GU172" s="5">
        <v>0</v>
      </c>
      <c r="GV172" s="5">
        <v>90000</v>
      </c>
      <c r="GW172" s="5">
        <v>154</v>
      </c>
    </row>
    <row r="173" spans="1:205" ht="12.75">
      <c r="A173" s="32">
        <v>2737</v>
      </c>
      <c r="B173" s="32" t="s">
        <v>255</v>
      </c>
      <c r="C173" s="32">
        <v>995387</v>
      </c>
      <c r="D173" s="32">
        <v>0</v>
      </c>
      <c r="E173" s="32">
        <v>195862</v>
      </c>
      <c r="F173" s="32">
        <v>0</v>
      </c>
      <c r="G173" s="32">
        <v>0</v>
      </c>
      <c r="H173" s="32">
        <v>0</v>
      </c>
      <c r="I173" s="32">
        <v>0</v>
      </c>
      <c r="J173" s="32">
        <v>899041</v>
      </c>
      <c r="K173" s="32">
        <v>0</v>
      </c>
      <c r="L173" s="32">
        <v>177435</v>
      </c>
      <c r="M173" s="32">
        <v>0</v>
      </c>
      <c r="N173" s="32">
        <v>0</v>
      </c>
      <c r="O173" s="32">
        <v>0</v>
      </c>
      <c r="P173" s="32">
        <v>0</v>
      </c>
      <c r="Q173" s="32">
        <v>903076</v>
      </c>
      <c r="R173" s="32">
        <v>0</v>
      </c>
      <c r="S173" s="32">
        <v>179660</v>
      </c>
      <c r="T173" s="32">
        <v>0</v>
      </c>
      <c r="U173" s="32">
        <v>0</v>
      </c>
      <c r="V173" s="32">
        <v>0</v>
      </c>
      <c r="W173" s="32">
        <v>0</v>
      </c>
      <c r="X173" s="32">
        <v>706022</v>
      </c>
      <c r="Y173" s="32">
        <v>0</v>
      </c>
      <c r="Z173" s="32">
        <v>179000</v>
      </c>
      <c r="AA173" s="32">
        <v>0</v>
      </c>
      <c r="AB173" s="32">
        <v>0</v>
      </c>
      <c r="AC173" s="32">
        <v>0</v>
      </c>
      <c r="AD173" s="32">
        <v>0</v>
      </c>
      <c r="AE173" s="32">
        <v>757504</v>
      </c>
      <c r="AF173" s="32">
        <v>0</v>
      </c>
      <c r="AG173" s="32">
        <v>173491</v>
      </c>
      <c r="AH173" s="32">
        <v>0</v>
      </c>
      <c r="AI173" s="32">
        <v>0</v>
      </c>
      <c r="AJ173" s="32">
        <v>0</v>
      </c>
      <c r="AK173" s="32">
        <v>0</v>
      </c>
      <c r="AL173" s="32">
        <v>820635</v>
      </c>
      <c r="AM173" s="32">
        <v>0</v>
      </c>
      <c r="AN173" s="32">
        <v>172558</v>
      </c>
      <c r="AO173" s="32">
        <v>0</v>
      </c>
      <c r="AP173" s="32">
        <v>0</v>
      </c>
      <c r="AQ173" s="32">
        <v>0</v>
      </c>
      <c r="AR173" s="32">
        <v>0</v>
      </c>
      <c r="AS173" s="32">
        <v>696732</v>
      </c>
      <c r="AT173" s="32">
        <v>0</v>
      </c>
      <c r="AU173" s="32">
        <v>172298</v>
      </c>
      <c r="AV173" s="32">
        <v>0</v>
      </c>
      <c r="AW173" s="32">
        <v>0</v>
      </c>
      <c r="AX173" s="32">
        <v>0</v>
      </c>
      <c r="AY173" s="32">
        <v>0</v>
      </c>
      <c r="AZ173" s="32">
        <v>738610</v>
      </c>
      <c r="BA173" s="32">
        <v>0</v>
      </c>
      <c r="BB173" s="32">
        <v>171661</v>
      </c>
      <c r="BC173" s="32">
        <v>0</v>
      </c>
      <c r="BD173" s="32">
        <v>0</v>
      </c>
      <c r="BE173" s="32">
        <v>0</v>
      </c>
      <c r="BF173" s="32">
        <v>0</v>
      </c>
      <c r="BG173" s="32">
        <v>685423</v>
      </c>
      <c r="BH173" s="32">
        <v>0</v>
      </c>
      <c r="BI173" s="32">
        <v>411000</v>
      </c>
      <c r="BJ173" s="32">
        <v>0</v>
      </c>
      <c r="BK173" s="32">
        <v>0</v>
      </c>
      <c r="BL173" s="32">
        <v>0</v>
      </c>
      <c r="BM173" s="32">
        <v>0</v>
      </c>
      <c r="BN173" s="32">
        <v>602950</v>
      </c>
      <c r="BO173" s="32">
        <v>0</v>
      </c>
      <c r="BP173" s="32">
        <v>426780</v>
      </c>
      <c r="BQ173" s="32">
        <v>0</v>
      </c>
      <c r="BR173" s="32">
        <v>0</v>
      </c>
      <c r="BS173" s="32">
        <v>10854</v>
      </c>
      <c r="BT173" s="32">
        <v>0</v>
      </c>
      <c r="BU173" s="32">
        <v>562751</v>
      </c>
      <c r="BV173" s="32">
        <v>0</v>
      </c>
      <c r="BW173" s="32">
        <v>440465</v>
      </c>
      <c r="BX173" s="32">
        <v>0</v>
      </c>
      <c r="BY173" s="32">
        <v>0</v>
      </c>
      <c r="BZ173" s="32">
        <v>10854</v>
      </c>
      <c r="CA173" s="32">
        <v>0</v>
      </c>
      <c r="CB173" s="32">
        <v>395541</v>
      </c>
      <c r="CC173" s="32">
        <v>0</v>
      </c>
      <c r="CD173" s="32">
        <v>454688</v>
      </c>
      <c r="CE173" s="32">
        <v>0</v>
      </c>
      <c r="CF173" s="32">
        <v>0</v>
      </c>
      <c r="CG173" s="32">
        <v>10854</v>
      </c>
      <c r="CH173" s="32">
        <v>0</v>
      </c>
      <c r="CI173" s="32">
        <v>493659</v>
      </c>
      <c r="CK173" s="32">
        <v>467545</v>
      </c>
      <c r="CL173" s="32">
        <v>0</v>
      </c>
      <c r="CN173" s="32">
        <v>10854</v>
      </c>
      <c r="CO173" s="32">
        <v>0</v>
      </c>
      <c r="CP173" s="32">
        <v>437497</v>
      </c>
      <c r="CR173" s="32">
        <v>467545</v>
      </c>
      <c r="CS173" s="32">
        <v>0</v>
      </c>
      <c r="CU173" s="32">
        <v>10854</v>
      </c>
      <c r="CV173" s="32">
        <v>0</v>
      </c>
      <c r="CW173" s="32">
        <v>569304</v>
      </c>
      <c r="CX173" s="32">
        <v>7376</v>
      </c>
      <c r="CY173" s="32">
        <v>526323</v>
      </c>
      <c r="CZ173" s="32">
        <v>0</v>
      </c>
      <c r="DB173" s="32">
        <v>17854</v>
      </c>
      <c r="DC173" s="32">
        <v>0</v>
      </c>
      <c r="DD173" s="32">
        <v>588837</v>
      </c>
      <c r="DE173" s="32">
        <v>7376</v>
      </c>
      <c r="DF173" s="32">
        <v>526174</v>
      </c>
      <c r="DG173" s="32">
        <v>0</v>
      </c>
      <c r="DI173" s="32">
        <v>16000</v>
      </c>
      <c r="DK173" s="32">
        <v>666883</v>
      </c>
      <c r="DL173" s="32">
        <v>34244</v>
      </c>
      <c r="DM173" s="32">
        <v>544225</v>
      </c>
      <c r="DN173" s="32">
        <v>0</v>
      </c>
      <c r="DP173" s="32">
        <v>16000</v>
      </c>
      <c r="DR173" s="32">
        <v>724054</v>
      </c>
      <c r="DS173" s="32">
        <v>34244</v>
      </c>
      <c r="DT173" s="32">
        <v>502869</v>
      </c>
      <c r="DU173" s="32">
        <v>0</v>
      </c>
      <c r="DW173" s="32">
        <v>16000</v>
      </c>
      <c r="DX173" s="35"/>
      <c r="DY173" s="36">
        <v>650605</v>
      </c>
      <c r="DZ173" s="36">
        <v>26868</v>
      </c>
      <c r="EA173" s="38">
        <v>434500</v>
      </c>
      <c r="EB173" s="32">
        <v>0</v>
      </c>
      <c r="ED173" s="32">
        <v>16000</v>
      </c>
      <c r="EF173" s="32">
        <v>657528</v>
      </c>
      <c r="EG173" s="32">
        <v>26868</v>
      </c>
      <c r="EH173" s="32">
        <v>437000</v>
      </c>
      <c r="EI173" s="32">
        <v>0</v>
      </c>
      <c r="EK173" s="32">
        <v>16000</v>
      </c>
      <c r="EM173" s="32">
        <v>825102</v>
      </c>
      <c r="EN173" s="32">
        <v>35514</v>
      </c>
      <c r="EO173" s="32">
        <v>434350</v>
      </c>
      <c r="EP173" s="32">
        <v>0</v>
      </c>
      <c r="ER173" s="32">
        <v>16000</v>
      </c>
      <c r="ET173" s="32">
        <v>806819</v>
      </c>
      <c r="EU173" s="32">
        <v>33471</v>
      </c>
      <c r="EV173" s="32">
        <v>435563</v>
      </c>
      <c r="EW173" s="32">
        <v>0</v>
      </c>
      <c r="EY173" s="32">
        <v>16000</v>
      </c>
      <c r="FA173" s="32">
        <v>757086</v>
      </c>
      <c r="FB173" s="32">
        <v>56945</v>
      </c>
      <c r="FC173" s="32">
        <v>435563</v>
      </c>
      <c r="FD173" s="32">
        <v>0</v>
      </c>
      <c r="FF173" s="32">
        <v>16000</v>
      </c>
      <c r="FH173" s="32">
        <v>850038</v>
      </c>
      <c r="FI173" s="32">
        <v>56946</v>
      </c>
      <c r="FJ173" s="32">
        <v>439200</v>
      </c>
      <c r="FK173" s="32">
        <v>0</v>
      </c>
      <c r="FM173" s="32">
        <v>20000</v>
      </c>
      <c r="FO173" s="5">
        <v>876572</v>
      </c>
      <c r="FP173" s="5">
        <v>23475</v>
      </c>
      <c r="FQ173" s="5">
        <v>465907</v>
      </c>
      <c r="FR173" s="5">
        <v>0</v>
      </c>
      <c r="FS173" s="5">
        <v>0</v>
      </c>
      <c r="FT173" s="5">
        <v>20000</v>
      </c>
      <c r="FU173" s="5">
        <v>0</v>
      </c>
      <c r="FV173" s="5">
        <v>1131985</v>
      </c>
      <c r="FW173" s="5">
        <v>23475</v>
      </c>
      <c r="FX173" s="5">
        <v>410290</v>
      </c>
      <c r="FY173" s="5">
        <v>0</v>
      </c>
      <c r="FZ173" s="5">
        <v>0</v>
      </c>
      <c r="GA173" s="5">
        <v>20000</v>
      </c>
      <c r="GB173" s="5">
        <v>0</v>
      </c>
      <c r="GC173" s="5">
        <v>1161050</v>
      </c>
      <c r="GD173" s="5">
        <v>23475</v>
      </c>
      <c r="GE173" s="5">
        <v>408641</v>
      </c>
      <c r="GF173" s="5">
        <v>0</v>
      </c>
      <c r="GG173" s="5">
        <v>0</v>
      </c>
      <c r="GH173" s="5">
        <v>20000</v>
      </c>
      <c r="GI173" s="5">
        <v>0</v>
      </c>
      <c r="GJ173" s="5">
        <f>INDEX(Sheet1!$D$2:$D$434,MATCH(Data!B173,Sheet1!$B$2:$B$434,0))</f>
        <v>1161254</v>
      </c>
      <c r="GK173" s="5">
        <f>INDEX(Sheet1!$E$2:$E$434,MATCH(Data!B173,Sheet1!$B$2:$B$434,0))</f>
        <v>23475</v>
      </c>
      <c r="GL173" s="5">
        <f>INDEX(Sheet1!$H$2:$H$434,MATCH(Data!B173,Sheet1!$B$2:$B$434,0))</f>
        <v>505434</v>
      </c>
      <c r="GM173" s="5">
        <f>INDEX(Sheet1!$K$2:$K$434,MATCH(Data!B173,Sheet1!$B$2:$B$434,0))</f>
        <v>0</v>
      </c>
      <c r="GN173" s="5">
        <f>INDEX(Sheet1!$F$2:$F$434,MATCH(Data!B173,Sheet1!$B$2:$B$434,0))</f>
        <v>0</v>
      </c>
      <c r="GO173" s="5">
        <f>INDEX(Sheet1!$I$2:$I$434,MATCH(Data!B173,Sheet1!$B$2:$B$434,0))</f>
        <v>20000</v>
      </c>
      <c r="GP173" s="5">
        <f>INDEX(Sheet1!$J$2:$J$434,MATCH(Data!B173,Sheet1!$B$2:$B$434,0))</f>
        <v>0</v>
      </c>
      <c r="GQ173" s="5">
        <v>1245952</v>
      </c>
      <c r="GR173" s="5">
        <v>23475</v>
      </c>
      <c r="GS173" s="5">
        <v>389144</v>
      </c>
      <c r="GT173" s="5">
        <v>0</v>
      </c>
      <c r="GU173" s="5">
        <v>0</v>
      </c>
      <c r="GV173" s="5">
        <v>135000</v>
      </c>
      <c r="GW173" s="5">
        <v>0</v>
      </c>
    </row>
    <row r="174" spans="1:205" ht="12.75">
      <c r="A174" s="32">
        <v>2758</v>
      </c>
      <c r="B174" s="32" t="s">
        <v>256</v>
      </c>
      <c r="C174" s="32">
        <v>9725199</v>
      </c>
      <c r="D174" s="32">
        <v>0</v>
      </c>
      <c r="E174" s="32">
        <v>846440</v>
      </c>
      <c r="F174" s="32">
        <v>0</v>
      </c>
      <c r="G174" s="32">
        <v>0</v>
      </c>
      <c r="H174" s="32">
        <v>0</v>
      </c>
      <c r="I174" s="32">
        <v>0</v>
      </c>
      <c r="J174" s="32">
        <v>9815317</v>
      </c>
      <c r="K174" s="32">
        <v>0</v>
      </c>
      <c r="L174" s="32">
        <v>843524</v>
      </c>
      <c r="M174" s="32">
        <v>0</v>
      </c>
      <c r="N174" s="32">
        <v>0</v>
      </c>
      <c r="O174" s="32">
        <v>0</v>
      </c>
      <c r="P174" s="32">
        <v>0</v>
      </c>
      <c r="Q174" s="32">
        <v>9524164</v>
      </c>
      <c r="R174" s="32">
        <v>0</v>
      </c>
      <c r="S174" s="32">
        <v>861900</v>
      </c>
      <c r="T174" s="32">
        <v>0</v>
      </c>
      <c r="U174" s="32">
        <v>0</v>
      </c>
      <c r="V174" s="32">
        <v>0</v>
      </c>
      <c r="W174" s="32">
        <v>0</v>
      </c>
      <c r="X174" s="32">
        <v>7283479</v>
      </c>
      <c r="Y174" s="32">
        <v>0</v>
      </c>
      <c r="Z174" s="32">
        <v>913905</v>
      </c>
      <c r="AA174" s="32">
        <v>0</v>
      </c>
      <c r="AB174" s="32">
        <v>0</v>
      </c>
      <c r="AC174" s="32">
        <v>0</v>
      </c>
      <c r="AD174" s="32">
        <v>0</v>
      </c>
      <c r="AE174" s="32">
        <v>7203929</v>
      </c>
      <c r="AF174" s="32">
        <v>0</v>
      </c>
      <c r="AG174" s="32">
        <v>2579745</v>
      </c>
      <c r="AH174" s="32">
        <v>0</v>
      </c>
      <c r="AI174" s="32">
        <v>0</v>
      </c>
      <c r="AJ174" s="32">
        <v>0</v>
      </c>
      <c r="AK174" s="32">
        <v>4443</v>
      </c>
      <c r="AL174" s="32">
        <v>7220673</v>
      </c>
      <c r="AM174" s="32">
        <v>15344</v>
      </c>
      <c r="AN174" s="32">
        <v>2568645</v>
      </c>
      <c r="AO174" s="32">
        <v>0</v>
      </c>
      <c r="AP174" s="32">
        <v>0</v>
      </c>
      <c r="AQ174" s="32">
        <v>0</v>
      </c>
      <c r="AR174" s="32">
        <v>875</v>
      </c>
      <c r="AS174" s="32">
        <v>7448025</v>
      </c>
      <c r="AT174" s="32">
        <v>36086</v>
      </c>
      <c r="AU174" s="32">
        <v>2570925</v>
      </c>
      <c r="AV174" s="32">
        <v>0</v>
      </c>
      <c r="AW174" s="32">
        <v>0</v>
      </c>
      <c r="AX174" s="32">
        <v>0</v>
      </c>
      <c r="AY174" s="32">
        <v>2642</v>
      </c>
      <c r="AZ174" s="32">
        <v>7532847</v>
      </c>
      <c r="BA174" s="32">
        <v>0</v>
      </c>
      <c r="BB174" s="32">
        <v>2613959</v>
      </c>
      <c r="BC174" s="32">
        <v>0</v>
      </c>
      <c r="BD174" s="32">
        <v>0</v>
      </c>
      <c r="BE174" s="32">
        <v>0</v>
      </c>
      <c r="BF174" s="32">
        <v>404</v>
      </c>
      <c r="BG174" s="32">
        <v>7393035</v>
      </c>
      <c r="BH174" s="32">
        <v>131796</v>
      </c>
      <c r="BI174" s="32">
        <v>2588604</v>
      </c>
      <c r="BJ174" s="32">
        <v>0</v>
      </c>
      <c r="BK174" s="32">
        <v>0</v>
      </c>
      <c r="BL174" s="32">
        <v>0</v>
      </c>
      <c r="BM174" s="32">
        <v>1915</v>
      </c>
      <c r="BN174" s="32">
        <v>7690597</v>
      </c>
      <c r="BO174" s="32">
        <v>130052</v>
      </c>
      <c r="BP174" s="32">
        <v>2666323</v>
      </c>
      <c r="BQ174" s="32">
        <v>0</v>
      </c>
      <c r="BR174" s="32">
        <v>0</v>
      </c>
      <c r="BS174" s="32">
        <v>100573</v>
      </c>
      <c r="BT174" s="32">
        <v>8189</v>
      </c>
      <c r="BU174" s="32">
        <v>8494068</v>
      </c>
      <c r="BV174" s="32">
        <v>125400</v>
      </c>
      <c r="BW174" s="32">
        <v>2678430</v>
      </c>
      <c r="BX174" s="32">
        <v>0</v>
      </c>
      <c r="BY174" s="32">
        <v>0</v>
      </c>
      <c r="BZ174" s="32">
        <v>101568</v>
      </c>
      <c r="CA174" s="32">
        <v>4218</v>
      </c>
      <c r="CB174" s="32">
        <v>9456098</v>
      </c>
      <c r="CC174" s="32">
        <v>126738</v>
      </c>
      <c r="CD174" s="32">
        <v>2687286</v>
      </c>
      <c r="CE174" s="32">
        <v>0</v>
      </c>
      <c r="CF174" s="32">
        <v>0</v>
      </c>
      <c r="CG174" s="32">
        <v>106000</v>
      </c>
      <c r="CH174" s="32">
        <v>4114</v>
      </c>
      <c r="CI174" s="32">
        <v>9687447</v>
      </c>
      <c r="CJ174" s="32">
        <v>127638</v>
      </c>
      <c r="CK174" s="32">
        <v>2679868</v>
      </c>
      <c r="CL174" s="32">
        <v>0</v>
      </c>
      <c r="CN174" s="32">
        <v>115000</v>
      </c>
      <c r="CO174" s="32">
        <v>2880</v>
      </c>
      <c r="CP174" s="32">
        <v>9506906</v>
      </c>
      <c r="CQ174" s="32">
        <v>125752</v>
      </c>
      <c r="CR174" s="32">
        <v>2568154</v>
      </c>
      <c r="CS174" s="32">
        <v>0</v>
      </c>
      <c r="CU174" s="32">
        <v>114007</v>
      </c>
      <c r="CV174" s="32">
        <v>7576</v>
      </c>
      <c r="CW174" s="32">
        <v>10307687</v>
      </c>
      <c r="CX174" s="32">
        <v>369435</v>
      </c>
      <c r="CY174" s="32">
        <v>2670496</v>
      </c>
      <c r="CZ174" s="32">
        <v>0</v>
      </c>
      <c r="DB174" s="32">
        <v>150750</v>
      </c>
      <c r="DC174" s="32">
        <v>0</v>
      </c>
      <c r="DD174" s="32">
        <v>10647681</v>
      </c>
      <c r="DE174" s="32">
        <v>391481</v>
      </c>
      <c r="DF174" s="32">
        <v>2688386</v>
      </c>
      <c r="DG174" s="32">
        <v>0</v>
      </c>
      <c r="DI174" s="32">
        <v>185000</v>
      </c>
      <c r="DK174" s="32">
        <v>12218753</v>
      </c>
      <c r="DL174" s="32">
        <v>399241</v>
      </c>
      <c r="DM174" s="32">
        <v>2700793</v>
      </c>
      <c r="DN174" s="32">
        <v>0</v>
      </c>
      <c r="DQ174" s="32">
        <v>3988</v>
      </c>
      <c r="DR174" s="32">
        <v>12526901</v>
      </c>
      <c r="DS174" s="32">
        <v>278970</v>
      </c>
      <c r="DT174" s="32">
        <v>2717793</v>
      </c>
      <c r="DU174" s="32">
        <v>0</v>
      </c>
      <c r="DX174" s="38">
        <v>558</v>
      </c>
      <c r="DY174" s="36">
        <v>13347030</v>
      </c>
      <c r="DZ174" s="36">
        <v>340628</v>
      </c>
      <c r="EA174" s="38">
        <v>2522750</v>
      </c>
      <c r="EB174" s="32">
        <v>0</v>
      </c>
      <c r="EF174" s="32">
        <v>13746309</v>
      </c>
      <c r="EG174" s="32">
        <v>346312</v>
      </c>
      <c r="EH174" s="32">
        <v>2518500</v>
      </c>
      <c r="EI174" s="32">
        <v>0</v>
      </c>
      <c r="EK174" s="32">
        <v>79373</v>
      </c>
      <c r="EM174" s="32">
        <v>13911944</v>
      </c>
      <c r="EN174" s="32">
        <v>514973</v>
      </c>
      <c r="EO174" s="32">
        <v>2547975</v>
      </c>
      <c r="EP174" s="32">
        <v>0</v>
      </c>
      <c r="ER174" s="32">
        <v>79373</v>
      </c>
      <c r="ET174" s="32">
        <v>14068974</v>
      </c>
      <c r="EU174" s="32">
        <v>482985</v>
      </c>
      <c r="EV174" s="32">
        <v>2564350</v>
      </c>
      <c r="EW174" s="32">
        <v>0</v>
      </c>
      <c r="EY174" s="32">
        <v>79373</v>
      </c>
      <c r="FA174" s="32">
        <v>14658333</v>
      </c>
      <c r="FB174" s="32">
        <v>487610</v>
      </c>
      <c r="FC174" s="32">
        <v>2585700</v>
      </c>
      <c r="FD174" s="32">
        <v>0</v>
      </c>
      <c r="FF174" s="32">
        <v>79373</v>
      </c>
      <c r="FH174" s="32">
        <v>14322403</v>
      </c>
      <c r="FI174" s="32">
        <v>812943</v>
      </c>
      <c r="FJ174" s="32">
        <v>2601000</v>
      </c>
      <c r="FK174" s="32">
        <v>0</v>
      </c>
      <c r="FM174" s="32">
        <v>194055</v>
      </c>
      <c r="FO174" s="5">
        <v>14632585</v>
      </c>
      <c r="FP174" s="5">
        <v>4756105</v>
      </c>
      <c r="FQ174" s="5">
        <v>0</v>
      </c>
      <c r="FR174" s="5">
        <v>0</v>
      </c>
      <c r="FS174" s="5">
        <v>0</v>
      </c>
      <c r="FT174" s="5">
        <v>198112</v>
      </c>
      <c r="FU174" s="5">
        <v>0</v>
      </c>
      <c r="FV174" s="5">
        <v>14079855</v>
      </c>
      <c r="FW174" s="5">
        <v>5542762</v>
      </c>
      <c r="FX174" s="5">
        <v>0</v>
      </c>
      <c r="FY174" s="5">
        <v>0</v>
      </c>
      <c r="FZ174" s="5">
        <v>0</v>
      </c>
      <c r="GA174" s="5">
        <v>202397</v>
      </c>
      <c r="GB174" s="5">
        <v>184</v>
      </c>
      <c r="GC174" s="5">
        <v>14752120</v>
      </c>
      <c r="GD174" s="5">
        <v>6249369</v>
      </c>
      <c r="GE174" s="5">
        <v>0</v>
      </c>
      <c r="GF174" s="5">
        <v>0</v>
      </c>
      <c r="GG174" s="5">
        <v>0</v>
      </c>
      <c r="GH174" s="5">
        <v>202900</v>
      </c>
      <c r="GI174" s="5">
        <v>0</v>
      </c>
      <c r="GJ174" s="5">
        <f>INDEX(Sheet1!$D$2:$D$434,MATCH(Data!B174,Sheet1!$B$2:$B$434,0))</f>
        <v>15142662</v>
      </c>
      <c r="GK174" s="5">
        <f>INDEX(Sheet1!$E$2:$E$434,MATCH(Data!B174,Sheet1!$B$2:$B$434,0))</f>
        <v>6459238</v>
      </c>
      <c r="GL174" s="5">
        <f>INDEX(Sheet1!$H$2:$H$434,MATCH(Data!B174,Sheet1!$B$2:$B$434,0))</f>
        <v>0</v>
      </c>
      <c r="GM174" s="5">
        <f>INDEX(Sheet1!$K$2:$K$434,MATCH(Data!B174,Sheet1!$B$2:$B$434,0))</f>
        <v>0</v>
      </c>
      <c r="GN174" s="5">
        <f>INDEX(Sheet1!$F$2:$F$434,MATCH(Data!B174,Sheet1!$B$2:$B$434,0))</f>
        <v>0</v>
      </c>
      <c r="GO174" s="5">
        <f>INDEX(Sheet1!$I$2:$I$434,MATCH(Data!B174,Sheet1!$B$2:$B$434,0))</f>
        <v>213550</v>
      </c>
      <c r="GP174" s="5">
        <f>INDEX(Sheet1!$J$2:$J$434,MATCH(Data!B174,Sheet1!$B$2:$B$434,0))</f>
        <v>0</v>
      </c>
      <c r="GQ174" s="5">
        <v>12474318</v>
      </c>
      <c r="GR174" s="5">
        <v>6555862</v>
      </c>
      <c r="GS174" s="5">
        <v>0</v>
      </c>
      <c r="GT174" s="5">
        <v>0</v>
      </c>
      <c r="GU174" s="5">
        <v>0</v>
      </c>
      <c r="GV174" s="5">
        <v>218105</v>
      </c>
      <c r="GW174" s="5">
        <v>0</v>
      </c>
    </row>
    <row r="175" spans="1:205" ht="12.75">
      <c r="A175" s="32">
        <v>2793</v>
      </c>
      <c r="B175" s="32" t="s">
        <v>257</v>
      </c>
      <c r="C175" s="32">
        <v>53169915</v>
      </c>
      <c r="D175" s="32">
        <v>0</v>
      </c>
      <c r="E175" s="32">
        <v>4978600</v>
      </c>
      <c r="F175" s="32">
        <v>0</v>
      </c>
      <c r="G175" s="32">
        <v>0</v>
      </c>
      <c r="H175" s="32">
        <v>356819</v>
      </c>
      <c r="I175" s="32">
        <v>0</v>
      </c>
      <c r="J175" s="32">
        <v>51331841</v>
      </c>
      <c r="K175" s="32">
        <v>0</v>
      </c>
      <c r="L175" s="32">
        <v>4978600</v>
      </c>
      <c r="M175" s="32">
        <v>0</v>
      </c>
      <c r="N175" s="32">
        <v>0</v>
      </c>
      <c r="O175" s="32">
        <v>356819</v>
      </c>
      <c r="P175" s="32">
        <v>0</v>
      </c>
      <c r="Q175" s="32">
        <v>50315315</v>
      </c>
      <c r="R175" s="32">
        <v>0</v>
      </c>
      <c r="S175" s="32">
        <v>4978600</v>
      </c>
      <c r="T175" s="32">
        <v>0</v>
      </c>
      <c r="U175" s="32">
        <v>0</v>
      </c>
      <c r="V175" s="32">
        <v>356819</v>
      </c>
      <c r="W175" s="32">
        <v>0</v>
      </c>
      <c r="X175" s="32">
        <v>36427524</v>
      </c>
      <c r="Y175" s="32">
        <v>0</v>
      </c>
      <c r="Z175" s="32">
        <v>7585137</v>
      </c>
      <c r="AA175" s="32">
        <v>0</v>
      </c>
      <c r="AB175" s="32">
        <v>0</v>
      </c>
      <c r="AC175" s="32">
        <v>356819</v>
      </c>
      <c r="AD175" s="32">
        <v>0</v>
      </c>
      <c r="AE175" s="32">
        <v>35335564</v>
      </c>
      <c r="AF175" s="32">
        <v>0</v>
      </c>
      <c r="AG175" s="32">
        <v>7641566</v>
      </c>
      <c r="AH175" s="32">
        <v>0</v>
      </c>
      <c r="AI175" s="32">
        <v>0</v>
      </c>
      <c r="AJ175" s="32">
        <v>356819</v>
      </c>
      <c r="AK175" s="32">
        <v>0</v>
      </c>
      <c r="AL175" s="32">
        <v>36271419</v>
      </c>
      <c r="AM175" s="32">
        <v>0</v>
      </c>
      <c r="AN175" s="32">
        <v>7530563</v>
      </c>
      <c r="AO175" s="32">
        <v>0</v>
      </c>
      <c r="AP175" s="32">
        <v>0</v>
      </c>
      <c r="AQ175" s="32">
        <v>356819</v>
      </c>
      <c r="AR175" s="32">
        <v>5328</v>
      </c>
      <c r="AS175" s="32">
        <v>36283928</v>
      </c>
      <c r="AT175" s="32">
        <v>0</v>
      </c>
      <c r="AU175" s="32">
        <v>7350657</v>
      </c>
      <c r="AV175" s="32">
        <v>0</v>
      </c>
      <c r="AW175" s="32">
        <v>0</v>
      </c>
      <c r="AX175" s="32">
        <v>356819</v>
      </c>
      <c r="AY175" s="32">
        <v>0</v>
      </c>
      <c r="AZ175" s="32">
        <v>43083094</v>
      </c>
      <c r="BA175" s="32">
        <v>0</v>
      </c>
      <c r="BB175" s="32">
        <v>7219100</v>
      </c>
      <c r="BC175" s="32">
        <v>0</v>
      </c>
      <c r="BD175" s="32">
        <v>0</v>
      </c>
      <c r="BE175" s="32">
        <v>356819</v>
      </c>
      <c r="BF175" s="32">
        <v>3651</v>
      </c>
      <c r="BG175" s="32">
        <v>44633981</v>
      </c>
      <c r="BH175" s="32">
        <v>0</v>
      </c>
      <c r="BI175" s="32">
        <v>8335754</v>
      </c>
      <c r="BJ175" s="32">
        <v>0</v>
      </c>
      <c r="BK175" s="32">
        <v>0</v>
      </c>
      <c r="BL175" s="32">
        <v>962626</v>
      </c>
      <c r="BM175" s="32">
        <v>336613</v>
      </c>
      <c r="BN175" s="32">
        <v>45906765</v>
      </c>
      <c r="BO175" s="32">
        <v>700000</v>
      </c>
      <c r="BP175" s="32">
        <v>9036162.5</v>
      </c>
      <c r="BQ175" s="32">
        <v>0</v>
      </c>
      <c r="BR175" s="32">
        <v>0</v>
      </c>
      <c r="BS175" s="32">
        <v>962626</v>
      </c>
      <c r="BT175" s="32">
        <v>14972</v>
      </c>
      <c r="BU175" s="32">
        <v>49743299</v>
      </c>
      <c r="BV175" s="32">
        <v>1184010</v>
      </c>
      <c r="BW175" s="32">
        <v>9472448</v>
      </c>
      <c r="BX175" s="32">
        <v>0</v>
      </c>
      <c r="BY175" s="32">
        <v>0</v>
      </c>
      <c r="BZ175" s="32">
        <v>1142626</v>
      </c>
      <c r="CA175" s="32">
        <v>18126</v>
      </c>
      <c r="CB175" s="32">
        <v>54890144</v>
      </c>
      <c r="CC175" s="32">
        <v>1245135</v>
      </c>
      <c r="CD175" s="32">
        <v>9823363</v>
      </c>
      <c r="CE175" s="32">
        <v>0</v>
      </c>
      <c r="CF175" s="32">
        <v>0</v>
      </c>
      <c r="CG175" s="32">
        <v>1142626</v>
      </c>
      <c r="CH175" s="32">
        <v>35809</v>
      </c>
      <c r="CI175" s="32">
        <v>54800909</v>
      </c>
      <c r="CJ175" s="32">
        <v>1303291</v>
      </c>
      <c r="CK175" s="32">
        <v>9286775</v>
      </c>
      <c r="CL175" s="32">
        <v>0</v>
      </c>
      <c r="CN175" s="32">
        <v>1142626</v>
      </c>
      <c r="CO175" s="32">
        <v>19431</v>
      </c>
      <c r="CP175" s="32">
        <v>61386666</v>
      </c>
      <c r="CQ175" s="32">
        <v>1357248</v>
      </c>
      <c r="CR175" s="32">
        <v>10254663</v>
      </c>
      <c r="CS175" s="32">
        <v>0</v>
      </c>
      <c r="CU175" s="32">
        <v>1653564</v>
      </c>
      <c r="CV175" s="32">
        <v>15075</v>
      </c>
      <c r="CW175" s="32">
        <v>66465447</v>
      </c>
      <c r="CX175" s="32">
        <v>2015385</v>
      </c>
      <c r="CY175" s="32">
        <v>10308191</v>
      </c>
      <c r="CZ175" s="32">
        <v>0</v>
      </c>
      <c r="DB175" s="32">
        <v>1714513</v>
      </c>
      <c r="DC175" s="32">
        <v>7369</v>
      </c>
      <c r="DD175" s="32">
        <v>70705971</v>
      </c>
      <c r="DE175" s="32">
        <v>2090835</v>
      </c>
      <c r="DF175" s="32">
        <v>10173538</v>
      </c>
      <c r="DG175" s="32">
        <v>0</v>
      </c>
      <c r="DI175" s="32">
        <v>1881240</v>
      </c>
      <c r="DJ175" s="32">
        <v>18570</v>
      </c>
      <c r="DK175" s="32">
        <v>73218329</v>
      </c>
      <c r="DL175" s="32">
        <v>1975541</v>
      </c>
      <c r="DM175" s="32">
        <v>10193329</v>
      </c>
      <c r="DN175" s="32">
        <v>0</v>
      </c>
      <c r="DP175" s="32">
        <v>1881240</v>
      </c>
      <c r="DQ175" s="32">
        <v>6733</v>
      </c>
      <c r="DR175" s="32">
        <v>79133470</v>
      </c>
      <c r="DS175" s="32">
        <v>2348922</v>
      </c>
      <c r="DT175" s="32">
        <v>11171433</v>
      </c>
      <c r="DU175" s="32">
        <v>0</v>
      </c>
      <c r="DW175" s="32">
        <v>1981240</v>
      </c>
      <c r="DX175" s="38">
        <v>29422</v>
      </c>
      <c r="DY175" s="36">
        <v>77070827</v>
      </c>
      <c r="DZ175" s="36">
        <v>2554521</v>
      </c>
      <c r="EA175" s="38">
        <v>12071466</v>
      </c>
      <c r="EB175" s="32">
        <v>0</v>
      </c>
      <c r="ED175" s="32">
        <v>1981240</v>
      </c>
      <c r="EF175" s="32">
        <v>74684161</v>
      </c>
      <c r="EG175" s="32">
        <v>2886123</v>
      </c>
      <c r="EH175" s="32">
        <v>12740424</v>
      </c>
      <c r="EI175" s="32">
        <v>0</v>
      </c>
      <c r="EK175" s="32">
        <v>2050267</v>
      </c>
      <c r="EL175" s="32">
        <v>64333</v>
      </c>
      <c r="EM175" s="32">
        <v>75664429</v>
      </c>
      <c r="EN175" s="32">
        <v>3853284</v>
      </c>
      <c r="EO175" s="32">
        <v>12299413</v>
      </c>
      <c r="EP175" s="32">
        <v>0</v>
      </c>
      <c r="ER175" s="32">
        <v>1500000</v>
      </c>
      <c r="ET175" s="32">
        <v>72788341</v>
      </c>
      <c r="EU175" s="32">
        <v>3422647</v>
      </c>
      <c r="EV175" s="32">
        <v>11596806</v>
      </c>
      <c r="EW175" s="32">
        <v>0</v>
      </c>
      <c r="EY175" s="32">
        <v>1500000</v>
      </c>
      <c r="FA175" s="32">
        <v>71041926</v>
      </c>
      <c r="FB175" s="32">
        <v>4837158</v>
      </c>
      <c r="FC175" s="32">
        <v>11986597</v>
      </c>
      <c r="FD175" s="32">
        <v>0</v>
      </c>
      <c r="FF175" s="32">
        <v>1500000</v>
      </c>
      <c r="FH175" s="32">
        <v>69282075</v>
      </c>
      <c r="FI175" s="32">
        <v>9315578</v>
      </c>
      <c r="FJ175" s="32">
        <v>7158149</v>
      </c>
      <c r="FK175" s="32">
        <v>0</v>
      </c>
      <c r="FL175" s="32"/>
      <c r="FM175" s="32">
        <v>1500000</v>
      </c>
      <c r="FN175" s="32"/>
      <c r="FO175" s="5">
        <v>73540969</v>
      </c>
      <c r="FP175" s="5">
        <v>10477856</v>
      </c>
      <c r="FQ175" s="5">
        <v>5223023</v>
      </c>
      <c r="FR175" s="5">
        <v>0</v>
      </c>
      <c r="FS175" s="5">
        <v>0</v>
      </c>
      <c r="FT175" s="5">
        <v>1500000</v>
      </c>
      <c r="FU175" s="5">
        <v>0</v>
      </c>
      <c r="FV175" s="5">
        <v>72697706</v>
      </c>
      <c r="FW175" s="5">
        <v>5903071</v>
      </c>
      <c r="FX175" s="5">
        <v>8283813</v>
      </c>
      <c r="FY175" s="5">
        <v>0</v>
      </c>
      <c r="FZ175" s="5">
        <v>0</v>
      </c>
      <c r="GA175" s="5">
        <v>1500000</v>
      </c>
      <c r="GB175" s="5">
        <v>0</v>
      </c>
      <c r="GC175" s="5">
        <v>71682744</v>
      </c>
      <c r="GD175" s="5">
        <v>6982466</v>
      </c>
      <c r="GE175" s="5">
        <v>7013409</v>
      </c>
      <c r="GF175" s="5">
        <v>0</v>
      </c>
      <c r="GG175" s="5">
        <v>0</v>
      </c>
      <c r="GH175" s="5">
        <v>1500000</v>
      </c>
      <c r="GI175" s="5">
        <v>0</v>
      </c>
      <c r="GJ175" s="5">
        <f>INDEX(Sheet1!$D$2:$D$434,MATCH(Data!B175,Sheet1!$B$2:$B$434,0))</f>
        <v>80475961</v>
      </c>
      <c r="GK175" s="5">
        <f>INDEX(Sheet1!$E$2:$E$434,MATCH(Data!B175,Sheet1!$B$2:$B$434,0))</f>
        <v>6972363</v>
      </c>
      <c r="GL175" s="5">
        <f>INDEX(Sheet1!$H$2:$H$434,MATCH(Data!B175,Sheet1!$B$2:$B$434,0))</f>
        <v>6626029</v>
      </c>
      <c r="GM175" s="5">
        <f>INDEX(Sheet1!$K$2:$K$434,MATCH(Data!B175,Sheet1!$B$2:$B$434,0))</f>
        <v>0</v>
      </c>
      <c r="GN175" s="5">
        <f>INDEX(Sheet1!$F$2:$F$434,MATCH(Data!B175,Sheet1!$B$2:$B$434,0))</f>
        <v>0</v>
      </c>
      <c r="GO175" s="5">
        <f>INDEX(Sheet1!$I$2:$I$434,MATCH(Data!B175,Sheet1!$B$2:$B$434,0))</f>
        <v>1500000</v>
      </c>
      <c r="GP175" s="5">
        <f>INDEX(Sheet1!$J$2:$J$434,MATCH(Data!B175,Sheet1!$B$2:$B$434,0))</f>
        <v>0</v>
      </c>
      <c r="GQ175" s="5">
        <v>75891832</v>
      </c>
      <c r="GR175" s="5">
        <v>5391272</v>
      </c>
      <c r="GS175" s="5">
        <v>6913369</v>
      </c>
      <c r="GT175" s="5">
        <v>0</v>
      </c>
      <c r="GU175" s="5">
        <v>0</v>
      </c>
      <c r="GV175" s="5">
        <v>1500000</v>
      </c>
      <c r="GW175" s="5">
        <v>0</v>
      </c>
    </row>
    <row r="176" spans="1:205" ht="12.75">
      <c r="A176" s="32">
        <v>1376</v>
      </c>
      <c r="B176" s="32" t="s">
        <v>258</v>
      </c>
      <c r="C176" s="32">
        <v>17848469</v>
      </c>
      <c r="D176" s="32">
        <v>0</v>
      </c>
      <c r="E176" s="32">
        <v>2007952</v>
      </c>
      <c r="F176" s="32">
        <v>0</v>
      </c>
      <c r="G176" s="32">
        <v>0</v>
      </c>
      <c r="H176" s="32">
        <v>68548</v>
      </c>
      <c r="I176" s="32">
        <v>0</v>
      </c>
      <c r="J176" s="32">
        <v>18418058</v>
      </c>
      <c r="K176" s="32">
        <v>1240</v>
      </c>
      <c r="L176" s="32">
        <v>2124134</v>
      </c>
      <c r="M176" s="32">
        <v>0</v>
      </c>
      <c r="N176" s="32">
        <v>0</v>
      </c>
      <c r="O176" s="32">
        <v>90007</v>
      </c>
      <c r="P176" s="32">
        <v>513</v>
      </c>
      <c r="Q176" s="32">
        <v>18412063</v>
      </c>
      <c r="R176" s="32">
        <v>1240</v>
      </c>
      <c r="S176" s="32">
        <v>2157234</v>
      </c>
      <c r="T176" s="32">
        <v>0</v>
      </c>
      <c r="U176" s="32">
        <v>0</v>
      </c>
      <c r="V176" s="32">
        <v>89510</v>
      </c>
      <c r="W176" s="32">
        <v>4887</v>
      </c>
      <c r="X176" s="32">
        <v>14810071</v>
      </c>
      <c r="Y176" s="32">
        <v>1240</v>
      </c>
      <c r="Z176" s="32">
        <v>2438990</v>
      </c>
      <c r="AA176" s="32">
        <v>0</v>
      </c>
      <c r="AB176" s="32">
        <v>0</v>
      </c>
      <c r="AC176" s="32">
        <v>125960</v>
      </c>
      <c r="AD176" s="32">
        <v>3363</v>
      </c>
      <c r="AE176" s="32">
        <v>15527394</v>
      </c>
      <c r="AF176" s="32">
        <v>1240</v>
      </c>
      <c r="AG176" s="32">
        <v>2440824</v>
      </c>
      <c r="AH176" s="32">
        <v>0</v>
      </c>
      <c r="AI176" s="32">
        <v>0</v>
      </c>
      <c r="AJ176" s="32">
        <v>125960</v>
      </c>
      <c r="AK176" s="32">
        <v>2493</v>
      </c>
      <c r="AL176" s="32">
        <v>15890836</v>
      </c>
      <c r="AM176" s="32">
        <v>265660</v>
      </c>
      <c r="AN176" s="32">
        <v>2688869</v>
      </c>
      <c r="AO176" s="32">
        <v>0</v>
      </c>
      <c r="AP176" s="32">
        <v>0</v>
      </c>
      <c r="AQ176" s="32">
        <v>125960</v>
      </c>
      <c r="AR176" s="32">
        <v>1477</v>
      </c>
      <c r="AS176" s="32">
        <v>15955120</v>
      </c>
      <c r="AT176" s="32">
        <v>265660</v>
      </c>
      <c r="AU176" s="32">
        <v>2934152</v>
      </c>
      <c r="AV176" s="32">
        <v>0</v>
      </c>
      <c r="AW176" s="32">
        <v>0</v>
      </c>
      <c r="AX176" s="32">
        <v>125960</v>
      </c>
      <c r="AY176" s="32">
        <v>534</v>
      </c>
      <c r="AZ176" s="32">
        <v>16671712</v>
      </c>
      <c r="BA176" s="32">
        <v>265660</v>
      </c>
      <c r="BB176" s="32">
        <v>2268864</v>
      </c>
      <c r="BC176" s="32">
        <v>0</v>
      </c>
      <c r="BD176" s="32">
        <v>0</v>
      </c>
      <c r="BE176" s="32">
        <v>137869</v>
      </c>
      <c r="BF176" s="32">
        <v>161</v>
      </c>
      <c r="BG176" s="32">
        <v>18949922</v>
      </c>
      <c r="BH176" s="32">
        <v>61695</v>
      </c>
      <c r="BI176" s="32">
        <v>3100994</v>
      </c>
      <c r="BJ176" s="32">
        <v>0</v>
      </c>
      <c r="BK176" s="32">
        <v>0</v>
      </c>
      <c r="BL176" s="32">
        <v>170241</v>
      </c>
      <c r="BM176" s="32">
        <v>0</v>
      </c>
      <c r="BN176" s="32">
        <v>19191060</v>
      </c>
      <c r="BO176" s="32">
        <v>0</v>
      </c>
      <c r="BP176" s="32">
        <v>3660774</v>
      </c>
      <c r="BQ176" s="32">
        <v>0</v>
      </c>
      <c r="BR176" s="32">
        <v>395066</v>
      </c>
      <c r="BS176" s="32">
        <v>181795</v>
      </c>
      <c r="BT176" s="32">
        <v>1044</v>
      </c>
      <c r="BU176" s="32">
        <v>21784626</v>
      </c>
      <c r="BV176" s="32">
        <v>0</v>
      </c>
      <c r="BW176" s="32">
        <v>3867572</v>
      </c>
      <c r="BX176" s="32">
        <v>0</v>
      </c>
      <c r="BY176" s="32">
        <v>217000</v>
      </c>
      <c r="BZ176" s="32">
        <v>216167</v>
      </c>
      <c r="CA176" s="32">
        <v>2697</v>
      </c>
      <c r="CB176" s="32">
        <v>22874244</v>
      </c>
      <c r="CC176" s="32">
        <v>0</v>
      </c>
      <c r="CD176" s="32">
        <v>3859725</v>
      </c>
      <c r="CE176" s="32">
        <v>0</v>
      </c>
      <c r="CF176" s="32">
        <v>217000</v>
      </c>
      <c r="CG176" s="32">
        <v>212794</v>
      </c>
      <c r="CH176" s="32">
        <v>8411</v>
      </c>
      <c r="CI176" s="32">
        <v>22526612</v>
      </c>
      <c r="CK176" s="32">
        <v>3867500</v>
      </c>
      <c r="CL176" s="32">
        <v>0</v>
      </c>
      <c r="CM176" s="32">
        <v>217000</v>
      </c>
      <c r="CN176" s="32">
        <v>219388</v>
      </c>
      <c r="CO176" s="32">
        <v>1827</v>
      </c>
      <c r="CP176" s="32">
        <v>24349027</v>
      </c>
      <c r="CR176" s="32">
        <v>3868844</v>
      </c>
      <c r="CS176" s="32">
        <v>0</v>
      </c>
      <c r="CT176" s="32">
        <v>217000</v>
      </c>
      <c r="CU176" s="32">
        <v>204055</v>
      </c>
      <c r="CV176" s="32">
        <v>1600</v>
      </c>
      <c r="CW176" s="32">
        <v>25802358</v>
      </c>
      <c r="CX176" s="32">
        <v>54269</v>
      </c>
      <c r="CY176" s="32">
        <v>3883588</v>
      </c>
      <c r="CZ176" s="32">
        <v>0</v>
      </c>
      <c r="DA176" s="32">
        <v>192000</v>
      </c>
      <c r="DB176" s="32">
        <v>204055</v>
      </c>
      <c r="DC176" s="32">
        <v>2904</v>
      </c>
      <c r="DD176" s="32">
        <v>27664894</v>
      </c>
      <c r="DE176" s="32">
        <v>54269</v>
      </c>
      <c r="DF176" s="32">
        <v>3841563</v>
      </c>
      <c r="DG176" s="32">
        <v>0</v>
      </c>
      <c r="DH176" s="32">
        <v>192000</v>
      </c>
      <c r="DI176" s="32">
        <v>204055</v>
      </c>
      <c r="DJ176" s="32">
        <v>1623</v>
      </c>
      <c r="DK176" s="32">
        <v>29545255</v>
      </c>
      <c r="DM176" s="32">
        <v>2554313</v>
      </c>
      <c r="DN176" s="32">
        <v>0</v>
      </c>
      <c r="DO176" s="32">
        <v>192000</v>
      </c>
      <c r="DP176" s="32">
        <v>204055</v>
      </c>
      <c r="DQ176" s="32">
        <v>612</v>
      </c>
      <c r="DR176" s="32">
        <v>30437542</v>
      </c>
      <c r="DS176" s="32">
        <v>30000</v>
      </c>
      <c r="DT176" s="32">
        <v>2556635.97</v>
      </c>
      <c r="DU176" s="32">
        <v>0</v>
      </c>
      <c r="DV176" s="32">
        <v>192000</v>
      </c>
      <c r="DW176" s="32">
        <v>204055</v>
      </c>
      <c r="DX176" s="38">
        <v>59856</v>
      </c>
      <c r="DY176" s="36">
        <v>29161491</v>
      </c>
      <c r="DZ176" s="36">
        <v>30000</v>
      </c>
      <c r="EA176" s="38">
        <v>2549775</v>
      </c>
      <c r="EB176" s="32">
        <v>0</v>
      </c>
      <c r="EC176" s="32">
        <v>192000</v>
      </c>
      <c r="ED176" s="32">
        <v>204055</v>
      </c>
      <c r="EE176" s="32">
        <v>1827</v>
      </c>
      <c r="EF176" s="32">
        <v>30611745</v>
      </c>
      <c r="EG176" s="32">
        <v>30000</v>
      </c>
      <c r="EH176" s="32">
        <v>2548450</v>
      </c>
      <c r="EI176" s="32">
        <v>0</v>
      </c>
      <c r="EJ176" s="32">
        <v>192000</v>
      </c>
      <c r="EK176" s="32">
        <v>204055</v>
      </c>
      <c r="EL176" s="32">
        <v>2955</v>
      </c>
      <c r="EM176" s="32">
        <v>31956423</v>
      </c>
      <c r="EN176" s="32">
        <v>30000</v>
      </c>
      <c r="EO176" s="32">
        <v>2548450</v>
      </c>
      <c r="EP176" s="32">
        <v>0</v>
      </c>
      <c r="EQ176" s="32">
        <v>192000</v>
      </c>
      <c r="ER176" s="32">
        <v>204055</v>
      </c>
      <c r="ES176" s="32">
        <v>3346</v>
      </c>
      <c r="ET176" s="32">
        <v>29767056</v>
      </c>
      <c r="EU176" s="32">
        <v>30000</v>
      </c>
      <c r="EV176" s="32">
        <v>3940980</v>
      </c>
      <c r="EW176" s="32">
        <v>0</v>
      </c>
      <c r="EX176" s="32">
        <v>192000</v>
      </c>
      <c r="EY176" s="32">
        <v>204055</v>
      </c>
      <c r="EZ176" s="32">
        <v>774</v>
      </c>
      <c r="FA176" s="32">
        <v>31005805</v>
      </c>
      <c r="FB176" s="32">
        <v>30000</v>
      </c>
      <c r="FC176" s="32">
        <v>4073586</v>
      </c>
      <c r="FD176" s="32">
        <v>0</v>
      </c>
      <c r="FE176" s="32">
        <v>225000</v>
      </c>
      <c r="FF176" s="32">
        <v>204055</v>
      </c>
      <c r="FG176" s="32">
        <v>6408</v>
      </c>
      <c r="FH176" s="32">
        <v>30810350</v>
      </c>
      <c r="FI176" s="32">
        <v>30000</v>
      </c>
      <c r="FJ176" s="32">
        <v>4234094</v>
      </c>
      <c r="FK176" s="32">
        <v>0</v>
      </c>
      <c r="FL176" s="32">
        <v>225000</v>
      </c>
      <c r="FM176" s="32">
        <v>215255</v>
      </c>
      <c r="FN176" s="32">
        <v>25113</v>
      </c>
      <c r="FO176" s="5">
        <v>31409640</v>
      </c>
      <c r="FP176" s="5">
        <v>35000</v>
      </c>
      <c r="FQ176" s="5">
        <v>4236631</v>
      </c>
      <c r="FR176" s="5">
        <v>0</v>
      </c>
      <c r="FS176" s="5">
        <v>225000</v>
      </c>
      <c r="FT176" s="5">
        <v>215255</v>
      </c>
      <c r="FU176" s="5">
        <v>6452</v>
      </c>
      <c r="FV176" s="5">
        <v>31673493</v>
      </c>
      <c r="FW176" s="5">
        <v>35000</v>
      </c>
      <c r="FX176" s="5">
        <v>4904188</v>
      </c>
      <c r="FY176" s="5">
        <v>0</v>
      </c>
      <c r="FZ176" s="5">
        <v>225000</v>
      </c>
      <c r="GA176" s="5">
        <v>215255</v>
      </c>
      <c r="GB176" s="5">
        <v>38370</v>
      </c>
      <c r="GC176" s="5">
        <v>29698988</v>
      </c>
      <c r="GD176" s="5">
        <v>0</v>
      </c>
      <c r="GE176" s="5">
        <v>7418871</v>
      </c>
      <c r="GF176" s="5">
        <v>0</v>
      </c>
      <c r="GG176" s="5">
        <v>225000</v>
      </c>
      <c r="GH176" s="5">
        <v>290255</v>
      </c>
      <c r="GI176" s="5">
        <v>0</v>
      </c>
      <c r="GJ176" s="5">
        <f>INDEX(Sheet1!$D$2:$D$434,MATCH(Data!B176,Sheet1!$B$2:$B$434,0))</f>
        <v>29025954</v>
      </c>
      <c r="GK176" s="5">
        <f>INDEX(Sheet1!$E$2:$E$434,MATCH(Data!B176,Sheet1!$B$2:$B$434,0))</f>
        <v>0</v>
      </c>
      <c r="GL176" s="5">
        <f>INDEX(Sheet1!$H$2:$H$434,MATCH(Data!B176,Sheet1!$B$2:$B$434,0))</f>
        <v>8812608</v>
      </c>
      <c r="GM176" s="5">
        <f>INDEX(Sheet1!$K$2:$K$434,MATCH(Data!B176,Sheet1!$B$2:$B$434,0))</f>
        <v>0</v>
      </c>
      <c r="GN176" s="5">
        <f>INDEX(Sheet1!$F$2:$F$434,MATCH(Data!B176,Sheet1!$B$2:$B$434,0))</f>
        <v>1344575</v>
      </c>
      <c r="GO176" s="5">
        <f>INDEX(Sheet1!$I$2:$I$434,MATCH(Data!B176,Sheet1!$B$2:$B$434,0))</f>
        <v>400000</v>
      </c>
      <c r="GP176" s="5">
        <f>INDEX(Sheet1!$J$2:$J$434,MATCH(Data!B176,Sheet1!$B$2:$B$434,0))</f>
        <v>0</v>
      </c>
      <c r="GQ176" s="5">
        <v>28707782</v>
      </c>
      <c r="GR176" s="5">
        <v>0</v>
      </c>
      <c r="GS176" s="5">
        <v>5831245</v>
      </c>
      <c r="GT176" s="5">
        <v>0</v>
      </c>
      <c r="GU176" s="5">
        <v>4184795</v>
      </c>
      <c r="GV176" s="5">
        <v>550000</v>
      </c>
      <c r="GW176" s="5">
        <v>88736</v>
      </c>
    </row>
    <row r="177" spans="1:205" ht="12.75">
      <c r="A177" s="32">
        <v>2800</v>
      </c>
      <c r="B177" s="32" t="s">
        <v>259</v>
      </c>
      <c r="C177" s="32">
        <v>5672761</v>
      </c>
      <c r="D177" s="32">
        <v>0</v>
      </c>
      <c r="E177" s="32">
        <v>273063</v>
      </c>
      <c r="F177" s="32">
        <v>0</v>
      </c>
      <c r="G177" s="32">
        <v>0</v>
      </c>
      <c r="H177" s="32">
        <v>0</v>
      </c>
      <c r="I177" s="32">
        <v>0</v>
      </c>
      <c r="J177" s="32">
        <v>5746736.35</v>
      </c>
      <c r="K177" s="32">
        <v>0</v>
      </c>
      <c r="L177" s="32">
        <v>688883</v>
      </c>
      <c r="M177" s="32">
        <v>0</v>
      </c>
      <c r="N177" s="32">
        <v>0</v>
      </c>
      <c r="O177" s="32">
        <v>0</v>
      </c>
      <c r="P177" s="32">
        <v>0</v>
      </c>
      <c r="Q177" s="32">
        <v>5878131</v>
      </c>
      <c r="R177" s="32">
        <v>0</v>
      </c>
      <c r="S177" s="32">
        <v>746175</v>
      </c>
      <c r="T177" s="32">
        <v>0</v>
      </c>
      <c r="U177" s="32">
        <v>0</v>
      </c>
      <c r="V177" s="32">
        <v>0</v>
      </c>
      <c r="W177" s="32">
        <v>0</v>
      </c>
      <c r="X177" s="32">
        <v>4342583</v>
      </c>
      <c r="Y177" s="32">
        <v>0</v>
      </c>
      <c r="Z177" s="32">
        <v>1178349</v>
      </c>
      <c r="AA177" s="32">
        <v>0</v>
      </c>
      <c r="AB177" s="32">
        <v>0</v>
      </c>
      <c r="AC177" s="32">
        <v>0</v>
      </c>
      <c r="AD177" s="32">
        <v>659</v>
      </c>
      <c r="AE177" s="32">
        <v>4801095</v>
      </c>
      <c r="AF177" s="32">
        <v>0</v>
      </c>
      <c r="AG177" s="32">
        <v>1187752</v>
      </c>
      <c r="AH177" s="32">
        <v>0</v>
      </c>
      <c r="AI177" s="32">
        <v>0</v>
      </c>
      <c r="AJ177" s="32">
        <v>0</v>
      </c>
      <c r="AK177" s="32">
        <v>0</v>
      </c>
      <c r="AL177" s="32">
        <v>5211213</v>
      </c>
      <c r="AM177" s="32">
        <v>0</v>
      </c>
      <c r="AN177" s="32">
        <v>1156236</v>
      </c>
      <c r="AO177" s="32">
        <v>0</v>
      </c>
      <c r="AP177" s="32">
        <v>0</v>
      </c>
      <c r="AQ177" s="32">
        <v>0</v>
      </c>
      <c r="AR177" s="32">
        <v>2559</v>
      </c>
      <c r="AS177" s="32">
        <v>5111168</v>
      </c>
      <c r="AT177" s="32">
        <v>0</v>
      </c>
      <c r="AU177" s="32">
        <v>1789198</v>
      </c>
      <c r="AV177" s="32">
        <v>0</v>
      </c>
      <c r="AW177" s="32">
        <v>0</v>
      </c>
      <c r="AX177" s="32">
        <v>0</v>
      </c>
      <c r="AY177" s="32">
        <v>674</v>
      </c>
      <c r="AZ177" s="32">
        <v>5483050</v>
      </c>
      <c r="BA177" s="32">
        <v>0</v>
      </c>
      <c r="BB177" s="32">
        <v>1161021</v>
      </c>
      <c r="BC177" s="32">
        <v>0</v>
      </c>
      <c r="BD177" s="32">
        <v>0</v>
      </c>
      <c r="BE177" s="32">
        <v>0</v>
      </c>
      <c r="BF177" s="32">
        <v>851</v>
      </c>
      <c r="BG177" s="32">
        <v>5599970</v>
      </c>
      <c r="BH177" s="32">
        <v>0</v>
      </c>
      <c r="BI177" s="32">
        <v>1116260</v>
      </c>
      <c r="BJ177" s="32">
        <v>0</v>
      </c>
      <c r="BK177" s="32">
        <v>0</v>
      </c>
      <c r="BL177" s="32">
        <v>0</v>
      </c>
      <c r="BM177" s="32">
        <v>0</v>
      </c>
      <c r="BN177" s="32">
        <v>5750720</v>
      </c>
      <c r="BO177" s="32">
        <v>0</v>
      </c>
      <c r="BP177" s="32">
        <v>1157518</v>
      </c>
      <c r="BQ177" s="32">
        <v>0</v>
      </c>
      <c r="BR177" s="32">
        <v>0</v>
      </c>
      <c r="BS177" s="32">
        <v>0</v>
      </c>
      <c r="BT177" s="32">
        <v>385</v>
      </c>
      <c r="BU177" s="32">
        <v>6330400</v>
      </c>
      <c r="BV177" s="32">
        <v>0</v>
      </c>
      <c r="BW177" s="32">
        <v>1175373</v>
      </c>
      <c r="BX177" s="32">
        <v>0</v>
      </c>
      <c r="BY177" s="32">
        <v>0</v>
      </c>
      <c r="BZ177" s="32">
        <v>0</v>
      </c>
      <c r="CA177" s="32">
        <v>0</v>
      </c>
      <c r="CB177" s="32">
        <v>6970942</v>
      </c>
      <c r="CC177" s="32">
        <v>0</v>
      </c>
      <c r="CD177" s="32">
        <v>1198208</v>
      </c>
      <c r="CE177" s="32">
        <v>0</v>
      </c>
      <c r="CF177" s="32">
        <v>0</v>
      </c>
      <c r="CG177" s="32">
        <v>0</v>
      </c>
      <c r="CH177" s="32">
        <v>225</v>
      </c>
      <c r="CI177" s="32">
        <v>7595028</v>
      </c>
      <c r="CJ177" s="32">
        <v>44118</v>
      </c>
      <c r="CK177" s="32">
        <v>1177296</v>
      </c>
      <c r="CL177" s="32">
        <v>0</v>
      </c>
      <c r="CO177" s="32">
        <v>280</v>
      </c>
      <c r="CP177" s="32">
        <v>7817281</v>
      </c>
      <c r="CQ177" s="32">
        <v>48525</v>
      </c>
      <c r="CR177" s="32">
        <v>1052484</v>
      </c>
      <c r="CS177" s="32">
        <v>0</v>
      </c>
      <c r="CV177" s="32">
        <v>2981</v>
      </c>
      <c r="CW177" s="32">
        <v>8854994</v>
      </c>
      <c r="CX177" s="32">
        <v>135364</v>
      </c>
      <c r="CY177" s="32">
        <v>1049797</v>
      </c>
      <c r="CZ177" s="32">
        <v>0</v>
      </c>
      <c r="DC177" s="32">
        <v>841</v>
      </c>
      <c r="DD177" s="32">
        <v>9247377</v>
      </c>
      <c r="DE177" s="32">
        <v>48525</v>
      </c>
      <c r="DF177" s="32">
        <v>1049634</v>
      </c>
      <c r="DG177" s="32">
        <v>0</v>
      </c>
      <c r="DK177" s="32">
        <v>9620802</v>
      </c>
      <c r="DL177" s="32">
        <v>147425</v>
      </c>
      <c r="DM177" s="32">
        <v>1053058</v>
      </c>
      <c r="DN177" s="32">
        <v>0</v>
      </c>
      <c r="DQ177" s="32">
        <v>813</v>
      </c>
      <c r="DR177" s="32">
        <v>9795391</v>
      </c>
      <c r="DS177" s="32">
        <v>147425</v>
      </c>
      <c r="DT177" s="32">
        <v>1052200</v>
      </c>
      <c r="DU177" s="32">
        <v>0</v>
      </c>
      <c r="DW177" s="32">
        <v>39494</v>
      </c>
      <c r="DX177" s="38">
        <v>1057</v>
      </c>
      <c r="DY177" s="36">
        <v>9617217</v>
      </c>
      <c r="DZ177" s="36">
        <v>145386</v>
      </c>
      <c r="EA177" s="38">
        <v>1051600</v>
      </c>
      <c r="EB177" s="32">
        <v>0</v>
      </c>
      <c r="ED177" s="32">
        <v>24311</v>
      </c>
      <c r="EE177" s="32">
        <v>2211</v>
      </c>
      <c r="EF177" s="32">
        <v>10055697</v>
      </c>
      <c r="EG177" s="32">
        <v>332522</v>
      </c>
      <c r="EH177" s="32">
        <v>1049800</v>
      </c>
      <c r="EI177" s="32">
        <v>0</v>
      </c>
      <c r="EK177" s="32">
        <v>35000</v>
      </c>
      <c r="EL177" s="32">
        <v>320</v>
      </c>
      <c r="EM177" s="32">
        <v>10326583</v>
      </c>
      <c r="EN177" s="32">
        <v>336717</v>
      </c>
      <c r="EO177" s="32">
        <v>1051700</v>
      </c>
      <c r="EP177" s="32">
        <v>0</v>
      </c>
      <c r="ER177" s="32">
        <v>35000</v>
      </c>
      <c r="ES177" s="32">
        <v>48</v>
      </c>
      <c r="ET177" s="32">
        <v>9623428</v>
      </c>
      <c r="EU177" s="32">
        <v>331954</v>
      </c>
      <c r="EV177" s="32">
        <v>1047300</v>
      </c>
      <c r="EW177" s="32">
        <v>0</v>
      </c>
      <c r="EY177" s="32">
        <v>35000</v>
      </c>
      <c r="EZ177" s="32">
        <v>214</v>
      </c>
      <c r="FA177" s="32">
        <v>9386356</v>
      </c>
      <c r="FB177" s="32">
        <v>336613</v>
      </c>
      <c r="FC177" s="32">
        <v>1365013</v>
      </c>
      <c r="FD177" s="32">
        <v>0</v>
      </c>
      <c r="FF177" s="32">
        <v>35000</v>
      </c>
      <c r="FH177" s="32">
        <v>9073139</v>
      </c>
      <c r="FI177" s="32">
        <v>335598</v>
      </c>
      <c r="FJ177" s="32">
        <v>1696164</v>
      </c>
      <c r="FK177" s="32">
        <v>0</v>
      </c>
      <c r="FM177" s="32">
        <v>35000</v>
      </c>
      <c r="FN177" s="32"/>
      <c r="FO177" s="5">
        <v>9332071</v>
      </c>
      <c r="FP177" s="5">
        <v>334008</v>
      </c>
      <c r="FQ177" s="5">
        <v>1877906</v>
      </c>
      <c r="FR177" s="5">
        <v>0</v>
      </c>
      <c r="FS177" s="5">
        <v>0</v>
      </c>
      <c r="FT177" s="5">
        <v>35000</v>
      </c>
      <c r="FU177" s="5">
        <v>0</v>
      </c>
      <c r="FV177" s="5">
        <v>9286066</v>
      </c>
      <c r="FW177" s="5">
        <v>312085</v>
      </c>
      <c r="FX177" s="5">
        <v>1877906</v>
      </c>
      <c r="FY177" s="5">
        <v>0</v>
      </c>
      <c r="FZ177" s="5">
        <v>0</v>
      </c>
      <c r="GA177" s="5">
        <v>61000</v>
      </c>
      <c r="GB177" s="5">
        <v>0</v>
      </c>
      <c r="GC177" s="5">
        <v>9767098</v>
      </c>
      <c r="GD177" s="5">
        <v>296000</v>
      </c>
      <c r="GE177" s="5">
        <v>1889275</v>
      </c>
      <c r="GF177" s="5">
        <v>0</v>
      </c>
      <c r="GG177" s="5">
        <v>0</v>
      </c>
      <c r="GH177" s="5">
        <v>83000</v>
      </c>
      <c r="GI177" s="5">
        <v>0</v>
      </c>
      <c r="GJ177" s="5">
        <f>INDEX(Sheet1!$D$2:$D$434,MATCH(Data!B177,Sheet1!$B$2:$B$434,0))</f>
        <v>8986072</v>
      </c>
      <c r="GK177" s="5">
        <f>INDEX(Sheet1!$E$2:$E$434,MATCH(Data!B177,Sheet1!$B$2:$B$434,0))</f>
        <v>312016</v>
      </c>
      <c r="GL177" s="5">
        <f>INDEX(Sheet1!$H$2:$H$434,MATCH(Data!B177,Sheet1!$B$2:$B$434,0))</f>
        <v>1894550</v>
      </c>
      <c r="GM177" s="5">
        <f>INDEX(Sheet1!$K$2:$K$434,MATCH(Data!B177,Sheet1!$B$2:$B$434,0))</f>
        <v>0</v>
      </c>
      <c r="GN177" s="5">
        <f>INDEX(Sheet1!$F$2:$F$434,MATCH(Data!B177,Sheet1!$B$2:$B$434,0))</f>
        <v>0</v>
      </c>
      <c r="GO177" s="5">
        <f>INDEX(Sheet1!$I$2:$I$434,MATCH(Data!B177,Sheet1!$B$2:$B$434,0))</f>
        <v>107125</v>
      </c>
      <c r="GP177" s="5">
        <f>INDEX(Sheet1!$J$2:$J$434,MATCH(Data!B177,Sheet1!$B$2:$B$434,0))</f>
        <v>0</v>
      </c>
      <c r="GQ177" s="5">
        <v>8769730</v>
      </c>
      <c r="GR177" s="5">
        <v>312016</v>
      </c>
      <c r="GS177" s="5">
        <v>2110892</v>
      </c>
      <c r="GT177" s="5">
        <v>0</v>
      </c>
      <c r="GU177" s="5">
        <v>0</v>
      </c>
      <c r="GV177" s="5">
        <v>107125</v>
      </c>
      <c r="GW177" s="5">
        <v>0</v>
      </c>
    </row>
    <row r="178" spans="1:205" ht="12.75">
      <c r="A178" s="32">
        <v>2814</v>
      </c>
      <c r="B178" s="32" t="s">
        <v>260</v>
      </c>
      <c r="C178" s="32">
        <v>3033000</v>
      </c>
      <c r="D178" s="32">
        <v>0</v>
      </c>
      <c r="E178" s="32">
        <v>90000</v>
      </c>
      <c r="F178" s="32">
        <v>0</v>
      </c>
      <c r="G178" s="32">
        <v>0</v>
      </c>
      <c r="H178" s="32">
        <v>7000</v>
      </c>
      <c r="I178" s="32">
        <v>0</v>
      </c>
      <c r="J178" s="32">
        <v>2932000</v>
      </c>
      <c r="K178" s="32">
        <v>0</v>
      </c>
      <c r="L178" s="32">
        <v>60000</v>
      </c>
      <c r="M178" s="32">
        <v>0</v>
      </c>
      <c r="N178" s="32">
        <v>0</v>
      </c>
      <c r="O178" s="32">
        <v>8000</v>
      </c>
      <c r="P178" s="32">
        <v>2732.6</v>
      </c>
      <c r="Q178" s="32">
        <v>2803561</v>
      </c>
      <c r="R178" s="32">
        <v>0</v>
      </c>
      <c r="S178" s="32">
        <v>72000</v>
      </c>
      <c r="T178" s="32">
        <v>0</v>
      </c>
      <c r="U178" s="32">
        <v>0</v>
      </c>
      <c r="V178" s="32">
        <v>8000</v>
      </c>
      <c r="W178" s="32">
        <v>2927.44</v>
      </c>
      <c r="X178" s="32">
        <v>2043898</v>
      </c>
      <c r="Y178" s="32">
        <v>0</v>
      </c>
      <c r="Z178" s="32">
        <v>752102</v>
      </c>
      <c r="AA178" s="32">
        <v>0</v>
      </c>
      <c r="AB178" s="32">
        <v>0</v>
      </c>
      <c r="AC178" s="32">
        <v>4000</v>
      </c>
      <c r="AD178" s="32">
        <v>497</v>
      </c>
      <c r="AE178" s="32">
        <v>1978178</v>
      </c>
      <c r="AF178" s="32">
        <v>0</v>
      </c>
      <c r="AG178" s="32">
        <v>783744</v>
      </c>
      <c r="AH178" s="32">
        <v>0</v>
      </c>
      <c r="AI178" s="32">
        <v>0</v>
      </c>
      <c r="AJ178" s="32">
        <v>5000</v>
      </c>
      <c r="AK178" s="32">
        <v>509</v>
      </c>
      <c r="AL178" s="32">
        <v>2035900</v>
      </c>
      <c r="AM178" s="32">
        <v>0</v>
      </c>
      <c r="AN178" s="32">
        <v>893827</v>
      </c>
      <c r="AO178" s="32">
        <v>0</v>
      </c>
      <c r="AP178" s="32">
        <v>0</v>
      </c>
      <c r="AQ178" s="32">
        <v>7000</v>
      </c>
      <c r="AR178" s="32">
        <v>366</v>
      </c>
      <c r="AS178" s="32">
        <v>2149082</v>
      </c>
      <c r="AT178" s="32">
        <v>0</v>
      </c>
      <c r="AU178" s="32">
        <v>948123</v>
      </c>
      <c r="AV178" s="32">
        <v>0</v>
      </c>
      <c r="AW178" s="32">
        <v>0</v>
      </c>
      <c r="AX178" s="32">
        <v>7000</v>
      </c>
      <c r="AY178" s="32">
        <v>375</v>
      </c>
      <c r="AZ178" s="32">
        <v>2310253</v>
      </c>
      <c r="BA178" s="32">
        <v>0</v>
      </c>
      <c r="BB178" s="32">
        <v>679122</v>
      </c>
      <c r="BC178" s="32">
        <v>0</v>
      </c>
      <c r="BD178" s="32">
        <v>0</v>
      </c>
      <c r="BE178" s="32">
        <v>7000</v>
      </c>
      <c r="BF178" s="32">
        <v>375</v>
      </c>
      <c r="BG178" s="32">
        <v>1663780</v>
      </c>
      <c r="BH178" s="32">
        <v>0</v>
      </c>
      <c r="BI178" s="32">
        <v>950000</v>
      </c>
      <c r="BJ178" s="32">
        <v>0</v>
      </c>
      <c r="BK178" s="32">
        <v>0</v>
      </c>
      <c r="BL178" s="32">
        <v>7000</v>
      </c>
      <c r="BM178" s="32">
        <v>375</v>
      </c>
      <c r="BN178" s="32">
        <v>2179988</v>
      </c>
      <c r="BO178" s="32">
        <v>14760</v>
      </c>
      <c r="BP178" s="32">
        <v>955240</v>
      </c>
      <c r="BQ178" s="32">
        <v>0</v>
      </c>
      <c r="BR178" s="32">
        <v>0</v>
      </c>
      <c r="BS178" s="32">
        <v>7000</v>
      </c>
      <c r="BT178" s="32">
        <v>0</v>
      </c>
      <c r="BU178" s="32">
        <v>2246160</v>
      </c>
      <c r="BV178" s="32">
        <v>148354</v>
      </c>
      <c r="BW178" s="32">
        <v>1009593</v>
      </c>
      <c r="BX178" s="32">
        <v>0</v>
      </c>
      <c r="BY178" s="32">
        <v>0</v>
      </c>
      <c r="BZ178" s="32">
        <v>7000</v>
      </c>
      <c r="CA178" s="32">
        <v>0</v>
      </c>
      <c r="CB178" s="32">
        <v>2448523</v>
      </c>
      <c r="CC178" s="32">
        <v>186822</v>
      </c>
      <c r="CD178" s="32">
        <v>1020126</v>
      </c>
      <c r="CE178" s="32">
        <v>0</v>
      </c>
      <c r="CF178" s="32">
        <v>0</v>
      </c>
      <c r="CG178" s="32">
        <v>7000</v>
      </c>
      <c r="CH178" s="32">
        <v>0</v>
      </c>
      <c r="CI178" s="32">
        <v>2382631</v>
      </c>
      <c r="CJ178" s="32">
        <v>186822</v>
      </c>
      <c r="CK178" s="32">
        <v>1033608</v>
      </c>
      <c r="CL178" s="32">
        <v>0</v>
      </c>
      <c r="CO178" s="32">
        <v>0</v>
      </c>
      <c r="CP178" s="32">
        <v>2255443</v>
      </c>
      <c r="CQ178" s="32">
        <v>162315</v>
      </c>
      <c r="CR178" s="32">
        <v>1008190</v>
      </c>
      <c r="CS178" s="32">
        <v>0</v>
      </c>
      <c r="CV178" s="32">
        <v>0</v>
      </c>
      <c r="CW178" s="32">
        <v>2676890</v>
      </c>
      <c r="CX178" s="32">
        <v>145890</v>
      </c>
      <c r="CY178" s="32">
        <v>1013072</v>
      </c>
      <c r="CZ178" s="32">
        <v>0</v>
      </c>
      <c r="DC178" s="32">
        <v>0</v>
      </c>
      <c r="DD178" s="32">
        <v>2631681</v>
      </c>
      <c r="DE178" s="32">
        <v>145889</v>
      </c>
      <c r="DF178" s="32">
        <v>1014648</v>
      </c>
      <c r="DG178" s="32">
        <v>0</v>
      </c>
      <c r="DK178" s="32">
        <v>3221372</v>
      </c>
      <c r="DL178" s="32">
        <v>146341</v>
      </c>
      <c r="DM178" s="32">
        <v>1013063</v>
      </c>
      <c r="DN178" s="32">
        <v>0</v>
      </c>
      <c r="DR178" s="32">
        <v>3542488</v>
      </c>
      <c r="DS178" s="32">
        <v>130333</v>
      </c>
      <c r="DT178" s="32">
        <v>1011616</v>
      </c>
      <c r="DU178" s="32">
        <v>0</v>
      </c>
      <c r="DX178" s="35"/>
      <c r="DY178" s="36">
        <v>3473162</v>
      </c>
      <c r="DZ178" s="36">
        <v>127180</v>
      </c>
      <c r="EA178" s="38">
        <v>970050</v>
      </c>
      <c r="EB178" s="32">
        <v>0</v>
      </c>
      <c r="EF178" s="32">
        <v>3859863</v>
      </c>
      <c r="EG178" s="32">
        <v>129876</v>
      </c>
      <c r="EH178" s="32">
        <v>952588</v>
      </c>
      <c r="EI178" s="32">
        <v>0</v>
      </c>
      <c r="EM178" s="32">
        <v>3611911</v>
      </c>
      <c r="EN178" s="32">
        <v>128234</v>
      </c>
      <c r="EO178" s="32">
        <v>956100</v>
      </c>
      <c r="EP178" s="32">
        <v>0</v>
      </c>
      <c r="ET178" s="32">
        <v>3680465</v>
      </c>
      <c r="EU178" s="32">
        <v>120548</v>
      </c>
      <c r="EV178" s="32">
        <v>956738</v>
      </c>
      <c r="EW178" s="32">
        <v>0</v>
      </c>
      <c r="FA178" s="32">
        <v>3732866</v>
      </c>
      <c r="FB178" s="32">
        <v>122978</v>
      </c>
      <c r="FC178" s="32">
        <v>2500504</v>
      </c>
      <c r="FD178" s="32">
        <v>0</v>
      </c>
      <c r="FF178" s="32">
        <v>89886</v>
      </c>
      <c r="FG178" s="32">
        <v>21166</v>
      </c>
      <c r="FH178" s="32">
        <v>4561258</v>
      </c>
      <c r="FI178" s="32">
        <v>125579</v>
      </c>
      <c r="FJ178" s="32">
        <v>1870232</v>
      </c>
      <c r="FK178" s="32">
        <v>0</v>
      </c>
      <c r="FM178" s="32">
        <v>75886</v>
      </c>
      <c r="FO178" s="5">
        <v>3797625</v>
      </c>
      <c r="FP178" s="5">
        <v>127095</v>
      </c>
      <c r="FQ178" s="5">
        <v>768082</v>
      </c>
      <c r="FR178" s="5">
        <v>0</v>
      </c>
      <c r="FS178" s="5">
        <v>0</v>
      </c>
      <c r="FT178" s="5">
        <v>40000</v>
      </c>
      <c r="FU178" s="5">
        <v>572081</v>
      </c>
      <c r="FV178" s="5">
        <v>4200830</v>
      </c>
      <c r="FW178" s="5">
        <v>128100</v>
      </c>
      <c r="FX178" s="5">
        <v>668407</v>
      </c>
      <c r="FY178" s="5">
        <v>0</v>
      </c>
      <c r="FZ178" s="5">
        <v>0</v>
      </c>
      <c r="GA178" s="5">
        <v>65000</v>
      </c>
      <c r="GB178" s="5">
        <v>572081</v>
      </c>
      <c r="GC178" s="5">
        <v>4318919</v>
      </c>
      <c r="GD178" s="5">
        <v>130600</v>
      </c>
      <c r="GE178" s="5">
        <v>767987</v>
      </c>
      <c r="GF178" s="5">
        <v>0</v>
      </c>
      <c r="GG178" s="5">
        <v>0</v>
      </c>
      <c r="GH178" s="5">
        <v>65000</v>
      </c>
      <c r="GI178" s="5">
        <v>572081</v>
      </c>
      <c r="GJ178" s="5">
        <f>INDEX(Sheet1!$D$2:$D$434,MATCH(Data!B178,Sheet1!$B$2:$B$434,0))</f>
        <v>4278720</v>
      </c>
      <c r="GK178" s="5">
        <f>INDEX(Sheet1!$E$2:$E$434,MATCH(Data!B178,Sheet1!$B$2:$B$434,0))</f>
        <v>123079</v>
      </c>
      <c r="GL178" s="5">
        <f>INDEX(Sheet1!$H$2:$H$434,MATCH(Data!B178,Sheet1!$B$2:$B$434,0))</f>
        <v>966807</v>
      </c>
      <c r="GM178" s="5">
        <f>INDEX(Sheet1!$K$2:$K$434,MATCH(Data!B178,Sheet1!$B$2:$B$434,0))</f>
        <v>0</v>
      </c>
      <c r="GN178" s="5">
        <f>INDEX(Sheet1!$F$2:$F$434,MATCH(Data!B178,Sheet1!$B$2:$B$434,0))</f>
        <v>0</v>
      </c>
      <c r="GO178" s="5">
        <f>INDEX(Sheet1!$I$2:$I$434,MATCH(Data!B178,Sheet1!$B$2:$B$434,0))</f>
        <v>65000</v>
      </c>
      <c r="GP178" s="5">
        <f>INDEX(Sheet1!$J$2:$J$434,MATCH(Data!B178,Sheet1!$B$2:$B$434,0))</f>
        <v>572081</v>
      </c>
      <c r="GQ178" s="5">
        <v>3871858</v>
      </c>
      <c r="GR178" s="5">
        <v>122760</v>
      </c>
      <c r="GS178" s="5">
        <v>1217309</v>
      </c>
      <c r="GT178" s="5">
        <v>0</v>
      </c>
      <c r="GU178" s="5">
        <v>0</v>
      </c>
      <c r="GV178" s="5">
        <v>65000</v>
      </c>
      <c r="GW178" s="5">
        <v>572081</v>
      </c>
    </row>
    <row r="179" spans="1:205" ht="12.75">
      <c r="A179" s="32">
        <v>5960</v>
      </c>
      <c r="B179" s="32" t="s">
        <v>261</v>
      </c>
      <c r="C179" s="32">
        <v>1224763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1144604</v>
      </c>
      <c r="K179" s="32">
        <v>0</v>
      </c>
      <c r="L179" s="32">
        <v>31183.14</v>
      </c>
      <c r="M179" s="32">
        <v>0</v>
      </c>
      <c r="N179" s="32">
        <v>0</v>
      </c>
      <c r="O179" s="32">
        <v>0</v>
      </c>
      <c r="P179" s="32">
        <v>358</v>
      </c>
      <c r="Q179" s="32">
        <v>1032156</v>
      </c>
      <c r="R179" s="32">
        <v>0</v>
      </c>
      <c r="S179" s="32">
        <v>30636.44</v>
      </c>
      <c r="T179" s="32">
        <v>0</v>
      </c>
      <c r="U179" s="32">
        <v>0</v>
      </c>
      <c r="V179" s="32">
        <v>0</v>
      </c>
      <c r="W179" s="32">
        <v>27</v>
      </c>
      <c r="X179" s="32">
        <v>796434</v>
      </c>
      <c r="Y179" s="32">
        <v>54534</v>
      </c>
      <c r="Z179" s="32">
        <v>12210</v>
      </c>
      <c r="AA179" s="32">
        <v>0</v>
      </c>
      <c r="AB179" s="32">
        <v>0</v>
      </c>
      <c r="AC179" s="32">
        <v>0</v>
      </c>
      <c r="AD179" s="32">
        <v>28</v>
      </c>
      <c r="AE179" s="32">
        <v>692096</v>
      </c>
      <c r="AF179" s="32">
        <v>62065</v>
      </c>
      <c r="AG179" s="32">
        <v>340770</v>
      </c>
      <c r="AH179" s="32">
        <v>0</v>
      </c>
      <c r="AI179" s="32">
        <v>0</v>
      </c>
      <c r="AJ179" s="32">
        <v>0</v>
      </c>
      <c r="AK179" s="32">
        <v>21</v>
      </c>
      <c r="AL179" s="32">
        <v>762742</v>
      </c>
      <c r="AM179" s="32">
        <v>60556</v>
      </c>
      <c r="AN179" s="32">
        <v>330505</v>
      </c>
      <c r="AO179" s="32">
        <v>0</v>
      </c>
      <c r="AP179" s="32">
        <v>0</v>
      </c>
      <c r="AQ179" s="32">
        <v>0</v>
      </c>
      <c r="AR179" s="32">
        <v>12</v>
      </c>
      <c r="AS179" s="32">
        <v>877029</v>
      </c>
      <c r="AT179" s="32">
        <v>35586</v>
      </c>
      <c r="AU179" s="32">
        <v>390287</v>
      </c>
      <c r="AV179" s="32">
        <v>0</v>
      </c>
      <c r="AW179" s="32">
        <v>0</v>
      </c>
      <c r="AX179" s="32">
        <v>0</v>
      </c>
      <c r="AY179" s="32">
        <v>0</v>
      </c>
      <c r="AZ179" s="32">
        <v>718485.04</v>
      </c>
      <c r="BA179" s="32">
        <v>34048.96</v>
      </c>
      <c r="BB179" s="32">
        <v>416343</v>
      </c>
      <c r="BC179" s="32">
        <v>0</v>
      </c>
      <c r="BD179" s="32">
        <v>0</v>
      </c>
      <c r="BE179" s="32">
        <v>0</v>
      </c>
      <c r="BF179" s="32">
        <v>0</v>
      </c>
      <c r="BG179" s="32">
        <v>969225</v>
      </c>
      <c r="BH179" s="32">
        <v>0</v>
      </c>
      <c r="BI179" s="32">
        <v>425543</v>
      </c>
      <c r="BJ179" s="32">
        <v>0</v>
      </c>
      <c r="BK179" s="32">
        <v>0</v>
      </c>
      <c r="BL179" s="32">
        <v>0</v>
      </c>
      <c r="BM179" s="32">
        <v>0</v>
      </c>
      <c r="BN179" s="32">
        <v>876342.25</v>
      </c>
      <c r="BO179" s="32">
        <v>0</v>
      </c>
      <c r="BP179" s="32">
        <v>428661.75</v>
      </c>
      <c r="BQ179" s="32">
        <v>0</v>
      </c>
      <c r="BR179" s="32">
        <v>0</v>
      </c>
      <c r="BS179" s="32">
        <v>0</v>
      </c>
      <c r="BT179" s="32">
        <v>0</v>
      </c>
      <c r="BU179" s="32">
        <v>893687</v>
      </c>
      <c r="BV179" s="32">
        <v>0</v>
      </c>
      <c r="BW179" s="32">
        <v>420120.5</v>
      </c>
      <c r="BX179" s="32">
        <v>0</v>
      </c>
      <c r="BY179" s="32">
        <v>0</v>
      </c>
      <c r="BZ179" s="32">
        <v>0</v>
      </c>
      <c r="CA179" s="32">
        <v>0</v>
      </c>
      <c r="CB179" s="32">
        <v>863531</v>
      </c>
      <c r="CC179" s="32">
        <v>0</v>
      </c>
      <c r="CD179" s="32">
        <v>420604.25</v>
      </c>
      <c r="CE179" s="32">
        <v>0</v>
      </c>
      <c r="CF179" s="32">
        <v>0</v>
      </c>
      <c r="CG179" s="32">
        <v>0</v>
      </c>
      <c r="CH179" s="32">
        <v>0</v>
      </c>
      <c r="CI179" s="32">
        <v>1117317</v>
      </c>
      <c r="CK179" s="32">
        <v>426327.25</v>
      </c>
      <c r="CL179" s="32">
        <v>0</v>
      </c>
      <c r="CO179" s="32">
        <v>0</v>
      </c>
      <c r="CP179" s="32">
        <v>991201</v>
      </c>
      <c r="CR179" s="32">
        <v>427877.25</v>
      </c>
      <c r="CS179" s="32">
        <v>0</v>
      </c>
      <c r="CV179" s="32">
        <v>0</v>
      </c>
      <c r="CW179" s="32">
        <v>1177520</v>
      </c>
      <c r="CY179" s="32">
        <v>424491.25</v>
      </c>
      <c r="CZ179" s="32">
        <v>0</v>
      </c>
      <c r="DC179" s="32">
        <v>0</v>
      </c>
      <c r="DD179" s="32">
        <v>1285235</v>
      </c>
      <c r="DF179" s="32">
        <v>428133</v>
      </c>
      <c r="DG179" s="32">
        <v>0</v>
      </c>
      <c r="DK179" s="32">
        <v>1279787</v>
      </c>
      <c r="DM179" s="32">
        <v>428354.25</v>
      </c>
      <c r="DN179" s="32">
        <v>0</v>
      </c>
      <c r="DR179" s="32">
        <v>1359262</v>
      </c>
      <c r="DS179" s="32">
        <v>37460</v>
      </c>
      <c r="DT179" s="32">
        <v>438436</v>
      </c>
      <c r="DU179" s="32">
        <v>0</v>
      </c>
      <c r="DX179" s="35"/>
      <c r="DY179" s="36">
        <v>1517837</v>
      </c>
      <c r="DZ179" s="36">
        <v>39159</v>
      </c>
      <c r="EA179" s="38">
        <v>435950</v>
      </c>
      <c r="EB179" s="32">
        <v>0</v>
      </c>
      <c r="EE179" s="32">
        <v>130</v>
      </c>
      <c r="EF179" s="32">
        <v>1405456</v>
      </c>
      <c r="EG179" s="32">
        <v>31453</v>
      </c>
      <c r="EH179" s="32">
        <v>438444</v>
      </c>
      <c r="EI179" s="32">
        <v>0</v>
      </c>
      <c r="EM179" s="32">
        <v>1536371</v>
      </c>
      <c r="EN179" s="32">
        <v>30715</v>
      </c>
      <c r="EO179" s="32">
        <v>420212</v>
      </c>
      <c r="EP179" s="32">
        <v>0</v>
      </c>
      <c r="ET179" s="32">
        <v>1455150</v>
      </c>
      <c r="EU179" s="32">
        <v>48485</v>
      </c>
      <c r="EV179" s="32">
        <v>426119</v>
      </c>
      <c r="EW179" s="32">
        <v>0</v>
      </c>
      <c r="FA179" s="32">
        <v>1494824</v>
      </c>
      <c r="FC179" s="32">
        <v>424931</v>
      </c>
      <c r="FD179" s="32">
        <v>0</v>
      </c>
      <c r="FH179" s="32">
        <v>1382226</v>
      </c>
      <c r="FI179" s="32">
        <v>110300</v>
      </c>
      <c r="FJ179" s="32">
        <v>319287</v>
      </c>
      <c r="FK179" s="32">
        <v>0</v>
      </c>
      <c r="FM179" s="32"/>
      <c r="FO179" s="5">
        <v>1396259</v>
      </c>
      <c r="FP179" s="5">
        <v>437000</v>
      </c>
      <c r="FQ179" s="5">
        <v>0</v>
      </c>
      <c r="FR179" s="5">
        <v>0</v>
      </c>
      <c r="FS179" s="5">
        <v>0</v>
      </c>
      <c r="FT179" s="5">
        <v>5015</v>
      </c>
      <c r="FU179" s="5">
        <v>0</v>
      </c>
      <c r="FV179" s="5">
        <v>1260478</v>
      </c>
      <c r="FW179" s="5">
        <v>440300</v>
      </c>
      <c r="FX179" s="5">
        <v>0</v>
      </c>
      <c r="FY179" s="5">
        <v>0</v>
      </c>
      <c r="FZ179" s="5">
        <v>0</v>
      </c>
      <c r="GA179" s="5">
        <v>16000</v>
      </c>
      <c r="GB179" s="5">
        <v>0</v>
      </c>
      <c r="GC179" s="5">
        <v>1251894</v>
      </c>
      <c r="GD179" s="5">
        <v>438450</v>
      </c>
      <c r="GE179" s="5">
        <v>0</v>
      </c>
      <c r="GF179" s="5">
        <v>0</v>
      </c>
      <c r="GG179" s="5">
        <v>0</v>
      </c>
      <c r="GH179" s="5">
        <v>7500</v>
      </c>
      <c r="GI179" s="5">
        <v>0</v>
      </c>
      <c r="GJ179" s="5">
        <f>INDEX(Sheet1!$D$2:$D$434,MATCH(Data!B179,Sheet1!$B$2:$B$434,0))</f>
        <v>1328504</v>
      </c>
      <c r="GK179" s="5">
        <f>INDEX(Sheet1!$E$2:$E$434,MATCH(Data!B179,Sheet1!$B$2:$B$434,0))</f>
        <v>436500</v>
      </c>
      <c r="GL179" s="5">
        <f>INDEX(Sheet1!$H$2:$H$434,MATCH(Data!B179,Sheet1!$B$2:$B$434,0))</f>
        <v>0</v>
      </c>
      <c r="GM179" s="5">
        <f>INDEX(Sheet1!$K$2:$K$434,MATCH(Data!B179,Sheet1!$B$2:$B$434,0))</f>
        <v>0</v>
      </c>
      <c r="GN179" s="5">
        <f>INDEX(Sheet1!$F$2:$F$434,MATCH(Data!B179,Sheet1!$B$2:$B$434,0))</f>
        <v>0</v>
      </c>
      <c r="GO179" s="5">
        <f>INDEX(Sheet1!$I$2:$I$434,MATCH(Data!B179,Sheet1!$B$2:$B$434,0))</f>
        <v>0</v>
      </c>
      <c r="GP179" s="5">
        <f>INDEX(Sheet1!$J$2:$J$434,MATCH(Data!B179,Sheet1!$B$2:$B$434,0))</f>
        <v>0</v>
      </c>
      <c r="GQ179" s="5">
        <v>1256975</v>
      </c>
      <c r="GR179" s="5">
        <v>439400</v>
      </c>
      <c r="GS179" s="5">
        <v>200000</v>
      </c>
      <c r="GT179" s="5">
        <v>0</v>
      </c>
      <c r="GU179" s="5">
        <v>0</v>
      </c>
      <c r="GV179" s="5">
        <v>0</v>
      </c>
      <c r="GW179" s="5">
        <v>0</v>
      </c>
    </row>
    <row r="180" spans="1:205" ht="12.75">
      <c r="A180" s="32">
        <v>2828</v>
      </c>
      <c r="B180" s="32" t="s">
        <v>262</v>
      </c>
      <c r="C180" s="32">
        <v>3654738</v>
      </c>
      <c r="D180" s="32">
        <v>0</v>
      </c>
      <c r="E180" s="32">
        <v>227030</v>
      </c>
      <c r="F180" s="32">
        <v>0</v>
      </c>
      <c r="G180" s="32">
        <v>0</v>
      </c>
      <c r="H180" s="32">
        <v>16000</v>
      </c>
      <c r="I180" s="32">
        <v>0</v>
      </c>
      <c r="J180" s="32">
        <v>3593406</v>
      </c>
      <c r="K180" s="32">
        <v>0</v>
      </c>
      <c r="L180" s="32">
        <v>273580</v>
      </c>
      <c r="M180" s="32">
        <v>0</v>
      </c>
      <c r="N180" s="32">
        <v>0</v>
      </c>
      <c r="O180" s="32">
        <v>9648</v>
      </c>
      <c r="P180" s="32">
        <v>2523</v>
      </c>
      <c r="Q180" s="32">
        <v>3499229</v>
      </c>
      <c r="R180" s="32">
        <v>0</v>
      </c>
      <c r="S180" s="32">
        <v>280914</v>
      </c>
      <c r="T180" s="32">
        <v>0</v>
      </c>
      <c r="U180" s="32">
        <v>0</v>
      </c>
      <c r="V180" s="32">
        <v>21000</v>
      </c>
      <c r="W180" s="32">
        <v>8609</v>
      </c>
      <c r="X180" s="32">
        <v>2516854</v>
      </c>
      <c r="Y180" s="32">
        <v>0</v>
      </c>
      <c r="Z180" s="32">
        <v>296230</v>
      </c>
      <c r="AA180" s="32">
        <v>0</v>
      </c>
      <c r="AB180" s="32">
        <v>0</v>
      </c>
      <c r="AC180" s="32">
        <v>21000</v>
      </c>
      <c r="AD180" s="32">
        <v>3423</v>
      </c>
      <c r="AE180" s="32">
        <v>2637646</v>
      </c>
      <c r="AF180" s="32">
        <v>0</v>
      </c>
      <c r="AG180" s="32">
        <v>297830</v>
      </c>
      <c r="AH180" s="32">
        <v>0</v>
      </c>
      <c r="AI180" s="32">
        <v>0</v>
      </c>
      <c r="AJ180" s="32">
        <v>21000</v>
      </c>
      <c r="AK180" s="32">
        <v>794</v>
      </c>
      <c r="AL180" s="32">
        <v>2693719</v>
      </c>
      <c r="AM180" s="32">
        <v>0</v>
      </c>
      <c r="AN180" s="32">
        <v>291380</v>
      </c>
      <c r="AO180" s="32">
        <v>0</v>
      </c>
      <c r="AP180" s="32">
        <v>0</v>
      </c>
      <c r="AQ180" s="32">
        <v>21000</v>
      </c>
      <c r="AR180" s="32">
        <v>0</v>
      </c>
      <c r="AS180" s="32">
        <v>3095495</v>
      </c>
      <c r="AT180" s="32">
        <v>0</v>
      </c>
      <c r="AU180" s="32">
        <v>770979</v>
      </c>
      <c r="AV180" s="32">
        <v>0</v>
      </c>
      <c r="AW180" s="32">
        <v>0</v>
      </c>
      <c r="AX180" s="32">
        <v>21000</v>
      </c>
      <c r="AY180" s="32">
        <v>773</v>
      </c>
      <c r="AZ180" s="32">
        <v>2872055</v>
      </c>
      <c r="BA180" s="32">
        <v>0</v>
      </c>
      <c r="BB180" s="32">
        <v>993998</v>
      </c>
      <c r="BC180" s="32">
        <v>0</v>
      </c>
      <c r="BD180" s="32">
        <v>0</v>
      </c>
      <c r="BE180" s="32">
        <v>21000</v>
      </c>
      <c r="BF180" s="32">
        <v>970</v>
      </c>
      <c r="BG180" s="32">
        <v>3062746</v>
      </c>
      <c r="BH180" s="32">
        <v>0</v>
      </c>
      <c r="BI180" s="32">
        <v>1111910</v>
      </c>
      <c r="BJ180" s="32">
        <v>0</v>
      </c>
      <c r="BK180" s="32">
        <v>0</v>
      </c>
      <c r="BL180" s="32">
        <v>46000</v>
      </c>
      <c r="BM180" s="32">
        <v>328</v>
      </c>
      <c r="BN180" s="32">
        <v>2881477</v>
      </c>
      <c r="BO180" s="32">
        <v>0</v>
      </c>
      <c r="BP180" s="32">
        <v>1220840</v>
      </c>
      <c r="BQ180" s="32">
        <v>0</v>
      </c>
      <c r="BR180" s="32">
        <v>0</v>
      </c>
      <c r="BS180" s="32">
        <v>61000</v>
      </c>
      <c r="BT180" s="32">
        <v>0</v>
      </c>
      <c r="BU180" s="32">
        <v>3236732</v>
      </c>
      <c r="BV180" s="32">
        <v>0</v>
      </c>
      <c r="BW180" s="32">
        <v>1280123</v>
      </c>
      <c r="BX180" s="32">
        <v>0</v>
      </c>
      <c r="BY180" s="32">
        <v>0</v>
      </c>
      <c r="BZ180" s="32">
        <v>61000</v>
      </c>
      <c r="CA180" s="32">
        <v>881</v>
      </c>
      <c r="CB180" s="32">
        <v>3292298</v>
      </c>
      <c r="CC180" s="32">
        <v>0</v>
      </c>
      <c r="CD180" s="32">
        <v>1305553</v>
      </c>
      <c r="CE180" s="32">
        <v>0</v>
      </c>
      <c r="CF180" s="32">
        <v>0</v>
      </c>
      <c r="CG180" s="32">
        <v>61000</v>
      </c>
      <c r="CH180" s="32">
        <v>1041</v>
      </c>
      <c r="CI180" s="32">
        <v>3118578</v>
      </c>
      <c r="CK180" s="32">
        <v>1286340</v>
      </c>
      <c r="CL180" s="32">
        <v>0</v>
      </c>
      <c r="CN180" s="32">
        <v>82600</v>
      </c>
      <c r="CO180" s="32">
        <v>0</v>
      </c>
      <c r="CP180" s="32">
        <v>3319261</v>
      </c>
      <c r="CR180" s="32">
        <v>1285271</v>
      </c>
      <c r="CS180" s="32">
        <v>0</v>
      </c>
      <c r="CU180" s="32">
        <v>82600</v>
      </c>
      <c r="CV180" s="32">
        <v>0</v>
      </c>
      <c r="CW180" s="32">
        <v>3708530</v>
      </c>
      <c r="CY180" s="32">
        <v>1269436</v>
      </c>
      <c r="CZ180" s="32">
        <v>0</v>
      </c>
      <c r="DB180" s="32">
        <v>82600</v>
      </c>
      <c r="DC180" s="32">
        <v>1081</v>
      </c>
      <c r="DD180" s="32">
        <v>3921235</v>
      </c>
      <c r="DF180" s="32">
        <v>1285965</v>
      </c>
      <c r="DG180" s="32">
        <v>0</v>
      </c>
      <c r="DI180" s="32">
        <v>127961</v>
      </c>
      <c r="DJ180" s="32">
        <v>1017</v>
      </c>
      <c r="DK180" s="32">
        <v>4285919</v>
      </c>
      <c r="DM180" s="32">
        <v>1069823</v>
      </c>
      <c r="DN180" s="32">
        <v>0</v>
      </c>
      <c r="DP180" s="32">
        <v>123899</v>
      </c>
      <c r="DQ180" s="32">
        <v>525</v>
      </c>
      <c r="DR180" s="32">
        <v>4767352</v>
      </c>
      <c r="DS180" s="32">
        <v>140615</v>
      </c>
      <c r="DT180" s="32">
        <v>1070145</v>
      </c>
      <c r="DU180" s="32">
        <v>0</v>
      </c>
      <c r="DW180" s="32">
        <v>123899</v>
      </c>
      <c r="DX180" s="35"/>
      <c r="DY180" s="36">
        <v>5200571</v>
      </c>
      <c r="DZ180" s="36">
        <v>116838</v>
      </c>
      <c r="EA180" s="38">
        <v>1282077</v>
      </c>
      <c r="EB180" s="32">
        <v>0</v>
      </c>
      <c r="ED180" s="32">
        <v>126723</v>
      </c>
      <c r="EF180" s="32">
        <v>5212582</v>
      </c>
      <c r="EG180" s="32">
        <v>125969</v>
      </c>
      <c r="EH180" s="32">
        <v>1129400</v>
      </c>
      <c r="EI180" s="32">
        <v>0</v>
      </c>
      <c r="EK180" s="32">
        <v>146775</v>
      </c>
      <c r="EL180" s="32">
        <v>627</v>
      </c>
      <c r="EM180" s="32">
        <v>5108730</v>
      </c>
      <c r="EN180" s="32">
        <v>113863</v>
      </c>
      <c r="EO180" s="32">
        <v>1129740</v>
      </c>
      <c r="EP180" s="32">
        <v>0</v>
      </c>
      <c r="ER180" s="32">
        <v>146775</v>
      </c>
      <c r="ET180" s="32">
        <v>5220371</v>
      </c>
      <c r="EU180" s="32">
        <v>128563</v>
      </c>
      <c r="EV180" s="32">
        <v>1119828</v>
      </c>
      <c r="EW180" s="32">
        <v>0</v>
      </c>
      <c r="EY180" s="32">
        <v>146775</v>
      </c>
      <c r="FA180" s="32">
        <v>5359455</v>
      </c>
      <c r="FB180" s="32">
        <v>274193</v>
      </c>
      <c r="FC180" s="32">
        <v>1122765</v>
      </c>
      <c r="FD180" s="32">
        <v>0</v>
      </c>
      <c r="FF180" s="32">
        <v>55490</v>
      </c>
      <c r="FH180" s="32">
        <v>5217452</v>
      </c>
      <c r="FI180" s="32">
        <v>272393</v>
      </c>
      <c r="FJ180" s="32">
        <v>1121855</v>
      </c>
      <c r="FK180" s="32">
        <v>0</v>
      </c>
      <c r="FM180" s="32">
        <v>55490</v>
      </c>
      <c r="FN180" s="32"/>
      <c r="FO180" s="5">
        <v>5173704</v>
      </c>
      <c r="FP180" s="5">
        <v>275555</v>
      </c>
      <c r="FQ180" s="5">
        <v>1154113</v>
      </c>
      <c r="FR180" s="5">
        <v>0</v>
      </c>
      <c r="FS180" s="5">
        <v>0</v>
      </c>
      <c r="FT180" s="5">
        <v>51490</v>
      </c>
      <c r="FU180" s="5">
        <v>0</v>
      </c>
      <c r="FV180" s="5">
        <v>5268523</v>
      </c>
      <c r="FW180" s="5">
        <v>273523.9</v>
      </c>
      <c r="FX180" s="5">
        <v>1193812.78</v>
      </c>
      <c r="FY180" s="5">
        <v>0</v>
      </c>
      <c r="FZ180" s="5">
        <v>0</v>
      </c>
      <c r="GA180" s="5">
        <v>52489.18</v>
      </c>
      <c r="GB180" s="5">
        <v>0</v>
      </c>
      <c r="GC180" s="5">
        <v>5683404</v>
      </c>
      <c r="GD180" s="5">
        <v>147430.15</v>
      </c>
      <c r="GE180" s="5">
        <v>1494108.13</v>
      </c>
      <c r="GF180" s="5">
        <v>0</v>
      </c>
      <c r="GG180" s="5">
        <v>0</v>
      </c>
      <c r="GH180" s="5">
        <v>54865.81</v>
      </c>
      <c r="GI180" s="5">
        <v>0</v>
      </c>
      <c r="GJ180" s="5">
        <f>INDEX(Sheet1!$D$2:$D$434,MATCH(Data!B180,Sheet1!$B$2:$B$434,0))</f>
        <v>6104357</v>
      </c>
      <c r="GK180" s="5">
        <f>INDEX(Sheet1!$E$2:$E$434,MATCH(Data!B180,Sheet1!$B$2:$B$434,0))</f>
        <v>147430.15</v>
      </c>
      <c r="GL180" s="5">
        <f>INDEX(Sheet1!$H$2:$H$434,MATCH(Data!B180,Sheet1!$B$2:$B$434,0))</f>
        <v>1206365.75</v>
      </c>
      <c r="GM180" s="5">
        <f>INDEX(Sheet1!$K$2:$K$434,MATCH(Data!B180,Sheet1!$B$2:$B$434,0))</f>
        <v>0</v>
      </c>
      <c r="GN180" s="5">
        <f>INDEX(Sheet1!$F$2:$F$434,MATCH(Data!B180,Sheet1!$B$2:$B$434,0))</f>
        <v>0</v>
      </c>
      <c r="GO180" s="5">
        <f>INDEX(Sheet1!$I$2:$I$434,MATCH(Data!B180,Sheet1!$B$2:$B$434,0))</f>
        <v>128139.41</v>
      </c>
      <c r="GP180" s="5">
        <f>INDEX(Sheet1!$J$2:$J$434,MATCH(Data!B180,Sheet1!$B$2:$B$434,0))</f>
        <v>0</v>
      </c>
      <c r="GQ180" s="5">
        <v>6100723.85</v>
      </c>
      <c r="GR180" s="5">
        <v>147430.15</v>
      </c>
      <c r="GS180" s="5">
        <v>1348656.26</v>
      </c>
      <c r="GT180" s="5">
        <v>0</v>
      </c>
      <c r="GU180" s="5">
        <v>0</v>
      </c>
      <c r="GV180" s="5">
        <v>133978.71</v>
      </c>
      <c r="GW180" s="5">
        <v>0</v>
      </c>
    </row>
    <row r="181" spans="1:205" ht="12.75">
      <c r="A181" s="32">
        <v>2835</v>
      </c>
      <c r="B181" s="32" t="s">
        <v>263</v>
      </c>
      <c r="C181" s="32">
        <v>6956457</v>
      </c>
      <c r="D181" s="32">
        <v>0</v>
      </c>
      <c r="E181" s="32">
        <v>871043</v>
      </c>
      <c r="F181" s="32">
        <v>0</v>
      </c>
      <c r="G181" s="32">
        <v>0</v>
      </c>
      <c r="H181" s="32">
        <v>0</v>
      </c>
      <c r="I181" s="32">
        <v>0</v>
      </c>
      <c r="J181" s="32">
        <v>7438744</v>
      </c>
      <c r="K181" s="32">
        <v>0</v>
      </c>
      <c r="L181" s="32">
        <v>354385</v>
      </c>
      <c r="M181" s="32">
        <v>0</v>
      </c>
      <c r="N181" s="32">
        <v>0</v>
      </c>
      <c r="O181" s="32">
        <v>0</v>
      </c>
      <c r="P181" s="32">
        <v>568.11</v>
      </c>
      <c r="Q181" s="32">
        <v>7655055</v>
      </c>
      <c r="R181" s="32">
        <v>0</v>
      </c>
      <c r="S181" s="32">
        <v>823720</v>
      </c>
      <c r="T181" s="32">
        <v>0</v>
      </c>
      <c r="U181" s="32">
        <v>0</v>
      </c>
      <c r="V181" s="32">
        <v>0</v>
      </c>
      <c r="W181" s="32">
        <v>1485</v>
      </c>
      <c r="X181" s="32">
        <v>6204150</v>
      </c>
      <c r="Y181" s="32">
        <v>0</v>
      </c>
      <c r="Z181" s="32">
        <v>856815</v>
      </c>
      <c r="AA181" s="32">
        <v>0</v>
      </c>
      <c r="AB181" s="32">
        <v>0</v>
      </c>
      <c r="AC181" s="32">
        <v>0</v>
      </c>
      <c r="AD181" s="32">
        <v>172</v>
      </c>
      <c r="AE181" s="32">
        <v>6375546</v>
      </c>
      <c r="AF181" s="32">
        <v>0</v>
      </c>
      <c r="AG181" s="32">
        <v>823315</v>
      </c>
      <c r="AH181" s="32">
        <v>0</v>
      </c>
      <c r="AI181" s="32">
        <v>0</v>
      </c>
      <c r="AJ181" s="32">
        <v>0</v>
      </c>
      <c r="AK181" s="32">
        <v>81</v>
      </c>
      <c r="AL181" s="32">
        <v>6571176</v>
      </c>
      <c r="AM181" s="32">
        <v>35831</v>
      </c>
      <c r="AN181" s="32">
        <v>793753</v>
      </c>
      <c r="AO181" s="32">
        <v>0</v>
      </c>
      <c r="AP181" s="32">
        <v>0</v>
      </c>
      <c r="AQ181" s="32">
        <v>0</v>
      </c>
      <c r="AR181" s="32">
        <v>55</v>
      </c>
      <c r="AS181" s="32">
        <v>6668047</v>
      </c>
      <c r="AT181" s="32">
        <v>35831</v>
      </c>
      <c r="AU181" s="32">
        <v>2368065</v>
      </c>
      <c r="AV181" s="32">
        <v>0</v>
      </c>
      <c r="AW181" s="32">
        <v>0</v>
      </c>
      <c r="AX181" s="32">
        <v>0</v>
      </c>
      <c r="AY181" s="32">
        <v>927</v>
      </c>
      <c r="AZ181" s="32">
        <v>7043365</v>
      </c>
      <c r="BA181" s="32">
        <v>0</v>
      </c>
      <c r="BB181" s="32">
        <v>2522542</v>
      </c>
      <c r="BC181" s="32">
        <v>0</v>
      </c>
      <c r="BD181" s="32">
        <v>0</v>
      </c>
      <c r="BE181" s="32">
        <v>0</v>
      </c>
      <c r="BF181" s="32">
        <v>622</v>
      </c>
      <c r="BG181" s="32">
        <v>7686221</v>
      </c>
      <c r="BH181" s="32">
        <v>0</v>
      </c>
      <c r="BI181" s="32">
        <v>2661303</v>
      </c>
      <c r="BJ181" s="32">
        <v>0</v>
      </c>
      <c r="BK181" s="32">
        <v>0</v>
      </c>
      <c r="BL181" s="32">
        <v>0</v>
      </c>
      <c r="BM181" s="32">
        <v>480</v>
      </c>
      <c r="BN181" s="32">
        <v>8374210</v>
      </c>
      <c r="BO181" s="32">
        <v>0</v>
      </c>
      <c r="BP181" s="32">
        <v>2860170</v>
      </c>
      <c r="BQ181" s="32">
        <v>0</v>
      </c>
      <c r="BR181" s="32">
        <v>0</v>
      </c>
      <c r="BS181" s="32">
        <v>22009</v>
      </c>
      <c r="BT181" s="32">
        <v>0</v>
      </c>
      <c r="BU181" s="32">
        <v>8219753</v>
      </c>
      <c r="BV181" s="32">
        <v>114406</v>
      </c>
      <c r="BW181" s="32">
        <v>3086518</v>
      </c>
      <c r="BX181" s="32">
        <v>0</v>
      </c>
      <c r="BY181" s="32">
        <v>399611</v>
      </c>
      <c r="BZ181" s="32">
        <v>22980</v>
      </c>
      <c r="CA181" s="32">
        <v>44</v>
      </c>
      <c r="CB181" s="32">
        <v>9315617</v>
      </c>
      <c r="CC181" s="32">
        <v>257953</v>
      </c>
      <c r="CD181" s="32">
        <v>2764059</v>
      </c>
      <c r="CE181" s="32">
        <v>0</v>
      </c>
      <c r="CF181" s="32">
        <v>387507</v>
      </c>
      <c r="CG181" s="32">
        <v>24000</v>
      </c>
      <c r="CH181" s="32">
        <v>1085</v>
      </c>
      <c r="CI181" s="32">
        <v>8319699</v>
      </c>
      <c r="CJ181" s="32">
        <v>271878</v>
      </c>
      <c r="CK181" s="32">
        <v>3952438</v>
      </c>
      <c r="CL181" s="32">
        <v>0</v>
      </c>
      <c r="CM181" s="32">
        <v>417971</v>
      </c>
      <c r="CN181" s="32">
        <v>29000</v>
      </c>
      <c r="CO181" s="32">
        <v>418</v>
      </c>
      <c r="CP181" s="32">
        <v>9732068</v>
      </c>
      <c r="CQ181" s="32">
        <v>284240</v>
      </c>
      <c r="CR181" s="32">
        <v>4108370</v>
      </c>
      <c r="CS181" s="32">
        <v>0</v>
      </c>
      <c r="CT181" s="32">
        <v>450000</v>
      </c>
      <c r="CU181" s="32">
        <v>17682</v>
      </c>
      <c r="CV181" s="32">
        <v>1211</v>
      </c>
      <c r="CW181" s="32">
        <v>9288833</v>
      </c>
      <c r="CX181" s="32">
        <v>304665</v>
      </c>
      <c r="CY181" s="32">
        <v>4297228</v>
      </c>
      <c r="CZ181" s="32">
        <v>0</v>
      </c>
      <c r="DA181" s="32">
        <v>498100</v>
      </c>
      <c r="DB181" s="32">
        <v>45200</v>
      </c>
      <c r="DC181" s="32">
        <v>4224</v>
      </c>
      <c r="DD181" s="32">
        <v>9602336</v>
      </c>
      <c r="DE181" s="32">
        <v>192875</v>
      </c>
      <c r="DF181" s="32">
        <v>4067628</v>
      </c>
      <c r="DG181" s="32">
        <v>0</v>
      </c>
      <c r="DH181" s="32">
        <v>553150</v>
      </c>
      <c r="DI181" s="32">
        <v>46415</v>
      </c>
      <c r="DJ181" s="32">
        <v>5568</v>
      </c>
      <c r="DK181" s="32">
        <v>11068001</v>
      </c>
      <c r="DM181" s="32">
        <v>4049080</v>
      </c>
      <c r="DN181" s="32">
        <v>0</v>
      </c>
      <c r="DO181" s="32">
        <v>531000</v>
      </c>
      <c r="DP181" s="32">
        <v>31516</v>
      </c>
      <c r="DQ181" s="32">
        <v>1297</v>
      </c>
      <c r="DR181" s="32">
        <v>12060771</v>
      </c>
      <c r="DT181" s="32">
        <v>4128558</v>
      </c>
      <c r="DU181" s="32">
        <v>0</v>
      </c>
      <c r="DV181" s="32">
        <v>462900</v>
      </c>
      <c r="DW181" s="32">
        <v>14894</v>
      </c>
      <c r="DX181" s="38">
        <v>4901</v>
      </c>
      <c r="DY181" s="36">
        <v>12365105</v>
      </c>
      <c r="DZ181" s="37"/>
      <c r="EA181" s="38">
        <v>4305333</v>
      </c>
      <c r="EB181" s="32">
        <v>0</v>
      </c>
      <c r="EC181" s="32">
        <v>500000</v>
      </c>
      <c r="ED181" s="32">
        <v>36064</v>
      </c>
      <c r="EE181" s="32">
        <v>3565</v>
      </c>
      <c r="EF181" s="32">
        <v>12100159</v>
      </c>
      <c r="EH181" s="32">
        <v>4088059</v>
      </c>
      <c r="EI181" s="32">
        <v>0</v>
      </c>
      <c r="EJ181" s="32">
        <v>500000</v>
      </c>
      <c r="EK181" s="32">
        <v>46823</v>
      </c>
      <c r="EL181" s="32">
        <v>1365</v>
      </c>
      <c r="EM181" s="32">
        <v>12215154</v>
      </c>
      <c r="EO181" s="32">
        <v>4036789</v>
      </c>
      <c r="EP181" s="32">
        <v>0</v>
      </c>
      <c r="EQ181" s="32">
        <v>500000</v>
      </c>
      <c r="ER181" s="32">
        <v>46823</v>
      </c>
      <c r="ES181" s="32">
        <v>3212</v>
      </c>
      <c r="ET181" s="32">
        <v>12031532</v>
      </c>
      <c r="EV181" s="32">
        <v>4042718</v>
      </c>
      <c r="EW181" s="32">
        <v>0</v>
      </c>
      <c r="EX181" s="32">
        <v>500000</v>
      </c>
      <c r="EY181" s="32">
        <v>46823</v>
      </c>
      <c r="FA181" s="32">
        <v>12674716</v>
      </c>
      <c r="FC181" s="32">
        <v>3874928</v>
      </c>
      <c r="FD181" s="32">
        <v>0</v>
      </c>
      <c r="FF181" s="32">
        <v>46823</v>
      </c>
      <c r="FG181" s="32">
        <v>1828</v>
      </c>
      <c r="FH181" s="32">
        <v>12853870</v>
      </c>
      <c r="FI181" s="32"/>
      <c r="FJ181" s="32">
        <v>3664200</v>
      </c>
      <c r="FK181" s="32">
        <v>0</v>
      </c>
      <c r="FM181" s="32">
        <v>46823</v>
      </c>
      <c r="FO181" s="5">
        <v>11081396</v>
      </c>
      <c r="FP181" s="5">
        <v>612075</v>
      </c>
      <c r="FQ181" s="5">
        <v>3647700</v>
      </c>
      <c r="FR181" s="5">
        <v>0</v>
      </c>
      <c r="FS181" s="5">
        <v>0</v>
      </c>
      <c r="FT181" s="5">
        <v>66000</v>
      </c>
      <c r="FU181" s="5">
        <v>0</v>
      </c>
      <c r="FV181" s="5">
        <v>11339386</v>
      </c>
      <c r="FW181" s="5">
        <v>183500</v>
      </c>
      <c r="FX181" s="5">
        <v>3650975</v>
      </c>
      <c r="FY181" s="5">
        <v>0</v>
      </c>
      <c r="FZ181" s="5">
        <v>0</v>
      </c>
      <c r="GA181" s="5">
        <v>66000</v>
      </c>
      <c r="GB181" s="5">
        <v>0</v>
      </c>
      <c r="GC181" s="5">
        <v>12942976</v>
      </c>
      <c r="GD181" s="5">
        <v>379500</v>
      </c>
      <c r="GE181" s="5">
        <v>2393100</v>
      </c>
      <c r="GF181" s="5">
        <v>0</v>
      </c>
      <c r="GG181" s="5">
        <v>0</v>
      </c>
      <c r="GH181" s="5">
        <v>46000</v>
      </c>
      <c r="GI181" s="5">
        <v>0</v>
      </c>
      <c r="GJ181" s="5">
        <f>INDEX(Sheet1!$D$2:$D$434,MATCH(Data!B181,Sheet1!$B$2:$B$434,0))</f>
        <v>13374506</v>
      </c>
      <c r="GK181" s="5">
        <f>INDEX(Sheet1!$E$2:$E$434,MATCH(Data!B181,Sheet1!$B$2:$B$434,0))</f>
        <v>274500</v>
      </c>
      <c r="GL181" s="5">
        <f>INDEX(Sheet1!$H$2:$H$434,MATCH(Data!B181,Sheet1!$B$2:$B$434,0))</f>
        <v>2369123</v>
      </c>
      <c r="GM181" s="5">
        <f>INDEX(Sheet1!$K$2:$K$434,MATCH(Data!B181,Sheet1!$B$2:$B$434,0))</f>
        <v>0</v>
      </c>
      <c r="GN181" s="5">
        <f>INDEX(Sheet1!$F$2:$F$434,MATCH(Data!B181,Sheet1!$B$2:$B$434,0))</f>
        <v>0</v>
      </c>
      <c r="GO181" s="5">
        <f>INDEX(Sheet1!$I$2:$I$434,MATCH(Data!B181,Sheet1!$B$2:$B$434,0))</f>
        <v>26000</v>
      </c>
      <c r="GP181" s="5">
        <f>INDEX(Sheet1!$J$2:$J$434,MATCH(Data!B181,Sheet1!$B$2:$B$434,0))</f>
        <v>0</v>
      </c>
      <c r="GQ181" s="5">
        <v>11662169</v>
      </c>
      <c r="GR181" s="5">
        <v>270500</v>
      </c>
      <c r="GS181" s="5">
        <v>2367255</v>
      </c>
      <c r="GT181" s="5">
        <v>0</v>
      </c>
      <c r="GU181" s="5">
        <v>0</v>
      </c>
      <c r="GV181" s="5">
        <v>0</v>
      </c>
      <c r="GW181" s="5">
        <v>0</v>
      </c>
    </row>
    <row r="182" spans="1:205" ht="12.75">
      <c r="A182" s="32">
        <v>2842</v>
      </c>
      <c r="B182" s="32" t="s">
        <v>264</v>
      </c>
      <c r="C182" s="32">
        <v>2997944</v>
      </c>
      <c r="D182" s="32">
        <v>0</v>
      </c>
      <c r="E182" s="32">
        <v>10742</v>
      </c>
      <c r="F182" s="32">
        <v>0</v>
      </c>
      <c r="G182" s="32">
        <v>0</v>
      </c>
      <c r="H182" s="32">
        <v>30441</v>
      </c>
      <c r="I182" s="32">
        <v>0</v>
      </c>
      <c r="J182" s="32">
        <v>2993054</v>
      </c>
      <c r="K182" s="32">
        <v>0</v>
      </c>
      <c r="L182" s="32">
        <v>47419</v>
      </c>
      <c r="M182" s="32">
        <v>0</v>
      </c>
      <c r="N182" s="32">
        <v>0</v>
      </c>
      <c r="O182" s="32">
        <v>25636</v>
      </c>
      <c r="P182" s="32">
        <v>0</v>
      </c>
      <c r="Q182" s="32">
        <v>2960306</v>
      </c>
      <c r="R182" s="32">
        <v>0</v>
      </c>
      <c r="S182" s="32">
        <v>82834</v>
      </c>
      <c r="T182" s="32">
        <v>0</v>
      </c>
      <c r="U182" s="32">
        <v>0</v>
      </c>
      <c r="V182" s="32">
        <v>23572</v>
      </c>
      <c r="W182" s="32">
        <v>0</v>
      </c>
      <c r="X182" s="32">
        <v>2725432</v>
      </c>
      <c r="Y182" s="32">
        <v>0</v>
      </c>
      <c r="Z182" s="32">
        <v>82001</v>
      </c>
      <c r="AA182" s="32">
        <v>0</v>
      </c>
      <c r="AB182" s="32">
        <v>0</v>
      </c>
      <c r="AC182" s="32">
        <v>58541</v>
      </c>
      <c r="AD182" s="32">
        <v>0</v>
      </c>
      <c r="AE182" s="32">
        <v>2640306</v>
      </c>
      <c r="AF182" s="32">
        <v>0</v>
      </c>
      <c r="AG182" s="32">
        <v>66775</v>
      </c>
      <c r="AH182" s="32">
        <v>0</v>
      </c>
      <c r="AI182" s="32">
        <v>0</v>
      </c>
      <c r="AJ182" s="32">
        <v>28878</v>
      </c>
      <c r="AK182" s="32">
        <v>157431</v>
      </c>
      <c r="AL182" s="32">
        <v>2777114</v>
      </c>
      <c r="AM182" s="32">
        <v>0</v>
      </c>
      <c r="AN182" s="32">
        <v>85768</v>
      </c>
      <c r="AO182" s="32">
        <v>0</v>
      </c>
      <c r="AP182" s="32">
        <v>0</v>
      </c>
      <c r="AQ182" s="32">
        <v>64727</v>
      </c>
      <c r="AR182" s="32">
        <v>0</v>
      </c>
      <c r="AS182" s="32">
        <v>2672028</v>
      </c>
      <c r="AT182" s="32">
        <v>0</v>
      </c>
      <c r="AU182" s="32">
        <v>79911</v>
      </c>
      <c r="AV182" s="32">
        <v>0</v>
      </c>
      <c r="AW182" s="32">
        <v>0</v>
      </c>
      <c r="AX182" s="32">
        <v>59742</v>
      </c>
      <c r="AY182" s="32">
        <v>0</v>
      </c>
      <c r="AZ182" s="32">
        <v>2447891</v>
      </c>
      <c r="BA182" s="32">
        <v>0</v>
      </c>
      <c r="BB182" s="32">
        <v>56331</v>
      </c>
      <c r="BC182" s="32">
        <v>0</v>
      </c>
      <c r="BD182" s="32">
        <v>0</v>
      </c>
      <c r="BE182" s="32">
        <v>62073</v>
      </c>
      <c r="BF182" s="32">
        <v>0</v>
      </c>
      <c r="BG182" s="32">
        <v>2627183</v>
      </c>
      <c r="BH182" s="32">
        <v>0</v>
      </c>
      <c r="BI182" s="32">
        <v>56331</v>
      </c>
      <c r="BJ182" s="32">
        <v>0</v>
      </c>
      <c r="BK182" s="32">
        <v>0</v>
      </c>
      <c r="BL182" s="32">
        <v>63328</v>
      </c>
      <c r="BM182" s="32">
        <v>0</v>
      </c>
      <c r="BN182" s="32">
        <v>2690311</v>
      </c>
      <c r="BO182" s="32">
        <v>0</v>
      </c>
      <c r="BP182" s="32">
        <v>56331</v>
      </c>
      <c r="BQ182" s="32">
        <v>0</v>
      </c>
      <c r="BR182" s="32">
        <v>0</v>
      </c>
      <c r="BS182" s="32">
        <v>66687</v>
      </c>
      <c r="BT182" s="32">
        <v>0</v>
      </c>
      <c r="BU182" s="32">
        <v>2907291</v>
      </c>
      <c r="BV182" s="32">
        <v>37545</v>
      </c>
      <c r="BW182" s="32">
        <v>283700</v>
      </c>
      <c r="BX182" s="32">
        <v>0</v>
      </c>
      <c r="BY182" s="32">
        <v>0</v>
      </c>
      <c r="BZ182" s="32">
        <v>87443</v>
      </c>
      <c r="CA182" s="32">
        <v>0</v>
      </c>
      <c r="CB182" s="32">
        <v>3153916</v>
      </c>
      <c r="CC182" s="32">
        <v>0</v>
      </c>
      <c r="CD182" s="32">
        <v>604300</v>
      </c>
      <c r="CE182" s="32">
        <v>0</v>
      </c>
      <c r="CF182" s="32">
        <v>0</v>
      </c>
      <c r="CG182" s="32">
        <v>151098</v>
      </c>
      <c r="CH182" s="32">
        <v>0</v>
      </c>
      <c r="CI182" s="32">
        <v>3400599</v>
      </c>
      <c r="CJ182" s="32">
        <v>46146</v>
      </c>
      <c r="CK182" s="32">
        <v>585800</v>
      </c>
      <c r="CL182" s="32">
        <v>0</v>
      </c>
      <c r="CN182" s="32">
        <v>174029</v>
      </c>
      <c r="CO182" s="32">
        <v>214.28</v>
      </c>
      <c r="CP182" s="32">
        <v>3769852</v>
      </c>
      <c r="CQ182" s="32">
        <v>62985</v>
      </c>
      <c r="CR182" s="32">
        <v>582425</v>
      </c>
      <c r="CS182" s="32">
        <v>0</v>
      </c>
      <c r="CU182" s="32">
        <v>166161</v>
      </c>
      <c r="CV182" s="32">
        <v>2675</v>
      </c>
      <c r="CW182" s="32">
        <v>4100980</v>
      </c>
      <c r="CX182" s="32">
        <v>64361</v>
      </c>
      <c r="CY182" s="32">
        <v>593425</v>
      </c>
      <c r="CZ182" s="32">
        <v>0</v>
      </c>
      <c r="DB182" s="32">
        <v>206111</v>
      </c>
      <c r="DC182" s="32">
        <v>1427</v>
      </c>
      <c r="DD182" s="32">
        <v>4191425</v>
      </c>
      <c r="DE182" s="32">
        <v>65777</v>
      </c>
      <c r="DF182" s="32">
        <v>622925</v>
      </c>
      <c r="DG182" s="32">
        <v>0</v>
      </c>
      <c r="DI182" s="32">
        <v>186855</v>
      </c>
      <c r="DJ182" s="32">
        <v>92</v>
      </c>
      <c r="DK182" s="32">
        <v>4514829</v>
      </c>
      <c r="DL182" s="32">
        <v>67237</v>
      </c>
      <c r="DM182" s="32">
        <v>699175</v>
      </c>
      <c r="DN182" s="32">
        <v>0</v>
      </c>
      <c r="DP182" s="32">
        <v>200000</v>
      </c>
      <c r="DQ182" s="32">
        <v>97</v>
      </c>
      <c r="DR182" s="32">
        <v>4615173</v>
      </c>
      <c r="DS182" s="32">
        <v>194473</v>
      </c>
      <c r="DT182" s="32">
        <v>795300</v>
      </c>
      <c r="DU182" s="32">
        <v>0</v>
      </c>
      <c r="DW182" s="32">
        <v>192415</v>
      </c>
      <c r="DX182" s="38">
        <v>963</v>
      </c>
      <c r="DY182" s="36">
        <v>4344189</v>
      </c>
      <c r="DZ182" s="36">
        <v>182909</v>
      </c>
      <c r="EA182" s="38">
        <v>867765</v>
      </c>
      <c r="EB182" s="32">
        <v>0</v>
      </c>
      <c r="ED182" s="32">
        <v>192838</v>
      </c>
      <c r="EE182" s="32">
        <v>7471</v>
      </c>
      <c r="EF182" s="32">
        <v>4419343</v>
      </c>
      <c r="EG182" s="32">
        <v>167527</v>
      </c>
      <c r="EH182" s="32">
        <v>843185</v>
      </c>
      <c r="EI182" s="32">
        <v>0</v>
      </c>
      <c r="EK182" s="32">
        <v>185510</v>
      </c>
      <c r="EL182" s="32">
        <v>269</v>
      </c>
      <c r="EM182" s="32">
        <v>4462331</v>
      </c>
      <c r="EN182" s="32">
        <v>169275</v>
      </c>
      <c r="EO182" s="32">
        <v>842250</v>
      </c>
      <c r="EP182" s="32">
        <v>0</v>
      </c>
      <c r="ER182" s="32">
        <v>110675</v>
      </c>
      <c r="ET182" s="32">
        <v>4540590</v>
      </c>
      <c r="EU182" s="32">
        <v>180818</v>
      </c>
      <c r="EV182" s="32">
        <v>842525</v>
      </c>
      <c r="EW182" s="32">
        <v>0</v>
      </c>
      <c r="EY182" s="32">
        <v>98040</v>
      </c>
      <c r="FA182" s="32">
        <v>4710703</v>
      </c>
      <c r="FB182" s="32">
        <v>100000</v>
      </c>
      <c r="FC182" s="32">
        <v>842263</v>
      </c>
      <c r="FD182" s="32">
        <v>0</v>
      </c>
      <c r="FF182" s="32">
        <v>89849</v>
      </c>
      <c r="FH182" s="32">
        <v>4753793</v>
      </c>
      <c r="FI182" s="32">
        <v>100000</v>
      </c>
      <c r="FJ182" s="32">
        <v>842263</v>
      </c>
      <c r="FK182" s="32">
        <v>0</v>
      </c>
      <c r="FM182" s="32">
        <v>79780</v>
      </c>
      <c r="FO182" s="5">
        <v>5923340</v>
      </c>
      <c r="FP182" s="5">
        <v>100000</v>
      </c>
      <c r="FQ182" s="5">
        <v>842263</v>
      </c>
      <c r="FR182" s="5">
        <v>0</v>
      </c>
      <c r="FS182" s="5">
        <v>0</v>
      </c>
      <c r="FT182" s="5">
        <v>76117</v>
      </c>
      <c r="FU182" s="5">
        <v>0</v>
      </c>
      <c r="FV182" s="5">
        <v>4796789</v>
      </c>
      <c r="FW182" s="5">
        <v>100000</v>
      </c>
      <c r="FX182" s="5">
        <v>842263</v>
      </c>
      <c r="FY182" s="5">
        <v>0</v>
      </c>
      <c r="FZ182" s="5">
        <v>0</v>
      </c>
      <c r="GA182" s="5">
        <v>75760</v>
      </c>
      <c r="GB182" s="5">
        <v>0</v>
      </c>
      <c r="GC182" s="5">
        <v>4754243</v>
      </c>
      <c r="GD182" s="5">
        <v>100000</v>
      </c>
      <c r="GE182" s="5">
        <v>1124950</v>
      </c>
      <c r="GF182" s="5">
        <v>0</v>
      </c>
      <c r="GG182" s="5">
        <v>0</v>
      </c>
      <c r="GH182" s="5">
        <v>75935</v>
      </c>
      <c r="GI182" s="5">
        <v>3398</v>
      </c>
      <c r="GJ182" s="5">
        <f>INDEX(Sheet1!$D$2:$D$434,MATCH(Data!B182,Sheet1!$B$2:$B$434,0))</f>
        <v>4866456</v>
      </c>
      <c r="GK182" s="5">
        <f>INDEX(Sheet1!$E$2:$E$434,MATCH(Data!B182,Sheet1!$B$2:$B$434,0))</f>
        <v>0</v>
      </c>
      <c r="GL182" s="5">
        <f>INDEX(Sheet1!$H$2:$H$434,MATCH(Data!B182,Sheet1!$B$2:$B$434,0))</f>
        <v>1217400</v>
      </c>
      <c r="GM182" s="5">
        <f>INDEX(Sheet1!$K$2:$K$434,MATCH(Data!B182,Sheet1!$B$2:$B$434,0))</f>
        <v>0</v>
      </c>
      <c r="GN182" s="5">
        <f>INDEX(Sheet1!$F$2:$F$434,MATCH(Data!B182,Sheet1!$B$2:$B$434,0))</f>
        <v>0</v>
      </c>
      <c r="GO182" s="5">
        <f>INDEX(Sheet1!$I$2:$I$434,MATCH(Data!B182,Sheet1!$B$2:$B$434,0))</f>
        <v>75875</v>
      </c>
      <c r="GP182" s="5">
        <f>INDEX(Sheet1!$J$2:$J$434,MATCH(Data!B182,Sheet1!$B$2:$B$434,0))</f>
        <v>2439</v>
      </c>
      <c r="GQ182" s="5">
        <v>4811687</v>
      </c>
      <c r="GR182" s="5">
        <v>0</v>
      </c>
      <c r="GS182" s="5">
        <v>1284050</v>
      </c>
      <c r="GT182" s="5">
        <v>0</v>
      </c>
      <c r="GU182" s="5">
        <v>0</v>
      </c>
      <c r="GV182" s="5">
        <v>82675</v>
      </c>
      <c r="GW182" s="5">
        <v>0</v>
      </c>
    </row>
    <row r="183" spans="1:205" ht="12.75">
      <c r="A183" s="32">
        <v>1848</v>
      </c>
      <c r="B183" s="32" t="s">
        <v>265</v>
      </c>
      <c r="C183" s="32">
        <v>1780825</v>
      </c>
      <c r="D183" s="32">
        <v>0</v>
      </c>
      <c r="E183" s="32">
        <v>324380</v>
      </c>
      <c r="F183" s="32">
        <v>0</v>
      </c>
      <c r="G183" s="32">
        <v>0</v>
      </c>
      <c r="H183" s="32">
        <v>0</v>
      </c>
      <c r="I183" s="32">
        <v>0</v>
      </c>
      <c r="J183" s="32">
        <v>1732764</v>
      </c>
      <c r="K183" s="32">
        <v>0</v>
      </c>
      <c r="L183" s="32">
        <v>364973</v>
      </c>
      <c r="M183" s="32">
        <v>0</v>
      </c>
      <c r="N183" s="32">
        <v>0</v>
      </c>
      <c r="O183" s="32">
        <v>0</v>
      </c>
      <c r="P183" s="32">
        <v>2305</v>
      </c>
      <c r="Q183" s="32">
        <v>2128085</v>
      </c>
      <c r="R183" s="32">
        <v>0</v>
      </c>
      <c r="S183" s="32">
        <v>313105</v>
      </c>
      <c r="T183" s="32">
        <v>0</v>
      </c>
      <c r="U183" s="32">
        <v>0</v>
      </c>
      <c r="V183" s="32">
        <v>9974</v>
      </c>
      <c r="W183" s="32">
        <v>1985</v>
      </c>
      <c r="X183" s="32">
        <v>1603993</v>
      </c>
      <c r="Y183" s="32">
        <v>0</v>
      </c>
      <c r="Z183" s="32">
        <v>314717</v>
      </c>
      <c r="AA183" s="32">
        <v>0</v>
      </c>
      <c r="AB183" s="32">
        <v>0</v>
      </c>
      <c r="AC183" s="32">
        <v>8958</v>
      </c>
      <c r="AD183" s="32">
        <v>1985</v>
      </c>
      <c r="AE183" s="32">
        <v>1817186</v>
      </c>
      <c r="AF183" s="32">
        <v>0</v>
      </c>
      <c r="AG183" s="32">
        <v>560186</v>
      </c>
      <c r="AH183" s="32">
        <v>0</v>
      </c>
      <c r="AI183" s="32">
        <v>0</v>
      </c>
      <c r="AJ183" s="32">
        <v>72189</v>
      </c>
      <c r="AK183" s="32">
        <v>1985</v>
      </c>
      <c r="AL183" s="32">
        <v>1845717</v>
      </c>
      <c r="AM183" s="32">
        <v>0</v>
      </c>
      <c r="AN183" s="32">
        <v>508450</v>
      </c>
      <c r="AO183" s="32">
        <v>0</v>
      </c>
      <c r="AP183" s="32">
        <v>0</v>
      </c>
      <c r="AQ183" s="32">
        <v>132450</v>
      </c>
      <c r="AR183" s="32">
        <v>682</v>
      </c>
      <c r="AS183" s="32">
        <v>1942869</v>
      </c>
      <c r="AT183" s="32">
        <v>0</v>
      </c>
      <c r="AU183" s="32">
        <v>518898</v>
      </c>
      <c r="AV183" s="32">
        <v>0</v>
      </c>
      <c r="AW183" s="32">
        <v>0</v>
      </c>
      <c r="AX183" s="32">
        <v>28000</v>
      </c>
      <c r="AY183" s="32">
        <v>0</v>
      </c>
      <c r="AZ183" s="32">
        <v>2298818</v>
      </c>
      <c r="BA183" s="32">
        <v>0</v>
      </c>
      <c r="BB183" s="32">
        <v>541108</v>
      </c>
      <c r="BC183" s="32">
        <v>0</v>
      </c>
      <c r="BD183" s="32">
        <v>0</v>
      </c>
      <c r="BE183" s="32">
        <v>20000</v>
      </c>
      <c r="BF183" s="32">
        <v>0</v>
      </c>
      <c r="BG183" s="32">
        <v>2901894</v>
      </c>
      <c r="BH183" s="32">
        <v>553652</v>
      </c>
      <c r="BI183" s="32">
        <v>0</v>
      </c>
      <c r="BJ183" s="32">
        <v>0</v>
      </c>
      <c r="BK183" s="32">
        <v>0</v>
      </c>
      <c r="BL183" s="32">
        <v>10000</v>
      </c>
      <c r="BM183" s="32">
        <v>0</v>
      </c>
      <c r="BN183" s="32">
        <v>3240000</v>
      </c>
      <c r="BO183" s="32">
        <v>0</v>
      </c>
      <c r="BP183" s="32">
        <v>557388</v>
      </c>
      <c r="BQ183" s="32">
        <v>0</v>
      </c>
      <c r="BR183" s="32">
        <v>0</v>
      </c>
      <c r="BS183" s="32">
        <v>0</v>
      </c>
      <c r="BT183" s="32">
        <v>0</v>
      </c>
      <c r="BU183" s="32">
        <v>3535591</v>
      </c>
      <c r="BV183" s="32">
        <v>0</v>
      </c>
      <c r="BW183" s="32">
        <v>564951</v>
      </c>
      <c r="BX183" s="32">
        <v>0</v>
      </c>
      <c r="BY183" s="32">
        <v>0</v>
      </c>
      <c r="BZ183" s="32">
        <v>0</v>
      </c>
      <c r="CA183" s="32">
        <v>0</v>
      </c>
      <c r="CB183" s="32">
        <v>3716734</v>
      </c>
      <c r="CC183" s="32">
        <v>0</v>
      </c>
      <c r="CD183" s="32">
        <v>570926.26</v>
      </c>
      <c r="CE183" s="32">
        <v>0</v>
      </c>
      <c r="CF183" s="32">
        <v>0</v>
      </c>
      <c r="CG183" s="32">
        <v>0</v>
      </c>
      <c r="CH183" s="32">
        <v>0</v>
      </c>
      <c r="CI183" s="32">
        <v>4147758</v>
      </c>
      <c r="CK183" s="32">
        <v>578133</v>
      </c>
      <c r="CL183" s="32">
        <v>0</v>
      </c>
      <c r="CO183" s="32">
        <v>0</v>
      </c>
      <c r="CP183" s="32">
        <v>4402302</v>
      </c>
      <c r="CR183" s="32">
        <v>579120</v>
      </c>
      <c r="CS183" s="32">
        <v>0</v>
      </c>
      <c r="CV183" s="32">
        <v>0</v>
      </c>
      <c r="CW183" s="32">
        <v>4500391</v>
      </c>
      <c r="CY183" s="32">
        <v>579133</v>
      </c>
      <c r="CZ183" s="32">
        <v>0</v>
      </c>
      <c r="DB183" s="32">
        <v>58500</v>
      </c>
      <c r="DC183" s="32">
        <v>0</v>
      </c>
      <c r="DD183" s="32">
        <v>4625463</v>
      </c>
      <c r="DF183" s="32">
        <v>570800</v>
      </c>
      <c r="DG183" s="32">
        <v>0</v>
      </c>
      <c r="DI183" s="32">
        <v>65000</v>
      </c>
      <c r="DK183" s="32">
        <v>4879708</v>
      </c>
      <c r="DM183" s="32">
        <v>567400</v>
      </c>
      <c r="DN183" s="32">
        <v>0</v>
      </c>
      <c r="DP183" s="32">
        <v>85000</v>
      </c>
      <c r="DR183" s="32">
        <v>5223619</v>
      </c>
      <c r="DT183" s="32">
        <v>568400</v>
      </c>
      <c r="DU183" s="32">
        <v>0</v>
      </c>
      <c r="DW183" s="32">
        <v>100000</v>
      </c>
      <c r="DX183" s="35"/>
      <c r="DY183" s="36">
        <v>5171828</v>
      </c>
      <c r="DZ183" s="37"/>
      <c r="EA183" s="38">
        <v>568600</v>
      </c>
      <c r="EB183" s="32">
        <v>0</v>
      </c>
      <c r="ED183" s="32">
        <v>125000</v>
      </c>
      <c r="EF183" s="32">
        <v>5395145</v>
      </c>
      <c r="EH183" s="32">
        <v>568000</v>
      </c>
      <c r="EI183" s="32">
        <v>0</v>
      </c>
      <c r="EK183" s="32">
        <v>85000</v>
      </c>
      <c r="EM183" s="32">
        <v>5693487</v>
      </c>
      <c r="EN183" s="32">
        <v>101237</v>
      </c>
      <c r="EO183" s="32">
        <v>301600</v>
      </c>
      <c r="EP183" s="32">
        <v>0</v>
      </c>
      <c r="ER183" s="32">
        <v>85000</v>
      </c>
      <c r="ET183" s="32">
        <v>6425049</v>
      </c>
      <c r="EW183" s="32">
        <v>0</v>
      </c>
      <c r="EY183" s="32">
        <v>85000</v>
      </c>
      <c r="FA183" s="32">
        <v>6209437</v>
      </c>
      <c r="FD183" s="32">
        <v>0</v>
      </c>
      <c r="FF183" s="32">
        <v>125000</v>
      </c>
      <c r="FH183" s="32">
        <v>6287441</v>
      </c>
      <c r="FI183" s="32"/>
      <c r="FJ183" s="32"/>
      <c r="FK183" s="32">
        <v>0</v>
      </c>
      <c r="FL183" s="32"/>
      <c r="FM183" s="32">
        <v>125000</v>
      </c>
      <c r="FN183" s="32"/>
      <c r="FO183" s="5">
        <v>6220066</v>
      </c>
      <c r="FP183" s="5">
        <v>0</v>
      </c>
      <c r="FQ183" s="5">
        <v>0</v>
      </c>
      <c r="FR183" s="5">
        <v>0</v>
      </c>
      <c r="FS183" s="5">
        <v>0</v>
      </c>
      <c r="FT183" s="5">
        <v>50000</v>
      </c>
      <c r="FU183" s="5">
        <v>0</v>
      </c>
      <c r="FV183" s="5">
        <v>6369132</v>
      </c>
      <c r="FW183" s="5">
        <v>0</v>
      </c>
      <c r="FX183" s="5">
        <v>0</v>
      </c>
      <c r="FY183" s="5">
        <v>0</v>
      </c>
      <c r="FZ183" s="5">
        <v>0</v>
      </c>
      <c r="GA183" s="5">
        <v>100000</v>
      </c>
      <c r="GB183" s="5">
        <v>0</v>
      </c>
      <c r="GC183" s="5">
        <v>6550000</v>
      </c>
      <c r="GD183" s="5">
        <v>0</v>
      </c>
      <c r="GE183" s="5">
        <v>0</v>
      </c>
      <c r="GF183" s="5">
        <v>0</v>
      </c>
      <c r="GG183" s="5">
        <v>0</v>
      </c>
      <c r="GH183" s="5">
        <v>125000</v>
      </c>
      <c r="GI183" s="5">
        <v>0</v>
      </c>
      <c r="GJ183" s="5">
        <f>INDEX(Sheet1!$D$2:$D$434,MATCH(Data!B183,Sheet1!$B$2:$B$434,0))</f>
        <v>6550000</v>
      </c>
      <c r="GK183" s="5">
        <f>INDEX(Sheet1!$E$2:$E$434,MATCH(Data!B183,Sheet1!$B$2:$B$434,0))</f>
        <v>0</v>
      </c>
      <c r="GL183" s="5">
        <f>INDEX(Sheet1!$H$2:$H$434,MATCH(Data!B183,Sheet1!$B$2:$B$434,0))</f>
        <v>0</v>
      </c>
      <c r="GM183" s="5">
        <f>INDEX(Sheet1!$K$2:$K$434,MATCH(Data!B183,Sheet1!$B$2:$B$434,0))</f>
        <v>0</v>
      </c>
      <c r="GN183" s="5">
        <f>INDEX(Sheet1!$F$2:$F$434,MATCH(Data!B183,Sheet1!$B$2:$B$434,0))</f>
        <v>0</v>
      </c>
      <c r="GO183" s="5">
        <f>INDEX(Sheet1!$I$2:$I$434,MATCH(Data!B183,Sheet1!$B$2:$B$434,0))</f>
        <v>100000</v>
      </c>
      <c r="GP183" s="5">
        <f>INDEX(Sheet1!$J$2:$J$434,MATCH(Data!B183,Sheet1!$B$2:$B$434,0))</f>
        <v>0</v>
      </c>
      <c r="GQ183" s="5">
        <v>6700000</v>
      </c>
      <c r="GR183" s="5">
        <v>0</v>
      </c>
      <c r="GS183" s="5">
        <v>0</v>
      </c>
      <c r="GT183" s="5">
        <v>0</v>
      </c>
      <c r="GU183" s="5">
        <v>0</v>
      </c>
      <c r="GV183" s="5">
        <v>85000</v>
      </c>
      <c r="GW183" s="5">
        <v>0</v>
      </c>
    </row>
    <row r="184" spans="1:205" ht="12.75">
      <c r="A184" s="32">
        <v>2849</v>
      </c>
      <c r="B184" s="32" t="s">
        <v>266</v>
      </c>
      <c r="C184" s="32">
        <v>31451482</v>
      </c>
      <c r="D184" s="32">
        <v>0</v>
      </c>
      <c r="E184" s="32">
        <v>3255276</v>
      </c>
      <c r="F184" s="32">
        <v>0</v>
      </c>
      <c r="G184" s="32">
        <v>900000</v>
      </c>
      <c r="H184" s="32">
        <v>0</v>
      </c>
      <c r="I184" s="32">
        <v>0</v>
      </c>
      <c r="J184" s="32">
        <v>30229479</v>
      </c>
      <c r="K184" s="32">
        <v>0</v>
      </c>
      <c r="L184" s="32">
        <v>4450000</v>
      </c>
      <c r="M184" s="32">
        <v>0</v>
      </c>
      <c r="N184" s="32">
        <v>997000</v>
      </c>
      <c r="O184" s="32">
        <v>0</v>
      </c>
      <c r="P184" s="32">
        <v>44493</v>
      </c>
      <c r="Q184" s="32">
        <v>29098928</v>
      </c>
      <c r="R184" s="32">
        <v>0</v>
      </c>
      <c r="S184" s="32">
        <v>4895000</v>
      </c>
      <c r="T184" s="32">
        <v>0</v>
      </c>
      <c r="U184" s="32">
        <v>1125000</v>
      </c>
      <c r="V184" s="32">
        <v>0</v>
      </c>
      <c r="W184" s="32">
        <v>45656</v>
      </c>
      <c r="X184" s="32">
        <v>23041637</v>
      </c>
      <c r="Y184" s="32">
        <v>0</v>
      </c>
      <c r="Z184" s="32">
        <v>5042748</v>
      </c>
      <c r="AA184" s="32">
        <v>0</v>
      </c>
      <c r="AB184" s="32">
        <v>0</v>
      </c>
      <c r="AC184" s="32">
        <v>0</v>
      </c>
      <c r="AD184" s="32">
        <v>69958</v>
      </c>
      <c r="AE184" s="32">
        <v>21736000</v>
      </c>
      <c r="AF184" s="32">
        <v>0</v>
      </c>
      <c r="AG184" s="32">
        <v>5067227</v>
      </c>
      <c r="AH184" s="32">
        <v>0</v>
      </c>
      <c r="AI184" s="32">
        <v>2450030</v>
      </c>
      <c r="AJ184" s="32">
        <v>0</v>
      </c>
      <c r="AK184" s="32">
        <v>46024</v>
      </c>
      <c r="AL184" s="32">
        <v>23221416</v>
      </c>
      <c r="AM184" s="32">
        <v>0</v>
      </c>
      <c r="AN184" s="32">
        <v>5020660</v>
      </c>
      <c r="AO184" s="32">
        <v>0</v>
      </c>
      <c r="AP184" s="32">
        <v>1543152</v>
      </c>
      <c r="AQ184" s="32">
        <v>0</v>
      </c>
      <c r="AR184" s="32">
        <v>16394</v>
      </c>
      <c r="AS184" s="32">
        <v>24276670</v>
      </c>
      <c r="AT184" s="32">
        <v>0</v>
      </c>
      <c r="AU184" s="32">
        <v>4951331</v>
      </c>
      <c r="AV184" s="32">
        <v>0</v>
      </c>
      <c r="AW184" s="32">
        <v>1000000</v>
      </c>
      <c r="AX184" s="32">
        <v>0</v>
      </c>
      <c r="AY184" s="32">
        <v>22894</v>
      </c>
      <c r="AZ184" s="32">
        <v>24648129</v>
      </c>
      <c r="BA184" s="32">
        <v>0</v>
      </c>
      <c r="BB184" s="32">
        <v>4956263</v>
      </c>
      <c r="BC184" s="32">
        <v>0</v>
      </c>
      <c r="BD184" s="32">
        <v>821000</v>
      </c>
      <c r="BE184" s="32">
        <v>0</v>
      </c>
      <c r="BF184" s="32">
        <v>31634</v>
      </c>
      <c r="BG184" s="32">
        <v>25924782</v>
      </c>
      <c r="BH184" s="32">
        <v>0</v>
      </c>
      <c r="BI184" s="32">
        <v>5000000</v>
      </c>
      <c r="BJ184" s="32">
        <v>0</v>
      </c>
      <c r="BK184" s="32">
        <v>500000</v>
      </c>
      <c r="BL184" s="32">
        <v>130894</v>
      </c>
      <c r="BM184" s="32">
        <v>67578</v>
      </c>
      <c r="BN184" s="32">
        <v>26162994</v>
      </c>
      <c r="BO184" s="32">
        <v>0</v>
      </c>
      <c r="BP184" s="32">
        <v>2194466</v>
      </c>
      <c r="BQ184" s="32">
        <v>0</v>
      </c>
      <c r="BR184" s="32">
        <v>990139</v>
      </c>
      <c r="BS184" s="32">
        <v>597149</v>
      </c>
      <c r="BT184" s="32">
        <v>49914</v>
      </c>
      <c r="BU184" s="32">
        <v>28443384</v>
      </c>
      <c r="BV184" s="32">
        <v>0</v>
      </c>
      <c r="BW184" s="32">
        <v>0</v>
      </c>
      <c r="BX184" s="32">
        <v>0</v>
      </c>
      <c r="BY184" s="32">
        <v>790000</v>
      </c>
      <c r="BZ184" s="32">
        <v>448383</v>
      </c>
      <c r="CA184" s="32">
        <v>55233</v>
      </c>
      <c r="CB184" s="32">
        <v>34401942</v>
      </c>
      <c r="CC184" s="32">
        <v>0</v>
      </c>
      <c r="CD184" s="32">
        <v>0</v>
      </c>
      <c r="CE184" s="32">
        <v>0</v>
      </c>
      <c r="CF184" s="32">
        <v>1400000</v>
      </c>
      <c r="CG184" s="32">
        <v>546172</v>
      </c>
      <c r="CH184" s="32">
        <v>50804</v>
      </c>
      <c r="CI184" s="32">
        <v>34097449</v>
      </c>
      <c r="CL184" s="32">
        <v>0</v>
      </c>
      <c r="CM184" s="32">
        <v>1400000</v>
      </c>
      <c r="CN184" s="32">
        <v>597997</v>
      </c>
      <c r="CO184" s="32">
        <v>21254</v>
      </c>
      <c r="CP184" s="32">
        <v>34517731</v>
      </c>
      <c r="CS184" s="32">
        <v>0</v>
      </c>
      <c r="CT184" s="32">
        <v>1400000</v>
      </c>
      <c r="CU184" s="32">
        <v>614035</v>
      </c>
      <c r="CV184" s="32">
        <v>24793</v>
      </c>
      <c r="CW184" s="32">
        <v>37637648</v>
      </c>
      <c r="CZ184" s="32">
        <v>0</v>
      </c>
      <c r="DA184" s="32">
        <v>1400000</v>
      </c>
      <c r="DB184" s="32">
        <v>631535</v>
      </c>
      <c r="DC184" s="32">
        <v>35694</v>
      </c>
      <c r="DD184" s="32">
        <v>38465266</v>
      </c>
      <c r="DG184" s="32">
        <v>0</v>
      </c>
      <c r="DH184" s="32">
        <v>1400000</v>
      </c>
      <c r="DI184" s="32">
        <v>649635</v>
      </c>
      <c r="DJ184" s="32">
        <v>36239</v>
      </c>
      <c r="DK184" s="32">
        <v>40377022</v>
      </c>
      <c r="DM184" s="32">
        <v>802499</v>
      </c>
      <c r="DN184" s="32">
        <v>0</v>
      </c>
      <c r="DO184" s="32">
        <v>1575000</v>
      </c>
      <c r="DP184" s="32">
        <v>649635</v>
      </c>
      <c r="DQ184" s="32">
        <v>30737</v>
      </c>
      <c r="DR184" s="32">
        <v>43171054</v>
      </c>
      <c r="DT184" s="32">
        <v>776880</v>
      </c>
      <c r="DU184" s="32">
        <v>0</v>
      </c>
      <c r="DV184" s="32">
        <v>1575000</v>
      </c>
      <c r="DW184" s="32">
        <v>650535</v>
      </c>
      <c r="DX184" s="38">
        <v>34300</v>
      </c>
      <c r="DY184" s="36">
        <v>42059181</v>
      </c>
      <c r="DZ184" s="37"/>
      <c r="EA184" s="38">
        <v>1085557</v>
      </c>
      <c r="EB184" s="32">
        <v>0</v>
      </c>
      <c r="EC184" s="32">
        <v>1575000</v>
      </c>
      <c r="ED184" s="32">
        <v>651535</v>
      </c>
      <c r="EE184" s="32">
        <v>24983</v>
      </c>
      <c r="EF184" s="32">
        <v>42864658</v>
      </c>
      <c r="EH184" s="32">
        <v>387207</v>
      </c>
      <c r="EI184" s="32">
        <v>0</v>
      </c>
      <c r="EJ184" s="32">
        <v>1575000</v>
      </c>
      <c r="EK184" s="32">
        <v>651535</v>
      </c>
      <c r="EL184" s="32">
        <v>37240</v>
      </c>
      <c r="EM184" s="32">
        <v>45302303</v>
      </c>
      <c r="EO184" s="32">
        <v>1362935</v>
      </c>
      <c r="EP184" s="32">
        <v>0</v>
      </c>
      <c r="EQ184" s="32">
        <v>1182435</v>
      </c>
      <c r="ER184" s="32">
        <v>651535</v>
      </c>
      <c r="ES184" s="32">
        <v>46098</v>
      </c>
      <c r="ET184" s="32">
        <v>43283305</v>
      </c>
      <c r="EU184" s="32">
        <v>834019</v>
      </c>
      <c r="EV184" s="32">
        <v>1918706</v>
      </c>
      <c r="EW184" s="32">
        <v>0</v>
      </c>
      <c r="EX184" s="32">
        <v>1212500</v>
      </c>
      <c r="EY184" s="32">
        <v>651535</v>
      </c>
      <c r="EZ184" s="32">
        <v>47457</v>
      </c>
      <c r="FA184" s="32">
        <v>44017130</v>
      </c>
      <c r="FB184" s="32">
        <v>846481</v>
      </c>
      <c r="FC184" s="32">
        <v>2830168</v>
      </c>
      <c r="FD184" s="32">
        <v>0</v>
      </c>
      <c r="FE184" s="32">
        <v>1212500</v>
      </c>
      <c r="FF184" s="32">
        <v>651535</v>
      </c>
      <c r="FG184" s="32">
        <v>42433</v>
      </c>
      <c r="FH184" s="32">
        <v>43360597</v>
      </c>
      <c r="FI184" s="32">
        <v>847623</v>
      </c>
      <c r="FJ184" s="32">
        <v>2658981</v>
      </c>
      <c r="FK184" s="32">
        <v>0</v>
      </c>
      <c r="FL184" s="32">
        <v>1212500</v>
      </c>
      <c r="FM184" s="32">
        <v>651535</v>
      </c>
      <c r="FN184" s="32">
        <v>28545</v>
      </c>
      <c r="FO184" s="5">
        <v>44362610</v>
      </c>
      <c r="FP184" s="5">
        <v>847087</v>
      </c>
      <c r="FQ184" s="5">
        <v>2772931</v>
      </c>
      <c r="FR184" s="5">
        <v>0</v>
      </c>
      <c r="FS184" s="5">
        <v>1212500</v>
      </c>
      <c r="FT184" s="5">
        <v>836535</v>
      </c>
      <c r="FU184" s="5">
        <v>34334</v>
      </c>
      <c r="FV184" s="5">
        <v>44246151</v>
      </c>
      <c r="FW184" s="5">
        <v>842259</v>
      </c>
      <c r="FX184" s="5">
        <v>2778997</v>
      </c>
      <c r="FY184" s="5">
        <v>0</v>
      </c>
      <c r="FZ184" s="5">
        <v>1212500</v>
      </c>
      <c r="GA184" s="5">
        <v>951035</v>
      </c>
      <c r="GB184" s="5">
        <v>21056</v>
      </c>
      <c r="GC184" s="5">
        <v>42513933</v>
      </c>
      <c r="GD184" s="5">
        <v>842259</v>
      </c>
      <c r="GE184" s="5">
        <v>4778118</v>
      </c>
      <c r="GF184" s="5">
        <v>0</v>
      </c>
      <c r="GG184" s="5">
        <v>1212500</v>
      </c>
      <c r="GH184" s="5">
        <v>1375535</v>
      </c>
      <c r="GI184" s="5">
        <v>39009</v>
      </c>
      <c r="GJ184" s="5">
        <f>INDEX(Sheet1!$D$2:$D$434,MATCH(Data!B184,Sheet1!$B$2:$B$434,0))</f>
        <v>42584630</v>
      </c>
      <c r="GK184" s="5">
        <f>INDEX(Sheet1!$E$2:$E$434,MATCH(Data!B184,Sheet1!$B$2:$B$434,0))</f>
        <v>842259</v>
      </c>
      <c r="GL184" s="5">
        <f>INDEX(Sheet1!$H$2:$H$434,MATCH(Data!B184,Sheet1!$B$2:$B$434,0))</f>
        <v>3177936</v>
      </c>
      <c r="GM184" s="5">
        <f>INDEX(Sheet1!$K$2:$K$434,MATCH(Data!B184,Sheet1!$B$2:$B$434,0))</f>
        <v>0</v>
      </c>
      <c r="GN184" s="5">
        <f>INDEX(Sheet1!$F$2:$F$434,MATCH(Data!B184,Sheet1!$B$2:$B$434,0))</f>
        <v>1212500</v>
      </c>
      <c r="GO184" s="5">
        <f>INDEX(Sheet1!$I$2:$I$434,MATCH(Data!B184,Sheet1!$B$2:$B$434,0))</f>
        <v>894400</v>
      </c>
      <c r="GP184" s="5">
        <f>INDEX(Sheet1!$J$2:$J$434,MATCH(Data!B184,Sheet1!$B$2:$B$434,0))</f>
        <v>0</v>
      </c>
      <c r="GQ184" s="5">
        <v>42522654</v>
      </c>
      <c r="GR184" s="5">
        <v>842259</v>
      </c>
      <c r="GS184" s="5">
        <v>6998405</v>
      </c>
      <c r="GT184" s="5">
        <v>0</v>
      </c>
      <c r="GU184" s="5">
        <v>1212500</v>
      </c>
      <c r="GV184" s="5">
        <v>983930</v>
      </c>
      <c r="GW184" s="5">
        <v>0</v>
      </c>
    </row>
    <row r="185" spans="1:205" ht="12.75">
      <c r="A185" s="32">
        <v>2856</v>
      </c>
      <c r="B185" s="32" t="s">
        <v>587</v>
      </c>
      <c r="C185" s="32">
        <v>2418690</v>
      </c>
      <c r="D185" s="32">
        <v>0</v>
      </c>
      <c r="E185" s="32">
        <v>220756</v>
      </c>
      <c r="F185" s="32">
        <v>0</v>
      </c>
      <c r="G185" s="32">
        <v>0</v>
      </c>
      <c r="H185" s="32">
        <v>0</v>
      </c>
      <c r="I185" s="32">
        <v>0</v>
      </c>
      <c r="J185" s="32">
        <v>2347556</v>
      </c>
      <c r="K185" s="32">
        <v>0</v>
      </c>
      <c r="L185" s="32">
        <v>261182.73</v>
      </c>
      <c r="M185" s="32">
        <v>0</v>
      </c>
      <c r="N185" s="32">
        <v>0</v>
      </c>
      <c r="O185" s="32">
        <v>0</v>
      </c>
      <c r="P185" s="32">
        <v>0</v>
      </c>
      <c r="Q185" s="32">
        <v>2388723.12</v>
      </c>
      <c r="R185" s="32">
        <v>1901.88</v>
      </c>
      <c r="S185" s="32">
        <v>273566.81</v>
      </c>
      <c r="T185" s="32">
        <v>0</v>
      </c>
      <c r="U185" s="32">
        <v>0</v>
      </c>
      <c r="V185" s="32">
        <v>0</v>
      </c>
      <c r="W185" s="32">
        <v>0</v>
      </c>
      <c r="X185" s="32">
        <v>1668131</v>
      </c>
      <c r="Y185" s="32">
        <v>1902</v>
      </c>
      <c r="Z185" s="32">
        <v>279661</v>
      </c>
      <c r="AA185" s="32">
        <v>0</v>
      </c>
      <c r="AB185" s="32">
        <v>0</v>
      </c>
      <c r="AC185" s="32">
        <v>0</v>
      </c>
      <c r="AD185" s="32">
        <v>407</v>
      </c>
      <c r="AE185" s="32">
        <v>1576451</v>
      </c>
      <c r="AF185" s="32">
        <v>38276</v>
      </c>
      <c r="AG185" s="32">
        <v>524072</v>
      </c>
      <c r="AH185" s="32">
        <v>0</v>
      </c>
      <c r="AI185" s="32">
        <v>0</v>
      </c>
      <c r="AJ185" s="32">
        <v>0</v>
      </c>
      <c r="AK185" s="32">
        <v>0</v>
      </c>
      <c r="AL185" s="32">
        <v>1746100</v>
      </c>
      <c r="AM185" s="32">
        <v>38276</v>
      </c>
      <c r="AN185" s="32">
        <v>618011</v>
      </c>
      <c r="AO185" s="32">
        <v>0</v>
      </c>
      <c r="AP185" s="32">
        <v>0</v>
      </c>
      <c r="AQ185" s="32">
        <v>0</v>
      </c>
      <c r="AR185" s="32">
        <v>0</v>
      </c>
      <c r="AS185" s="32">
        <v>1803649</v>
      </c>
      <c r="AT185" s="32">
        <v>38276</v>
      </c>
      <c r="AU185" s="32">
        <v>720609</v>
      </c>
      <c r="AV185" s="32">
        <v>0</v>
      </c>
      <c r="AW185" s="32">
        <v>0</v>
      </c>
      <c r="AX185" s="32">
        <v>0</v>
      </c>
      <c r="AY185" s="32">
        <v>0</v>
      </c>
      <c r="AZ185" s="32">
        <v>1417478</v>
      </c>
      <c r="BA185" s="32">
        <v>137595</v>
      </c>
      <c r="BB185" s="32">
        <v>777362</v>
      </c>
      <c r="BC185" s="32">
        <v>0</v>
      </c>
      <c r="BD185" s="32">
        <v>0</v>
      </c>
      <c r="BE185" s="32">
        <v>0</v>
      </c>
      <c r="BF185" s="32">
        <v>0</v>
      </c>
      <c r="BG185" s="32">
        <v>2112881</v>
      </c>
      <c r="BH185" s="32">
        <v>0</v>
      </c>
      <c r="BI185" s="32">
        <v>686705</v>
      </c>
      <c r="BJ185" s="32">
        <v>0</v>
      </c>
      <c r="BK185" s="32">
        <v>0</v>
      </c>
      <c r="BL185" s="32">
        <v>22000</v>
      </c>
      <c r="BM185" s="32">
        <v>574</v>
      </c>
      <c r="BN185" s="32">
        <v>2295692</v>
      </c>
      <c r="BO185" s="32">
        <v>0</v>
      </c>
      <c r="BP185" s="32">
        <v>834830</v>
      </c>
      <c r="BQ185" s="32">
        <v>0</v>
      </c>
      <c r="BR185" s="32">
        <v>0</v>
      </c>
      <c r="BS185" s="32">
        <v>24000</v>
      </c>
      <c r="BT185" s="32">
        <v>7648</v>
      </c>
      <c r="BU185" s="32">
        <v>2590709</v>
      </c>
      <c r="BV185" s="32">
        <v>0</v>
      </c>
      <c r="BW185" s="32">
        <v>850872</v>
      </c>
      <c r="BX185" s="32">
        <v>0</v>
      </c>
      <c r="BY185" s="32">
        <v>0</v>
      </c>
      <c r="BZ185" s="32">
        <v>10000</v>
      </c>
      <c r="CA185" s="32">
        <v>10171</v>
      </c>
      <c r="CB185" s="32">
        <v>2630399</v>
      </c>
      <c r="CC185" s="32">
        <v>0</v>
      </c>
      <c r="CD185" s="32">
        <v>825755</v>
      </c>
      <c r="CE185" s="32">
        <v>0</v>
      </c>
      <c r="CF185" s="32">
        <v>0</v>
      </c>
      <c r="CG185" s="32">
        <v>25139</v>
      </c>
      <c r="CH185" s="32">
        <v>1173</v>
      </c>
      <c r="CI185" s="32">
        <v>2434307</v>
      </c>
      <c r="CJ185" s="32">
        <v>20467</v>
      </c>
      <c r="CK185" s="32">
        <v>894592</v>
      </c>
      <c r="CL185" s="32">
        <v>0</v>
      </c>
      <c r="CN185" s="32">
        <v>32598</v>
      </c>
      <c r="CO185" s="32">
        <v>189</v>
      </c>
      <c r="CP185" s="32">
        <v>2045374</v>
      </c>
      <c r="CQ185" s="32">
        <v>101000</v>
      </c>
      <c r="CR185" s="32">
        <v>926675</v>
      </c>
      <c r="CS185" s="32">
        <v>0</v>
      </c>
      <c r="CU185" s="32">
        <v>85253</v>
      </c>
      <c r="CV185" s="32">
        <v>21</v>
      </c>
      <c r="CW185" s="32">
        <v>2310606</v>
      </c>
      <c r="CX185" s="32">
        <v>117505</v>
      </c>
      <c r="CY185" s="32">
        <v>957922</v>
      </c>
      <c r="CZ185" s="32">
        <v>0</v>
      </c>
      <c r="DB185" s="32">
        <v>118315</v>
      </c>
      <c r="DC185" s="32">
        <v>158</v>
      </c>
      <c r="DD185" s="32">
        <v>2480254</v>
      </c>
      <c r="DE185" s="32">
        <v>116093</v>
      </c>
      <c r="DF185" s="32">
        <v>1006553</v>
      </c>
      <c r="DG185" s="32">
        <v>0</v>
      </c>
      <c r="DI185" s="32">
        <v>172416</v>
      </c>
      <c r="DJ185" s="32">
        <v>7700</v>
      </c>
      <c r="DK185" s="32">
        <v>1702540</v>
      </c>
      <c r="DL185" s="32">
        <v>116668</v>
      </c>
      <c r="DM185" s="32">
        <v>1056432</v>
      </c>
      <c r="DN185" s="32">
        <v>0</v>
      </c>
      <c r="DP185" s="32">
        <v>172416</v>
      </c>
      <c r="DQ185" s="32">
        <v>1616</v>
      </c>
      <c r="DR185" s="32">
        <v>2436528</v>
      </c>
      <c r="DS185" s="32">
        <v>114288</v>
      </c>
      <c r="DT185" s="32">
        <v>1109465</v>
      </c>
      <c r="DU185" s="32">
        <v>0</v>
      </c>
      <c r="DW185" s="32">
        <v>147010</v>
      </c>
      <c r="DX185" s="38">
        <v>40401</v>
      </c>
      <c r="DY185" s="36">
        <v>1922271</v>
      </c>
      <c r="DZ185" s="36">
        <v>161878</v>
      </c>
      <c r="EA185" s="38">
        <v>1044440</v>
      </c>
      <c r="EB185" s="32">
        <v>0</v>
      </c>
      <c r="ED185" s="32">
        <v>154553</v>
      </c>
      <c r="EF185" s="32">
        <v>1732367</v>
      </c>
      <c r="EG185" s="32">
        <v>164902</v>
      </c>
      <c r="EH185" s="32">
        <v>1186127</v>
      </c>
      <c r="EI185" s="32">
        <v>0</v>
      </c>
      <c r="EK185" s="32">
        <v>159000</v>
      </c>
      <c r="EM185" s="32">
        <v>1661754</v>
      </c>
      <c r="EN185" s="32">
        <v>152211</v>
      </c>
      <c r="EO185" s="32">
        <v>1232240</v>
      </c>
      <c r="EP185" s="32">
        <v>0</v>
      </c>
      <c r="ER185" s="32">
        <v>159000</v>
      </c>
      <c r="ET185" s="32">
        <v>2065842</v>
      </c>
      <c r="EU185" s="32">
        <v>170098</v>
      </c>
      <c r="EV185" s="32">
        <v>1305083</v>
      </c>
      <c r="EW185" s="32">
        <v>0</v>
      </c>
      <c r="EY185" s="32">
        <v>100000</v>
      </c>
      <c r="FA185" s="32">
        <v>2130931</v>
      </c>
      <c r="FB185" s="32">
        <v>172275</v>
      </c>
      <c r="FC185" s="32">
        <v>1370213</v>
      </c>
      <c r="FD185" s="32">
        <v>0</v>
      </c>
      <c r="FF185" s="32">
        <v>100000</v>
      </c>
      <c r="FH185" s="32">
        <v>2126205</v>
      </c>
      <c r="FI185" s="32">
        <v>196482</v>
      </c>
      <c r="FJ185" s="32">
        <v>1387500</v>
      </c>
      <c r="FK185" s="32">
        <v>0</v>
      </c>
      <c r="FM185" s="32">
        <v>100000</v>
      </c>
      <c r="FO185" s="5">
        <v>1492561</v>
      </c>
      <c r="FP185" s="5">
        <v>386000</v>
      </c>
      <c r="FQ185" s="5">
        <v>1768150</v>
      </c>
      <c r="FR185" s="5">
        <v>0</v>
      </c>
      <c r="FS185" s="5">
        <v>0</v>
      </c>
      <c r="FT185" s="5">
        <v>100000</v>
      </c>
      <c r="FU185" s="5">
        <v>0</v>
      </c>
      <c r="FV185" s="5">
        <v>1394363</v>
      </c>
      <c r="FW185" s="5">
        <v>364295</v>
      </c>
      <c r="FX185" s="5">
        <v>1700000</v>
      </c>
      <c r="FY185" s="5">
        <v>0</v>
      </c>
      <c r="FZ185" s="5">
        <v>0</v>
      </c>
      <c r="GA185" s="5">
        <v>200000</v>
      </c>
      <c r="GB185" s="5">
        <v>0</v>
      </c>
      <c r="GC185" s="5">
        <v>1148086</v>
      </c>
      <c r="GD185" s="5">
        <v>131482</v>
      </c>
      <c r="GE185" s="5">
        <v>1823013</v>
      </c>
      <c r="GF185" s="5">
        <v>0</v>
      </c>
      <c r="GG185" s="5">
        <v>0</v>
      </c>
      <c r="GH185" s="5">
        <v>175964</v>
      </c>
      <c r="GI185" s="5">
        <v>0</v>
      </c>
      <c r="GJ185" s="5">
        <f>INDEX(Sheet1!$D$2:$D$434,MATCH(Data!B185,Sheet1!$B$2:$B$434,0))</f>
        <v>1131968</v>
      </c>
      <c r="GK185" s="5">
        <f>INDEX(Sheet1!$E$2:$E$434,MATCH(Data!B185,Sheet1!$B$2:$B$434,0))</f>
        <v>307414</v>
      </c>
      <c r="GL185" s="5">
        <f>INDEX(Sheet1!$H$2:$H$434,MATCH(Data!B185,Sheet1!$B$2:$B$434,0))</f>
        <v>1732700</v>
      </c>
      <c r="GM185" s="5">
        <f>INDEX(Sheet1!$K$2:$K$434,MATCH(Data!B185,Sheet1!$B$2:$B$434,0))</f>
        <v>0</v>
      </c>
      <c r="GN185" s="5">
        <f>INDEX(Sheet1!$F$2:$F$434,MATCH(Data!B185,Sheet1!$B$2:$B$434,0))</f>
        <v>0</v>
      </c>
      <c r="GO185" s="5">
        <f>INDEX(Sheet1!$I$2:$I$434,MATCH(Data!B185,Sheet1!$B$2:$B$434,0))</f>
        <v>85418</v>
      </c>
      <c r="GP185" s="5">
        <f>INDEX(Sheet1!$J$2:$J$434,MATCH(Data!B185,Sheet1!$B$2:$B$434,0))</f>
        <v>0</v>
      </c>
      <c r="GQ185" s="5">
        <v>1051122</v>
      </c>
      <c r="GR185" s="5">
        <v>311440</v>
      </c>
      <c r="GS185" s="5">
        <v>1812950</v>
      </c>
      <c r="GT185" s="5">
        <v>0</v>
      </c>
      <c r="GU185" s="5">
        <v>0</v>
      </c>
      <c r="GV185" s="5">
        <v>123434</v>
      </c>
      <c r="GW185" s="5">
        <v>0</v>
      </c>
    </row>
    <row r="186" spans="1:205" ht="12.75">
      <c r="A186" s="32">
        <v>2863</v>
      </c>
      <c r="B186" s="32" t="s">
        <v>267</v>
      </c>
      <c r="C186" s="32">
        <v>605866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648225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643380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502043</v>
      </c>
      <c r="Y186" s="32">
        <v>0</v>
      </c>
      <c r="Z186" s="32">
        <v>94479</v>
      </c>
      <c r="AA186" s="32">
        <v>0</v>
      </c>
      <c r="AB186" s="32">
        <v>0</v>
      </c>
      <c r="AC186" s="32">
        <v>0</v>
      </c>
      <c r="AD186" s="32">
        <v>0</v>
      </c>
      <c r="AE186" s="32">
        <v>481626</v>
      </c>
      <c r="AF186" s="32">
        <v>0</v>
      </c>
      <c r="AG186" s="32">
        <v>79370</v>
      </c>
      <c r="AH186" s="32">
        <v>0</v>
      </c>
      <c r="AI186" s="32">
        <v>0</v>
      </c>
      <c r="AJ186" s="32">
        <v>0</v>
      </c>
      <c r="AK186" s="32">
        <v>0</v>
      </c>
      <c r="AL186" s="32">
        <v>484627</v>
      </c>
      <c r="AM186" s="32">
        <v>0</v>
      </c>
      <c r="AN186" s="32">
        <v>93455</v>
      </c>
      <c r="AO186" s="32">
        <v>0</v>
      </c>
      <c r="AP186" s="32">
        <v>0</v>
      </c>
      <c r="AQ186" s="32">
        <v>0</v>
      </c>
      <c r="AR186" s="32">
        <v>0</v>
      </c>
      <c r="AS186" s="32">
        <v>548988</v>
      </c>
      <c r="AT186" s="32">
        <v>0</v>
      </c>
      <c r="AU186" s="32">
        <v>97089</v>
      </c>
      <c r="AV186" s="32">
        <v>0</v>
      </c>
      <c r="AW186" s="32">
        <v>0</v>
      </c>
      <c r="AX186" s="32">
        <v>0</v>
      </c>
      <c r="AY186" s="32">
        <v>0</v>
      </c>
      <c r="AZ186" s="32">
        <v>609457</v>
      </c>
      <c r="BA186" s="32">
        <v>0</v>
      </c>
      <c r="BB186" s="32">
        <v>100475</v>
      </c>
      <c r="BC186" s="32">
        <v>0</v>
      </c>
      <c r="BD186" s="32">
        <v>0</v>
      </c>
      <c r="BE186" s="32">
        <v>0</v>
      </c>
      <c r="BF186" s="32">
        <v>0</v>
      </c>
      <c r="BG186" s="32">
        <v>521644</v>
      </c>
      <c r="BH186" s="32">
        <v>0</v>
      </c>
      <c r="BI186" s="32">
        <v>103604</v>
      </c>
      <c r="BJ186" s="32">
        <v>0</v>
      </c>
      <c r="BK186" s="32">
        <v>0</v>
      </c>
      <c r="BL186" s="32">
        <v>0</v>
      </c>
      <c r="BM186" s="32">
        <v>0</v>
      </c>
      <c r="BN186" s="32">
        <v>616312</v>
      </c>
      <c r="BO186" s="32">
        <v>28481</v>
      </c>
      <c r="BP186" s="32">
        <v>106465</v>
      </c>
      <c r="BQ186" s="32">
        <v>0</v>
      </c>
      <c r="BR186" s="32">
        <v>0</v>
      </c>
      <c r="BS186" s="32">
        <v>0</v>
      </c>
      <c r="BT186" s="32">
        <v>422</v>
      </c>
      <c r="BU186" s="32">
        <v>645892</v>
      </c>
      <c r="BV186" s="32">
        <v>32262</v>
      </c>
      <c r="BW186" s="32">
        <v>104165</v>
      </c>
      <c r="BX186" s="32">
        <v>0</v>
      </c>
      <c r="BY186" s="32">
        <v>0</v>
      </c>
      <c r="BZ186" s="32">
        <v>0</v>
      </c>
      <c r="CA186" s="32">
        <v>164</v>
      </c>
      <c r="CB186" s="32">
        <v>696211</v>
      </c>
      <c r="CC186" s="32">
        <v>32262</v>
      </c>
      <c r="CD186" s="32">
        <v>102666</v>
      </c>
      <c r="CE186" s="32">
        <v>0</v>
      </c>
      <c r="CF186" s="32">
        <v>0</v>
      </c>
      <c r="CG186" s="32">
        <v>0</v>
      </c>
      <c r="CH186" s="32">
        <v>0</v>
      </c>
      <c r="CI186" s="32">
        <v>734570</v>
      </c>
      <c r="CK186" s="32">
        <v>138657</v>
      </c>
      <c r="CL186" s="32">
        <v>0</v>
      </c>
      <c r="CO186" s="32">
        <v>0</v>
      </c>
      <c r="CP186" s="32">
        <v>812815</v>
      </c>
      <c r="CQ186" s="32">
        <v>12230</v>
      </c>
      <c r="CR186" s="32">
        <v>142060</v>
      </c>
      <c r="CS186" s="32">
        <v>0</v>
      </c>
      <c r="CV186" s="32">
        <v>0</v>
      </c>
      <c r="CW186" s="32">
        <v>863397</v>
      </c>
      <c r="CX186" s="32">
        <v>15391</v>
      </c>
      <c r="CY186" s="32">
        <v>143041</v>
      </c>
      <c r="CZ186" s="32">
        <v>0</v>
      </c>
      <c r="DC186" s="32">
        <v>0</v>
      </c>
      <c r="DD186" s="32">
        <v>904747</v>
      </c>
      <c r="DE186" s="32">
        <v>16000</v>
      </c>
      <c r="DF186" s="32">
        <v>143916</v>
      </c>
      <c r="DG186" s="32">
        <v>0</v>
      </c>
      <c r="DK186" s="32">
        <v>965203</v>
      </c>
      <c r="DL186" s="32">
        <v>15390</v>
      </c>
      <c r="DM186" s="32">
        <v>145196</v>
      </c>
      <c r="DN186" s="32">
        <v>0</v>
      </c>
      <c r="DR186" s="32">
        <v>1183056</v>
      </c>
      <c r="DS186" s="32">
        <v>15390</v>
      </c>
      <c r="DT186" s="32">
        <v>145636</v>
      </c>
      <c r="DU186" s="32">
        <v>0</v>
      </c>
      <c r="DX186" s="35"/>
      <c r="DY186" s="36">
        <v>1139290</v>
      </c>
      <c r="DZ186" s="36">
        <v>15390</v>
      </c>
      <c r="EA186" s="38">
        <v>145318</v>
      </c>
      <c r="EB186" s="32">
        <v>0</v>
      </c>
      <c r="EF186" s="32">
        <v>1152678</v>
      </c>
      <c r="EG186" s="32">
        <v>24241</v>
      </c>
      <c r="EH186" s="32">
        <v>111910</v>
      </c>
      <c r="EI186" s="32">
        <v>0</v>
      </c>
      <c r="EM186" s="32">
        <v>1114403</v>
      </c>
      <c r="EN186" s="32">
        <v>20416</v>
      </c>
      <c r="EO186" s="32">
        <v>112968</v>
      </c>
      <c r="EP186" s="32">
        <v>0</v>
      </c>
      <c r="ET186" s="32">
        <v>1152334</v>
      </c>
      <c r="EU186" s="32">
        <v>19529</v>
      </c>
      <c r="EV186" s="32">
        <v>106693</v>
      </c>
      <c r="EW186" s="32">
        <v>0</v>
      </c>
      <c r="FA186" s="32">
        <v>1252087</v>
      </c>
      <c r="FB186" s="32">
        <v>18640</v>
      </c>
      <c r="FC186" s="32">
        <v>107284</v>
      </c>
      <c r="FD186" s="32">
        <v>0</v>
      </c>
      <c r="FH186" s="32">
        <v>1148497</v>
      </c>
      <c r="FK186" s="32">
        <v>0</v>
      </c>
      <c r="FM186" s="32"/>
      <c r="FO186" s="5">
        <v>1064884</v>
      </c>
      <c r="FP186" s="5">
        <v>0</v>
      </c>
      <c r="FQ186" s="5">
        <v>0</v>
      </c>
      <c r="FR186" s="5">
        <v>0</v>
      </c>
      <c r="FS186" s="5">
        <v>0</v>
      </c>
      <c r="FT186" s="5">
        <v>0</v>
      </c>
      <c r="FU186" s="5">
        <v>0</v>
      </c>
      <c r="FV186" s="5">
        <v>1096397</v>
      </c>
      <c r="FW186" s="5">
        <v>0</v>
      </c>
      <c r="FX186" s="5">
        <v>0</v>
      </c>
      <c r="FY186" s="5">
        <v>0</v>
      </c>
      <c r="FZ186" s="5">
        <v>0</v>
      </c>
      <c r="GA186" s="5">
        <v>0</v>
      </c>
      <c r="GB186" s="5">
        <v>0</v>
      </c>
      <c r="GC186" s="5">
        <v>1010987</v>
      </c>
      <c r="GD186" s="5">
        <v>80000</v>
      </c>
      <c r="GE186" s="5">
        <v>0</v>
      </c>
      <c r="GF186" s="5">
        <v>0</v>
      </c>
      <c r="GG186" s="5">
        <v>0</v>
      </c>
      <c r="GH186" s="5">
        <v>0</v>
      </c>
      <c r="GI186" s="5">
        <v>0</v>
      </c>
      <c r="GJ186" s="5">
        <f>INDEX(Sheet1!$D$2:$D$434,MATCH(Data!B186,Sheet1!$B$2:$B$434,0))</f>
        <v>977517</v>
      </c>
      <c r="GK186" s="5">
        <f>INDEX(Sheet1!$E$2:$E$434,MATCH(Data!B186,Sheet1!$B$2:$B$434,0))</f>
        <v>113552</v>
      </c>
      <c r="GL186" s="5">
        <f>INDEX(Sheet1!$H$2:$H$434,MATCH(Data!B186,Sheet1!$B$2:$B$434,0))</f>
        <v>255000</v>
      </c>
      <c r="GM186" s="5">
        <f>INDEX(Sheet1!$K$2:$K$434,MATCH(Data!B186,Sheet1!$B$2:$B$434,0))</f>
        <v>0</v>
      </c>
      <c r="GN186" s="5">
        <f>INDEX(Sheet1!$F$2:$F$434,MATCH(Data!B186,Sheet1!$B$2:$B$434,0))</f>
        <v>0</v>
      </c>
      <c r="GO186" s="5">
        <f>INDEX(Sheet1!$I$2:$I$434,MATCH(Data!B186,Sheet1!$B$2:$B$434,0))</f>
        <v>0</v>
      </c>
      <c r="GP186" s="5">
        <f>INDEX(Sheet1!$J$2:$J$434,MATCH(Data!B186,Sheet1!$B$2:$B$434,0))</f>
        <v>0</v>
      </c>
      <c r="GQ186" s="5">
        <v>869499</v>
      </c>
      <c r="GR186" s="5">
        <v>104019</v>
      </c>
      <c r="GS186" s="5">
        <v>284075</v>
      </c>
      <c r="GT186" s="5">
        <v>0</v>
      </c>
      <c r="GU186" s="5">
        <v>0</v>
      </c>
      <c r="GV186" s="5">
        <v>0</v>
      </c>
      <c r="GW186" s="5">
        <v>0</v>
      </c>
    </row>
    <row r="187" spans="1:205" ht="12.75">
      <c r="A187" s="32">
        <v>3862</v>
      </c>
      <c r="B187" s="32" t="s">
        <v>268</v>
      </c>
      <c r="C187" s="32">
        <v>2485000</v>
      </c>
      <c r="D187" s="32">
        <v>0</v>
      </c>
      <c r="E187" s="32">
        <v>282490</v>
      </c>
      <c r="F187" s="32">
        <v>0</v>
      </c>
      <c r="G187" s="32">
        <v>0</v>
      </c>
      <c r="H187" s="32">
        <v>0</v>
      </c>
      <c r="I187" s="32">
        <v>0</v>
      </c>
      <c r="J187" s="32">
        <v>2679086</v>
      </c>
      <c r="K187" s="32">
        <v>0</v>
      </c>
      <c r="L187" s="32">
        <v>354064</v>
      </c>
      <c r="M187" s="32">
        <v>0</v>
      </c>
      <c r="N187" s="32">
        <v>0</v>
      </c>
      <c r="O187" s="32">
        <v>0</v>
      </c>
      <c r="P187" s="32">
        <v>0</v>
      </c>
      <c r="Q187" s="32">
        <v>3048619</v>
      </c>
      <c r="R187" s="32">
        <v>0</v>
      </c>
      <c r="S187" s="32">
        <v>441060</v>
      </c>
      <c r="T187" s="32">
        <v>0</v>
      </c>
      <c r="U187" s="32">
        <v>0</v>
      </c>
      <c r="V187" s="32">
        <v>0</v>
      </c>
      <c r="W187" s="32">
        <v>0</v>
      </c>
      <c r="X187" s="32">
        <v>3120180</v>
      </c>
      <c r="Y187" s="32">
        <v>0</v>
      </c>
      <c r="Z187" s="32">
        <v>517200</v>
      </c>
      <c r="AA187" s="32">
        <v>0</v>
      </c>
      <c r="AB187" s="32">
        <v>0</v>
      </c>
      <c r="AC187" s="32">
        <v>0</v>
      </c>
      <c r="AD187" s="32">
        <v>0</v>
      </c>
      <c r="AE187" s="32">
        <v>3483305</v>
      </c>
      <c r="AF187" s="32">
        <v>0</v>
      </c>
      <c r="AG187" s="32">
        <v>691830</v>
      </c>
      <c r="AH187" s="32">
        <v>0</v>
      </c>
      <c r="AI187" s="32">
        <v>0</v>
      </c>
      <c r="AJ187" s="32">
        <v>0</v>
      </c>
      <c r="AK187" s="32">
        <v>0</v>
      </c>
      <c r="AL187" s="32">
        <v>3740586</v>
      </c>
      <c r="AM187" s="32">
        <v>0</v>
      </c>
      <c r="AN187" s="32">
        <v>736265</v>
      </c>
      <c r="AO187" s="32">
        <v>0</v>
      </c>
      <c r="AP187" s="32">
        <v>0</v>
      </c>
      <c r="AQ187" s="32">
        <v>0</v>
      </c>
      <c r="AR187" s="32">
        <v>0</v>
      </c>
      <c r="AS187" s="32">
        <v>3951734</v>
      </c>
      <c r="AT187" s="32">
        <v>0</v>
      </c>
      <c r="AU187" s="32">
        <v>781580</v>
      </c>
      <c r="AV187" s="32">
        <v>0</v>
      </c>
      <c r="AW187" s="32">
        <v>0</v>
      </c>
      <c r="AX187" s="32">
        <v>0</v>
      </c>
      <c r="AY187" s="32">
        <v>0</v>
      </c>
      <c r="AZ187" s="32">
        <v>4047651</v>
      </c>
      <c r="BA187" s="32">
        <v>0</v>
      </c>
      <c r="BB187" s="32">
        <v>830540</v>
      </c>
      <c r="BC187" s="32">
        <v>0</v>
      </c>
      <c r="BD187" s="32">
        <v>0</v>
      </c>
      <c r="BE187" s="32">
        <v>0</v>
      </c>
      <c r="BF187" s="32">
        <v>6350</v>
      </c>
      <c r="BG187" s="32">
        <v>4220373</v>
      </c>
      <c r="BH187" s="32">
        <v>0</v>
      </c>
      <c r="BI187" s="32">
        <v>870200</v>
      </c>
      <c r="BJ187" s="32">
        <v>0</v>
      </c>
      <c r="BK187" s="32">
        <v>0</v>
      </c>
      <c r="BL187" s="32">
        <v>0</v>
      </c>
      <c r="BM187" s="32">
        <v>720</v>
      </c>
      <c r="BN187" s="32">
        <v>4350884</v>
      </c>
      <c r="BO187" s="32">
        <v>0</v>
      </c>
      <c r="BP187" s="32">
        <v>925200</v>
      </c>
      <c r="BQ187" s="32">
        <v>0</v>
      </c>
      <c r="BR187" s="32">
        <v>0</v>
      </c>
      <c r="BS187" s="32">
        <v>0</v>
      </c>
      <c r="BT187" s="32">
        <v>670</v>
      </c>
      <c r="BU187" s="32">
        <v>4544193</v>
      </c>
      <c r="BV187" s="32">
        <v>0</v>
      </c>
      <c r="BW187" s="32">
        <v>968975</v>
      </c>
      <c r="BX187" s="32">
        <v>0</v>
      </c>
      <c r="BY187" s="32">
        <v>0</v>
      </c>
      <c r="BZ187" s="32">
        <v>0</v>
      </c>
      <c r="CA187" s="32">
        <v>3338</v>
      </c>
      <c r="CB187" s="32">
        <v>4716158</v>
      </c>
      <c r="CC187" s="32">
        <v>0</v>
      </c>
      <c r="CD187" s="32">
        <v>1047593</v>
      </c>
      <c r="CE187" s="32">
        <v>0</v>
      </c>
      <c r="CF187" s="32">
        <v>0</v>
      </c>
      <c r="CG187" s="32">
        <v>0</v>
      </c>
      <c r="CH187" s="32">
        <v>0</v>
      </c>
      <c r="CI187" s="32">
        <v>4848292</v>
      </c>
      <c r="CK187" s="32">
        <v>1006740</v>
      </c>
      <c r="CL187" s="32">
        <v>0</v>
      </c>
      <c r="CN187" s="32">
        <v>20836</v>
      </c>
      <c r="CO187" s="32">
        <v>850</v>
      </c>
      <c r="CP187" s="32">
        <v>4934500</v>
      </c>
      <c r="CR187" s="32">
        <v>1029099</v>
      </c>
      <c r="CS187" s="32">
        <v>0</v>
      </c>
      <c r="CU187" s="32">
        <v>14534</v>
      </c>
      <c r="CV187" s="32">
        <v>0</v>
      </c>
      <c r="CW187" s="32">
        <v>5001777</v>
      </c>
      <c r="CY187" s="32">
        <v>1017069</v>
      </c>
      <c r="CZ187" s="32">
        <v>0</v>
      </c>
      <c r="DB187" s="32">
        <v>17651</v>
      </c>
      <c r="DC187" s="32">
        <v>0</v>
      </c>
      <c r="DD187" s="32">
        <v>4866667</v>
      </c>
      <c r="DF187" s="32">
        <v>989769</v>
      </c>
      <c r="DG187" s="32">
        <v>0</v>
      </c>
      <c r="DI187" s="32">
        <v>37148</v>
      </c>
      <c r="DK187" s="32">
        <v>4841838</v>
      </c>
      <c r="DM187" s="32">
        <v>987694</v>
      </c>
      <c r="DN187" s="32">
        <v>0</v>
      </c>
      <c r="DP187" s="32">
        <v>49158</v>
      </c>
      <c r="DR187" s="32">
        <v>4931233</v>
      </c>
      <c r="DT187" s="32">
        <v>987624</v>
      </c>
      <c r="DU187" s="32">
        <v>0</v>
      </c>
      <c r="DW187" s="32">
        <v>50375</v>
      </c>
      <c r="DX187" s="35"/>
      <c r="DY187" s="36">
        <v>4618751</v>
      </c>
      <c r="DZ187" s="37"/>
      <c r="EA187" s="38">
        <v>967468</v>
      </c>
      <c r="EB187" s="32">
        <v>0</v>
      </c>
      <c r="ED187" s="32">
        <v>51423</v>
      </c>
      <c r="EF187" s="32">
        <v>4522387</v>
      </c>
      <c r="EI187" s="32">
        <v>0</v>
      </c>
      <c r="EK187" s="32">
        <v>56081</v>
      </c>
      <c r="EM187" s="32">
        <v>4435449</v>
      </c>
      <c r="EP187" s="32">
        <v>0</v>
      </c>
      <c r="ER187" s="32">
        <v>56081</v>
      </c>
      <c r="ET187" s="32">
        <v>4405382</v>
      </c>
      <c r="EW187" s="32">
        <v>0</v>
      </c>
      <c r="EY187" s="32">
        <v>56081</v>
      </c>
      <c r="FA187" s="32">
        <v>4234937</v>
      </c>
      <c r="FD187" s="32">
        <v>0</v>
      </c>
      <c r="FF187" s="32">
        <v>56081</v>
      </c>
      <c r="FH187" s="32">
        <v>4228432</v>
      </c>
      <c r="FI187" s="32"/>
      <c r="FJ187" s="32"/>
      <c r="FK187" s="32">
        <v>0</v>
      </c>
      <c r="FM187" s="32">
        <v>56081</v>
      </c>
      <c r="FN187" s="32"/>
      <c r="FO187" s="5">
        <v>3881115</v>
      </c>
      <c r="FP187" s="5">
        <v>0</v>
      </c>
      <c r="FQ187" s="5">
        <v>0</v>
      </c>
      <c r="FR187" s="5">
        <v>0</v>
      </c>
      <c r="FS187" s="5">
        <v>0</v>
      </c>
      <c r="FT187" s="5">
        <v>56081</v>
      </c>
      <c r="FU187" s="5">
        <v>0</v>
      </c>
      <c r="FV187" s="5">
        <v>3925238</v>
      </c>
      <c r="FW187" s="5">
        <v>0</v>
      </c>
      <c r="FX187" s="5">
        <v>0</v>
      </c>
      <c r="FY187" s="5">
        <v>0</v>
      </c>
      <c r="FZ187" s="5">
        <v>0</v>
      </c>
      <c r="GA187" s="5">
        <v>56081</v>
      </c>
      <c r="GB187" s="5">
        <v>0</v>
      </c>
      <c r="GC187" s="5">
        <v>3895079</v>
      </c>
      <c r="GD187" s="5">
        <v>0</v>
      </c>
      <c r="GE187" s="5">
        <v>0</v>
      </c>
      <c r="GF187" s="5">
        <v>0</v>
      </c>
      <c r="GG187" s="5">
        <v>0</v>
      </c>
      <c r="GH187" s="5">
        <v>56081</v>
      </c>
      <c r="GI187" s="5">
        <v>0</v>
      </c>
      <c r="GJ187" s="5">
        <f>INDEX(Sheet1!$D$2:$D$434,MATCH(Data!B187,Sheet1!$B$2:$B$434,0))</f>
        <v>3944334</v>
      </c>
      <c r="GK187" s="5">
        <f>INDEX(Sheet1!$E$2:$E$434,MATCH(Data!B187,Sheet1!$B$2:$B$434,0))</f>
        <v>0</v>
      </c>
      <c r="GL187" s="5">
        <f>INDEX(Sheet1!$H$2:$H$434,MATCH(Data!B187,Sheet1!$B$2:$B$434,0))</f>
        <v>0</v>
      </c>
      <c r="GM187" s="5">
        <f>INDEX(Sheet1!$K$2:$K$434,MATCH(Data!B187,Sheet1!$B$2:$B$434,0))</f>
        <v>0</v>
      </c>
      <c r="GN187" s="5">
        <f>INDEX(Sheet1!$F$2:$F$434,MATCH(Data!B187,Sheet1!$B$2:$B$434,0))</f>
        <v>0</v>
      </c>
      <c r="GO187" s="5">
        <f>INDEX(Sheet1!$I$2:$I$434,MATCH(Data!B187,Sheet1!$B$2:$B$434,0))</f>
        <v>56081</v>
      </c>
      <c r="GP187" s="5">
        <f>INDEX(Sheet1!$J$2:$J$434,MATCH(Data!B187,Sheet1!$B$2:$B$434,0))</f>
        <v>0</v>
      </c>
      <c r="GQ187" s="5">
        <v>3974475</v>
      </c>
      <c r="GR187" s="5">
        <v>0</v>
      </c>
      <c r="GS187" s="5">
        <v>0</v>
      </c>
      <c r="GT187" s="5">
        <v>0</v>
      </c>
      <c r="GU187" s="5">
        <v>0</v>
      </c>
      <c r="GV187" s="5">
        <v>56081</v>
      </c>
      <c r="GW187" s="5">
        <v>0</v>
      </c>
    </row>
    <row r="188" spans="1:205" ht="12.75">
      <c r="A188" s="32">
        <v>2885</v>
      </c>
      <c r="B188" s="32" t="s">
        <v>269</v>
      </c>
      <c r="C188" s="32">
        <v>6256493</v>
      </c>
      <c r="D188" s="32">
        <v>0</v>
      </c>
      <c r="E188" s="32">
        <v>660000</v>
      </c>
      <c r="F188" s="32">
        <v>0</v>
      </c>
      <c r="G188" s="32">
        <v>0</v>
      </c>
      <c r="H188" s="32">
        <v>0</v>
      </c>
      <c r="I188" s="32">
        <v>0</v>
      </c>
      <c r="J188" s="32">
        <v>6693623</v>
      </c>
      <c r="K188" s="32">
        <v>0</v>
      </c>
      <c r="L188" s="32">
        <v>135000</v>
      </c>
      <c r="M188" s="32">
        <v>0</v>
      </c>
      <c r="N188" s="32">
        <v>0</v>
      </c>
      <c r="O188" s="32">
        <v>0</v>
      </c>
      <c r="P188" s="32">
        <v>0</v>
      </c>
      <c r="Q188" s="32">
        <v>7183063</v>
      </c>
      <c r="R188" s="32">
        <v>0</v>
      </c>
      <c r="S188" s="32">
        <v>95000</v>
      </c>
      <c r="T188" s="32">
        <v>0</v>
      </c>
      <c r="U188" s="32">
        <v>0</v>
      </c>
      <c r="V188" s="32">
        <v>0</v>
      </c>
      <c r="W188" s="32">
        <v>0</v>
      </c>
      <c r="X188" s="32">
        <v>5144085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2">
        <v>0</v>
      </c>
      <c r="AE188" s="32">
        <v>5591397</v>
      </c>
      <c r="AF188" s="32">
        <v>0</v>
      </c>
      <c r="AG188" s="32">
        <v>820000</v>
      </c>
      <c r="AH188" s="32">
        <v>0</v>
      </c>
      <c r="AI188" s="32">
        <v>150000</v>
      </c>
      <c r="AJ188" s="32">
        <v>0</v>
      </c>
      <c r="AK188" s="32">
        <v>36122</v>
      </c>
      <c r="AL188" s="32">
        <v>5246029</v>
      </c>
      <c r="AM188" s="32">
        <v>0</v>
      </c>
      <c r="AN188" s="32">
        <v>820000</v>
      </c>
      <c r="AO188" s="32">
        <v>0</v>
      </c>
      <c r="AP188" s="32">
        <v>250000</v>
      </c>
      <c r="AQ188" s="32">
        <v>0</v>
      </c>
      <c r="AR188" s="32">
        <v>1953</v>
      </c>
      <c r="AS188" s="32">
        <v>5534813</v>
      </c>
      <c r="AT188" s="32">
        <v>0</v>
      </c>
      <c r="AU188" s="32">
        <v>860000</v>
      </c>
      <c r="AV188" s="32">
        <v>0</v>
      </c>
      <c r="AW188" s="32">
        <v>0</v>
      </c>
      <c r="AX188" s="32">
        <v>0</v>
      </c>
      <c r="AY188" s="32">
        <v>2366</v>
      </c>
      <c r="AZ188" s="32">
        <v>5161480</v>
      </c>
      <c r="BA188" s="32">
        <v>0</v>
      </c>
      <c r="BB188" s="32">
        <v>1125000</v>
      </c>
      <c r="BC188" s="32">
        <v>0</v>
      </c>
      <c r="BD188" s="32">
        <v>0</v>
      </c>
      <c r="BE188" s="32">
        <v>0</v>
      </c>
      <c r="BF188" s="32">
        <v>678</v>
      </c>
      <c r="BG188" s="32">
        <v>5462523</v>
      </c>
      <c r="BH188" s="32">
        <v>0</v>
      </c>
      <c r="BI188" s="32">
        <v>1170000</v>
      </c>
      <c r="BJ188" s="32">
        <v>0</v>
      </c>
      <c r="BK188" s="32">
        <v>0</v>
      </c>
      <c r="BL188" s="32">
        <v>479175</v>
      </c>
      <c r="BM188" s="32">
        <v>823</v>
      </c>
      <c r="BN188" s="32">
        <v>6270276</v>
      </c>
      <c r="BO188" s="32">
        <v>0</v>
      </c>
      <c r="BP188" s="32">
        <v>1250000</v>
      </c>
      <c r="BQ188" s="32">
        <v>0</v>
      </c>
      <c r="BR188" s="32">
        <v>0</v>
      </c>
      <c r="BS188" s="32">
        <v>200934</v>
      </c>
      <c r="BT188" s="32">
        <v>1730</v>
      </c>
      <c r="BU188" s="32">
        <v>6659035</v>
      </c>
      <c r="BV188" s="32">
        <v>0</v>
      </c>
      <c r="BW188" s="32">
        <v>1315000</v>
      </c>
      <c r="BX188" s="32">
        <v>0</v>
      </c>
      <c r="BY188" s="32">
        <v>0</v>
      </c>
      <c r="BZ188" s="32">
        <v>259759</v>
      </c>
      <c r="CA188" s="32">
        <v>1988.01</v>
      </c>
      <c r="CB188" s="32">
        <v>7854245.18</v>
      </c>
      <c r="CC188" s="32">
        <v>0</v>
      </c>
      <c r="CD188" s="32">
        <v>1375000</v>
      </c>
      <c r="CE188" s="32">
        <v>0</v>
      </c>
      <c r="CF188" s="32">
        <v>0</v>
      </c>
      <c r="CG188" s="32">
        <v>293314</v>
      </c>
      <c r="CH188" s="32">
        <v>25435</v>
      </c>
      <c r="CI188" s="32">
        <v>7448625</v>
      </c>
      <c r="CJ188" s="32">
        <v>67000</v>
      </c>
      <c r="CK188" s="32">
        <v>1460000</v>
      </c>
      <c r="CL188" s="32">
        <v>0</v>
      </c>
      <c r="CN188" s="32">
        <v>317744</v>
      </c>
      <c r="CO188" s="32">
        <v>3463</v>
      </c>
      <c r="CP188" s="32">
        <v>7609836</v>
      </c>
      <c r="CQ188" s="32">
        <v>58000</v>
      </c>
      <c r="CR188" s="32">
        <v>1776010</v>
      </c>
      <c r="CS188" s="32">
        <v>0</v>
      </c>
      <c r="CU188" s="32">
        <v>310778</v>
      </c>
      <c r="CV188" s="32">
        <v>5373</v>
      </c>
      <c r="CW188" s="32">
        <v>10059538</v>
      </c>
      <c r="CX188" s="32">
        <v>58000</v>
      </c>
      <c r="CY188" s="32">
        <v>1955414</v>
      </c>
      <c r="CZ188" s="32">
        <v>0</v>
      </c>
      <c r="DB188" s="32">
        <v>318474</v>
      </c>
      <c r="DC188" s="32">
        <v>4419</v>
      </c>
      <c r="DD188" s="32">
        <v>11099321</v>
      </c>
      <c r="DE188" s="32">
        <v>58000</v>
      </c>
      <c r="DF188" s="32">
        <v>2002338</v>
      </c>
      <c r="DG188" s="32">
        <v>0</v>
      </c>
      <c r="DI188" s="32">
        <v>325320</v>
      </c>
      <c r="DJ188" s="32">
        <v>1711</v>
      </c>
      <c r="DK188" s="32">
        <v>12691500</v>
      </c>
      <c r="DL188" s="32">
        <v>58000</v>
      </c>
      <c r="DM188" s="32">
        <v>1550000</v>
      </c>
      <c r="DN188" s="32">
        <v>0</v>
      </c>
      <c r="DP188" s="32">
        <v>333199</v>
      </c>
      <c r="DQ188" s="32">
        <v>3689</v>
      </c>
      <c r="DR188" s="32">
        <v>14014168</v>
      </c>
      <c r="DS188" s="32">
        <v>58000</v>
      </c>
      <c r="DT188" s="32">
        <v>1400000</v>
      </c>
      <c r="DU188" s="32">
        <v>0</v>
      </c>
      <c r="DW188" s="32">
        <v>339930</v>
      </c>
      <c r="DX188" s="38">
        <v>29306</v>
      </c>
      <c r="DY188" s="36">
        <v>13492775</v>
      </c>
      <c r="DZ188" s="36">
        <v>122914</v>
      </c>
      <c r="EA188" s="38">
        <v>1600904</v>
      </c>
      <c r="EB188" s="32">
        <v>0</v>
      </c>
      <c r="ED188" s="32">
        <v>359717</v>
      </c>
      <c r="EE188" s="32">
        <v>4566</v>
      </c>
      <c r="EF188" s="32">
        <v>14643520</v>
      </c>
      <c r="EG188" s="32">
        <v>123038</v>
      </c>
      <c r="EH188" s="32">
        <v>1799404</v>
      </c>
      <c r="EI188" s="32">
        <v>0</v>
      </c>
      <c r="EK188" s="32">
        <v>270500</v>
      </c>
      <c r="EL188" s="32">
        <v>3168</v>
      </c>
      <c r="EM188" s="32">
        <v>12939505</v>
      </c>
      <c r="EN188" s="32">
        <v>249037</v>
      </c>
      <c r="EO188" s="32">
        <v>2002804</v>
      </c>
      <c r="EP188" s="32">
        <v>0</v>
      </c>
      <c r="ER188" s="32">
        <v>359717</v>
      </c>
      <c r="ES188" s="32">
        <v>977</v>
      </c>
      <c r="ET188" s="32">
        <v>12541014</v>
      </c>
      <c r="EU188" s="32">
        <v>254241</v>
      </c>
      <c r="EV188" s="32">
        <v>2020462</v>
      </c>
      <c r="EW188" s="32">
        <v>0</v>
      </c>
      <c r="EY188" s="32">
        <v>359717</v>
      </c>
      <c r="EZ188" s="32">
        <v>1503</v>
      </c>
      <c r="FA188" s="32">
        <v>13717581</v>
      </c>
      <c r="FB188" s="32">
        <v>525998</v>
      </c>
      <c r="FC188" s="32">
        <v>1790758</v>
      </c>
      <c r="FD188" s="32">
        <v>0</v>
      </c>
      <c r="FF188" s="32">
        <v>359717</v>
      </c>
      <c r="FG188" s="32">
        <v>2080</v>
      </c>
      <c r="FH188" s="32">
        <v>13994487</v>
      </c>
      <c r="FI188" s="32">
        <v>525717</v>
      </c>
      <c r="FJ188" s="32">
        <v>1857025</v>
      </c>
      <c r="FK188" s="32">
        <v>0</v>
      </c>
      <c r="FM188" s="32">
        <v>359717</v>
      </c>
      <c r="FN188" s="32">
        <v>1654</v>
      </c>
      <c r="FO188" s="5">
        <v>14873629</v>
      </c>
      <c r="FP188" s="5">
        <v>529714</v>
      </c>
      <c r="FQ188" s="5">
        <v>1990400</v>
      </c>
      <c r="FR188" s="5">
        <v>0</v>
      </c>
      <c r="FS188" s="5">
        <v>0</v>
      </c>
      <c r="FT188" s="5">
        <v>359717</v>
      </c>
      <c r="FU188" s="5">
        <v>4538</v>
      </c>
      <c r="FV188" s="5">
        <v>15260910</v>
      </c>
      <c r="FW188" s="5">
        <v>528430</v>
      </c>
      <c r="FX188" s="5">
        <v>1640250</v>
      </c>
      <c r="FY188" s="5">
        <v>0</v>
      </c>
      <c r="FZ188" s="5">
        <v>0</v>
      </c>
      <c r="GA188" s="5">
        <v>359717</v>
      </c>
      <c r="GB188" s="5">
        <v>1575</v>
      </c>
      <c r="GC188" s="5">
        <v>14899119</v>
      </c>
      <c r="GD188" s="5">
        <v>532200</v>
      </c>
      <c r="GE188" s="5">
        <v>1747650</v>
      </c>
      <c r="GF188" s="5">
        <v>0</v>
      </c>
      <c r="GG188" s="5">
        <v>0</v>
      </c>
      <c r="GH188" s="5">
        <v>359717</v>
      </c>
      <c r="GI188" s="5">
        <v>10826</v>
      </c>
      <c r="GJ188" s="5">
        <f>INDEX(Sheet1!$D$2:$D$434,MATCH(Data!B188,Sheet1!$B$2:$B$434,0))</f>
        <v>14355938</v>
      </c>
      <c r="GK188" s="5">
        <f>INDEX(Sheet1!$E$2:$E$434,MATCH(Data!B188,Sheet1!$B$2:$B$434,0))</f>
        <v>1099268</v>
      </c>
      <c r="GL188" s="5">
        <f>INDEX(Sheet1!$H$2:$H$434,MATCH(Data!B188,Sheet1!$B$2:$B$434,0))</f>
        <v>1166550</v>
      </c>
      <c r="GM188" s="5">
        <f>INDEX(Sheet1!$K$2:$K$434,MATCH(Data!B188,Sheet1!$B$2:$B$434,0))</f>
        <v>0</v>
      </c>
      <c r="GN188" s="5">
        <f>INDEX(Sheet1!$F$2:$F$434,MATCH(Data!B188,Sheet1!$B$2:$B$434,0))</f>
        <v>0</v>
      </c>
      <c r="GO188" s="5">
        <f>INDEX(Sheet1!$I$2:$I$434,MATCH(Data!B188,Sheet1!$B$2:$B$434,0))</f>
        <v>359717</v>
      </c>
      <c r="GP188" s="5">
        <f>INDEX(Sheet1!$J$2:$J$434,MATCH(Data!B188,Sheet1!$B$2:$B$434,0))</f>
        <v>1555</v>
      </c>
      <c r="GQ188" s="5">
        <v>15099834</v>
      </c>
      <c r="GR188" s="5">
        <v>1695753</v>
      </c>
      <c r="GS188" s="5">
        <v>0</v>
      </c>
      <c r="GT188" s="5">
        <v>0</v>
      </c>
      <c r="GU188" s="5">
        <v>0</v>
      </c>
      <c r="GV188" s="5">
        <v>359717</v>
      </c>
      <c r="GW188" s="5">
        <v>1007</v>
      </c>
    </row>
    <row r="189" spans="1:205" ht="12.75">
      <c r="A189" s="32">
        <v>2884</v>
      </c>
      <c r="B189" s="32" t="s">
        <v>270</v>
      </c>
      <c r="C189" s="32">
        <v>5967433</v>
      </c>
      <c r="D189" s="32">
        <v>0</v>
      </c>
      <c r="E189" s="32">
        <v>292000</v>
      </c>
      <c r="F189" s="32">
        <v>0</v>
      </c>
      <c r="G189" s="32">
        <v>0</v>
      </c>
      <c r="H189" s="32">
        <v>0</v>
      </c>
      <c r="I189" s="32">
        <v>0</v>
      </c>
      <c r="J189" s="32">
        <v>6368975</v>
      </c>
      <c r="K189" s="32">
        <v>0</v>
      </c>
      <c r="L189" s="32">
        <v>292000</v>
      </c>
      <c r="M189" s="32">
        <v>0</v>
      </c>
      <c r="N189" s="32">
        <v>260000</v>
      </c>
      <c r="O189" s="32">
        <v>0</v>
      </c>
      <c r="P189" s="32">
        <v>0</v>
      </c>
      <c r="Q189" s="32">
        <v>7103247</v>
      </c>
      <c r="R189" s="32">
        <v>0</v>
      </c>
      <c r="S189" s="32">
        <v>263000</v>
      </c>
      <c r="T189" s="32">
        <v>0</v>
      </c>
      <c r="U189" s="32">
        <v>300000</v>
      </c>
      <c r="V189" s="32">
        <v>0</v>
      </c>
      <c r="W189" s="32">
        <v>0</v>
      </c>
      <c r="X189" s="32">
        <v>6944863</v>
      </c>
      <c r="Y189" s="32">
        <v>0</v>
      </c>
      <c r="Z189" s="32">
        <v>209000</v>
      </c>
      <c r="AA189" s="32">
        <v>0</v>
      </c>
      <c r="AB189" s="32">
        <v>500000</v>
      </c>
      <c r="AC189" s="32">
        <v>0</v>
      </c>
      <c r="AD189" s="32">
        <v>0</v>
      </c>
      <c r="AE189" s="32">
        <v>7883722</v>
      </c>
      <c r="AF189" s="32">
        <v>0</v>
      </c>
      <c r="AG189" s="32">
        <v>1403000</v>
      </c>
      <c r="AH189" s="32">
        <v>0</v>
      </c>
      <c r="AI189" s="32">
        <v>0</v>
      </c>
      <c r="AJ189" s="32">
        <v>0</v>
      </c>
      <c r="AK189" s="32">
        <v>21693</v>
      </c>
      <c r="AL189" s="32">
        <v>8126761</v>
      </c>
      <c r="AM189" s="32">
        <v>0</v>
      </c>
      <c r="AN189" s="32">
        <v>1445000</v>
      </c>
      <c r="AO189" s="32">
        <v>0</v>
      </c>
      <c r="AP189" s="32">
        <v>0</v>
      </c>
      <c r="AQ189" s="32">
        <v>0</v>
      </c>
      <c r="AR189" s="32">
        <v>5155</v>
      </c>
      <c r="AS189" s="32">
        <v>8393147</v>
      </c>
      <c r="AT189" s="32">
        <v>0</v>
      </c>
      <c r="AU189" s="32">
        <v>1530000</v>
      </c>
      <c r="AV189" s="32">
        <v>0</v>
      </c>
      <c r="AW189" s="32">
        <v>0</v>
      </c>
      <c r="AX189" s="32">
        <v>0</v>
      </c>
      <c r="AY189" s="32">
        <v>2140</v>
      </c>
      <c r="AZ189" s="32">
        <v>9038937</v>
      </c>
      <c r="BA189" s="32">
        <v>0</v>
      </c>
      <c r="BB189" s="32">
        <v>1610000</v>
      </c>
      <c r="BC189" s="32">
        <v>0</v>
      </c>
      <c r="BD189" s="32">
        <v>0</v>
      </c>
      <c r="BE189" s="32">
        <v>0</v>
      </c>
      <c r="BF189" s="32">
        <v>360</v>
      </c>
      <c r="BG189" s="32">
        <v>9571042</v>
      </c>
      <c r="BH189" s="32">
        <v>0</v>
      </c>
      <c r="BI189" s="32">
        <v>1680000</v>
      </c>
      <c r="BJ189" s="32">
        <v>0</v>
      </c>
      <c r="BK189" s="32">
        <v>0</v>
      </c>
      <c r="BL189" s="32">
        <v>543786</v>
      </c>
      <c r="BM189" s="32">
        <v>417</v>
      </c>
      <c r="BN189" s="32">
        <v>9798458</v>
      </c>
      <c r="BO189" s="32">
        <v>0</v>
      </c>
      <c r="BP189" s="32">
        <v>1680000</v>
      </c>
      <c r="BQ189" s="32">
        <v>0</v>
      </c>
      <c r="BR189" s="32">
        <v>0</v>
      </c>
      <c r="BS189" s="32">
        <v>290496</v>
      </c>
      <c r="BT189" s="32">
        <v>1324</v>
      </c>
      <c r="BU189" s="32">
        <v>9674665</v>
      </c>
      <c r="BV189" s="32">
        <v>0</v>
      </c>
      <c r="BW189" s="32">
        <v>1828000</v>
      </c>
      <c r="BX189" s="32">
        <v>0</v>
      </c>
      <c r="BY189" s="32">
        <v>0</v>
      </c>
      <c r="BZ189" s="32">
        <v>172588</v>
      </c>
      <c r="CA189" s="32">
        <v>1552</v>
      </c>
      <c r="CB189" s="32">
        <v>10907904.99</v>
      </c>
      <c r="CC189" s="32">
        <v>0</v>
      </c>
      <c r="CD189" s="32">
        <v>1848000</v>
      </c>
      <c r="CE189" s="32">
        <v>0</v>
      </c>
      <c r="CF189" s="32">
        <v>0</v>
      </c>
      <c r="CG189" s="32">
        <v>235091</v>
      </c>
      <c r="CH189" s="32">
        <v>23279</v>
      </c>
      <c r="CI189" s="32">
        <v>10946249</v>
      </c>
      <c r="CK189" s="32">
        <v>1824000</v>
      </c>
      <c r="CL189" s="32">
        <v>0</v>
      </c>
      <c r="CN189" s="32">
        <v>257000</v>
      </c>
      <c r="CO189" s="32">
        <v>4251</v>
      </c>
      <c r="CP189" s="32">
        <v>10584302</v>
      </c>
      <c r="CR189" s="32">
        <v>2215722</v>
      </c>
      <c r="CS189" s="32">
        <v>0</v>
      </c>
      <c r="CU189" s="32">
        <v>252879</v>
      </c>
      <c r="CV189" s="32">
        <v>13270</v>
      </c>
      <c r="CW189" s="32">
        <v>12053385</v>
      </c>
      <c r="CY189" s="32">
        <v>2358074</v>
      </c>
      <c r="CZ189" s="32">
        <v>0</v>
      </c>
      <c r="DB189" s="32">
        <v>254101</v>
      </c>
      <c r="DC189" s="32">
        <v>3813</v>
      </c>
      <c r="DD189" s="32">
        <v>12844305</v>
      </c>
      <c r="DF189" s="32">
        <v>2516844</v>
      </c>
      <c r="DG189" s="32">
        <v>0</v>
      </c>
      <c r="DI189" s="32">
        <v>283853</v>
      </c>
      <c r="DJ189" s="32">
        <v>1162</v>
      </c>
      <c r="DK189" s="32">
        <v>13498351</v>
      </c>
      <c r="DM189" s="32">
        <v>2707968</v>
      </c>
      <c r="DN189" s="32">
        <v>0</v>
      </c>
      <c r="DP189" s="32">
        <v>351389</v>
      </c>
      <c r="DQ189" s="32">
        <v>2246</v>
      </c>
      <c r="DR189" s="32">
        <v>14009630</v>
      </c>
      <c r="DT189" s="32">
        <v>2932736</v>
      </c>
      <c r="DU189" s="32">
        <v>0</v>
      </c>
      <c r="DW189" s="32">
        <v>390913</v>
      </c>
      <c r="DX189" s="38">
        <v>23323</v>
      </c>
      <c r="DY189" s="36">
        <v>13500280</v>
      </c>
      <c r="DZ189" s="36">
        <v>113597</v>
      </c>
      <c r="EA189" s="38">
        <v>2979673</v>
      </c>
      <c r="EB189" s="32">
        <v>0</v>
      </c>
      <c r="ED189" s="32">
        <v>425157</v>
      </c>
      <c r="EE189" s="32">
        <v>2011</v>
      </c>
      <c r="EF189" s="32">
        <v>14196733</v>
      </c>
      <c r="EG189" s="32">
        <v>113079</v>
      </c>
      <c r="EH189" s="32">
        <v>2974739</v>
      </c>
      <c r="EI189" s="32">
        <v>0</v>
      </c>
      <c r="EK189" s="32">
        <v>420000</v>
      </c>
      <c r="EL189" s="32">
        <v>1397</v>
      </c>
      <c r="EM189" s="32">
        <v>14985794</v>
      </c>
      <c r="EN189" s="32">
        <v>112446</v>
      </c>
      <c r="EO189" s="32">
        <v>2972797</v>
      </c>
      <c r="EP189" s="32">
        <v>0</v>
      </c>
      <c r="ER189" s="32">
        <v>425157</v>
      </c>
      <c r="ES189" s="32">
        <v>345</v>
      </c>
      <c r="ET189" s="32">
        <v>15295404</v>
      </c>
      <c r="EU189" s="32">
        <v>111333</v>
      </c>
      <c r="EV189" s="32">
        <v>2975887</v>
      </c>
      <c r="EW189" s="32">
        <v>0</v>
      </c>
      <c r="EY189" s="32">
        <v>425157</v>
      </c>
      <c r="EZ189" s="32">
        <v>594</v>
      </c>
      <c r="FA189" s="32">
        <v>15355292</v>
      </c>
      <c r="FB189" s="32">
        <v>212042</v>
      </c>
      <c r="FC189" s="32">
        <v>1914228</v>
      </c>
      <c r="FD189" s="32">
        <v>0</v>
      </c>
      <c r="FF189" s="32">
        <v>425157</v>
      </c>
      <c r="FG189" s="32">
        <v>2479</v>
      </c>
      <c r="FH189" s="32">
        <v>14547107</v>
      </c>
      <c r="FI189" s="32">
        <v>210302</v>
      </c>
      <c r="FJ189" s="32">
        <v>1914750</v>
      </c>
      <c r="FK189" s="32">
        <v>0</v>
      </c>
      <c r="FM189" s="32">
        <v>425157</v>
      </c>
      <c r="FN189" s="32">
        <v>1157</v>
      </c>
      <c r="FO189" s="5">
        <v>14142227</v>
      </c>
      <c r="FP189" s="5">
        <v>208562</v>
      </c>
      <c r="FQ189" s="5">
        <v>1911350</v>
      </c>
      <c r="FR189" s="5">
        <v>0</v>
      </c>
      <c r="FS189" s="5">
        <v>0</v>
      </c>
      <c r="FT189" s="5">
        <v>425157</v>
      </c>
      <c r="FU189" s="5">
        <v>3060</v>
      </c>
      <c r="FV189" s="5">
        <v>14660194</v>
      </c>
      <c r="FW189" s="5">
        <v>211470</v>
      </c>
      <c r="FX189" s="5">
        <v>1908900</v>
      </c>
      <c r="FY189" s="5">
        <v>0</v>
      </c>
      <c r="FZ189" s="5">
        <v>0</v>
      </c>
      <c r="GA189" s="5">
        <v>425157</v>
      </c>
      <c r="GB189" s="5">
        <v>13046</v>
      </c>
      <c r="GC189" s="5">
        <v>15194891</v>
      </c>
      <c r="GD189" s="5">
        <v>2154401</v>
      </c>
      <c r="GE189" s="5">
        <v>0</v>
      </c>
      <c r="GF189" s="5">
        <v>0</v>
      </c>
      <c r="GG189" s="5">
        <v>0</v>
      </c>
      <c r="GH189" s="5">
        <v>425157</v>
      </c>
      <c r="GI189" s="5">
        <v>12809</v>
      </c>
      <c r="GJ189" s="5">
        <f>INDEX(Sheet1!$D$2:$D$434,MATCH(Data!B189,Sheet1!$B$2:$B$434,0))</f>
        <v>15060326</v>
      </c>
      <c r="GK189" s="5">
        <f>INDEX(Sheet1!$E$2:$E$434,MATCH(Data!B189,Sheet1!$B$2:$B$434,0))</f>
        <v>1658174</v>
      </c>
      <c r="GL189" s="5">
        <f>INDEX(Sheet1!$H$2:$H$434,MATCH(Data!B189,Sheet1!$B$2:$B$434,0))</f>
        <v>0</v>
      </c>
      <c r="GM189" s="5">
        <f>INDEX(Sheet1!$K$2:$K$434,MATCH(Data!B189,Sheet1!$B$2:$B$434,0))</f>
        <v>0</v>
      </c>
      <c r="GN189" s="5">
        <f>INDEX(Sheet1!$F$2:$F$434,MATCH(Data!B189,Sheet1!$B$2:$B$434,0))</f>
        <v>0</v>
      </c>
      <c r="GO189" s="5">
        <f>INDEX(Sheet1!$I$2:$I$434,MATCH(Data!B189,Sheet1!$B$2:$B$434,0))</f>
        <v>425157</v>
      </c>
      <c r="GP189" s="5">
        <f>INDEX(Sheet1!$J$2:$J$434,MATCH(Data!B189,Sheet1!$B$2:$B$434,0))</f>
        <v>726</v>
      </c>
      <c r="GQ189" s="5">
        <v>15889376</v>
      </c>
      <c r="GR189" s="5">
        <v>97363</v>
      </c>
      <c r="GS189" s="5">
        <v>1400000</v>
      </c>
      <c r="GT189" s="5">
        <v>0</v>
      </c>
      <c r="GU189" s="5">
        <v>0</v>
      </c>
      <c r="GV189" s="5">
        <v>425157</v>
      </c>
      <c r="GW189" s="5">
        <v>472</v>
      </c>
    </row>
    <row r="190" spans="1:205" ht="12.75">
      <c r="A190" s="32">
        <v>2891</v>
      </c>
      <c r="B190" s="32" t="s">
        <v>271</v>
      </c>
      <c r="C190" s="32">
        <v>1409885</v>
      </c>
      <c r="D190" s="32">
        <v>0</v>
      </c>
      <c r="E190" s="32">
        <v>265403</v>
      </c>
      <c r="F190" s="32">
        <v>0</v>
      </c>
      <c r="G190" s="32">
        <v>0</v>
      </c>
      <c r="H190" s="32">
        <v>0</v>
      </c>
      <c r="I190" s="32">
        <v>0</v>
      </c>
      <c r="J190" s="32">
        <v>1349274</v>
      </c>
      <c r="K190" s="32">
        <v>0</v>
      </c>
      <c r="L190" s="32">
        <v>263591</v>
      </c>
      <c r="M190" s="32">
        <v>0</v>
      </c>
      <c r="N190" s="32">
        <v>0</v>
      </c>
      <c r="O190" s="32">
        <v>0</v>
      </c>
      <c r="P190" s="32">
        <v>1417.65</v>
      </c>
      <c r="Q190" s="32">
        <v>1335330</v>
      </c>
      <c r="R190" s="32">
        <v>0</v>
      </c>
      <c r="S190" s="32">
        <v>266177.5</v>
      </c>
      <c r="T190" s="32">
        <v>0</v>
      </c>
      <c r="U190" s="32">
        <v>0</v>
      </c>
      <c r="V190" s="32">
        <v>0</v>
      </c>
      <c r="W190" s="32">
        <v>407</v>
      </c>
      <c r="X190" s="32">
        <v>1084255</v>
      </c>
      <c r="Y190" s="32">
        <v>0</v>
      </c>
      <c r="Z190" s="32">
        <v>263184</v>
      </c>
      <c r="AA190" s="32">
        <v>0</v>
      </c>
      <c r="AB190" s="32">
        <v>0</v>
      </c>
      <c r="AC190" s="32">
        <v>0</v>
      </c>
      <c r="AD190" s="32">
        <v>222</v>
      </c>
      <c r="AE190" s="32">
        <v>1188969</v>
      </c>
      <c r="AF190" s="32">
        <v>0</v>
      </c>
      <c r="AG190" s="32">
        <v>264609</v>
      </c>
      <c r="AH190" s="32">
        <v>0</v>
      </c>
      <c r="AI190" s="32">
        <v>0</v>
      </c>
      <c r="AJ190" s="32">
        <v>0</v>
      </c>
      <c r="AK190" s="32">
        <v>247</v>
      </c>
      <c r="AL190" s="32">
        <v>1246842</v>
      </c>
      <c r="AM190" s="32">
        <v>0</v>
      </c>
      <c r="AN190" s="32">
        <v>376904</v>
      </c>
      <c r="AO190" s="32">
        <v>0</v>
      </c>
      <c r="AP190" s="32">
        <v>0</v>
      </c>
      <c r="AQ190" s="32">
        <v>0</v>
      </c>
      <c r="AR190" s="32">
        <v>330</v>
      </c>
      <c r="AS190" s="32">
        <v>1368744</v>
      </c>
      <c r="AT190" s="32">
        <v>0</v>
      </c>
      <c r="AU190" s="32">
        <v>381950</v>
      </c>
      <c r="AV190" s="32">
        <v>0</v>
      </c>
      <c r="AW190" s="32">
        <v>0</v>
      </c>
      <c r="AX190" s="32">
        <v>0</v>
      </c>
      <c r="AY190" s="32">
        <v>649</v>
      </c>
      <c r="AZ190" s="32">
        <v>1490003</v>
      </c>
      <c r="BA190" s="32">
        <v>0</v>
      </c>
      <c r="BB190" s="32">
        <v>372258</v>
      </c>
      <c r="BC190" s="32">
        <v>0</v>
      </c>
      <c r="BD190" s="32">
        <v>0</v>
      </c>
      <c r="BE190" s="32">
        <v>0</v>
      </c>
      <c r="BF190" s="32">
        <v>229</v>
      </c>
      <c r="BG190" s="32">
        <v>1747270</v>
      </c>
      <c r="BH190" s="32">
        <v>0</v>
      </c>
      <c r="BI190" s="32">
        <v>384026</v>
      </c>
      <c r="BJ190" s="32">
        <v>0</v>
      </c>
      <c r="BK190" s="32">
        <v>0</v>
      </c>
      <c r="BL190" s="32">
        <v>0</v>
      </c>
      <c r="BM190" s="32">
        <v>344</v>
      </c>
      <c r="BN190" s="32">
        <v>2085596</v>
      </c>
      <c r="BO190" s="32">
        <v>0</v>
      </c>
      <c r="BP190" s="32">
        <v>383476</v>
      </c>
      <c r="BQ190" s="32">
        <v>0</v>
      </c>
      <c r="BR190" s="32">
        <v>0</v>
      </c>
      <c r="BS190" s="32">
        <v>39715</v>
      </c>
      <c r="BT190" s="32">
        <v>98</v>
      </c>
      <c r="BU190" s="32">
        <v>2098801</v>
      </c>
      <c r="BV190" s="32">
        <v>0</v>
      </c>
      <c r="BW190" s="32">
        <v>386994</v>
      </c>
      <c r="BX190" s="32">
        <v>0</v>
      </c>
      <c r="BY190" s="32">
        <v>0</v>
      </c>
      <c r="BZ190" s="32">
        <v>600</v>
      </c>
      <c r="CA190" s="32">
        <v>108</v>
      </c>
      <c r="CB190" s="32">
        <v>2284164</v>
      </c>
      <c r="CC190" s="32">
        <v>62561</v>
      </c>
      <c r="CD190" s="32">
        <v>387327</v>
      </c>
      <c r="CE190" s="32">
        <v>0</v>
      </c>
      <c r="CF190" s="32">
        <v>0</v>
      </c>
      <c r="CG190" s="32">
        <v>600</v>
      </c>
      <c r="CH190" s="32">
        <v>0</v>
      </c>
      <c r="CI190" s="32">
        <v>2449902</v>
      </c>
      <c r="CJ190" s="32">
        <v>62561</v>
      </c>
      <c r="CK190" s="32">
        <v>388497</v>
      </c>
      <c r="CL190" s="32">
        <v>0</v>
      </c>
      <c r="CN190" s="32">
        <v>500</v>
      </c>
      <c r="CO190" s="32">
        <v>46</v>
      </c>
      <c r="CP190" s="32">
        <v>2698943</v>
      </c>
      <c r="CQ190" s="32">
        <v>62561</v>
      </c>
      <c r="CR190" s="32">
        <v>388885</v>
      </c>
      <c r="CS190" s="32">
        <v>0</v>
      </c>
      <c r="CU190" s="32">
        <v>16675</v>
      </c>
      <c r="CV190" s="32">
        <v>0</v>
      </c>
      <c r="CW190" s="32">
        <v>2892543</v>
      </c>
      <c r="CX190" s="32">
        <v>62561</v>
      </c>
      <c r="CY190" s="32">
        <v>385000</v>
      </c>
      <c r="CZ190" s="32">
        <v>0</v>
      </c>
      <c r="DB190" s="32">
        <v>22660</v>
      </c>
      <c r="DC190" s="32">
        <v>92</v>
      </c>
      <c r="DD190" s="32">
        <v>3049852</v>
      </c>
      <c r="DE190" s="32">
        <v>62561</v>
      </c>
      <c r="DF190" s="32">
        <v>391000</v>
      </c>
      <c r="DG190" s="32">
        <v>0</v>
      </c>
      <c r="DI190" s="32">
        <v>27385</v>
      </c>
      <c r="DJ190" s="32">
        <v>76</v>
      </c>
      <c r="DK190" s="32">
        <v>3232538</v>
      </c>
      <c r="DL190" s="32">
        <v>62561</v>
      </c>
      <c r="DM190" s="32">
        <v>390000</v>
      </c>
      <c r="DN190" s="32">
        <v>0</v>
      </c>
      <c r="DP190" s="32">
        <v>23000</v>
      </c>
      <c r="DQ190" s="32">
        <v>44</v>
      </c>
      <c r="DR190" s="32">
        <v>3321593</v>
      </c>
      <c r="DS190" s="32">
        <v>63185</v>
      </c>
      <c r="DT190" s="32">
        <v>115000</v>
      </c>
      <c r="DU190" s="32">
        <v>0</v>
      </c>
      <c r="DW190" s="32">
        <v>30000</v>
      </c>
      <c r="DX190" s="38">
        <v>71</v>
      </c>
      <c r="DY190" s="36">
        <v>3027526</v>
      </c>
      <c r="DZ190" s="36">
        <v>62638</v>
      </c>
      <c r="EA190" s="38">
        <v>475000</v>
      </c>
      <c r="EB190" s="32">
        <v>0</v>
      </c>
      <c r="ED190" s="32">
        <v>30000</v>
      </c>
      <c r="EE190" s="32">
        <v>83</v>
      </c>
      <c r="EF190" s="32">
        <v>3001538</v>
      </c>
      <c r="EG190" s="32">
        <v>61640</v>
      </c>
      <c r="EH190" s="32">
        <v>60000</v>
      </c>
      <c r="EI190" s="32">
        <v>0</v>
      </c>
      <c r="EK190" s="32">
        <v>30000</v>
      </c>
      <c r="EL190" s="32">
        <v>64</v>
      </c>
      <c r="EM190" s="32">
        <v>3833564</v>
      </c>
      <c r="EN190" s="32">
        <v>60460</v>
      </c>
      <c r="EO190" s="32">
        <v>60000</v>
      </c>
      <c r="EP190" s="32">
        <v>0</v>
      </c>
      <c r="ER190" s="32">
        <v>30000</v>
      </c>
      <c r="ES190" s="32">
        <v>30</v>
      </c>
      <c r="ET190" s="32">
        <v>3766638</v>
      </c>
      <c r="EU190" s="32">
        <v>59240</v>
      </c>
      <c r="EV190" s="32">
        <v>59000</v>
      </c>
      <c r="EW190" s="32">
        <v>0</v>
      </c>
      <c r="EY190" s="32">
        <v>30000</v>
      </c>
      <c r="FA190" s="32">
        <v>3761981</v>
      </c>
      <c r="FB190" s="32">
        <v>62710</v>
      </c>
      <c r="FC190" s="32">
        <v>60000</v>
      </c>
      <c r="FD190" s="32">
        <v>0</v>
      </c>
      <c r="FF190" s="32">
        <v>30000</v>
      </c>
      <c r="FH190" s="32">
        <v>3643212</v>
      </c>
      <c r="FI190" s="32">
        <v>60955</v>
      </c>
      <c r="FJ190" s="32">
        <v>59000</v>
      </c>
      <c r="FK190" s="32">
        <v>0</v>
      </c>
      <c r="FL190" s="32"/>
      <c r="FM190" s="32">
        <v>40000</v>
      </c>
      <c r="FN190" s="32">
        <v>71</v>
      </c>
      <c r="FO190" s="5">
        <v>3592332</v>
      </c>
      <c r="FP190" s="5">
        <v>59065</v>
      </c>
      <c r="FQ190" s="5">
        <v>60000</v>
      </c>
      <c r="FR190" s="5">
        <v>0</v>
      </c>
      <c r="FS190" s="5">
        <v>0</v>
      </c>
      <c r="FT190" s="5">
        <v>40000</v>
      </c>
      <c r="FU190" s="5">
        <v>23</v>
      </c>
      <c r="FV190" s="5">
        <v>3547292</v>
      </c>
      <c r="FW190" s="5">
        <v>61920</v>
      </c>
      <c r="FX190" s="5">
        <v>54000</v>
      </c>
      <c r="FY190" s="5">
        <v>0</v>
      </c>
      <c r="FZ190" s="5">
        <v>0</v>
      </c>
      <c r="GA190" s="5">
        <v>40000</v>
      </c>
      <c r="GB190" s="5">
        <v>0</v>
      </c>
      <c r="GC190" s="5">
        <v>3703898</v>
      </c>
      <c r="GD190" s="5">
        <v>59520</v>
      </c>
      <c r="GE190" s="5">
        <v>0</v>
      </c>
      <c r="GF190" s="5">
        <v>0</v>
      </c>
      <c r="GG190" s="5">
        <v>0</v>
      </c>
      <c r="GH190" s="5">
        <v>30210</v>
      </c>
      <c r="GI190" s="5">
        <v>0</v>
      </c>
      <c r="GJ190" s="5">
        <f>INDEX(Sheet1!$D$2:$D$434,MATCH(Data!B190,Sheet1!$B$2:$B$434,0))</f>
        <v>3833775</v>
      </c>
      <c r="GK190" s="5">
        <f>INDEX(Sheet1!$E$2:$E$434,MATCH(Data!B190,Sheet1!$B$2:$B$434,0))</f>
        <v>65773</v>
      </c>
      <c r="GL190" s="5">
        <f>INDEX(Sheet1!$H$2:$H$434,MATCH(Data!B190,Sheet1!$B$2:$B$434,0))</f>
        <v>0</v>
      </c>
      <c r="GM190" s="5">
        <f>INDEX(Sheet1!$K$2:$K$434,MATCH(Data!B190,Sheet1!$B$2:$B$434,0))</f>
        <v>0</v>
      </c>
      <c r="GN190" s="5">
        <f>INDEX(Sheet1!$F$2:$F$434,MATCH(Data!B190,Sheet1!$B$2:$B$434,0))</f>
        <v>0</v>
      </c>
      <c r="GO190" s="5">
        <f>INDEX(Sheet1!$I$2:$I$434,MATCH(Data!B190,Sheet1!$B$2:$B$434,0))</f>
        <v>40000</v>
      </c>
      <c r="GP190" s="5">
        <f>INDEX(Sheet1!$J$2:$J$434,MATCH(Data!B190,Sheet1!$B$2:$B$434,0))</f>
        <v>26</v>
      </c>
      <c r="GQ190" s="5">
        <v>3860408</v>
      </c>
      <c r="GR190" s="5">
        <v>59505</v>
      </c>
      <c r="GS190" s="5">
        <v>0</v>
      </c>
      <c r="GT190" s="5">
        <v>0</v>
      </c>
      <c r="GU190" s="5">
        <v>0</v>
      </c>
      <c r="GV190" s="5">
        <v>55000</v>
      </c>
      <c r="GW190" s="5">
        <v>0</v>
      </c>
    </row>
    <row r="191" spans="1:205" ht="12.75">
      <c r="A191" s="32">
        <v>2898</v>
      </c>
      <c r="B191" s="32" t="s">
        <v>272</v>
      </c>
      <c r="C191" s="32">
        <v>4492574</v>
      </c>
      <c r="D191" s="32">
        <v>0</v>
      </c>
      <c r="E191" s="32">
        <v>176883</v>
      </c>
      <c r="F191" s="32">
        <v>0</v>
      </c>
      <c r="G191" s="32">
        <v>100000</v>
      </c>
      <c r="H191" s="32">
        <v>33694</v>
      </c>
      <c r="I191" s="32">
        <v>0</v>
      </c>
      <c r="J191" s="32">
        <v>4249029</v>
      </c>
      <c r="K191" s="32">
        <v>0</v>
      </c>
      <c r="L191" s="32">
        <v>223658</v>
      </c>
      <c r="M191" s="32">
        <v>0</v>
      </c>
      <c r="N191" s="32">
        <v>100000</v>
      </c>
      <c r="O191" s="32">
        <v>33694</v>
      </c>
      <c r="P191" s="32">
        <v>0</v>
      </c>
      <c r="Q191" s="32">
        <v>4500559</v>
      </c>
      <c r="R191" s="32">
        <v>0</v>
      </c>
      <c r="S191" s="32">
        <v>178543</v>
      </c>
      <c r="T191" s="32">
        <v>0</v>
      </c>
      <c r="U191" s="32">
        <v>100000</v>
      </c>
      <c r="V191" s="32">
        <v>36194</v>
      </c>
      <c r="W191" s="32">
        <v>4832</v>
      </c>
      <c r="X191" s="32">
        <v>3611242</v>
      </c>
      <c r="Y191" s="32">
        <v>111140</v>
      </c>
      <c r="Z191" s="32">
        <v>173747</v>
      </c>
      <c r="AA191" s="32">
        <v>0</v>
      </c>
      <c r="AB191" s="32">
        <v>15000</v>
      </c>
      <c r="AC191" s="32">
        <v>40000</v>
      </c>
      <c r="AD191" s="32">
        <v>0</v>
      </c>
      <c r="AE191" s="32">
        <v>3803452</v>
      </c>
      <c r="AF191" s="32">
        <v>111140</v>
      </c>
      <c r="AG191" s="32">
        <v>153985</v>
      </c>
      <c r="AH191" s="32">
        <v>0</v>
      </c>
      <c r="AI191" s="32">
        <v>15000</v>
      </c>
      <c r="AJ191" s="32">
        <v>40000</v>
      </c>
      <c r="AK191" s="32">
        <v>0</v>
      </c>
      <c r="AL191" s="32">
        <v>4317976</v>
      </c>
      <c r="AM191" s="32">
        <v>60385</v>
      </c>
      <c r="AN191" s="32">
        <v>139373</v>
      </c>
      <c r="AO191" s="32">
        <v>0</v>
      </c>
      <c r="AP191" s="32">
        <v>15000</v>
      </c>
      <c r="AQ191" s="32">
        <v>45000</v>
      </c>
      <c r="AR191" s="32">
        <v>0</v>
      </c>
      <c r="AS191" s="32">
        <v>4172960</v>
      </c>
      <c r="AT191" s="32">
        <v>60385</v>
      </c>
      <c r="AU191" s="32">
        <v>124894</v>
      </c>
      <c r="AV191" s="32">
        <v>0</v>
      </c>
      <c r="AW191" s="32">
        <v>15000</v>
      </c>
      <c r="AX191" s="32">
        <v>28605</v>
      </c>
      <c r="AY191" s="32">
        <v>0</v>
      </c>
      <c r="AZ191" s="32">
        <v>5113049</v>
      </c>
      <c r="BA191" s="32">
        <v>60385</v>
      </c>
      <c r="BB191" s="32">
        <v>120457</v>
      </c>
      <c r="BC191" s="32">
        <v>0</v>
      </c>
      <c r="BD191" s="32">
        <v>15000</v>
      </c>
      <c r="BE191" s="32">
        <v>28605</v>
      </c>
      <c r="BF191" s="32">
        <v>0</v>
      </c>
      <c r="BG191" s="32">
        <v>5528666</v>
      </c>
      <c r="BH191" s="32">
        <v>29070</v>
      </c>
      <c r="BI191" s="32">
        <v>115890</v>
      </c>
      <c r="BJ191" s="32">
        <v>0</v>
      </c>
      <c r="BK191" s="32">
        <v>15000</v>
      </c>
      <c r="BL191" s="32">
        <v>28605</v>
      </c>
      <c r="BM191" s="32">
        <v>0</v>
      </c>
      <c r="BN191" s="32">
        <v>5631121</v>
      </c>
      <c r="BO191" s="32">
        <v>66513</v>
      </c>
      <c r="BP191" s="32">
        <v>120935</v>
      </c>
      <c r="BQ191" s="32">
        <v>0</v>
      </c>
      <c r="BR191" s="32">
        <v>15000</v>
      </c>
      <c r="BS191" s="32">
        <v>46200</v>
      </c>
      <c r="BT191" s="32">
        <v>2760</v>
      </c>
      <c r="BU191" s="32">
        <v>5500623</v>
      </c>
      <c r="BV191" s="32">
        <v>66535</v>
      </c>
      <c r="BW191" s="32">
        <v>71645</v>
      </c>
      <c r="BX191" s="32">
        <v>0</v>
      </c>
      <c r="BY191" s="32">
        <v>35000</v>
      </c>
      <c r="BZ191" s="32">
        <v>47822</v>
      </c>
      <c r="CA191" s="32">
        <v>7069</v>
      </c>
      <c r="CB191" s="32">
        <v>5235463</v>
      </c>
      <c r="CC191" s="32">
        <v>66535</v>
      </c>
      <c r="CD191" s="32">
        <v>115063</v>
      </c>
      <c r="CE191" s="32">
        <v>0</v>
      </c>
      <c r="CF191" s="32">
        <v>735000</v>
      </c>
      <c r="CG191" s="32">
        <v>50244</v>
      </c>
      <c r="CH191" s="32">
        <v>393</v>
      </c>
      <c r="CI191" s="32">
        <v>4879830</v>
      </c>
      <c r="CJ191" s="32">
        <v>66535</v>
      </c>
      <c r="CK191" s="32">
        <v>118515</v>
      </c>
      <c r="CL191" s="32">
        <v>0</v>
      </c>
      <c r="CM191" s="32">
        <v>735000</v>
      </c>
      <c r="CN191" s="32">
        <v>47127</v>
      </c>
      <c r="CO191" s="32">
        <v>1122</v>
      </c>
      <c r="CP191" s="32">
        <v>5260874</v>
      </c>
      <c r="CQ191" s="32">
        <v>148748</v>
      </c>
      <c r="CR191" s="32">
        <v>349430</v>
      </c>
      <c r="CS191" s="32">
        <v>0</v>
      </c>
      <c r="CT191" s="32">
        <v>50000</v>
      </c>
      <c r="CU191" s="32">
        <v>49893</v>
      </c>
      <c r="CV191" s="32">
        <v>425</v>
      </c>
      <c r="CW191" s="32">
        <v>5401518</v>
      </c>
      <c r="CX191" s="32">
        <v>148747</v>
      </c>
      <c r="CY191" s="32">
        <v>356520</v>
      </c>
      <c r="CZ191" s="32">
        <v>0</v>
      </c>
      <c r="DA191" s="32">
        <v>50000</v>
      </c>
      <c r="DB191" s="32">
        <v>50000</v>
      </c>
      <c r="DC191" s="32">
        <v>2206</v>
      </c>
      <c r="DD191" s="32">
        <v>6303978</v>
      </c>
      <c r="DE191" s="32">
        <v>148748</v>
      </c>
      <c r="DF191" s="32">
        <v>1490805</v>
      </c>
      <c r="DG191" s="32">
        <v>0</v>
      </c>
      <c r="DH191" s="32">
        <v>50000</v>
      </c>
      <c r="DI191" s="32">
        <v>50000</v>
      </c>
      <c r="DJ191" s="32">
        <v>3029</v>
      </c>
      <c r="DK191" s="32">
        <v>7050868</v>
      </c>
      <c r="DL191" s="32">
        <v>203493</v>
      </c>
      <c r="DM191" s="32">
        <v>669094</v>
      </c>
      <c r="DN191" s="32">
        <v>0</v>
      </c>
      <c r="DO191" s="32">
        <v>50000</v>
      </c>
      <c r="DP191" s="32">
        <v>50000</v>
      </c>
      <c r="DQ191" s="32">
        <v>2643</v>
      </c>
      <c r="DR191" s="32">
        <v>7111502</v>
      </c>
      <c r="DS191" s="32">
        <v>203493</v>
      </c>
      <c r="DT191" s="32">
        <v>959966</v>
      </c>
      <c r="DU191" s="32">
        <v>0</v>
      </c>
      <c r="DV191" s="32">
        <v>50000</v>
      </c>
      <c r="DW191" s="32">
        <v>82000</v>
      </c>
      <c r="DX191" s="38">
        <v>3003</v>
      </c>
      <c r="DY191" s="36">
        <v>6965689</v>
      </c>
      <c r="DZ191" s="36">
        <v>320750</v>
      </c>
      <c r="EA191" s="38">
        <v>970084</v>
      </c>
      <c r="EB191" s="32">
        <v>0</v>
      </c>
      <c r="EC191" s="32">
        <v>50000</v>
      </c>
      <c r="ED191" s="32">
        <v>50000</v>
      </c>
      <c r="EE191" s="32">
        <v>2052</v>
      </c>
      <c r="EF191" s="32">
        <v>7211474</v>
      </c>
      <c r="EG191" s="32">
        <v>324048</v>
      </c>
      <c r="EH191" s="32">
        <v>1316167</v>
      </c>
      <c r="EI191" s="32">
        <v>0</v>
      </c>
      <c r="EJ191" s="32">
        <v>150000</v>
      </c>
      <c r="EK191" s="32">
        <v>89000</v>
      </c>
      <c r="EM191" s="32">
        <v>6738374</v>
      </c>
      <c r="EN191" s="32">
        <v>186103</v>
      </c>
      <c r="EO191" s="32">
        <v>1931082</v>
      </c>
      <c r="EP191" s="32">
        <v>0</v>
      </c>
      <c r="EQ191" s="32">
        <v>150000</v>
      </c>
      <c r="ER191" s="32">
        <v>89000</v>
      </c>
      <c r="ET191" s="32">
        <v>6710117</v>
      </c>
      <c r="EU191" s="32">
        <v>211436</v>
      </c>
      <c r="EV191" s="32">
        <v>1972282</v>
      </c>
      <c r="EW191" s="32">
        <v>0</v>
      </c>
      <c r="EX191" s="32">
        <v>150000</v>
      </c>
      <c r="EY191" s="32">
        <v>89000</v>
      </c>
      <c r="FA191" s="32">
        <v>6972740</v>
      </c>
      <c r="FB191" s="32">
        <v>327260</v>
      </c>
      <c r="FC191" s="32">
        <v>1717062</v>
      </c>
      <c r="FD191" s="32">
        <v>0</v>
      </c>
      <c r="FE191" s="32">
        <v>150000</v>
      </c>
      <c r="FF191" s="32">
        <v>79000</v>
      </c>
      <c r="FH191" s="32">
        <v>6290889</v>
      </c>
      <c r="FI191" s="32">
        <v>324760</v>
      </c>
      <c r="FJ191" s="32">
        <v>2105250</v>
      </c>
      <c r="FK191" s="32">
        <v>0</v>
      </c>
      <c r="FL191" s="32">
        <v>150000</v>
      </c>
      <c r="FM191" s="32">
        <v>160000</v>
      </c>
      <c r="FO191" s="5">
        <v>6404870</v>
      </c>
      <c r="FP191" s="5">
        <v>325791</v>
      </c>
      <c r="FQ191" s="5">
        <v>2129000</v>
      </c>
      <c r="FR191" s="5">
        <v>0</v>
      </c>
      <c r="FS191" s="5">
        <v>150000</v>
      </c>
      <c r="FT191" s="5">
        <v>140000</v>
      </c>
      <c r="FU191" s="5">
        <v>0</v>
      </c>
      <c r="FV191" s="5">
        <v>6649206</v>
      </c>
      <c r="FW191" s="5">
        <v>217523</v>
      </c>
      <c r="FX191" s="5">
        <v>2135100</v>
      </c>
      <c r="FY191" s="5">
        <v>0</v>
      </c>
      <c r="FZ191" s="5">
        <v>150000</v>
      </c>
      <c r="GA191" s="5">
        <v>150000</v>
      </c>
      <c r="GB191" s="5">
        <v>0</v>
      </c>
      <c r="GC191" s="5">
        <v>6729481</v>
      </c>
      <c r="GD191" s="5">
        <v>217200</v>
      </c>
      <c r="GE191" s="5">
        <v>2690859</v>
      </c>
      <c r="GF191" s="5">
        <v>0</v>
      </c>
      <c r="GG191" s="5">
        <v>150000</v>
      </c>
      <c r="GH191" s="5">
        <v>250000</v>
      </c>
      <c r="GI191" s="5">
        <v>0</v>
      </c>
      <c r="GJ191" s="5">
        <f>INDEX(Sheet1!$D$2:$D$434,MATCH(Data!B191,Sheet1!$B$2:$B$434,0))</f>
        <v>6597714</v>
      </c>
      <c r="GK191" s="5">
        <f>INDEX(Sheet1!$E$2:$E$434,MATCH(Data!B191,Sheet1!$B$2:$B$434,0))</f>
        <v>217375</v>
      </c>
      <c r="GL191" s="5">
        <f>INDEX(Sheet1!$H$2:$H$434,MATCH(Data!B191,Sheet1!$B$2:$B$434,0))</f>
        <v>2750506</v>
      </c>
      <c r="GM191" s="5">
        <f>INDEX(Sheet1!$K$2:$K$434,MATCH(Data!B191,Sheet1!$B$2:$B$434,0))</f>
        <v>0</v>
      </c>
      <c r="GN191" s="5">
        <f>INDEX(Sheet1!$F$2:$F$434,MATCH(Data!B191,Sheet1!$B$2:$B$434,0))</f>
        <v>150000</v>
      </c>
      <c r="GO191" s="5">
        <f>INDEX(Sheet1!$I$2:$I$434,MATCH(Data!B191,Sheet1!$B$2:$B$434,0))</f>
        <v>250000</v>
      </c>
      <c r="GP191" s="5">
        <f>INDEX(Sheet1!$J$2:$J$434,MATCH(Data!B191,Sheet1!$B$2:$B$434,0))</f>
        <v>0</v>
      </c>
      <c r="GQ191" s="5">
        <v>6535781</v>
      </c>
      <c r="GR191" s="5">
        <v>215950</v>
      </c>
      <c r="GS191" s="5">
        <v>3859759</v>
      </c>
      <c r="GT191" s="5">
        <v>0</v>
      </c>
      <c r="GU191" s="5">
        <v>150000</v>
      </c>
      <c r="GV191" s="5">
        <v>250000</v>
      </c>
      <c r="GW191" s="5">
        <v>0</v>
      </c>
    </row>
    <row r="192" spans="1:205" ht="12.75">
      <c r="A192" s="32">
        <v>3647</v>
      </c>
      <c r="B192" s="32" t="s">
        <v>273</v>
      </c>
      <c r="C192" s="32">
        <v>5696563</v>
      </c>
      <c r="D192" s="32">
        <v>0</v>
      </c>
      <c r="E192" s="32">
        <v>0</v>
      </c>
      <c r="F192" s="32">
        <v>0</v>
      </c>
      <c r="G192" s="32">
        <v>0</v>
      </c>
      <c r="H192" s="32">
        <v>98643</v>
      </c>
      <c r="I192" s="32">
        <v>0</v>
      </c>
      <c r="J192" s="32">
        <v>6146818</v>
      </c>
      <c r="K192" s="32">
        <v>0</v>
      </c>
      <c r="L192" s="32">
        <v>0</v>
      </c>
      <c r="M192" s="32">
        <v>0</v>
      </c>
      <c r="N192" s="32">
        <v>0</v>
      </c>
      <c r="O192" s="32">
        <v>101382</v>
      </c>
      <c r="P192" s="32">
        <v>0</v>
      </c>
      <c r="Q192" s="32">
        <v>6420152</v>
      </c>
      <c r="R192" s="32">
        <v>0</v>
      </c>
      <c r="S192" s="32">
        <v>0</v>
      </c>
      <c r="T192" s="32">
        <v>0</v>
      </c>
      <c r="U192" s="32">
        <v>0</v>
      </c>
      <c r="V192" s="32">
        <v>83768</v>
      </c>
      <c r="W192" s="32">
        <v>0</v>
      </c>
      <c r="X192" s="32">
        <v>6281139</v>
      </c>
      <c r="Y192" s="32">
        <v>0</v>
      </c>
      <c r="Z192" s="32">
        <v>0</v>
      </c>
      <c r="AA192" s="32">
        <v>0</v>
      </c>
      <c r="AB192" s="32">
        <v>0</v>
      </c>
      <c r="AC192" s="32">
        <v>101010</v>
      </c>
      <c r="AD192" s="32">
        <v>0</v>
      </c>
      <c r="AE192" s="32">
        <v>7253890</v>
      </c>
      <c r="AF192" s="32">
        <v>0</v>
      </c>
      <c r="AG192" s="32">
        <v>493007</v>
      </c>
      <c r="AH192" s="32">
        <v>0</v>
      </c>
      <c r="AI192" s="32">
        <v>0</v>
      </c>
      <c r="AJ192" s="32">
        <v>94778</v>
      </c>
      <c r="AK192" s="32">
        <v>0</v>
      </c>
      <c r="AL192" s="32">
        <v>7550000</v>
      </c>
      <c r="AM192" s="32">
        <v>0</v>
      </c>
      <c r="AN192" s="32">
        <v>781393</v>
      </c>
      <c r="AO192" s="32">
        <v>0</v>
      </c>
      <c r="AP192" s="32">
        <v>0</v>
      </c>
      <c r="AQ192" s="32">
        <v>101073</v>
      </c>
      <c r="AR192" s="32">
        <v>0</v>
      </c>
      <c r="AS192" s="32">
        <v>8019819</v>
      </c>
      <c r="AT192" s="32">
        <v>0</v>
      </c>
      <c r="AU192" s="32">
        <v>824489</v>
      </c>
      <c r="AV192" s="32">
        <v>0</v>
      </c>
      <c r="AW192" s="32">
        <v>0</v>
      </c>
      <c r="AX192" s="32">
        <v>105000</v>
      </c>
      <c r="AY192" s="32">
        <v>0</v>
      </c>
      <c r="AZ192" s="32">
        <v>8450577</v>
      </c>
      <c r="BA192" s="32">
        <v>0</v>
      </c>
      <c r="BB192" s="32">
        <v>840761</v>
      </c>
      <c r="BC192" s="32">
        <v>0</v>
      </c>
      <c r="BD192" s="32">
        <v>0</v>
      </c>
      <c r="BE192" s="32">
        <v>110357</v>
      </c>
      <c r="BF192" s="32">
        <v>0</v>
      </c>
      <c r="BG192" s="32">
        <v>8879587</v>
      </c>
      <c r="BH192" s="32">
        <v>0</v>
      </c>
      <c r="BI192" s="32">
        <v>849169</v>
      </c>
      <c r="BJ192" s="32">
        <v>0</v>
      </c>
      <c r="BK192" s="32">
        <v>0</v>
      </c>
      <c r="BL192" s="32">
        <v>112322</v>
      </c>
      <c r="BM192" s="32">
        <v>0</v>
      </c>
      <c r="BN192" s="32">
        <v>9190287</v>
      </c>
      <c r="BO192" s="32">
        <v>39200</v>
      </c>
      <c r="BP192" s="32">
        <v>864463</v>
      </c>
      <c r="BQ192" s="32">
        <v>0</v>
      </c>
      <c r="BR192" s="32">
        <v>0</v>
      </c>
      <c r="BS192" s="32">
        <v>167682</v>
      </c>
      <c r="BT192" s="32">
        <v>0</v>
      </c>
      <c r="BU192" s="32">
        <v>9539953</v>
      </c>
      <c r="BV192" s="32">
        <v>27478</v>
      </c>
      <c r="BW192" s="32">
        <v>877909</v>
      </c>
      <c r="BX192" s="32">
        <v>0</v>
      </c>
      <c r="BY192" s="32">
        <v>0</v>
      </c>
      <c r="BZ192" s="32">
        <v>149921</v>
      </c>
      <c r="CA192" s="32">
        <v>0</v>
      </c>
      <c r="CB192" s="32">
        <v>9916572</v>
      </c>
      <c r="CC192" s="32">
        <v>28000</v>
      </c>
      <c r="CD192" s="32">
        <v>894341</v>
      </c>
      <c r="CE192" s="32">
        <v>0</v>
      </c>
      <c r="CF192" s="32">
        <v>0</v>
      </c>
      <c r="CG192" s="32">
        <v>163624</v>
      </c>
      <c r="CH192" s="32">
        <v>0</v>
      </c>
      <c r="CI192" s="32">
        <v>10306651</v>
      </c>
      <c r="CJ192" s="32">
        <v>3178</v>
      </c>
      <c r="CK192" s="32">
        <v>937850</v>
      </c>
      <c r="CL192" s="32">
        <v>0</v>
      </c>
      <c r="CN192" s="32">
        <v>177432</v>
      </c>
      <c r="CO192" s="32">
        <v>0</v>
      </c>
      <c r="CP192" s="32">
        <v>10798363</v>
      </c>
      <c r="CQ192" s="32">
        <v>3178</v>
      </c>
      <c r="CR192" s="32">
        <v>948328</v>
      </c>
      <c r="CS192" s="32">
        <v>0</v>
      </c>
      <c r="CU192" s="32">
        <v>222352</v>
      </c>
      <c r="CV192" s="32">
        <v>3328</v>
      </c>
      <c r="CW192" s="32">
        <v>10938078</v>
      </c>
      <c r="CX192" s="32">
        <v>23442</v>
      </c>
      <c r="CY192" s="32">
        <v>980475</v>
      </c>
      <c r="CZ192" s="32">
        <v>0</v>
      </c>
      <c r="DB192" s="32">
        <v>215847</v>
      </c>
      <c r="DC192" s="32">
        <v>3285</v>
      </c>
      <c r="DD192" s="32">
        <v>11193963</v>
      </c>
      <c r="DF192" s="32">
        <v>943575</v>
      </c>
      <c r="DG192" s="32">
        <v>0</v>
      </c>
      <c r="DI192" s="32">
        <v>302945</v>
      </c>
      <c r="DJ192" s="32">
        <v>3232</v>
      </c>
      <c r="DK192" s="32">
        <v>11443348</v>
      </c>
      <c r="DM192" s="32">
        <v>939213</v>
      </c>
      <c r="DN192" s="32">
        <v>0</v>
      </c>
      <c r="DP192" s="32">
        <v>325359</v>
      </c>
      <c r="DQ192" s="32">
        <v>3261</v>
      </c>
      <c r="DR192" s="32">
        <v>11712007</v>
      </c>
      <c r="DT192" s="32">
        <v>938439</v>
      </c>
      <c r="DU192" s="32">
        <v>0</v>
      </c>
      <c r="DW192" s="32">
        <v>330636</v>
      </c>
      <c r="DX192" s="38">
        <v>2972</v>
      </c>
      <c r="DY192" s="36">
        <v>10666467</v>
      </c>
      <c r="DZ192" s="37"/>
      <c r="EA192" s="38">
        <v>932038</v>
      </c>
      <c r="EB192" s="32">
        <v>0</v>
      </c>
      <c r="ED192" s="32">
        <v>308008</v>
      </c>
      <c r="EE192" s="32">
        <v>2204</v>
      </c>
      <c r="EF192" s="32">
        <v>10460053</v>
      </c>
      <c r="EH192" s="32">
        <v>934938</v>
      </c>
      <c r="EI192" s="32">
        <v>0</v>
      </c>
      <c r="EL192" s="32">
        <v>1407</v>
      </c>
      <c r="EM192" s="32">
        <v>10618087</v>
      </c>
      <c r="EO192" s="32">
        <v>942388</v>
      </c>
      <c r="EP192" s="32">
        <v>0</v>
      </c>
      <c r="ET192" s="32">
        <v>10133868</v>
      </c>
      <c r="EV192" s="32">
        <v>938306</v>
      </c>
      <c r="EW192" s="32">
        <v>0</v>
      </c>
      <c r="EY192" s="32">
        <v>253700</v>
      </c>
      <c r="FA192" s="32">
        <v>9867949</v>
      </c>
      <c r="FC192" s="32">
        <v>934668</v>
      </c>
      <c r="FD192" s="32">
        <v>0</v>
      </c>
      <c r="FF192" s="32">
        <v>174550</v>
      </c>
      <c r="FH192" s="32">
        <v>9503956</v>
      </c>
      <c r="FI192" s="32">
        <v>1089689</v>
      </c>
      <c r="FK192" s="32">
        <v>0</v>
      </c>
      <c r="FM192" s="32">
        <v>174550</v>
      </c>
      <c r="FO192" s="5">
        <v>9482762</v>
      </c>
      <c r="FP192" s="5">
        <v>1260822</v>
      </c>
      <c r="FQ192" s="5">
        <v>0</v>
      </c>
      <c r="FR192" s="5">
        <v>0</v>
      </c>
      <c r="FS192" s="5">
        <v>0</v>
      </c>
      <c r="FT192" s="5">
        <v>174550</v>
      </c>
      <c r="FU192" s="5">
        <v>0</v>
      </c>
      <c r="FV192" s="5">
        <v>9733926</v>
      </c>
      <c r="FW192" s="5">
        <v>1014923</v>
      </c>
      <c r="FX192" s="5">
        <v>0</v>
      </c>
      <c r="FY192" s="5">
        <v>0</v>
      </c>
      <c r="FZ192" s="5">
        <v>0</v>
      </c>
      <c r="GA192" s="5">
        <v>174550</v>
      </c>
      <c r="GB192" s="5">
        <v>0</v>
      </c>
      <c r="GC192" s="5">
        <v>10115927</v>
      </c>
      <c r="GD192" s="5">
        <v>1015713</v>
      </c>
      <c r="GE192" s="5">
        <v>0</v>
      </c>
      <c r="GF192" s="5">
        <v>0</v>
      </c>
      <c r="GG192" s="5">
        <v>0</v>
      </c>
      <c r="GH192" s="5">
        <v>174550</v>
      </c>
      <c r="GI192" s="5">
        <v>0</v>
      </c>
      <c r="GJ192" s="5">
        <f>INDEX(Sheet1!$D$2:$D$434,MATCH(Data!B192,Sheet1!$B$2:$B$434,0))</f>
        <v>10685256</v>
      </c>
      <c r="GK192" s="5">
        <f>INDEX(Sheet1!$E$2:$E$434,MATCH(Data!B192,Sheet1!$B$2:$B$434,0))</f>
        <v>1006975</v>
      </c>
      <c r="GL192" s="5">
        <f>INDEX(Sheet1!$H$2:$H$434,MATCH(Data!B192,Sheet1!$B$2:$B$434,0))</f>
        <v>0</v>
      </c>
      <c r="GM192" s="5">
        <f>INDEX(Sheet1!$K$2:$K$434,MATCH(Data!B192,Sheet1!$B$2:$B$434,0))</f>
        <v>0</v>
      </c>
      <c r="GN192" s="5">
        <f>INDEX(Sheet1!$F$2:$F$434,MATCH(Data!B192,Sheet1!$B$2:$B$434,0))</f>
        <v>0</v>
      </c>
      <c r="GO192" s="5">
        <f>INDEX(Sheet1!$I$2:$I$434,MATCH(Data!B192,Sheet1!$B$2:$B$434,0))</f>
        <v>174550</v>
      </c>
      <c r="GP192" s="5">
        <f>INDEX(Sheet1!$J$2:$J$434,MATCH(Data!B192,Sheet1!$B$2:$B$434,0))</f>
        <v>0</v>
      </c>
      <c r="GQ192" s="5">
        <v>10879557</v>
      </c>
      <c r="GR192" s="5">
        <v>994980</v>
      </c>
      <c r="GS192" s="5">
        <v>0</v>
      </c>
      <c r="GT192" s="5">
        <v>0</v>
      </c>
      <c r="GU192" s="5">
        <v>0</v>
      </c>
      <c r="GV192" s="5">
        <v>125000</v>
      </c>
      <c r="GW192" s="5">
        <v>0</v>
      </c>
    </row>
    <row r="193" spans="1:205" ht="12.75">
      <c r="A193" s="32">
        <v>2912</v>
      </c>
      <c r="B193" s="32" t="s">
        <v>274</v>
      </c>
      <c r="C193" s="32">
        <v>2474223</v>
      </c>
      <c r="D193" s="32">
        <v>0</v>
      </c>
      <c r="E193" s="32">
        <v>431763</v>
      </c>
      <c r="F193" s="32">
        <v>0</v>
      </c>
      <c r="G193" s="32">
        <v>0</v>
      </c>
      <c r="H193" s="32">
        <v>3000</v>
      </c>
      <c r="I193" s="32">
        <v>0</v>
      </c>
      <c r="J193" s="32">
        <v>2271732</v>
      </c>
      <c r="K193" s="32">
        <v>0</v>
      </c>
      <c r="L193" s="32">
        <v>438614.34</v>
      </c>
      <c r="M193" s="32">
        <v>0</v>
      </c>
      <c r="N193" s="32">
        <v>0</v>
      </c>
      <c r="O193" s="32">
        <v>3000</v>
      </c>
      <c r="P193" s="32">
        <v>0</v>
      </c>
      <c r="Q193" s="32">
        <v>2314125.59</v>
      </c>
      <c r="R193" s="32">
        <v>0</v>
      </c>
      <c r="S193" s="32">
        <v>452848.42</v>
      </c>
      <c r="T193" s="32">
        <v>0</v>
      </c>
      <c r="U193" s="32">
        <v>0</v>
      </c>
      <c r="V193" s="32">
        <v>3000</v>
      </c>
      <c r="W193" s="32">
        <v>0</v>
      </c>
      <c r="X193" s="32">
        <v>1608477</v>
      </c>
      <c r="Y193" s="32">
        <v>0</v>
      </c>
      <c r="Z193" s="32">
        <v>440146</v>
      </c>
      <c r="AA193" s="32">
        <v>0</v>
      </c>
      <c r="AB193" s="32">
        <v>0</v>
      </c>
      <c r="AC193" s="32">
        <v>3000</v>
      </c>
      <c r="AD193" s="32">
        <v>0</v>
      </c>
      <c r="AE193" s="32">
        <v>1639038</v>
      </c>
      <c r="AF193" s="32">
        <v>0</v>
      </c>
      <c r="AG193" s="32">
        <v>458078</v>
      </c>
      <c r="AH193" s="32">
        <v>0</v>
      </c>
      <c r="AI193" s="32">
        <v>0</v>
      </c>
      <c r="AJ193" s="32">
        <v>3000</v>
      </c>
      <c r="AK193" s="32">
        <v>0</v>
      </c>
      <c r="AL193" s="32">
        <v>1604553</v>
      </c>
      <c r="AM193" s="32">
        <v>0</v>
      </c>
      <c r="AN193" s="32">
        <v>472727</v>
      </c>
      <c r="AO193" s="32">
        <v>0</v>
      </c>
      <c r="AP193" s="32">
        <v>0</v>
      </c>
      <c r="AQ193" s="32">
        <v>3000</v>
      </c>
      <c r="AR193" s="32">
        <v>0</v>
      </c>
      <c r="AS193" s="32">
        <v>1741907</v>
      </c>
      <c r="AT193" s="32">
        <v>0</v>
      </c>
      <c r="AU193" s="32">
        <v>473756</v>
      </c>
      <c r="AV193" s="32">
        <v>0</v>
      </c>
      <c r="AW193" s="32">
        <v>0</v>
      </c>
      <c r="AX193" s="32">
        <v>3000</v>
      </c>
      <c r="AY193" s="32">
        <v>0</v>
      </c>
      <c r="AZ193" s="32">
        <v>1827511</v>
      </c>
      <c r="BA193" s="32">
        <v>0</v>
      </c>
      <c r="BB193" s="32">
        <v>490257</v>
      </c>
      <c r="BC193" s="32">
        <v>0</v>
      </c>
      <c r="BD193" s="32">
        <v>0</v>
      </c>
      <c r="BE193" s="32">
        <v>3000</v>
      </c>
      <c r="BF193" s="32">
        <v>0</v>
      </c>
      <c r="BG193" s="32">
        <v>2152964</v>
      </c>
      <c r="BH193" s="32">
        <v>0</v>
      </c>
      <c r="BI193" s="32">
        <v>495000</v>
      </c>
      <c r="BJ193" s="32">
        <v>0</v>
      </c>
      <c r="BK193" s="32">
        <v>0</v>
      </c>
      <c r="BL193" s="32">
        <v>3000</v>
      </c>
      <c r="BM193" s="32">
        <v>0</v>
      </c>
      <c r="BN193" s="32">
        <v>2033071</v>
      </c>
      <c r="BO193" s="32">
        <v>0</v>
      </c>
      <c r="BP193" s="32">
        <v>509000</v>
      </c>
      <c r="BQ193" s="32">
        <v>0</v>
      </c>
      <c r="BR193" s="32">
        <v>0</v>
      </c>
      <c r="BS193" s="32">
        <v>3000</v>
      </c>
      <c r="BT193" s="32">
        <v>0</v>
      </c>
      <c r="BU193" s="32">
        <v>2126078</v>
      </c>
      <c r="BV193" s="32">
        <v>0</v>
      </c>
      <c r="BW193" s="32">
        <v>508500</v>
      </c>
      <c r="BX193" s="32">
        <v>0</v>
      </c>
      <c r="BY193" s="32">
        <v>0</v>
      </c>
      <c r="BZ193" s="32">
        <v>3000</v>
      </c>
      <c r="CA193" s="32">
        <v>0</v>
      </c>
      <c r="CB193" s="32">
        <v>2125517</v>
      </c>
      <c r="CC193" s="32">
        <v>0</v>
      </c>
      <c r="CD193" s="32">
        <v>510000</v>
      </c>
      <c r="CE193" s="32">
        <v>0</v>
      </c>
      <c r="CF193" s="32">
        <v>0</v>
      </c>
      <c r="CG193" s="32">
        <v>3000</v>
      </c>
      <c r="CH193" s="32">
        <v>0</v>
      </c>
      <c r="CI193" s="32">
        <v>1899002</v>
      </c>
      <c r="CK193" s="32">
        <v>512000</v>
      </c>
      <c r="CL193" s="32">
        <v>0</v>
      </c>
      <c r="CN193" s="32">
        <v>3000</v>
      </c>
      <c r="CO193" s="32">
        <v>0</v>
      </c>
      <c r="CP193" s="32">
        <v>2218680</v>
      </c>
      <c r="CR193" s="32">
        <v>509000</v>
      </c>
      <c r="CS193" s="32">
        <v>0</v>
      </c>
      <c r="CU193" s="32">
        <v>3000</v>
      </c>
      <c r="CV193" s="32">
        <v>0</v>
      </c>
      <c r="CW193" s="32">
        <v>2759983</v>
      </c>
      <c r="CY193" s="32">
        <v>502000</v>
      </c>
      <c r="CZ193" s="32">
        <v>0</v>
      </c>
      <c r="DB193" s="32">
        <v>3000</v>
      </c>
      <c r="DC193" s="32">
        <v>0</v>
      </c>
      <c r="DD193" s="32">
        <v>2888151</v>
      </c>
      <c r="DF193" s="32">
        <v>522000</v>
      </c>
      <c r="DG193" s="32">
        <v>0</v>
      </c>
      <c r="DI193" s="32">
        <v>3000</v>
      </c>
      <c r="DK193" s="32">
        <v>3393591</v>
      </c>
      <c r="DM193" s="32">
        <v>300000</v>
      </c>
      <c r="DN193" s="32">
        <v>0</v>
      </c>
      <c r="DP193" s="32">
        <v>3000</v>
      </c>
      <c r="DR193" s="32">
        <v>4025417</v>
      </c>
      <c r="DU193" s="32">
        <v>0</v>
      </c>
      <c r="DW193" s="32">
        <v>3000</v>
      </c>
      <c r="DX193" s="35"/>
      <c r="DY193" s="36">
        <v>3906286</v>
      </c>
      <c r="DZ193" s="37"/>
      <c r="EA193" s="35"/>
      <c r="EB193" s="32">
        <v>0</v>
      </c>
      <c r="EF193" s="32">
        <v>4073230</v>
      </c>
      <c r="EI193" s="32">
        <v>0</v>
      </c>
      <c r="EM193" s="32">
        <v>3878242</v>
      </c>
      <c r="EP193" s="32">
        <v>0</v>
      </c>
      <c r="ET193" s="32">
        <v>4129347</v>
      </c>
      <c r="EW193" s="32">
        <v>0</v>
      </c>
      <c r="FA193" s="32">
        <v>4164445</v>
      </c>
      <c r="FD193" s="32">
        <v>0</v>
      </c>
      <c r="FH193" s="32">
        <v>3909017</v>
      </c>
      <c r="FI193" s="32"/>
      <c r="FK193" s="32">
        <v>0</v>
      </c>
      <c r="FO193" s="5">
        <v>3886249</v>
      </c>
      <c r="FP193" s="5">
        <v>0</v>
      </c>
      <c r="FQ193" s="5">
        <v>0</v>
      </c>
      <c r="FR193" s="5">
        <v>0</v>
      </c>
      <c r="FS193" s="5">
        <v>0</v>
      </c>
      <c r="FT193" s="5">
        <v>0</v>
      </c>
      <c r="FU193" s="5">
        <v>0</v>
      </c>
      <c r="FV193" s="5">
        <v>3939079</v>
      </c>
      <c r="FW193" s="5">
        <v>0</v>
      </c>
      <c r="FX193" s="5">
        <v>0</v>
      </c>
      <c r="FY193" s="5">
        <v>0</v>
      </c>
      <c r="FZ193" s="5">
        <v>0</v>
      </c>
      <c r="GA193" s="5">
        <v>0</v>
      </c>
      <c r="GB193" s="5">
        <v>0</v>
      </c>
      <c r="GC193" s="5">
        <v>4094339</v>
      </c>
      <c r="GD193" s="5">
        <v>0</v>
      </c>
      <c r="GE193" s="5">
        <v>0</v>
      </c>
      <c r="GF193" s="5">
        <v>0</v>
      </c>
      <c r="GG193" s="5">
        <v>0</v>
      </c>
      <c r="GH193" s="5">
        <v>0</v>
      </c>
      <c r="GI193" s="5">
        <v>0</v>
      </c>
      <c r="GJ193" s="5">
        <f>INDEX(Sheet1!$D$2:$D$434,MATCH(Data!B193,Sheet1!$B$2:$B$434,0))</f>
        <v>3522025</v>
      </c>
      <c r="GK193" s="5">
        <f>INDEX(Sheet1!$E$2:$E$434,MATCH(Data!B193,Sheet1!$B$2:$B$434,0))</f>
        <v>0</v>
      </c>
      <c r="GL193" s="5">
        <f>INDEX(Sheet1!$H$2:$H$434,MATCH(Data!B193,Sheet1!$B$2:$B$434,0))</f>
        <v>0</v>
      </c>
      <c r="GM193" s="5">
        <f>INDEX(Sheet1!$K$2:$K$434,MATCH(Data!B193,Sheet1!$B$2:$B$434,0))</f>
        <v>0</v>
      </c>
      <c r="GN193" s="5">
        <f>INDEX(Sheet1!$F$2:$F$434,MATCH(Data!B193,Sheet1!$B$2:$B$434,0))</f>
        <v>0</v>
      </c>
      <c r="GO193" s="5">
        <f>INDEX(Sheet1!$I$2:$I$434,MATCH(Data!B193,Sheet1!$B$2:$B$434,0))</f>
        <v>0</v>
      </c>
      <c r="GP193" s="5">
        <f>INDEX(Sheet1!$J$2:$J$434,MATCH(Data!B193,Sheet1!$B$2:$B$434,0))</f>
        <v>0</v>
      </c>
      <c r="GQ193" s="5">
        <v>3568591</v>
      </c>
      <c r="GR193" s="5">
        <v>0</v>
      </c>
      <c r="GS193" s="5">
        <v>0</v>
      </c>
      <c r="GT193" s="5">
        <v>0</v>
      </c>
      <c r="GU193" s="5">
        <v>0</v>
      </c>
      <c r="GV193" s="5">
        <v>0</v>
      </c>
      <c r="GW193" s="5">
        <v>0</v>
      </c>
    </row>
    <row r="194" spans="1:205" ht="12.75">
      <c r="A194" s="32">
        <v>2940</v>
      </c>
      <c r="B194" s="32" t="s">
        <v>275</v>
      </c>
      <c r="C194" s="32">
        <v>826364</v>
      </c>
      <c r="D194" s="32">
        <v>0</v>
      </c>
      <c r="E194" s="32">
        <v>21771</v>
      </c>
      <c r="F194" s="32">
        <v>0</v>
      </c>
      <c r="G194" s="32">
        <v>0</v>
      </c>
      <c r="H194" s="32">
        <v>0</v>
      </c>
      <c r="I194" s="32">
        <v>0</v>
      </c>
      <c r="J194" s="32">
        <v>848323</v>
      </c>
      <c r="K194" s="32">
        <v>0</v>
      </c>
      <c r="L194" s="32">
        <v>20600</v>
      </c>
      <c r="M194" s="32">
        <v>0</v>
      </c>
      <c r="N194" s="32">
        <v>0</v>
      </c>
      <c r="O194" s="32">
        <v>0</v>
      </c>
      <c r="P194" s="32">
        <v>284</v>
      </c>
      <c r="Q194" s="32">
        <v>797881</v>
      </c>
      <c r="R194" s="32">
        <v>0</v>
      </c>
      <c r="S194" s="32">
        <v>115584</v>
      </c>
      <c r="T194" s="32">
        <v>0</v>
      </c>
      <c r="U194" s="32">
        <v>0</v>
      </c>
      <c r="V194" s="32">
        <v>0</v>
      </c>
      <c r="W194" s="32">
        <v>0</v>
      </c>
      <c r="X194" s="32">
        <v>596215</v>
      </c>
      <c r="Y194" s="32">
        <v>0</v>
      </c>
      <c r="Z194" s="32">
        <v>146679</v>
      </c>
      <c r="AA194" s="32">
        <v>0</v>
      </c>
      <c r="AB194" s="32">
        <v>0</v>
      </c>
      <c r="AC194" s="32">
        <v>0</v>
      </c>
      <c r="AD194" s="32">
        <v>0</v>
      </c>
      <c r="AE194" s="32">
        <v>656985</v>
      </c>
      <c r="AF194" s="32">
        <v>0</v>
      </c>
      <c r="AG194" s="32">
        <v>165259</v>
      </c>
      <c r="AH194" s="32">
        <v>0</v>
      </c>
      <c r="AI194" s="32">
        <v>0</v>
      </c>
      <c r="AJ194" s="32">
        <v>0</v>
      </c>
      <c r="AK194" s="32">
        <v>0</v>
      </c>
      <c r="AL194" s="32">
        <v>647575</v>
      </c>
      <c r="AM194" s="32">
        <v>0</v>
      </c>
      <c r="AN194" s="32">
        <v>182869</v>
      </c>
      <c r="AO194" s="32">
        <v>0</v>
      </c>
      <c r="AP194" s="32">
        <v>0</v>
      </c>
      <c r="AQ194" s="32">
        <v>0</v>
      </c>
      <c r="AR194" s="32">
        <v>420</v>
      </c>
      <c r="AS194" s="32">
        <v>729729</v>
      </c>
      <c r="AT194" s="32">
        <v>0</v>
      </c>
      <c r="AU194" s="32">
        <v>191344</v>
      </c>
      <c r="AV194" s="32">
        <v>0</v>
      </c>
      <c r="AW194" s="32">
        <v>0</v>
      </c>
      <c r="AX194" s="32">
        <v>0</v>
      </c>
      <c r="AY194" s="32">
        <v>59</v>
      </c>
      <c r="AZ194" s="32">
        <v>963349</v>
      </c>
      <c r="BA194" s="32">
        <v>0</v>
      </c>
      <c r="BB194" s="32">
        <v>196823</v>
      </c>
      <c r="BC194" s="32">
        <v>0</v>
      </c>
      <c r="BD194" s="32">
        <v>0</v>
      </c>
      <c r="BE194" s="32">
        <v>0</v>
      </c>
      <c r="BF194" s="32">
        <v>122</v>
      </c>
      <c r="BG194" s="32">
        <v>1069782</v>
      </c>
      <c r="BH194" s="32">
        <v>0</v>
      </c>
      <c r="BI194" s="32">
        <v>196402</v>
      </c>
      <c r="BJ194" s="32">
        <v>0</v>
      </c>
      <c r="BK194" s="32">
        <v>0</v>
      </c>
      <c r="BL194" s="32">
        <v>0</v>
      </c>
      <c r="BM194" s="32">
        <v>118</v>
      </c>
      <c r="BN194" s="32">
        <v>1196192</v>
      </c>
      <c r="BO194" s="32">
        <v>0</v>
      </c>
      <c r="BP194" s="32">
        <v>199660</v>
      </c>
      <c r="BQ194" s="32">
        <v>0</v>
      </c>
      <c r="BR194" s="32">
        <v>0</v>
      </c>
      <c r="BS194" s="32">
        <v>0</v>
      </c>
      <c r="BT194" s="32">
        <v>0</v>
      </c>
      <c r="BU194" s="32">
        <v>1189754</v>
      </c>
      <c r="BV194" s="32">
        <v>0</v>
      </c>
      <c r="BW194" s="32">
        <v>199350</v>
      </c>
      <c r="BX194" s="32">
        <v>0</v>
      </c>
      <c r="BY194" s="32">
        <v>0</v>
      </c>
      <c r="BZ194" s="32">
        <v>0</v>
      </c>
      <c r="CA194" s="32">
        <v>0</v>
      </c>
      <c r="CB194" s="32">
        <v>1236106</v>
      </c>
      <c r="CC194" s="32">
        <v>0</v>
      </c>
      <c r="CD194" s="32">
        <v>198633</v>
      </c>
      <c r="CE194" s="32">
        <v>0</v>
      </c>
      <c r="CF194" s="32">
        <v>0</v>
      </c>
      <c r="CG194" s="32">
        <v>0</v>
      </c>
      <c r="CH194" s="32">
        <v>204</v>
      </c>
      <c r="CI194" s="32">
        <v>1188869</v>
      </c>
      <c r="CK194" s="32">
        <v>202345</v>
      </c>
      <c r="CL194" s="32">
        <v>0</v>
      </c>
      <c r="CO194" s="32">
        <v>0</v>
      </c>
      <c r="CP194" s="32">
        <v>1107234</v>
      </c>
      <c r="CR194" s="32">
        <v>205443</v>
      </c>
      <c r="CS194" s="32">
        <v>0</v>
      </c>
      <c r="CU194" s="32">
        <v>38807</v>
      </c>
      <c r="CV194" s="32">
        <v>0</v>
      </c>
      <c r="CW194" s="32">
        <v>1373633</v>
      </c>
      <c r="CY194" s="32">
        <v>208790</v>
      </c>
      <c r="CZ194" s="32">
        <v>0</v>
      </c>
      <c r="DB194" s="32">
        <v>39384</v>
      </c>
      <c r="DC194" s="32">
        <v>66</v>
      </c>
      <c r="DD194" s="32">
        <v>1549322</v>
      </c>
      <c r="DF194" s="32">
        <v>207574</v>
      </c>
      <c r="DG194" s="32">
        <v>0</v>
      </c>
      <c r="DJ194" s="32">
        <v>139</v>
      </c>
      <c r="DK194" s="32">
        <v>1565888</v>
      </c>
      <c r="DL194" s="32">
        <v>45975</v>
      </c>
      <c r="DM194" s="32">
        <v>206925</v>
      </c>
      <c r="DN194" s="32">
        <v>0</v>
      </c>
      <c r="DQ194" s="32">
        <v>114</v>
      </c>
      <c r="DR194" s="32">
        <v>1903546</v>
      </c>
      <c r="DS194" s="32">
        <v>45975</v>
      </c>
      <c r="DT194" s="32">
        <v>210800</v>
      </c>
      <c r="DU194" s="32">
        <v>0</v>
      </c>
      <c r="DX194" s="38">
        <v>54</v>
      </c>
      <c r="DY194" s="36">
        <v>1787998</v>
      </c>
      <c r="DZ194" s="36">
        <v>45975</v>
      </c>
      <c r="EA194" s="38">
        <v>214325</v>
      </c>
      <c r="EB194" s="32">
        <v>0</v>
      </c>
      <c r="EE194" s="32">
        <v>52</v>
      </c>
      <c r="EF194" s="32">
        <v>1900443</v>
      </c>
      <c r="EG194" s="32">
        <v>40152</v>
      </c>
      <c r="EH194" s="32">
        <v>209474</v>
      </c>
      <c r="EI194" s="32">
        <v>0</v>
      </c>
      <c r="EL194" s="32">
        <v>60</v>
      </c>
      <c r="EM194" s="32">
        <v>2020941.31</v>
      </c>
      <c r="EN194" s="32">
        <v>40151.53</v>
      </c>
      <c r="EO194" s="32">
        <v>209474.16</v>
      </c>
      <c r="EP194" s="32">
        <v>0</v>
      </c>
      <c r="ET194" s="32">
        <v>1922033.33</v>
      </c>
      <c r="EU194" s="32">
        <v>40151.53</v>
      </c>
      <c r="EV194" s="32">
        <v>209474.14</v>
      </c>
      <c r="EW194" s="32">
        <v>0</v>
      </c>
      <c r="FA194" s="32">
        <v>2086764.56</v>
      </c>
      <c r="FB194" s="32">
        <v>68170.44</v>
      </c>
      <c r="FD194" s="32">
        <v>0</v>
      </c>
      <c r="FH194" s="32">
        <v>1887333</v>
      </c>
      <c r="FI194" s="32">
        <v>100000</v>
      </c>
      <c r="FJ194" s="32"/>
      <c r="FK194" s="32">
        <v>0</v>
      </c>
      <c r="FM194" s="32"/>
      <c r="FO194" s="5">
        <v>1845363</v>
      </c>
      <c r="FP194" s="5">
        <v>100000</v>
      </c>
      <c r="FQ194" s="5">
        <v>0</v>
      </c>
      <c r="FR194" s="5">
        <v>0</v>
      </c>
      <c r="FS194" s="5">
        <v>0</v>
      </c>
      <c r="FT194" s="5">
        <v>0</v>
      </c>
      <c r="FU194" s="5">
        <v>0</v>
      </c>
      <c r="FV194" s="5">
        <v>1803309</v>
      </c>
      <c r="FW194" s="5">
        <v>128712</v>
      </c>
      <c r="FX194" s="5">
        <v>0</v>
      </c>
      <c r="FY194" s="5">
        <v>0</v>
      </c>
      <c r="FZ194" s="5">
        <v>0</v>
      </c>
      <c r="GA194" s="5">
        <v>0</v>
      </c>
      <c r="GB194" s="5">
        <v>0</v>
      </c>
      <c r="GC194" s="5">
        <v>1996193</v>
      </c>
      <c r="GD194" s="5">
        <v>0</v>
      </c>
      <c r="GE194" s="5">
        <v>0</v>
      </c>
      <c r="GF194" s="5">
        <v>0</v>
      </c>
      <c r="GG194" s="5">
        <v>0</v>
      </c>
      <c r="GH194" s="5">
        <v>0</v>
      </c>
      <c r="GI194" s="5">
        <v>0</v>
      </c>
      <c r="GJ194" s="5">
        <f>INDEX(Sheet1!$D$2:$D$434,MATCH(Data!B194,Sheet1!$B$2:$B$434,0))</f>
        <v>1797103</v>
      </c>
      <c r="GK194" s="5">
        <f>INDEX(Sheet1!$E$2:$E$434,MATCH(Data!B194,Sheet1!$B$2:$B$434,0))</f>
        <v>0</v>
      </c>
      <c r="GL194" s="5">
        <f>INDEX(Sheet1!$H$2:$H$434,MATCH(Data!B194,Sheet1!$B$2:$B$434,0))</f>
        <v>0</v>
      </c>
      <c r="GM194" s="5">
        <f>INDEX(Sheet1!$K$2:$K$434,MATCH(Data!B194,Sheet1!$B$2:$B$434,0))</f>
        <v>0</v>
      </c>
      <c r="GN194" s="5">
        <f>INDEX(Sheet1!$F$2:$F$434,MATCH(Data!B194,Sheet1!$B$2:$B$434,0))</f>
        <v>0</v>
      </c>
      <c r="GO194" s="5">
        <f>INDEX(Sheet1!$I$2:$I$434,MATCH(Data!B194,Sheet1!$B$2:$B$434,0))</f>
        <v>0</v>
      </c>
      <c r="GP194" s="5">
        <f>INDEX(Sheet1!$J$2:$J$434,MATCH(Data!B194,Sheet1!$B$2:$B$434,0))</f>
        <v>0</v>
      </c>
      <c r="GQ194" s="5">
        <v>1689939</v>
      </c>
      <c r="GR194" s="5">
        <v>0</v>
      </c>
      <c r="GS194" s="5">
        <v>0</v>
      </c>
      <c r="GT194" s="5">
        <v>0</v>
      </c>
      <c r="GU194" s="5">
        <v>0</v>
      </c>
      <c r="GV194" s="5">
        <v>0</v>
      </c>
      <c r="GW194" s="5">
        <v>0</v>
      </c>
    </row>
    <row r="195" spans="1:205" ht="12.75">
      <c r="A195" s="32">
        <v>2961</v>
      </c>
      <c r="B195" s="32" t="s">
        <v>276</v>
      </c>
      <c r="C195" s="32">
        <v>1148148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1218790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941.85</v>
      </c>
      <c r="Q195" s="32">
        <v>1040413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40</v>
      </c>
      <c r="X195" s="32">
        <v>745861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787</v>
      </c>
      <c r="AE195" s="32">
        <v>888560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298</v>
      </c>
      <c r="AL195" s="32">
        <v>822307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430</v>
      </c>
      <c r="AS195" s="32">
        <v>968568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387.19</v>
      </c>
      <c r="AZ195" s="32">
        <v>906240</v>
      </c>
      <c r="BA195" s="32">
        <v>0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869751</v>
      </c>
      <c r="BH195" s="32">
        <v>35719</v>
      </c>
      <c r="BI195" s="32">
        <v>0</v>
      </c>
      <c r="BJ195" s="32">
        <v>0</v>
      </c>
      <c r="BK195" s="32">
        <v>0</v>
      </c>
      <c r="BL195" s="32">
        <v>0</v>
      </c>
      <c r="BM195" s="32">
        <v>1013</v>
      </c>
      <c r="BN195" s="32">
        <v>963214</v>
      </c>
      <c r="BO195" s="32">
        <v>36464</v>
      </c>
      <c r="BP195" s="32">
        <v>0</v>
      </c>
      <c r="BQ195" s="32">
        <v>0</v>
      </c>
      <c r="BR195" s="32">
        <v>0</v>
      </c>
      <c r="BS195" s="32">
        <v>0</v>
      </c>
      <c r="BT195" s="32">
        <v>957</v>
      </c>
      <c r="BU195" s="32">
        <v>937772</v>
      </c>
      <c r="BV195" s="32">
        <v>34365</v>
      </c>
      <c r="BW195" s="32">
        <v>0</v>
      </c>
      <c r="BX195" s="32">
        <v>0</v>
      </c>
      <c r="BY195" s="32">
        <v>0</v>
      </c>
      <c r="BZ195" s="32">
        <v>0</v>
      </c>
      <c r="CA195" s="32">
        <v>864</v>
      </c>
      <c r="CB195" s="32">
        <v>1243421</v>
      </c>
      <c r="CC195" s="32">
        <v>0</v>
      </c>
      <c r="CD195" s="32">
        <v>119710</v>
      </c>
      <c r="CE195" s="32">
        <v>0</v>
      </c>
      <c r="CF195" s="32">
        <v>0</v>
      </c>
      <c r="CG195" s="32">
        <v>0</v>
      </c>
      <c r="CH195" s="32">
        <v>1144</v>
      </c>
      <c r="CI195" s="32">
        <v>1041976</v>
      </c>
      <c r="CJ195" s="32">
        <v>10048</v>
      </c>
      <c r="CK195" s="32">
        <v>272955</v>
      </c>
      <c r="CL195" s="32">
        <v>0</v>
      </c>
      <c r="CO195" s="32">
        <v>338</v>
      </c>
      <c r="CP195" s="32">
        <v>1308831</v>
      </c>
      <c r="CQ195" s="32">
        <v>10933</v>
      </c>
      <c r="CR195" s="32">
        <v>182356</v>
      </c>
      <c r="CS195" s="32">
        <v>0</v>
      </c>
      <c r="CU195" s="32">
        <v>8000</v>
      </c>
      <c r="CV195" s="32">
        <v>0</v>
      </c>
      <c r="CW195" s="32">
        <v>1347127</v>
      </c>
      <c r="CX195" s="32">
        <v>27500</v>
      </c>
      <c r="CY195" s="32">
        <v>223606</v>
      </c>
      <c r="CZ195" s="32">
        <v>0</v>
      </c>
      <c r="DB195" s="32">
        <v>2500</v>
      </c>
      <c r="DC195" s="32">
        <v>304</v>
      </c>
      <c r="DD195" s="32">
        <v>1322024</v>
      </c>
      <c r="DE195" s="32">
        <v>32605</v>
      </c>
      <c r="DF195" s="32">
        <v>231970</v>
      </c>
      <c r="DG195" s="32">
        <v>0</v>
      </c>
      <c r="DI195" s="32">
        <v>3284</v>
      </c>
      <c r="DJ195" s="32">
        <v>796</v>
      </c>
      <c r="DK195" s="32">
        <v>1195357</v>
      </c>
      <c r="DL195" s="32">
        <v>54220</v>
      </c>
      <c r="DM195" s="32">
        <v>386000</v>
      </c>
      <c r="DN195" s="32">
        <v>0</v>
      </c>
      <c r="DP195" s="32">
        <v>6500</v>
      </c>
      <c r="DQ195" s="32">
        <v>662</v>
      </c>
      <c r="DR195" s="32">
        <v>1667745</v>
      </c>
      <c r="DS195" s="32">
        <v>60000</v>
      </c>
      <c r="DT195" s="32">
        <v>223391</v>
      </c>
      <c r="DU195" s="32">
        <v>0</v>
      </c>
      <c r="DW195" s="32">
        <v>7075</v>
      </c>
      <c r="DX195" s="38">
        <v>603</v>
      </c>
      <c r="DY195" s="36">
        <v>1739171</v>
      </c>
      <c r="DZ195" s="36">
        <v>30000</v>
      </c>
      <c r="EA195" s="38">
        <v>216594</v>
      </c>
      <c r="EB195" s="32">
        <v>0</v>
      </c>
      <c r="ED195" s="32">
        <v>7000</v>
      </c>
      <c r="EF195" s="32">
        <v>1728963</v>
      </c>
      <c r="EG195" s="32">
        <v>66000</v>
      </c>
      <c r="EH195" s="32">
        <v>205950</v>
      </c>
      <c r="EI195" s="32">
        <v>0</v>
      </c>
      <c r="EK195" s="32">
        <v>10000</v>
      </c>
      <c r="EL195" s="32">
        <v>614</v>
      </c>
      <c r="EM195" s="32">
        <v>1665665</v>
      </c>
      <c r="EN195" s="32">
        <v>30000</v>
      </c>
      <c r="EO195" s="32">
        <v>202850</v>
      </c>
      <c r="EP195" s="32">
        <v>0</v>
      </c>
      <c r="ER195" s="32">
        <v>10000</v>
      </c>
      <c r="ES195" s="32">
        <v>643</v>
      </c>
      <c r="ET195" s="32">
        <v>1737433</v>
      </c>
      <c r="EU195" s="32">
        <v>35000</v>
      </c>
      <c r="EV195" s="32">
        <v>210000</v>
      </c>
      <c r="EW195" s="32">
        <v>0</v>
      </c>
      <c r="EY195" s="32">
        <v>10000</v>
      </c>
      <c r="FA195" s="32">
        <v>1342902</v>
      </c>
      <c r="FB195" s="32">
        <v>35000</v>
      </c>
      <c r="FC195" s="32">
        <v>210000</v>
      </c>
      <c r="FD195" s="32">
        <v>0</v>
      </c>
      <c r="FF195" s="32">
        <v>10000</v>
      </c>
      <c r="FH195" s="32">
        <v>1671685</v>
      </c>
      <c r="FI195" s="32">
        <v>35000</v>
      </c>
      <c r="FJ195" s="32">
        <v>215000</v>
      </c>
      <c r="FK195" s="32">
        <v>0</v>
      </c>
      <c r="FM195" s="32">
        <v>10000</v>
      </c>
      <c r="FO195" s="5">
        <v>1765510</v>
      </c>
      <c r="FP195" s="5">
        <v>40000</v>
      </c>
      <c r="FQ195" s="5">
        <v>229000</v>
      </c>
      <c r="FR195" s="5">
        <v>0</v>
      </c>
      <c r="FS195" s="5">
        <v>0</v>
      </c>
      <c r="FT195" s="5">
        <v>10000</v>
      </c>
      <c r="FU195" s="5">
        <v>0</v>
      </c>
      <c r="FV195" s="5">
        <v>1885028</v>
      </c>
      <c r="FW195" s="5">
        <v>25747</v>
      </c>
      <c r="FX195" s="5">
        <v>230000</v>
      </c>
      <c r="FY195" s="5">
        <v>0</v>
      </c>
      <c r="FZ195" s="5">
        <v>0</v>
      </c>
      <c r="GA195" s="5">
        <v>10000</v>
      </c>
      <c r="GB195" s="5">
        <v>0</v>
      </c>
      <c r="GC195" s="5">
        <v>1956995</v>
      </c>
      <c r="GD195" s="5">
        <v>0</v>
      </c>
      <c r="GE195" s="5">
        <v>237000</v>
      </c>
      <c r="GF195" s="5">
        <v>0</v>
      </c>
      <c r="GG195" s="5">
        <v>0</v>
      </c>
      <c r="GH195" s="5">
        <v>10000</v>
      </c>
      <c r="GI195" s="5">
        <v>0</v>
      </c>
      <c r="GJ195" s="5">
        <f>INDEX(Sheet1!$D$2:$D$434,MATCH(Data!B195,Sheet1!$B$2:$B$434,0))</f>
        <v>1837686</v>
      </c>
      <c r="GK195" s="5">
        <f>INDEX(Sheet1!$E$2:$E$434,MATCH(Data!B195,Sheet1!$B$2:$B$434,0))</f>
        <v>0</v>
      </c>
      <c r="GL195" s="5">
        <f>INDEX(Sheet1!$H$2:$H$434,MATCH(Data!B195,Sheet1!$B$2:$B$434,0))</f>
        <v>242000</v>
      </c>
      <c r="GM195" s="5">
        <f>INDEX(Sheet1!$K$2:$K$434,MATCH(Data!B195,Sheet1!$B$2:$B$434,0))</f>
        <v>0</v>
      </c>
      <c r="GN195" s="5">
        <f>INDEX(Sheet1!$F$2:$F$434,MATCH(Data!B195,Sheet1!$B$2:$B$434,0))</f>
        <v>0</v>
      </c>
      <c r="GO195" s="5">
        <f>INDEX(Sheet1!$I$2:$I$434,MATCH(Data!B195,Sheet1!$B$2:$B$434,0))</f>
        <v>10000</v>
      </c>
      <c r="GP195" s="5">
        <f>INDEX(Sheet1!$J$2:$J$434,MATCH(Data!B195,Sheet1!$B$2:$B$434,0))</f>
        <v>0</v>
      </c>
      <c r="GQ195" s="5">
        <v>1792718</v>
      </c>
      <c r="GR195" s="5">
        <v>0</v>
      </c>
      <c r="GS195" s="5">
        <v>249000</v>
      </c>
      <c r="GT195" s="5">
        <v>0</v>
      </c>
      <c r="GU195" s="5">
        <v>0</v>
      </c>
      <c r="GV195" s="5">
        <v>10000</v>
      </c>
      <c r="GW195" s="5">
        <v>0</v>
      </c>
    </row>
    <row r="196" spans="1:205" ht="12.75">
      <c r="A196" s="32">
        <v>3087</v>
      </c>
      <c r="B196" s="32" t="s">
        <v>277</v>
      </c>
      <c r="C196" s="32">
        <v>669325</v>
      </c>
      <c r="D196" s="32">
        <v>0</v>
      </c>
      <c r="E196" s="32">
        <v>23147</v>
      </c>
      <c r="F196" s="32">
        <v>0</v>
      </c>
      <c r="G196" s="32">
        <v>0</v>
      </c>
      <c r="H196" s="32">
        <v>0</v>
      </c>
      <c r="I196" s="32">
        <v>0</v>
      </c>
      <c r="J196" s="32">
        <v>664605</v>
      </c>
      <c r="K196" s="32">
        <v>0</v>
      </c>
      <c r="L196" s="32">
        <v>22910</v>
      </c>
      <c r="M196" s="32">
        <v>0</v>
      </c>
      <c r="N196" s="32">
        <v>0</v>
      </c>
      <c r="O196" s="32">
        <v>0</v>
      </c>
      <c r="P196" s="32">
        <v>0</v>
      </c>
      <c r="Q196" s="32">
        <v>676905</v>
      </c>
      <c r="R196" s="32">
        <v>0</v>
      </c>
      <c r="S196" s="32">
        <v>22677</v>
      </c>
      <c r="T196" s="32">
        <v>0</v>
      </c>
      <c r="U196" s="32">
        <v>0</v>
      </c>
      <c r="V196" s="32">
        <v>0</v>
      </c>
      <c r="W196" s="32">
        <v>122</v>
      </c>
      <c r="X196" s="32">
        <v>670454</v>
      </c>
      <c r="Y196" s="32">
        <v>0</v>
      </c>
      <c r="Z196" s="32">
        <v>22436</v>
      </c>
      <c r="AA196" s="32">
        <v>0</v>
      </c>
      <c r="AB196" s="32">
        <v>0</v>
      </c>
      <c r="AC196" s="32">
        <v>0</v>
      </c>
      <c r="AD196" s="32">
        <v>305</v>
      </c>
      <c r="AE196" s="32">
        <v>675757</v>
      </c>
      <c r="AF196" s="32">
        <v>0</v>
      </c>
      <c r="AG196" s="32">
        <v>22199</v>
      </c>
      <c r="AH196" s="32">
        <v>0</v>
      </c>
      <c r="AI196" s="32">
        <v>0</v>
      </c>
      <c r="AJ196" s="32">
        <v>0</v>
      </c>
      <c r="AK196" s="32">
        <v>16</v>
      </c>
      <c r="AL196" s="32">
        <v>691219</v>
      </c>
      <c r="AM196" s="32">
        <v>0</v>
      </c>
      <c r="AN196" s="32">
        <v>21963</v>
      </c>
      <c r="AO196" s="32">
        <v>0</v>
      </c>
      <c r="AP196" s="32">
        <v>0</v>
      </c>
      <c r="AQ196" s="32">
        <v>0</v>
      </c>
      <c r="AR196" s="32">
        <v>3168</v>
      </c>
      <c r="AS196" s="32">
        <v>739646</v>
      </c>
      <c r="AT196" s="32">
        <v>0</v>
      </c>
      <c r="AU196" s="32">
        <v>15067</v>
      </c>
      <c r="AV196" s="32">
        <v>0</v>
      </c>
      <c r="AW196" s="32">
        <v>0</v>
      </c>
      <c r="AX196" s="32">
        <v>0</v>
      </c>
      <c r="AY196" s="32">
        <v>0</v>
      </c>
      <c r="AZ196" s="32">
        <v>766846</v>
      </c>
      <c r="BA196" s="32">
        <v>0</v>
      </c>
      <c r="BB196" s="32">
        <v>0</v>
      </c>
      <c r="BC196" s="32">
        <v>0</v>
      </c>
      <c r="BD196" s="32">
        <v>0</v>
      </c>
      <c r="BE196" s="32">
        <v>0</v>
      </c>
      <c r="BF196" s="32">
        <v>0</v>
      </c>
      <c r="BG196" s="32">
        <v>794271</v>
      </c>
      <c r="BH196" s="32">
        <v>0</v>
      </c>
      <c r="BI196" s="32">
        <v>166319</v>
      </c>
      <c r="BJ196" s="32">
        <v>0</v>
      </c>
      <c r="BK196" s="32">
        <v>0</v>
      </c>
      <c r="BL196" s="32">
        <v>90000</v>
      </c>
      <c r="BM196" s="32">
        <v>28</v>
      </c>
      <c r="BN196" s="32">
        <v>1039160</v>
      </c>
      <c r="BO196" s="32">
        <v>9964</v>
      </c>
      <c r="BP196" s="32">
        <v>329842</v>
      </c>
      <c r="BQ196" s="32">
        <v>0</v>
      </c>
      <c r="BR196" s="32">
        <v>0</v>
      </c>
      <c r="BS196" s="32">
        <v>0</v>
      </c>
      <c r="BT196" s="32">
        <v>0</v>
      </c>
      <c r="BU196" s="32">
        <v>1346690</v>
      </c>
      <c r="BV196" s="32">
        <v>9970</v>
      </c>
      <c r="BW196" s="32">
        <v>326001</v>
      </c>
      <c r="BX196" s="32">
        <v>0</v>
      </c>
      <c r="BY196" s="32">
        <v>0</v>
      </c>
      <c r="BZ196" s="32">
        <v>0</v>
      </c>
      <c r="CA196" s="32">
        <v>0</v>
      </c>
      <c r="CB196" s="32">
        <v>1475948</v>
      </c>
      <c r="CC196" s="32">
        <v>68732</v>
      </c>
      <c r="CD196" s="32">
        <v>326776</v>
      </c>
      <c r="CE196" s="32">
        <v>0</v>
      </c>
      <c r="CF196" s="32">
        <v>0</v>
      </c>
      <c r="CG196" s="32">
        <v>0</v>
      </c>
      <c r="CH196" s="32">
        <v>213</v>
      </c>
      <c r="CI196" s="32">
        <v>1563790</v>
      </c>
      <c r="CK196" s="32">
        <v>327038</v>
      </c>
      <c r="CL196" s="32">
        <v>0</v>
      </c>
      <c r="CO196" s="32">
        <v>186</v>
      </c>
      <c r="CP196" s="32">
        <v>1537333</v>
      </c>
      <c r="CQ196" s="32">
        <v>47882</v>
      </c>
      <c r="CR196" s="32">
        <v>326788</v>
      </c>
      <c r="CS196" s="32">
        <v>0</v>
      </c>
      <c r="CV196" s="32">
        <v>0</v>
      </c>
      <c r="CW196" s="32">
        <v>1617593</v>
      </c>
      <c r="CX196" s="32">
        <v>105322</v>
      </c>
      <c r="CY196" s="32">
        <v>321160</v>
      </c>
      <c r="CZ196" s="32">
        <v>0</v>
      </c>
      <c r="DC196" s="32">
        <v>0</v>
      </c>
      <c r="DD196" s="32">
        <v>1615000</v>
      </c>
      <c r="DE196" s="32">
        <v>105322</v>
      </c>
      <c r="DF196" s="32">
        <v>325035</v>
      </c>
      <c r="DG196" s="32">
        <v>0</v>
      </c>
      <c r="DK196" s="32">
        <v>1583224</v>
      </c>
      <c r="DL196" s="32">
        <v>105321</v>
      </c>
      <c r="DM196" s="32">
        <v>323775</v>
      </c>
      <c r="DN196" s="32">
        <v>0</v>
      </c>
      <c r="DR196" s="32">
        <v>1627116</v>
      </c>
      <c r="DS196" s="32">
        <v>101751</v>
      </c>
      <c r="DT196" s="32">
        <v>317688</v>
      </c>
      <c r="DU196" s="32">
        <v>0</v>
      </c>
      <c r="DX196" s="35"/>
      <c r="DY196" s="36">
        <v>1533072</v>
      </c>
      <c r="DZ196" s="36">
        <v>101400</v>
      </c>
      <c r="EA196" s="38">
        <v>308548</v>
      </c>
      <c r="EB196" s="32">
        <v>0</v>
      </c>
      <c r="EF196" s="32">
        <v>1542343</v>
      </c>
      <c r="EG196" s="32">
        <v>99600</v>
      </c>
      <c r="EH196" s="32">
        <v>309350</v>
      </c>
      <c r="EI196" s="32">
        <v>0</v>
      </c>
      <c r="EM196" s="32">
        <v>1558367</v>
      </c>
      <c r="EN196" s="32">
        <v>102275</v>
      </c>
      <c r="EO196" s="32">
        <v>307275</v>
      </c>
      <c r="EP196" s="32">
        <v>0</v>
      </c>
      <c r="ET196" s="32">
        <v>1685485</v>
      </c>
      <c r="EV196" s="32">
        <v>313000</v>
      </c>
      <c r="EW196" s="32">
        <v>0</v>
      </c>
      <c r="EZ196" s="32">
        <v>115</v>
      </c>
      <c r="FA196" s="32">
        <v>1692795</v>
      </c>
      <c r="FC196" s="32">
        <v>285639</v>
      </c>
      <c r="FD196" s="32">
        <v>0</v>
      </c>
      <c r="FH196" s="32">
        <v>1774093</v>
      </c>
      <c r="FI196" s="32">
        <v>212400</v>
      </c>
      <c r="FJ196" s="32"/>
      <c r="FK196" s="32">
        <v>0</v>
      </c>
      <c r="FM196" s="32"/>
      <c r="FO196" s="5">
        <v>1684881</v>
      </c>
      <c r="FP196" s="5">
        <v>207650</v>
      </c>
      <c r="FQ196" s="5">
        <v>0</v>
      </c>
      <c r="FR196" s="5">
        <v>0</v>
      </c>
      <c r="FS196" s="5">
        <v>0</v>
      </c>
      <c r="FT196" s="5">
        <v>0</v>
      </c>
      <c r="FU196" s="5">
        <v>0</v>
      </c>
      <c r="FV196" s="5">
        <v>1640224</v>
      </c>
      <c r="FW196" s="5">
        <v>209100</v>
      </c>
      <c r="FX196" s="5">
        <v>0</v>
      </c>
      <c r="FY196" s="5">
        <v>0</v>
      </c>
      <c r="FZ196" s="5">
        <v>0</v>
      </c>
      <c r="GA196" s="5">
        <v>0</v>
      </c>
      <c r="GB196" s="5">
        <v>0</v>
      </c>
      <c r="GC196" s="5">
        <v>1684275</v>
      </c>
      <c r="GD196" s="5">
        <v>204892</v>
      </c>
      <c r="GE196" s="5">
        <v>0</v>
      </c>
      <c r="GF196" s="5">
        <v>0</v>
      </c>
      <c r="GG196" s="5">
        <v>0</v>
      </c>
      <c r="GH196" s="5">
        <v>16500</v>
      </c>
      <c r="GI196" s="5">
        <v>0</v>
      </c>
      <c r="GJ196" s="5">
        <f>INDEX(Sheet1!$D$2:$D$434,MATCH(Data!B196,Sheet1!$B$2:$B$434,0))</f>
        <v>1605043</v>
      </c>
      <c r="GK196" s="5">
        <f>INDEX(Sheet1!$E$2:$E$434,MATCH(Data!B196,Sheet1!$B$2:$B$434,0))</f>
        <v>200604</v>
      </c>
      <c r="GL196" s="5">
        <f>INDEX(Sheet1!$H$2:$H$434,MATCH(Data!B196,Sheet1!$B$2:$B$434,0))</f>
        <v>0</v>
      </c>
      <c r="GM196" s="5">
        <f>INDEX(Sheet1!$K$2:$K$434,MATCH(Data!B196,Sheet1!$B$2:$B$434,0))</f>
        <v>0</v>
      </c>
      <c r="GN196" s="5">
        <f>INDEX(Sheet1!$F$2:$F$434,MATCH(Data!B196,Sheet1!$B$2:$B$434,0))</f>
        <v>0</v>
      </c>
      <c r="GO196" s="5">
        <f>INDEX(Sheet1!$I$2:$I$434,MATCH(Data!B196,Sheet1!$B$2:$B$434,0))</f>
        <v>15000</v>
      </c>
      <c r="GP196" s="5">
        <f>INDEX(Sheet1!$J$2:$J$434,MATCH(Data!B196,Sheet1!$B$2:$B$434,0))</f>
        <v>0</v>
      </c>
      <c r="GQ196" s="5">
        <v>1866038</v>
      </c>
      <c r="GR196" s="5">
        <v>201854</v>
      </c>
      <c r="GS196" s="5">
        <v>0</v>
      </c>
      <c r="GT196" s="5">
        <v>0</v>
      </c>
      <c r="GU196" s="5">
        <v>0</v>
      </c>
      <c r="GV196" s="5">
        <v>16000</v>
      </c>
      <c r="GW196" s="5">
        <v>0</v>
      </c>
    </row>
    <row r="197" spans="1:205" ht="12.75">
      <c r="A197" s="32">
        <v>3094</v>
      </c>
      <c r="B197" s="32" t="s">
        <v>278</v>
      </c>
      <c r="C197" s="32">
        <v>990409</v>
      </c>
      <c r="D197" s="32">
        <v>0</v>
      </c>
      <c r="E197" s="32">
        <v>153807</v>
      </c>
      <c r="F197" s="32">
        <v>0</v>
      </c>
      <c r="G197" s="32">
        <v>0</v>
      </c>
      <c r="H197" s="32">
        <v>0</v>
      </c>
      <c r="I197" s="32">
        <v>0</v>
      </c>
      <c r="J197" s="32">
        <v>974574</v>
      </c>
      <c r="K197" s="32">
        <v>0</v>
      </c>
      <c r="L197" s="32">
        <v>152992</v>
      </c>
      <c r="M197" s="32">
        <v>0</v>
      </c>
      <c r="N197" s="32">
        <v>0</v>
      </c>
      <c r="O197" s="32">
        <v>0</v>
      </c>
      <c r="P197" s="32">
        <v>0</v>
      </c>
      <c r="Q197" s="32">
        <v>1036837</v>
      </c>
      <c r="R197" s="32">
        <v>5761</v>
      </c>
      <c r="S197" s="32">
        <v>150943</v>
      </c>
      <c r="T197" s="32">
        <v>0</v>
      </c>
      <c r="U197" s="32">
        <v>0</v>
      </c>
      <c r="V197" s="32">
        <v>0</v>
      </c>
      <c r="W197" s="32">
        <v>0</v>
      </c>
      <c r="X197" s="32">
        <v>1018719</v>
      </c>
      <c r="Y197" s="32">
        <v>5761</v>
      </c>
      <c r="Z197" s="32">
        <v>158839</v>
      </c>
      <c r="AA197" s="32">
        <v>0</v>
      </c>
      <c r="AB197" s="32">
        <v>0</v>
      </c>
      <c r="AC197" s="32">
        <v>0</v>
      </c>
      <c r="AD197" s="32">
        <v>0</v>
      </c>
      <c r="AE197" s="32">
        <v>1026294</v>
      </c>
      <c r="AF197" s="32">
        <v>5761</v>
      </c>
      <c r="AG197" s="32">
        <v>170119</v>
      </c>
      <c r="AH197" s="32">
        <v>0</v>
      </c>
      <c r="AI197" s="32">
        <v>0</v>
      </c>
      <c r="AJ197" s="32">
        <v>0</v>
      </c>
      <c r="AK197" s="32">
        <v>0</v>
      </c>
      <c r="AL197" s="32">
        <v>1042470</v>
      </c>
      <c r="AM197" s="32">
        <v>5761</v>
      </c>
      <c r="AN197" s="32">
        <v>175624</v>
      </c>
      <c r="AO197" s="32">
        <v>0</v>
      </c>
      <c r="AP197" s="32">
        <v>0</v>
      </c>
      <c r="AQ197" s="32">
        <v>0</v>
      </c>
      <c r="AR197" s="32">
        <v>696</v>
      </c>
      <c r="AS197" s="32">
        <v>1022155</v>
      </c>
      <c r="AT197" s="32">
        <v>0</v>
      </c>
      <c r="AU197" s="32">
        <v>180394</v>
      </c>
      <c r="AV197" s="32">
        <v>0</v>
      </c>
      <c r="AW197" s="32">
        <v>0</v>
      </c>
      <c r="AX197" s="32">
        <v>0</v>
      </c>
      <c r="AY197" s="32">
        <v>0</v>
      </c>
      <c r="AZ197" s="32">
        <v>1033270</v>
      </c>
      <c r="BA197" s="32">
        <v>0</v>
      </c>
      <c r="BB197" s="32">
        <v>188964</v>
      </c>
      <c r="BC197" s="32">
        <v>0</v>
      </c>
      <c r="BD197" s="32">
        <v>0</v>
      </c>
      <c r="BE197" s="32">
        <v>0</v>
      </c>
      <c r="BF197" s="32">
        <v>0</v>
      </c>
      <c r="BG197" s="32">
        <v>1108050</v>
      </c>
      <c r="BH197" s="32">
        <v>0</v>
      </c>
      <c r="BI197" s="32">
        <v>177107</v>
      </c>
      <c r="BJ197" s="32">
        <v>0</v>
      </c>
      <c r="BK197" s="32">
        <v>0</v>
      </c>
      <c r="BL197" s="32">
        <v>0</v>
      </c>
      <c r="BM197" s="32">
        <v>0</v>
      </c>
      <c r="BN197" s="32">
        <v>1155891</v>
      </c>
      <c r="BO197" s="32">
        <v>0</v>
      </c>
      <c r="BP197" s="32">
        <v>191592</v>
      </c>
      <c r="BQ197" s="32">
        <v>0</v>
      </c>
      <c r="BR197" s="32">
        <v>0</v>
      </c>
      <c r="BS197" s="32">
        <v>3349</v>
      </c>
      <c r="BT197" s="32">
        <v>0</v>
      </c>
      <c r="BU197" s="32">
        <v>1211880</v>
      </c>
      <c r="BV197" s="32">
        <v>0</v>
      </c>
      <c r="BW197" s="32">
        <v>176316</v>
      </c>
      <c r="BX197" s="32">
        <v>0</v>
      </c>
      <c r="BY197" s="32">
        <v>0</v>
      </c>
      <c r="BZ197" s="32">
        <v>12676</v>
      </c>
      <c r="CA197" s="32">
        <v>0</v>
      </c>
      <c r="CB197" s="32">
        <v>1245030</v>
      </c>
      <c r="CC197" s="32">
        <v>5666</v>
      </c>
      <c r="CD197" s="32">
        <v>165218</v>
      </c>
      <c r="CE197" s="32">
        <v>0</v>
      </c>
      <c r="CF197" s="32">
        <v>0</v>
      </c>
      <c r="CG197" s="32">
        <v>32900</v>
      </c>
      <c r="CH197" s="32">
        <v>0</v>
      </c>
      <c r="CI197" s="32">
        <v>1305998</v>
      </c>
      <c r="CJ197" s="32">
        <v>23142</v>
      </c>
      <c r="CK197" s="32">
        <v>154171</v>
      </c>
      <c r="CL197" s="32">
        <v>0</v>
      </c>
      <c r="CN197" s="32">
        <v>25000</v>
      </c>
      <c r="CO197" s="32">
        <v>0</v>
      </c>
      <c r="CP197" s="32">
        <v>1334091</v>
      </c>
      <c r="CQ197" s="32">
        <v>24415</v>
      </c>
      <c r="CR197" s="32">
        <v>146565</v>
      </c>
      <c r="CS197" s="32">
        <v>0</v>
      </c>
      <c r="CU197" s="32">
        <v>10000</v>
      </c>
      <c r="CV197" s="32">
        <v>0</v>
      </c>
      <c r="CW197" s="32">
        <v>1388923</v>
      </c>
      <c r="CX197" s="32">
        <v>24414</v>
      </c>
      <c r="CZ197" s="32">
        <v>0</v>
      </c>
      <c r="DB197" s="32">
        <v>5000</v>
      </c>
      <c r="DC197" s="32">
        <v>0</v>
      </c>
      <c r="DD197" s="32">
        <v>1391953</v>
      </c>
      <c r="DE197" s="32">
        <v>24414</v>
      </c>
      <c r="DG197" s="32">
        <v>0</v>
      </c>
      <c r="DI197" s="32">
        <v>10000</v>
      </c>
      <c r="DJ197" s="32">
        <v>6840</v>
      </c>
      <c r="DK197" s="32">
        <v>1391041</v>
      </c>
      <c r="DL197" s="32">
        <v>24414</v>
      </c>
      <c r="DN197" s="32">
        <v>0</v>
      </c>
      <c r="DP197" s="32">
        <v>15000</v>
      </c>
      <c r="DR197" s="32">
        <v>1481710</v>
      </c>
      <c r="DS197" s="32">
        <v>24414</v>
      </c>
      <c r="DU197" s="32">
        <v>0</v>
      </c>
      <c r="DW197" s="32">
        <v>15000</v>
      </c>
      <c r="DX197" s="38">
        <v>5573</v>
      </c>
      <c r="DY197" s="36">
        <v>1399049</v>
      </c>
      <c r="DZ197" s="36">
        <v>24414</v>
      </c>
      <c r="EA197" s="35"/>
      <c r="EB197" s="32">
        <v>0</v>
      </c>
      <c r="ED197" s="32">
        <v>20000</v>
      </c>
      <c r="EF197" s="32">
        <v>1404947</v>
      </c>
      <c r="EG197" s="32">
        <v>24414</v>
      </c>
      <c r="EI197" s="32">
        <v>0</v>
      </c>
      <c r="EK197" s="32">
        <v>20000</v>
      </c>
      <c r="EM197" s="32">
        <v>1450832</v>
      </c>
      <c r="EN197" s="32">
        <v>18748</v>
      </c>
      <c r="EO197" s="32">
        <v>181474</v>
      </c>
      <c r="EP197" s="32">
        <v>0</v>
      </c>
      <c r="ER197" s="32">
        <v>20000</v>
      </c>
      <c r="ET197" s="32">
        <v>1332158</v>
      </c>
      <c r="EU197" s="32">
        <v>14995</v>
      </c>
      <c r="EV197" s="32">
        <v>181685</v>
      </c>
      <c r="EW197" s="32">
        <v>0</v>
      </c>
      <c r="EY197" s="32">
        <v>20000</v>
      </c>
      <c r="FA197" s="32">
        <v>1369110</v>
      </c>
      <c r="FC197" s="32">
        <v>183310</v>
      </c>
      <c r="FD197" s="32">
        <v>0</v>
      </c>
      <c r="FF197" s="32">
        <v>20000</v>
      </c>
      <c r="FH197" s="32">
        <v>1344884</v>
      </c>
      <c r="FI197" s="32">
        <v>92897</v>
      </c>
      <c r="FJ197" s="32">
        <v>184785</v>
      </c>
      <c r="FK197" s="32">
        <v>0</v>
      </c>
      <c r="FL197" s="32"/>
      <c r="FM197" s="32">
        <v>20000</v>
      </c>
      <c r="FO197" s="5">
        <v>1195922</v>
      </c>
      <c r="FP197" s="5">
        <v>92898</v>
      </c>
      <c r="FQ197" s="5">
        <v>407666</v>
      </c>
      <c r="FR197" s="5">
        <v>0</v>
      </c>
      <c r="FS197" s="5">
        <v>0</v>
      </c>
      <c r="FT197" s="5">
        <v>20000</v>
      </c>
      <c r="FU197" s="5">
        <v>0</v>
      </c>
      <c r="FV197" s="5">
        <v>1208025</v>
      </c>
      <c r="FW197" s="5">
        <v>92897</v>
      </c>
      <c r="FX197" s="5">
        <v>181498</v>
      </c>
      <c r="FY197" s="5">
        <v>0</v>
      </c>
      <c r="FZ197" s="5">
        <v>0</v>
      </c>
      <c r="GA197" s="5">
        <v>27000</v>
      </c>
      <c r="GB197" s="5">
        <v>0</v>
      </c>
      <c r="GC197" s="5">
        <v>1149532</v>
      </c>
      <c r="GD197" s="5">
        <v>92897</v>
      </c>
      <c r="GE197" s="5">
        <v>297710</v>
      </c>
      <c r="GF197" s="5">
        <v>0</v>
      </c>
      <c r="GG197" s="5">
        <v>0</v>
      </c>
      <c r="GH197" s="5">
        <v>30000</v>
      </c>
      <c r="GI197" s="5">
        <v>0</v>
      </c>
      <c r="GJ197" s="5">
        <f>INDEX(Sheet1!$D$2:$D$434,MATCH(Data!B197,Sheet1!$B$2:$B$434,0))</f>
        <v>1392026</v>
      </c>
      <c r="GK197" s="5">
        <f>INDEX(Sheet1!$E$2:$E$434,MATCH(Data!B197,Sheet1!$B$2:$B$434,0))</f>
        <v>92897</v>
      </c>
      <c r="GL197" s="5">
        <f>INDEX(Sheet1!$H$2:$H$434,MATCH(Data!B197,Sheet1!$B$2:$B$434,0))</f>
        <v>174010</v>
      </c>
      <c r="GM197" s="5">
        <f>INDEX(Sheet1!$K$2:$K$434,MATCH(Data!B197,Sheet1!$B$2:$B$434,0))</f>
        <v>0</v>
      </c>
      <c r="GN197" s="5">
        <f>INDEX(Sheet1!$F$2:$F$434,MATCH(Data!B197,Sheet1!$B$2:$B$434,0))</f>
        <v>0</v>
      </c>
      <c r="GO197" s="5">
        <f>INDEX(Sheet1!$I$2:$I$434,MATCH(Data!B197,Sheet1!$B$2:$B$434,0))</f>
        <v>40000</v>
      </c>
      <c r="GP197" s="5">
        <f>INDEX(Sheet1!$J$2:$J$434,MATCH(Data!B197,Sheet1!$B$2:$B$434,0))</f>
        <v>0</v>
      </c>
      <c r="GQ197" s="5">
        <v>1466784</v>
      </c>
      <c r="GR197" s="5">
        <v>92897</v>
      </c>
      <c r="GS197" s="5">
        <v>255000</v>
      </c>
      <c r="GT197" s="5">
        <v>0</v>
      </c>
      <c r="GU197" s="5">
        <v>0</v>
      </c>
      <c r="GV197" s="5">
        <v>30000</v>
      </c>
      <c r="GW197" s="5">
        <v>0</v>
      </c>
    </row>
    <row r="198" spans="1:205" ht="12.75">
      <c r="A198" s="32">
        <v>3129</v>
      </c>
      <c r="B198" s="32" t="s">
        <v>279</v>
      </c>
      <c r="C198" s="32">
        <v>3121761</v>
      </c>
      <c r="D198" s="32">
        <v>0</v>
      </c>
      <c r="E198" s="32">
        <v>779681</v>
      </c>
      <c r="F198" s="32">
        <v>0</v>
      </c>
      <c r="G198" s="32">
        <v>0</v>
      </c>
      <c r="H198" s="32">
        <v>0</v>
      </c>
      <c r="I198" s="32">
        <v>0</v>
      </c>
      <c r="J198" s="32">
        <v>3011579</v>
      </c>
      <c r="K198" s="32">
        <v>0</v>
      </c>
      <c r="L198" s="32">
        <v>775000</v>
      </c>
      <c r="M198" s="32">
        <v>0</v>
      </c>
      <c r="N198" s="32">
        <v>0</v>
      </c>
      <c r="O198" s="32">
        <v>0</v>
      </c>
      <c r="P198" s="32">
        <v>766</v>
      </c>
      <c r="Q198" s="32">
        <v>3120077</v>
      </c>
      <c r="R198" s="32">
        <v>0</v>
      </c>
      <c r="S198" s="32">
        <v>775000</v>
      </c>
      <c r="T198" s="32">
        <v>0</v>
      </c>
      <c r="U198" s="32">
        <v>0</v>
      </c>
      <c r="V198" s="32">
        <v>0</v>
      </c>
      <c r="W198" s="32">
        <v>340</v>
      </c>
      <c r="X198" s="32">
        <v>2364623</v>
      </c>
      <c r="Y198" s="32">
        <v>0</v>
      </c>
      <c r="Z198" s="32">
        <v>1326320</v>
      </c>
      <c r="AA198" s="32">
        <v>0</v>
      </c>
      <c r="AB198" s="32">
        <v>0</v>
      </c>
      <c r="AC198" s="32">
        <v>0</v>
      </c>
      <c r="AD198" s="32">
        <v>205</v>
      </c>
      <c r="AE198" s="32">
        <v>2283006</v>
      </c>
      <c r="AF198" s="32">
        <v>0</v>
      </c>
      <c r="AG198" s="32">
        <v>1480111</v>
      </c>
      <c r="AH198" s="32">
        <v>0</v>
      </c>
      <c r="AI198" s="32">
        <v>0</v>
      </c>
      <c r="AJ198" s="32">
        <v>0</v>
      </c>
      <c r="AK198" s="32">
        <v>0</v>
      </c>
      <c r="AL198" s="32">
        <v>2160559</v>
      </c>
      <c r="AM198" s="32">
        <v>0</v>
      </c>
      <c r="AN198" s="32">
        <v>1707374</v>
      </c>
      <c r="AO198" s="32">
        <v>0</v>
      </c>
      <c r="AP198" s="32">
        <v>0</v>
      </c>
      <c r="AQ198" s="32">
        <v>0</v>
      </c>
      <c r="AR198" s="32">
        <v>0</v>
      </c>
      <c r="AS198" s="32">
        <v>2139397</v>
      </c>
      <c r="AT198" s="32">
        <v>0</v>
      </c>
      <c r="AU198" s="32">
        <v>1749443</v>
      </c>
      <c r="AV198" s="32">
        <v>0</v>
      </c>
      <c r="AW198" s="32">
        <v>0</v>
      </c>
      <c r="AX198" s="32">
        <v>0</v>
      </c>
      <c r="AY198" s="32">
        <v>0</v>
      </c>
      <c r="AZ198" s="32">
        <v>2217585</v>
      </c>
      <c r="BA198" s="32">
        <v>0</v>
      </c>
      <c r="BB198" s="32">
        <v>1786349</v>
      </c>
      <c r="BC198" s="32">
        <v>0</v>
      </c>
      <c r="BD198" s="32">
        <v>0</v>
      </c>
      <c r="BE198" s="32">
        <v>0</v>
      </c>
      <c r="BF198" s="32">
        <v>637</v>
      </c>
      <c r="BG198" s="32">
        <v>2410655</v>
      </c>
      <c r="BH198" s="32">
        <v>0</v>
      </c>
      <c r="BI198" s="32">
        <v>1805594</v>
      </c>
      <c r="BJ198" s="32">
        <v>0</v>
      </c>
      <c r="BK198" s="32">
        <v>0</v>
      </c>
      <c r="BL198" s="32">
        <v>0</v>
      </c>
      <c r="BM198" s="32">
        <v>0</v>
      </c>
      <c r="BN198" s="32">
        <v>1660193</v>
      </c>
      <c r="BO198" s="32">
        <v>0</v>
      </c>
      <c r="BP198" s="32">
        <v>1861747</v>
      </c>
      <c r="BQ198" s="32">
        <v>0</v>
      </c>
      <c r="BR198" s="32">
        <v>0</v>
      </c>
      <c r="BS198" s="32">
        <v>21550</v>
      </c>
      <c r="BT198" s="32">
        <v>0</v>
      </c>
      <c r="BU198" s="32">
        <v>2118439</v>
      </c>
      <c r="BV198" s="32">
        <v>0</v>
      </c>
      <c r="BW198" s="32">
        <v>1874016</v>
      </c>
      <c r="BX198" s="32">
        <v>0</v>
      </c>
      <c r="BY198" s="32">
        <v>0</v>
      </c>
      <c r="BZ198" s="32">
        <v>21550</v>
      </c>
      <c r="CA198" s="32">
        <v>0</v>
      </c>
      <c r="CB198" s="32">
        <v>2710120</v>
      </c>
      <c r="CC198" s="32">
        <v>0</v>
      </c>
      <c r="CD198" s="32">
        <v>1884989</v>
      </c>
      <c r="CE198" s="32">
        <v>0</v>
      </c>
      <c r="CF198" s="32">
        <v>0</v>
      </c>
      <c r="CG198" s="32">
        <v>21550</v>
      </c>
      <c r="CH198" s="32">
        <v>0</v>
      </c>
      <c r="CI198" s="32">
        <v>2025770</v>
      </c>
      <c r="CJ198" s="32">
        <v>61527</v>
      </c>
      <c r="CK198" s="32">
        <v>1884681</v>
      </c>
      <c r="CL198" s="32">
        <v>0</v>
      </c>
      <c r="CN198" s="32">
        <v>21550</v>
      </c>
      <c r="CO198" s="32">
        <v>0</v>
      </c>
      <c r="CP198" s="32">
        <v>2216562</v>
      </c>
      <c r="CQ198" s="32">
        <v>61527</v>
      </c>
      <c r="CR198" s="32">
        <v>1887954</v>
      </c>
      <c r="CS198" s="32">
        <v>0</v>
      </c>
      <c r="CU198" s="32">
        <v>27000</v>
      </c>
      <c r="CV198" s="32">
        <v>0</v>
      </c>
      <c r="CW198" s="32">
        <v>2465492</v>
      </c>
      <c r="CX198" s="32">
        <v>61527</v>
      </c>
      <c r="CY198" s="32">
        <v>2341914</v>
      </c>
      <c r="CZ198" s="32">
        <v>0</v>
      </c>
      <c r="DA198" s="32">
        <v>25000</v>
      </c>
      <c r="DB198" s="32">
        <v>27000</v>
      </c>
      <c r="DC198" s="32">
        <v>0</v>
      </c>
      <c r="DD198" s="32">
        <v>2305014</v>
      </c>
      <c r="DE198" s="32">
        <v>66527</v>
      </c>
      <c r="DF198" s="32">
        <v>2492972</v>
      </c>
      <c r="DG198" s="32">
        <v>0</v>
      </c>
      <c r="DH198" s="32">
        <v>25000</v>
      </c>
      <c r="DI198" s="32">
        <v>44455</v>
      </c>
      <c r="DK198" s="32">
        <v>2325387</v>
      </c>
      <c r="DL198" s="32">
        <v>70527</v>
      </c>
      <c r="DM198" s="32">
        <v>2503006</v>
      </c>
      <c r="DN198" s="32">
        <v>0</v>
      </c>
      <c r="DO198" s="32">
        <v>25000</v>
      </c>
      <c r="DP198" s="32">
        <v>44455</v>
      </c>
      <c r="DR198" s="32">
        <v>2788619</v>
      </c>
      <c r="DS198" s="32">
        <v>74527</v>
      </c>
      <c r="DT198" s="32">
        <v>2200000</v>
      </c>
      <c r="DU198" s="32">
        <v>0</v>
      </c>
      <c r="DV198" s="32">
        <v>25000</v>
      </c>
      <c r="DW198" s="32">
        <v>48900</v>
      </c>
      <c r="DX198" s="35"/>
      <c r="DY198" s="36">
        <v>2289889</v>
      </c>
      <c r="DZ198" s="36">
        <v>74525</v>
      </c>
      <c r="EA198" s="38">
        <v>1883950</v>
      </c>
      <c r="EB198" s="32">
        <v>0</v>
      </c>
      <c r="EC198" s="32">
        <v>25000</v>
      </c>
      <c r="ED198" s="32">
        <v>63700</v>
      </c>
      <c r="EF198" s="32">
        <v>3241794</v>
      </c>
      <c r="EG198" s="32">
        <v>74526</v>
      </c>
      <c r="EH198" s="32">
        <v>935300</v>
      </c>
      <c r="EI198" s="32">
        <v>0</v>
      </c>
      <c r="EJ198" s="32">
        <v>25000</v>
      </c>
      <c r="EK198" s="32">
        <v>68165</v>
      </c>
      <c r="EM198" s="32">
        <v>3203492</v>
      </c>
      <c r="EN198" s="32">
        <v>74526</v>
      </c>
      <c r="EO198" s="32">
        <v>939300</v>
      </c>
      <c r="EP198" s="32">
        <v>0</v>
      </c>
      <c r="EQ198" s="32">
        <v>25000</v>
      </c>
      <c r="ER198" s="32">
        <v>68165</v>
      </c>
      <c r="ET198" s="32">
        <v>3441001</v>
      </c>
      <c r="EU198" s="32">
        <v>74526</v>
      </c>
      <c r="EV198" s="32">
        <v>937200</v>
      </c>
      <c r="EW198" s="32">
        <v>0</v>
      </c>
      <c r="EX198" s="32">
        <v>25000</v>
      </c>
      <c r="EY198" s="32">
        <v>68165</v>
      </c>
      <c r="FA198" s="32">
        <v>4024827</v>
      </c>
      <c r="FB198" s="32">
        <v>74526</v>
      </c>
      <c r="FC198" s="32">
        <v>912350</v>
      </c>
      <c r="FD198" s="32">
        <v>0</v>
      </c>
      <c r="FE198" s="32">
        <v>25000</v>
      </c>
      <c r="FF198" s="32">
        <v>68165</v>
      </c>
      <c r="FH198" s="32">
        <v>3858379</v>
      </c>
      <c r="FI198" s="32">
        <v>74526</v>
      </c>
      <c r="FJ198" s="32">
        <v>911850</v>
      </c>
      <c r="FK198" s="32">
        <v>0</v>
      </c>
      <c r="FL198" s="32">
        <v>25000</v>
      </c>
      <c r="FM198" s="32">
        <v>68165</v>
      </c>
      <c r="FN198" s="32">
        <v>123</v>
      </c>
      <c r="FO198" s="5">
        <v>3695534</v>
      </c>
      <c r="FP198" s="5">
        <v>74526</v>
      </c>
      <c r="FQ198" s="5">
        <v>1520000</v>
      </c>
      <c r="FR198" s="5">
        <v>0</v>
      </c>
      <c r="FS198" s="5">
        <v>25000</v>
      </c>
      <c r="FT198" s="5">
        <v>68165</v>
      </c>
      <c r="FU198" s="5">
        <v>218</v>
      </c>
      <c r="FV198" s="5">
        <v>3488635</v>
      </c>
      <c r="FW198" s="5">
        <v>74526</v>
      </c>
      <c r="FX198" s="5">
        <v>1623631</v>
      </c>
      <c r="FY198" s="5">
        <v>0</v>
      </c>
      <c r="FZ198" s="5">
        <v>25000</v>
      </c>
      <c r="GA198" s="5">
        <v>68165</v>
      </c>
      <c r="GB198" s="5">
        <v>54</v>
      </c>
      <c r="GC198" s="5">
        <v>3811661.59</v>
      </c>
      <c r="GD198" s="5">
        <v>74526.41</v>
      </c>
      <c r="GE198" s="5">
        <v>1613081</v>
      </c>
      <c r="GF198" s="5">
        <v>0</v>
      </c>
      <c r="GG198" s="5">
        <v>25000</v>
      </c>
      <c r="GH198" s="5">
        <v>68165</v>
      </c>
      <c r="GI198" s="5">
        <v>472</v>
      </c>
      <c r="GJ198" s="5">
        <f>INDEX(Sheet1!$D$2:$D$434,MATCH(Data!B198,Sheet1!$B$2:$B$434,0))</f>
        <v>3556678.59</v>
      </c>
      <c r="GK198" s="5">
        <f>INDEX(Sheet1!$E$2:$E$434,MATCH(Data!B198,Sheet1!$B$2:$B$434,0))</f>
        <v>74526.41</v>
      </c>
      <c r="GL198" s="5">
        <f>INDEX(Sheet1!$H$2:$H$434,MATCH(Data!B198,Sheet1!$B$2:$B$434,0))</f>
        <v>1612631</v>
      </c>
      <c r="GM198" s="5">
        <f>INDEX(Sheet1!$K$2:$K$434,MATCH(Data!B198,Sheet1!$B$2:$B$434,0))</f>
        <v>0</v>
      </c>
      <c r="GN198" s="5">
        <f>INDEX(Sheet1!$F$2:$F$434,MATCH(Data!B198,Sheet1!$B$2:$B$434,0))</f>
        <v>25000</v>
      </c>
      <c r="GO198" s="5">
        <f>INDEX(Sheet1!$I$2:$I$434,MATCH(Data!B198,Sheet1!$B$2:$B$434,0))</f>
        <v>68165</v>
      </c>
      <c r="GP198" s="5">
        <f>INDEX(Sheet1!$J$2:$J$434,MATCH(Data!B198,Sheet1!$B$2:$B$434,0))</f>
        <v>31</v>
      </c>
      <c r="GQ198" s="5">
        <v>2848298.59</v>
      </c>
      <c r="GR198" s="5">
        <v>74526.41</v>
      </c>
      <c r="GS198" s="5">
        <v>1454000</v>
      </c>
      <c r="GT198" s="5">
        <v>0</v>
      </c>
      <c r="GU198" s="5">
        <v>25000</v>
      </c>
      <c r="GV198" s="5">
        <v>90000</v>
      </c>
      <c r="GW198" s="5">
        <v>0</v>
      </c>
    </row>
    <row r="199" spans="1:205" ht="12.75">
      <c r="A199" s="32">
        <v>3150</v>
      </c>
      <c r="B199" s="32" t="s">
        <v>280</v>
      </c>
      <c r="C199" s="32">
        <v>4260076</v>
      </c>
      <c r="D199" s="32">
        <v>0</v>
      </c>
      <c r="E199" s="32">
        <v>557550</v>
      </c>
      <c r="F199" s="32">
        <v>0</v>
      </c>
      <c r="G199" s="32">
        <v>0</v>
      </c>
      <c r="H199" s="32">
        <v>0</v>
      </c>
      <c r="I199" s="32">
        <v>0</v>
      </c>
      <c r="J199" s="32">
        <v>4396524</v>
      </c>
      <c r="K199" s="32">
        <v>0</v>
      </c>
      <c r="L199" s="32">
        <v>602113</v>
      </c>
      <c r="M199" s="32">
        <v>0</v>
      </c>
      <c r="N199" s="32">
        <v>0</v>
      </c>
      <c r="O199" s="32">
        <v>0</v>
      </c>
      <c r="P199" s="32">
        <v>0</v>
      </c>
      <c r="Q199" s="32">
        <v>4662298</v>
      </c>
      <c r="R199" s="32">
        <v>0</v>
      </c>
      <c r="S199" s="32">
        <v>706966</v>
      </c>
      <c r="T199" s="32">
        <v>0</v>
      </c>
      <c r="U199" s="32">
        <v>0</v>
      </c>
      <c r="V199" s="32">
        <v>0</v>
      </c>
      <c r="W199" s="32">
        <v>0</v>
      </c>
      <c r="X199" s="32">
        <v>3467093</v>
      </c>
      <c r="Y199" s="32">
        <v>0</v>
      </c>
      <c r="Z199" s="32">
        <v>1013794</v>
      </c>
      <c r="AA199" s="32">
        <v>0</v>
      </c>
      <c r="AB199" s="32">
        <v>50000</v>
      </c>
      <c r="AC199" s="32">
        <v>0</v>
      </c>
      <c r="AD199" s="32">
        <v>0</v>
      </c>
      <c r="AE199" s="32">
        <v>3702951</v>
      </c>
      <c r="AF199" s="32">
        <v>0</v>
      </c>
      <c r="AG199" s="32">
        <v>2534470</v>
      </c>
      <c r="AH199" s="32">
        <v>0</v>
      </c>
      <c r="AI199" s="32">
        <v>50000</v>
      </c>
      <c r="AJ199" s="32">
        <v>0</v>
      </c>
      <c r="AK199" s="32">
        <v>0</v>
      </c>
      <c r="AL199" s="32">
        <v>4360836</v>
      </c>
      <c r="AM199" s="32">
        <v>0</v>
      </c>
      <c r="AN199" s="32">
        <v>2229314</v>
      </c>
      <c r="AO199" s="32">
        <v>0</v>
      </c>
      <c r="AP199" s="32">
        <v>50000</v>
      </c>
      <c r="AQ199" s="32">
        <v>0</v>
      </c>
      <c r="AR199" s="32">
        <v>0</v>
      </c>
      <c r="AS199" s="32">
        <v>5021801</v>
      </c>
      <c r="AT199" s="32">
        <v>0</v>
      </c>
      <c r="AU199" s="32">
        <v>2173149</v>
      </c>
      <c r="AV199" s="32">
        <v>0</v>
      </c>
      <c r="AW199" s="32">
        <v>50000</v>
      </c>
      <c r="AX199" s="32">
        <v>0</v>
      </c>
      <c r="AY199" s="32">
        <v>0</v>
      </c>
      <c r="AZ199" s="32">
        <v>4742334</v>
      </c>
      <c r="BA199" s="32">
        <v>0</v>
      </c>
      <c r="BB199" s="32">
        <v>2161844</v>
      </c>
      <c r="BC199" s="32">
        <v>0</v>
      </c>
      <c r="BD199" s="32">
        <v>137395</v>
      </c>
      <c r="BE199" s="32">
        <v>0</v>
      </c>
      <c r="BF199" s="32">
        <v>600</v>
      </c>
      <c r="BG199" s="32">
        <v>5089951</v>
      </c>
      <c r="BH199" s="32">
        <v>0</v>
      </c>
      <c r="BI199" s="32">
        <v>2166000</v>
      </c>
      <c r="BJ199" s="32">
        <v>0</v>
      </c>
      <c r="BK199" s="32">
        <v>87815</v>
      </c>
      <c r="BL199" s="32">
        <v>0</v>
      </c>
      <c r="BM199" s="32">
        <v>480</v>
      </c>
      <c r="BN199" s="32">
        <v>5430482</v>
      </c>
      <c r="BO199" s="32">
        <v>0</v>
      </c>
      <c r="BP199" s="32">
        <v>2152699</v>
      </c>
      <c r="BQ199" s="32">
        <v>0</v>
      </c>
      <c r="BR199" s="32">
        <v>50000</v>
      </c>
      <c r="BS199" s="32">
        <v>38000</v>
      </c>
      <c r="BT199" s="32">
        <v>699</v>
      </c>
      <c r="BU199" s="32">
        <v>5982337</v>
      </c>
      <c r="BV199" s="32">
        <v>0</v>
      </c>
      <c r="BW199" s="32">
        <v>2155812</v>
      </c>
      <c r="BX199" s="32">
        <v>0</v>
      </c>
      <c r="BY199" s="32">
        <v>50000</v>
      </c>
      <c r="BZ199" s="32">
        <v>30000</v>
      </c>
      <c r="CA199" s="32">
        <v>1980</v>
      </c>
      <c r="CB199" s="32">
        <v>6132214</v>
      </c>
      <c r="CC199" s="32">
        <v>0</v>
      </c>
      <c r="CD199" s="32">
        <v>2110000</v>
      </c>
      <c r="CE199" s="32">
        <v>0</v>
      </c>
      <c r="CF199" s="32">
        <v>50000</v>
      </c>
      <c r="CG199" s="32">
        <v>40000</v>
      </c>
      <c r="CH199" s="32">
        <v>3128</v>
      </c>
      <c r="CI199" s="32">
        <v>6453769</v>
      </c>
      <c r="CK199" s="32">
        <v>2150000</v>
      </c>
      <c r="CL199" s="32">
        <v>0</v>
      </c>
      <c r="CM199" s="32">
        <v>150000</v>
      </c>
      <c r="CN199" s="32">
        <v>40000</v>
      </c>
      <c r="CO199" s="32">
        <v>3000</v>
      </c>
      <c r="CP199" s="32">
        <v>6941000</v>
      </c>
      <c r="CR199" s="32">
        <v>2105000</v>
      </c>
      <c r="CS199" s="32">
        <v>0</v>
      </c>
      <c r="CT199" s="32">
        <v>50000</v>
      </c>
      <c r="CU199" s="32">
        <v>65400</v>
      </c>
      <c r="CV199" s="32">
        <v>3150</v>
      </c>
      <c r="CW199" s="32">
        <v>7364977</v>
      </c>
      <c r="CY199" s="32">
        <v>2142000</v>
      </c>
      <c r="CZ199" s="32">
        <v>0</v>
      </c>
      <c r="DA199" s="32">
        <v>50000</v>
      </c>
      <c r="DB199" s="32">
        <v>87324</v>
      </c>
      <c r="DC199" s="32">
        <v>0</v>
      </c>
      <c r="DD199" s="32">
        <v>8205461</v>
      </c>
      <c r="DF199" s="32">
        <v>2058000</v>
      </c>
      <c r="DG199" s="32">
        <v>0</v>
      </c>
      <c r="DH199" s="32">
        <v>50000</v>
      </c>
      <c r="DI199" s="32">
        <v>142346</v>
      </c>
      <c r="DJ199" s="32">
        <v>442.58</v>
      </c>
      <c r="DK199" s="32">
        <v>10197926</v>
      </c>
      <c r="DM199" s="32">
        <v>2065000</v>
      </c>
      <c r="DN199" s="32">
        <v>0</v>
      </c>
      <c r="DO199" s="32">
        <v>50000</v>
      </c>
      <c r="DP199" s="32">
        <v>111000</v>
      </c>
      <c r="DQ199" s="32">
        <v>719</v>
      </c>
      <c r="DR199" s="32">
        <v>10116740</v>
      </c>
      <c r="DT199" s="32">
        <v>2074953</v>
      </c>
      <c r="DU199" s="32">
        <v>0</v>
      </c>
      <c r="DV199" s="32">
        <v>50000</v>
      </c>
      <c r="DW199" s="32">
        <v>179283</v>
      </c>
      <c r="DX199" s="38">
        <v>3669</v>
      </c>
      <c r="DY199" s="36">
        <v>10392115</v>
      </c>
      <c r="DZ199" s="37"/>
      <c r="EA199" s="38">
        <v>2095025</v>
      </c>
      <c r="EB199" s="32">
        <v>0</v>
      </c>
      <c r="EC199" s="32">
        <v>50000</v>
      </c>
      <c r="ED199" s="32">
        <v>163395</v>
      </c>
      <c r="EF199" s="32">
        <v>9768875</v>
      </c>
      <c r="EH199" s="32">
        <v>1902505</v>
      </c>
      <c r="EI199" s="32">
        <v>0</v>
      </c>
      <c r="EJ199" s="32">
        <v>50000</v>
      </c>
      <c r="EK199" s="32">
        <v>163395</v>
      </c>
      <c r="EM199" s="32">
        <v>9884918</v>
      </c>
      <c r="EO199" s="32">
        <v>1923050</v>
      </c>
      <c r="EP199" s="32">
        <v>0</v>
      </c>
      <c r="EQ199" s="32">
        <v>50000</v>
      </c>
      <c r="ER199" s="32">
        <v>163395</v>
      </c>
      <c r="ET199" s="32">
        <v>9877471</v>
      </c>
      <c r="EV199" s="32">
        <v>1952890</v>
      </c>
      <c r="EW199" s="32">
        <v>0</v>
      </c>
      <c r="EX199" s="32">
        <v>600000</v>
      </c>
      <c r="EY199" s="32">
        <v>163395</v>
      </c>
      <c r="FA199" s="32">
        <v>10331561</v>
      </c>
      <c r="FC199" s="32">
        <v>1979438</v>
      </c>
      <c r="FD199" s="32">
        <v>0</v>
      </c>
      <c r="FE199" s="32">
        <v>300000</v>
      </c>
      <c r="FF199" s="32">
        <v>160000</v>
      </c>
      <c r="FH199" s="32">
        <v>10781178</v>
      </c>
      <c r="FJ199" s="32">
        <v>1913750</v>
      </c>
      <c r="FK199" s="32">
        <v>0</v>
      </c>
      <c r="FL199" s="32">
        <v>50000</v>
      </c>
      <c r="FM199" s="32">
        <v>202000</v>
      </c>
      <c r="FO199" s="5">
        <v>11432381</v>
      </c>
      <c r="FP199" s="5">
        <v>0</v>
      </c>
      <c r="FQ199" s="5">
        <v>1535000</v>
      </c>
      <c r="FR199" s="5">
        <v>0</v>
      </c>
      <c r="FS199" s="5">
        <v>50000</v>
      </c>
      <c r="FT199" s="5">
        <v>160000</v>
      </c>
      <c r="FU199" s="5">
        <v>0</v>
      </c>
      <c r="FV199" s="5">
        <v>11330370</v>
      </c>
      <c r="FW199" s="5">
        <v>53097</v>
      </c>
      <c r="FX199" s="5">
        <v>1956186</v>
      </c>
      <c r="FY199" s="5">
        <v>0</v>
      </c>
      <c r="FZ199" s="5">
        <v>150000</v>
      </c>
      <c r="GA199" s="5">
        <v>215000</v>
      </c>
      <c r="GB199" s="5">
        <v>0</v>
      </c>
      <c r="GC199" s="5">
        <v>11434444</v>
      </c>
      <c r="GD199" s="5">
        <v>53100</v>
      </c>
      <c r="GE199" s="5">
        <v>2675588</v>
      </c>
      <c r="GF199" s="5">
        <v>0</v>
      </c>
      <c r="GG199" s="5">
        <v>50000</v>
      </c>
      <c r="GH199" s="5">
        <v>225000</v>
      </c>
      <c r="GI199" s="5">
        <v>0</v>
      </c>
      <c r="GJ199" s="5">
        <f>INDEX(Sheet1!$D$2:$D$434,MATCH(Data!B199,Sheet1!$B$2:$B$434,0))</f>
        <v>11067550</v>
      </c>
      <c r="GK199" s="5">
        <f>INDEX(Sheet1!$E$2:$E$434,MATCH(Data!B199,Sheet1!$B$2:$B$434,0))</f>
        <v>53100</v>
      </c>
      <c r="GL199" s="5">
        <f>INDEX(Sheet1!$H$2:$H$434,MATCH(Data!B199,Sheet1!$B$2:$B$434,0))</f>
        <v>3275000</v>
      </c>
      <c r="GM199" s="5">
        <f>INDEX(Sheet1!$K$2:$K$434,MATCH(Data!B199,Sheet1!$B$2:$B$434,0))</f>
        <v>0</v>
      </c>
      <c r="GN199" s="5">
        <f>INDEX(Sheet1!$F$2:$F$434,MATCH(Data!B199,Sheet1!$B$2:$B$434,0))</f>
        <v>50000</v>
      </c>
      <c r="GO199" s="5">
        <f>INDEX(Sheet1!$I$2:$I$434,MATCH(Data!B199,Sheet1!$B$2:$B$434,0))</f>
        <v>325000</v>
      </c>
      <c r="GP199" s="5">
        <f>INDEX(Sheet1!$J$2:$J$434,MATCH(Data!B199,Sheet1!$B$2:$B$434,0))</f>
        <v>0</v>
      </c>
      <c r="GQ199" s="5">
        <v>10296727</v>
      </c>
      <c r="GR199" s="5">
        <v>117476</v>
      </c>
      <c r="GS199" s="5">
        <v>5416594</v>
      </c>
      <c r="GT199" s="5">
        <v>0</v>
      </c>
      <c r="GU199" s="5">
        <v>50000</v>
      </c>
      <c r="GV199" s="5">
        <v>325000</v>
      </c>
      <c r="GW199" s="5">
        <v>0</v>
      </c>
    </row>
    <row r="200" spans="1:205" ht="12.75">
      <c r="A200" s="32">
        <v>3171</v>
      </c>
      <c r="B200" s="32" t="s">
        <v>281</v>
      </c>
      <c r="C200" s="32">
        <v>2681964</v>
      </c>
      <c r="D200" s="32">
        <v>0</v>
      </c>
      <c r="E200" s="32">
        <v>247022</v>
      </c>
      <c r="F200" s="32">
        <v>0</v>
      </c>
      <c r="G200" s="32">
        <v>0</v>
      </c>
      <c r="H200" s="32">
        <v>0</v>
      </c>
      <c r="I200" s="32">
        <v>0</v>
      </c>
      <c r="J200" s="32">
        <v>2714428.66</v>
      </c>
      <c r="K200" s="32">
        <v>0</v>
      </c>
      <c r="L200" s="32">
        <v>227740.79</v>
      </c>
      <c r="M200" s="32">
        <v>0</v>
      </c>
      <c r="N200" s="32">
        <v>0</v>
      </c>
      <c r="O200" s="32">
        <v>0</v>
      </c>
      <c r="P200" s="32">
        <v>0</v>
      </c>
      <c r="Q200" s="32">
        <v>2816263</v>
      </c>
      <c r="R200" s="32">
        <v>0</v>
      </c>
      <c r="S200" s="32">
        <v>606741.55</v>
      </c>
      <c r="T200" s="32">
        <v>0</v>
      </c>
      <c r="U200" s="32">
        <v>0</v>
      </c>
      <c r="V200" s="32">
        <v>0</v>
      </c>
      <c r="W200" s="32">
        <v>0</v>
      </c>
      <c r="X200" s="32">
        <v>2126722</v>
      </c>
      <c r="Y200" s="32">
        <v>0</v>
      </c>
      <c r="Z200" s="32">
        <v>630997</v>
      </c>
      <c r="AA200" s="32">
        <v>0</v>
      </c>
      <c r="AB200" s="32">
        <v>0</v>
      </c>
      <c r="AC200" s="32">
        <v>0</v>
      </c>
      <c r="AD200" s="32">
        <v>0</v>
      </c>
      <c r="AE200" s="32">
        <v>2173501</v>
      </c>
      <c r="AF200" s="32">
        <v>0</v>
      </c>
      <c r="AG200" s="32">
        <v>630292</v>
      </c>
      <c r="AH200" s="32">
        <v>0</v>
      </c>
      <c r="AI200" s="32">
        <v>0</v>
      </c>
      <c r="AJ200" s="32">
        <v>0</v>
      </c>
      <c r="AK200" s="32">
        <v>0</v>
      </c>
      <c r="AL200" s="32">
        <v>2316120</v>
      </c>
      <c r="AM200" s="32">
        <v>0</v>
      </c>
      <c r="AN200" s="32">
        <v>662949</v>
      </c>
      <c r="AO200" s="32">
        <v>0</v>
      </c>
      <c r="AP200" s="32">
        <v>0</v>
      </c>
      <c r="AQ200" s="32">
        <v>0</v>
      </c>
      <c r="AR200" s="32">
        <v>0</v>
      </c>
      <c r="AS200" s="32">
        <v>2447524</v>
      </c>
      <c r="AT200" s="32">
        <v>0</v>
      </c>
      <c r="AU200" s="32">
        <v>689323</v>
      </c>
      <c r="AV200" s="32">
        <v>0</v>
      </c>
      <c r="AW200" s="32">
        <v>0</v>
      </c>
      <c r="AX200" s="32">
        <v>0</v>
      </c>
      <c r="AY200" s="32">
        <v>0</v>
      </c>
      <c r="AZ200" s="32">
        <v>2437040</v>
      </c>
      <c r="BA200" s="32">
        <v>0</v>
      </c>
      <c r="BB200" s="32">
        <v>704449</v>
      </c>
      <c r="BC200" s="32">
        <v>0</v>
      </c>
      <c r="BD200" s="32">
        <v>0</v>
      </c>
      <c r="BE200" s="32">
        <v>0</v>
      </c>
      <c r="BF200" s="32">
        <v>0</v>
      </c>
      <c r="BG200" s="32">
        <v>2489556</v>
      </c>
      <c r="BH200" s="32">
        <v>0</v>
      </c>
      <c r="BI200" s="32">
        <v>718074</v>
      </c>
      <c r="BJ200" s="32">
        <v>0</v>
      </c>
      <c r="BK200" s="32">
        <v>0</v>
      </c>
      <c r="BL200" s="32">
        <v>0</v>
      </c>
      <c r="BM200" s="32">
        <v>0</v>
      </c>
      <c r="BN200" s="32">
        <v>2441481</v>
      </c>
      <c r="BO200" s="32">
        <v>0</v>
      </c>
      <c r="BP200" s="32">
        <v>725000</v>
      </c>
      <c r="BQ200" s="32">
        <v>0</v>
      </c>
      <c r="BR200" s="32">
        <v>0</v>
      </c>
      <c r="BS200" s="32">
        <v>0</v>
      </c>
      <c r="BT200" s="32">
        <v>0</v>
      </c>
      <c r="BU200" s="32">
        <v>2447073</v>
      </c>
      <c r="BV200" s="32">
        <v>151816</v>
      </c>
      <c r="BW200" s="32">
        <v>749400</v>
      </c>
      <c r="BX200" s="32">
        <v>0</v>
      </c>
      <c r="BY200" s="32">
        <v>0</v>
      </c>
      <c r="BZ200" s="32">
        <v>0</v>
      </c>
      <c r="CA200" s="32">
        <v>0</v>
      </c>
      <c r="CB200" s="32">
        <v>2516974</v>
      </c>
      <c r="CC200" s="32">
        <v>154325</v>
      </c>
      <c r="CD200" s="32">
        <v>759150</v>
      </c>
      <c r="CE200" s="32">
        <v>0</v>
      </c>
      <c r="CF200" s="32">
        <v>0</v>
      </c>
      <c r="CG200" s="32">
        <v>0</v>
      </c>
      <c r="CH200" s="32">
        <v>0</v>
      </c>
      <c r="CI200" s="32">
        <v>2346500</v>
      </c>
      <c r="CJ200" s="32">
        <v>217088</v>
      </c>
      <c r="CK200" s="32">
        <v>730699</v>
      </c>
      <c r="CL200" s="32">
        <v>0</v>
      </c>
      <c r="CO200" s="32">
        <v>0</v>
      </c>
      <c r="CP200" s="32">
        <v>2217111</v>
      </c>
      <c r="CQ200" s="32">
        <v>212608</v>
      </c>
      <c r="CR200" s="32">
        <v>760685</v>
      </c>
      <c r="CS200" s="32">
        <v>0</v>
      </c>
      <c r="CV200" s="32">
        <v>3085</v>
      </c>
      <c r="CW200" s="32">
        <v>2646967</v>
      </c>
      <c r="CX200" s="32">
        <v>186036</v>
      </c>
      <c r="CY200" s="32">
        <v>862867</v>
      </c>
      <c r="CZ200" s="32">
        <v>0</v>
      </c>
      <c r="DC200" s="32">
        <v>545</v>
      </c>
      <c r="DD200" s="32">
        <v>2739668</v>
      </c>
      <c r="DF200" s="32">
        <v>864500</v>
      </c>
      <c r="DG200" s="32">
        <v>0</v>
      </c>
      <c r="DK200" s="32">
        <v>3282138</v>
      </c>
      <c r="DM200" s="32">
        <v>772800</v>
      </c>
      <c r="DN200" s="32">
        <v>0</v>
      </c>
      <c r="DQ200" s="32">
        <v>1494</v>
      </c>
      <c r="DR200" s="32">
        <v>3418044</v>
      </c>
      <c r="DT200" s="32">
        <v>791700</v>
      </c>
      <c r="DU200" s="32">
        <v>0</v>
      </c>
      <c r="DX200" s="38">
        <v>110336</v>
      </c>
      <c r="DY200" s="36">
        <v>3658361</v>
      </c>
      <c r="DZ200" s="37"/>
      <c r="EA200" s="38">
        <v>725500</v>
      </c>
      <c r="EB200" s="32">
        <v>0</v>
      </c>
      <c r="EF200" s="32">
        <v>3530136</v>
      </c>
      <c r="EH200" s="32">
        <v>724600</v>
      </c>
      <c r="EI200" s="32">
        <v>0</v>
      </c>
      <c r="EM200" s="32">
        <v>3680333</v>
      </c>
      <c r="EO200" s="32">
        <v>727600</v>
      </c>
      <c r="EP200" s="32">
        <v>0</v>
      </c>
      <c r="ET200" s="32">
        <v>3645884</v>
      </c>
      <c r="EV200" s="32">
        <v>1012355</v>
      </c>
      <c r="EW200" s="32">
        <v>0</v>
      </c>
      <c r="FA200" s="32">
        <v>3908464</v>
      </c>
      <c r="FC200" s="32">
        <v>1446546</v>
      </c>
      <c r="FD200" s="32">
        <v>0</v>
      </c>
      <c r="FH200" s="32">
        <v>4084028</v>
      </c>
      <c r="FJ200" s="32">
        <v>1453335</v>
      </c>
      <c r="FK200" s="32">
        <v>0</v>
      </c>
      <c r="FM200" s="32">
        <v>5377</v>
      </c>
      <c r="FO200" s="5">
        <v>3768782</v>
      </c>
      <c r="FP200" s="5">
        <v>0</v>
      </c>
      <c r="FQ200" s="5">
        <v>1629153</v>
      </c>
      <c r="FR200" s="5">
        <v>0</v>
      </c>
      <c r="FS200" s="5">
        <v>0</v>
      </c>
      <c r="FT200" s="5">
        <v>0</v>
      </c>
      <c r="FU200" s="5">
        <v>0</v>
      </c>
      <c r="FV200" s="5">
        <v>3203112</v>
      </c>
      <c r="FW200" s="5">
        <v>0</v>
      </c>
      <c r="FX200" s="5">
        <v>2064470</v>
      </c>
      <c r="FY200" s="5">
        <v>0</v>
      </c>
      <c r="FZ200" s="5">
        <v>0</v>
      </c>
      <c r="GA200" s="5">
        <v>0</v>
      </c>
      <c r="GB200" s="5">
        <v>0</v>
      </c>
      <c r="GC200" s="5">
        <v>3069016</v>
      </c>
      <c r="GD200" s="5">
        <v>0</v>
      </c>
      <c r="GE200" s="5">
        <v>2379820</v>
      </c>
      <c r="GF200" s="5">
        <v>0</v>
      </c>
      <c r="GG200" s="5">
        <v>0</v>
      </c>
      <c r="GH200" s="5">
        <v>0</v>
      </c>
      <c r="GI200" s="5">
        <v>0</v>
      </c>
      <c r="GJ200" s="5">
        <f>INDEX(Sheet1!$D$2:$D$434,MATCH(Data!B200,Sheet1!$B$2:$B$434,0))</f>
        <v>3072385</v>
      </c>
      <c r="GK200" s="5">
        <f>INDEX(Sheet1!$E$2:$E$434,MATCH(Data!B200,Sheet1!$B$2:$B$434,0))</f>
        <v>0</v>
      </c>
      <c r="GL200" s="5">
        <f>INDEX(Sheet1!$H$2:$H$434,MATCH(Data!B200,Sheet1!$B$2:$B$434,0))</f>
        <v>2605020</v>
      </c>
      <c r="GM200" s="5">
        <f>INDEX(Sheet1!$K$2:$K$434,MATCH(Data!B200,Sheet1!$B$2:$B$434,0))</f>
        <v>0</v>
      </c>
      <c r="GN200" s="5">
        <f>INDEX(Sheet1!$F$2:$F$434,MATCH(Data!B200,Sheet1!$B$2:$B$434,0))</f>
        <v>0</v>
      </c>
      <c r="GO200" s="5">
        <f>INDEX(Sheet1!$I$2:$I$434,MATCH(Data!B200,Sheet1!$B$2:$B$434,0))</f>
        <v>0</v>
      </c>
      <c r="GP200" s="5">
        <f>INDEX(Sheet1!$J$2:$J$434,MATCH(Data!B200,Sheet1!$B$2:$B$434,0))</f>
        <v>0</v>
      </c>
      <c r="GQ200" s="5">
        <v>3101778</v>
      </c>
      <c r="GR200" s="5">
        <v>0</v>
      </c>
      <c r="GS200" s="5">
        <v>2673620</v>
      </c>
      <c r="GT200" s="5">
        <v>0</v>
      </c>
      <c r="GU200" s="5">
        <v>0</v>
      </c>
      <c r="GV200" s="5">
        <v>0</v>
      </c>
      <c r="GW200" s="5">
        <v>0</v>
      </c>
    </row>
    <row r="201" spans="1:205" ht="12.75">
      <c r="A201" s="32">
        <v>3206</v>
      </c>
      <c r="B201" s="32" t="s">
        <v>282</v>
      </c>
      <c r="C201" s="32">
        <v>1294750</v>
      </c>
      <c r="D201" s="32">
        <v>0</v>
      </c>
      <c r="E201" s="32">
        <v>118500</v>
      </c>
      <c r="F201" s="32">
        <v>0</v>
      </c>
      <c r="G201" s="32">
        <v>0</v>
      </c>
      <c r="H201" s="32">
        <v>1500</v>
      </c>
      <c r="I201" s="32">
        <v>0</v>
      </c>
      <c r="J201" s="32">
        <v>1225400</v>
      </c>
      <c r="K201" s="32">
        <v>0</v>
      </c>
      <c r="L201" s="32">
        <v>117435</v>
      </c>
      <c r="M201" s="32">
        <v>0</v>
      </c>
      <c r="N201" s="32">
        <v>0</v>
      </c>
      <c r="O201" s="32">
        <v>1500</v>
      </c>
      <c r="P201" s="32">
        <v>0</v>
      </c>
      <c r="Q201" s="32">
        <v>1206625</v>
      </c>
      <c r="R201" s="32">
        <v>0</v>
      </c>
      <c r="S201" s="32">
        <v>116390</v>
      </c>
      <c r="T201" s="32">
        <v>0</v>
      </c>
      <c r="U201" s="32">
        <v>0</v>
      </c>
      <c r="V201" s="32">
        <v>1500</v>
      </c>
      <c r="W201" s="32">
        <v>0</v>
      </c>
      <c r="X201" s="32">
        <v>780991</v>
      </c>
      <c r="Y201" s="32">
        <v>0</v>
      </c>
      <c r="Z201" s="32">
        <v>294955</v>
      </c>
      <c r="AA201" s="32">
        <v>0</v>
      </c>
      <c r="AB201" s="32">
        <v>0</v>
      </c>
      <c r="AC201" s="32">
        <v>1500</v>
      </c>
      <c r="AD201" s="32">
        <v>0</v>
      </c>
      <c r="AE201" s="32">
        <v>733340</v>
      </c>
      <c r="AF201" s="32">
        <v>0</v>
      </c>
      <c r="AG201" s="32">
        <v>295050</v>
      </c>
      <c r="AH201" s="32">
        <v>0</v>
      </c>
      <c r="AI201" s="32">
        <v>0</v>
      </c>
      <c r="AJ201" s="32">
        <v>1500</v>
      </c>
      <c r="AK201" s="32">
        <v>0</v>
      </c>
      <c r="AL201" s="32">
        <v>828463</v>
      </c>
      <c r="AM201" s="32">
        <v>0</v>
      </c>
      <c r="AN201" s="32">
        <v>293416</v>
      </c>
      <c r="AO201" s="32">
        <v>0</v>
      </c>
      <c r="AP201" s="32">
        <v>0</v>
      </c>
      <c r="AQ201" s="32">
        <v>2000</v>
      </c>
      <c r="AR201" s="32">
        <v>0</v>
      </c>
      <c r="AS201" s="32">
        <v>776645</v>
      </c>
      <c r="AT201" s="32">
        <v>0</v>
      </c>
      <c r="AU201" s="32">
        <v>297700</v>
      </c>
      <c r="AV201" s="32">
        <v>0</v>
      </c>
      <c r="AW201" s="32">
        <v>0</v>
      </c>
      <c r="AX201" s="32">
        <v>0</v>
      </c>
      <c r="AY201" s="32">
        <v>0</v>
      </c>
      <c r="AZ201" s="32">
        <v>809068</v>
      </c>
      <c r="BA201" s="32">
        <v>0</v>
      </c>
      <c r="BB201" s="32">
        <v>296645</v>
      </c>
      <c r="BC201" s="32">
        <v>0</v>
      </c>
      <c r="BD201" s="32">
        <v>0</v>
      </c>
      <c r="BE201" s="32">
        <v>0</v>
      </c>
      <c r="BF201" s="32">
        <v>0</v>
      </c>
      <c r="BG201" s="32">
        <v>889714</v>
      </c>
      <c r="BH201" s="32">
        <v>0</v>
      </c>
      <c r="BI201" s="32">
        <v>294870</v>
      </c>
      <c r="BJ201" s="32">
        <v>0</v>
      </c>
      <c r="BK201" s="32">
        <v>0</v>
      </c>
      <c r="BL201" s="32">
        <v>0</v>
      </c>
      <c r="BM201" s="32">
        <v>0</v>
      </c>
      <c r="BN201" s="32">
        <v>1027150</v>
      </c>
      <c r="BO201" s="32">
        <v>0</v>
      </c>
      <c r="BP201" s="32">
        <v>303930</v>
      </c>
      <c r="BQ201" s="32">
        <v>0</v>
      </c>
      <c r="BR201" s="32">
        <v>0</v>
      </c>
      <c r="BS201" s="32">
        <v>20000</v>
      </c>
      <c r="BT201" s="32">
        <v>0</v>
      </c>
      <c r="BU201" s="32">
        <v>973661</v>
      </c>
      <c r="BV201" s="32">
        <v>0</v>
      </c>
      <c r="BW201" s="32">
        <v>263063</v>
      </c>
      <c r="BX201" s="32">
        <v>0</v>
      </c>
      <c r="BY201" s="32">
        <v>0</v>
      </c>
      <c r="BZ201" s="32">
        <v>25000</v>
      </c>
      <c r="CA201" s="32">
        <v>0</v>
      </c>
      <c r="CB201" s="32">
        <v>1039782</v>
      </c>
      <c r="CC201" s="32">
        <v>0</v>
      </c>
      <c r="CD201" s="32">
        <v>260832</v>
      </c>
      <c r="CE201" s="32">
        <v>0</v>
      </c>
      <c r="CF201" s="32">
        <v>0</v>
      </c>
      <c r="CG201" s="32">
        <v>30000</v>
      </c>
      <c r="CH201" s="32">
        <v>0</v>
      </c>
      <c r="CI201" s="32">
        <v>1013969</v>
      </c>
      <c r="CK201" s="32">
        <v>263000</v>
      </c>
      <c r="CL201" s="32">
        <v>0</v>
      </c>
      <c r="CN201" s="32">
        <v>30000</v>
      </c>
      <c r="CO201" s="32">
        <v>0</v>
      </c>
      <c r="CP201" s="32">
        <v>1018242</v>
      </c>
      <c r="CR201" s="32">
        <v>265000</v>
      </c>
      <c r="CS201" s="32">
        <v>0</v>
      </c>
      <c r="CU201" s="32">
        <v>25000</v>
      </c>
      <c r="CV201" s="32">
        <v>0</v>
      </c>
      <c r="CW201" s="32">
        <v>1134901</v>
      </c>
      <c r="CY201" s="32">
        <v>260075</v>
      </c>
      <c r="CZ201" s="32">
        <v>0</v>
      </c>
      <c r="DB201" s="32">
        <v>30000</v>
      </c>
      <c r="DC201" s="32">
        <v>0</v>
      </c>
      <c r="DD201" s="32">
        <v>1050960</v>
      </c>
      <c r="DF201" s="32">
        <v>256655</v>
      </c>
      <c r="DG201" s="32">
        <v>0</v>
      </c>
      <c r="DI201" s="32">
        <v>30000</v>
      </c>
      <c r="DK201" s="32">
        <v>1313264</v>
      </c>
      <c r="DN201" s="32">
        <v>0</v>
      </c>
      <c r="DP201" s="32">
        <v>30000</v>
      </c>
      <c r="DR201" s="32">
        <v>1500000</v>
      </c>
      <c r="DU201" s="32">
        <v>0</v>
      </c>
      <c r="DX201" s="35"/>
      <c r="DY201" s="36">
        <v>1368800</v>
      </c>
      <c r="DZ201" s="37"/>
      <c r="EA201" s="35"/>
      <c r="EB201" s="32">
        <v>0</v>
      </c>
      <c r="EF201" s="32">
        <v>1373470</v>
      </c>
      <c r="EI201" s="32">
        <v>0</v>
      </c>
      <c r="EM201" s="32">
        <v>1562056</v>
      </c>
      <c r="EP201" s="32">
        <v>0</v>
      </c>
      <c r="ER201" s="32">
        <v>18780</v>
      </c>
      <c r="ET201" s="32">
        <v>1683984</v>
      </c>
      <c r="EW201" s="32">
        <v>0</v>
      </c>
      <c r="FA201" s="32">
        <v>1794134</v>
      </c>
      <c r="FD201" s="32">
        <v>0</v>
      </c>
      <c r="FH201" s="32">
        <v>1822967</v>
      </c>
      <c r="FI201" s="32"/>
      <c r="FJ201" s="32"/>
      <c r="FK201" s="32">
        <v>0</v>
      </c>
      <c r="FM201" s="32"/>
      <c r="FO201" s="5">
        <v>1777664</v>
      </c>
      <c r="FP201" s="5">
        <v>0</v>
      </c>
      <c r="FQ201" s="5">
        <v>0</v>
      </c>
      <c r="FR201" s="5">
        <v>0</v>
      </c>
      <c r="FS201" s="5">
        <v>0</v>
      </c>
      <c r="FT201" s="5">
        <v>0</v>
      </c>
      <c r="FU201" s="5">
        <v>0</v>
      </c>
      <c r="FV201" s="5">
        <v>1840169</v>
      </c>
      <c r="FW201" s="5">
        <v>0</v>
      </c>
      <c r="FX201" s="5">
        <v>0</v>
      </c>
      <c r="FY201" s="5">
        <v>0</v>
      </c>
      <c r="FZ201" s="5">
        <v>0</v>
      </c>
      <c r="GA201" s="5">
        <v>0</v>
      </c>
      <c r="GB201" s="5">
        <v>0</v>
      </c>
      <c r="GC201" s="5">
        <v>1858474</v>
      </c>
      <c r="GD201" s="5">
        <v>0</v>
      </c>
      <c r="GE201" s="5">
        <v>0</v>
      </c>
      <c r="GF201" s="5">
        <v>0</v>
      </c>
      <c r="GG201" s="5">
        <v>0</v>
      </c>
      <c r="GH201" s="5">
        <v>48000</v>
      </c>
      <c r="GI201" s="5">
        <v>0</v>
      </c>
      <c r="GJ201" s="5">
        <f>INDEX(Sheet1!$D$2:$D$434,MATCH(Data!B201,Sheet1!$B$2:$B$434,0))</f>
        <v>1860647</v>
      </c>
      <c r="GK201" s="5">
        <f>INDEX(Sheet1!$E$2:$E$434,MATCH(Data!B201,Sheet1!$B$2:$B$434,0))</f>
        <v>0</v>
      </c>
      <c r="GL201" s="5">
        <f>INDEX(Sheet1!$H$2:$H$434,MATCH(Data!B201,Sheet1!$B$2:$B$434,0))</f>
        <v>0</v>
      </c>
      <c r="GM201" s="5">
        <f>INDEX(Sheet1!$K$2:$K$434,MATCH(Data!B201,Sheet1!$B$2:$B$434,0))</f>
        <v>0</v>
      </c>
      <c r="GN201" s="5">
        <f>INDEX(Sheet1!$F$2:$F$434,MATCH(Data!B201,Sheet1!$B$2:$B$434,0))</f>
        <v>0</v>
      </c>
      <c r="GO201" s="5">
        <f>INDEX(Sheet1!$I$2:$I$434,MATCH(Data!B201,Sheet1!$B$2:$B$434,0))</f>
        <v>0</v>
      </c>
      <c r="GP201" s="5">
        <f>INDEX(Sheet1!$J$2:$J$434,MATCH(Data!B201,Sheet1!$B$2:$B$434,0))</f>
        <v>0</v>
      </c>
      <c r="GQ201" s="5">
        <v>1525622</v>
      </c>
      <c r="GR201" s="5">
        <v>0</v>
      </c>
      <c r="GS201" s="5">
        <v>0</v>
      </c>
      <c r="GT201" s="5">
        <v>0</v>
      </c>
      <c r="GU201" s="5">
        <v>0</v>
      </c>
      <c r="GV201" s="5">
        <v>0</v>
      </c>
      <c r="GW201" s="5">
        <v>0</v>
      </c>
    </row>
    <row r="202" spans="1:205" ht="12.75">
      <c r="A202" s="32">
        <v>3213</v>
      </c>
      <c r="B202" s="32" t="s">
        <v>283</v>
      </c>
      <c r="C202" s="32">
        <v>1285472</v>
      </c>
      <c r="D202" s="32">
        <v>0</v>
      </c>
      <c r="E202" s="32">
        <v>186950</v>
      </c>
      <c r="F202" s="32">
        <v>0</v>
      </c>
      <c r="G202" s="32">
        <v>0</v>
      </c>
      <c r="H202" s="32">
        <v>13695</v>
      </c>
      <c r="I202" s="32">
        <v>0</v>
      </c>
      <c r="J202" s="32">
        <v>1234998</v>
      </c>
      <c r="K202" s="32">
        <v>0</v>
      </c>
      <c r="L202" s="32">
        <v>187616</v>
      </c>
      <c r="M202" s="32">
        <v>0</v>
      </c>
      <c r="N202" s="32">
        <v>0</v>
      </c>
      <c r="O202" s="32">
        <v>14078</v>
      </c>
      <c r="P202" s="32">
        <v>0</v>
      </c>
      <c r="Q202" s="32">
        <v>1201373</v>
      </c>
      <c r="R202" s="32">
        <v>0</v>
      </c>
      <c r="S202" s="32">
        <v>181466</v>
      </c>
      <c r="T202" s="32">
        <v>0</v>
      </c>
      <c r="U202" s="32">
        <v>0</v>
      </c>
      <c r="V202" s="32">
        <v>14578</v>
      </c>
      <c r="W202" s="32">
        <v>0</v>
      </c>
      <c r="X202" s="32">
        <v>849028</v>
      </c>
      <c r="Y202" s="32">
        <v>0</v>
      </c>
      <c r="Z202" s="32">
        <v>176785</v>
      </c>
      <c r="AA202" s="32">
        <v>0</v>
      </c>
      <c r="AB202" s="32">
        <v>0</v>
      </c>
      <c r="AC202" s="32">
        <v>15078</v>
      </c>
      <c r="AD202" s="32">
        <v>0</v>
      </c>
      <c r="AE202" s="32">
        <v>756850</v>
      </c>
      <c r="AF202" s="32">
        <v>17155</v>
      </c>
      <c r="AG202" s="32">
        <v>192365</v>
      </c>
      <c r="AH202" s="32">
        <v>0</v>
      </c>
      <c r="AI202" s="32">
        <v>0</v>
      </c>
      <c r="AJ202" s="32">
        <v>15651</v>
      </c>
      <c r="AK202" s="32">
        <v>0</v>
      </c>
      <c r="AL202" s="32">
        <v>854507</v>
      </c>
      <c r="AM202" s="32">
        <v>22875</v>
      </c>
      <c r="AN202" s="32">
        <v>181907</v>
      </c>
      <c r="AO202" s="32">
        <v>0</v>
      </c>
      <c r="AP202" s="32">
        <v>0</v>
      </c>
      <c r="AQ202" s="32">
        <v>16135</v>
      </c>
      <c r="AR202" s="32">
        <v>0</v>
      </c>
      <c r="AS202" s="32">
        <v>898527</v>
      </c>
      <c r="AT202" s="32">
        <v>22875</v>
      </c>
      <c r="AU202" s="32">
        <v>191705</v>
      </c>
      <c r="AV202" s="32">
        <v>0</v>
      </c>
      <c r="AW202" s="32">
        <v>0</v>
      </c>
      <c r="AX202" s="32">
        <v>16522</v>
      </c>
      <c r="AY202" s="32">
        <v>0</v>
      </c>
      <c r="AZ202" s="32">
        <v>975020</v>
      </c>
      <c r="BA202" s="32">
        <v>22874</v>
      </c>
      <c r="BB202" s="32">
        <v>190725</v>
      </c>
      <c r="BC202" s="32">
        <v>0</v>
      </c>
      <c r="BD202" s="32">
        <v>0</v>
      </c>
      <c r="BE202" s="32">
        <v>16935</v>
      </c>
      <c r="BF202" s="32">
        <v>0</v>
      </c>
      <c r="BG202" s="32">
        <v>1256325</v>
      </c>
      <c r="BH202" s="32">
        <v>22874</v>
      </c>
      <c r="BI202" s="32">
        <v>195325</v>
      </c>
      <c r="BJ202" s="32">
        <v>0</v>
      </c>
      <c r="BK202" s="32">
        <v>0</v>
      </c>
      <c r="BL202" s="32">
        <v>17164</v>
      </c>
      <c r="BM202" s="32">
        <v>0</v>
      </c>
      <c r="BN202" s="32">
        <v>1341207</v>
      </c>
      <c r="BO202" s="32">
        <v>22874</v>
      </c>
      <c r="BP202" s="32">
        <v>189865</v>
      </c>
      <c r="BQ202" s="32">
        <v>0</v>
      </c>
      <c r="BR202" s="32">
        <v>0</v>
      </c>
      <c r="BS202" s="32">
        <v>17387</v>
      </c>
      <c r="BT202" s="32">
        <v>0</v>
      </c>
      <c r="BU202" s="32">
        <v>1778839</v>
      </c>
      <c r="BV202" s="32">
        <v>0</v>
      </c>
      <c r="BW202" s="32">
        <v>199275</v>
      </c>
      <c r="BX202" s="32">
        <v>0</v>
      </c>
      <c r="BY202" s="32">
        <v>0</v>
      </c>
      <c r="BZ202" s="32">
        <v>18082</v>
      </c>
      <c r="CA202" s="32">
        <v>0</v>
      </c>
      <c r="CB202" s="32">
        <v>1907401</v>
      </c>
      <c r="CC202" s="32">
        <v>0</v>
      </c>
      <c r="CD202" s="32">
        <v>490016</v>
      </c>
      <c r="CE202" s="32">
        <v>0</v>
      </c>
      <c r="CF202" s="32">
        <v>0</v>
      </c>
      <c r="CG202" s="32">
        <v>18264</v>
      </c>
      <c r="CH202" s="32">
        <v>0</v>
      </c>
      <c r="CI202" s="32">
        <v>2014893</v>
      </c>
      <c r="CK202" s="32">
        <v>492943</v>
      </c>
      <c r="CL202" s="32">
        <v>0</v>
      </c>
      <c r="CN202" s="32">
        <v>18812</v>
      </c>
      <c r="CO202" s="32">
        <v>0</v>
      </c>
      <c r="CP202" s="32">
        <v>2099807</v>
      </c>
      <c r="CR202" s="32">
        <v>491105</v>
      </c>
      <c r="CS202" s="32">
        <v>0</v>
      </c>
      <c r="CU202" s="32">
        <v>16000</v>
      </c>
      <c r="CV202" s="32">
        <v>0</v>
      </c>
      <c r="CW202" s="32">
        <v>2440811</v>
      </c>
      <c r="CX202" s="32">
        <v>12356</v>
      </c>
      <c r="CY202" s="32">
        <v>498055</v>
      </c>
      <c r="CZ202" s="32">
        <v>0</v>
      </c>
      <c r="DB202" s="32">
        <v>16000</v>
      </c>
      <c r="DC202" s="32">
        <v>0</v>
      </c>
      <c r="DD202" s="32">
        <v>2573971</v>
      </c>
      <c r="DE202" s="32">
        <v>12357</v>
      </c>
      <c r="DF202" s="32">
        <v>498055</v>
      </c>
      <c r="DG202" s="32">
        <v>0</v>
      </c>
      <c r="DI202" s="32">
        <v>16000</v>
      </c>
      <c r="DK202" s="32">
        <v>2784448.46</v>
      </c>
      <c r="DL202" s="32">
        <v>12356.54</v>
      </c>
      <c r="DM202" s="32">
        <v>499843</v>
      </c>
      <c r="DN202" s="32">
        <v>0</v>
      </c>
      <c r="DP202" s="32">
        <v>16000</v>
      </c>
      <c r="DR202" s="32">
        <v>2682368</v>
      </c>
      <c r="DS202" s="32">
        <v>12357</v>
      </c>
      <c r="DT202" s="32">
        <v>302505</v>
      </c>
      <c r="DU202" s="32">
        <v>0</v>
      </c>
      <c r="DW202" s="32">
        <v>16000</v>
      </c>
      <c r="DX202" s="35"/>
      <c r="DY202" s="36">
        <v>2623227</v>
      </c>
      <c r="DZ202" s="37"/>
      <c r="EA202" s="38">
        <v>271167</v>
      </c>
      <c r="EB202" s="32">
        <v>0</v>
      </c>
      <c r="ED202" s="32">
        <v>21000</v>
      </c>
      <c r="EF202" s="32">
        <v>2690600</v>
      </c>
      <c r="EH202" s="32">
        <v>296830</v>
      </c>
      <c r="EI202" s="32">
        <v>0</v>
      </c>
      <c r="EK202" s="32">
        <v>30000</v>
      </c>
      <c r="EM202" s="32">
        <v>2769997</v>
      </c>
      <c r="EN202" s="32">
        <v>38043</v>
      </c>
      <c r="EO202" s="32">
        <v>302400</v>
      </c>
      <c r="EP202" s="32">
        <v>0</v>
      </c>
      <c r="ER202" s="32">
        <v>30000</v>
      </c>
      <c r="ET202" s="32">
        <v>3033011</v>
      </c>
      <c r="EU202" s="32">
        <v>74344</v>
      </c>
      <c r="EV202" s="32">
        <v>148918</v>
      </c>
      <c r="EW202" s="32">
        <v>0</v>
      </c>
      <c r="EY202" s="32">
        <v>30000</v>
      </c>
      <c r="FA202" s="32">
        <v>2870665</v>
      </c>
      <c r="FB202" s="32">
        <v>78580</v>
      </c>
      <c r="FC202" s="32">
        <v>144275</v>
      </c>
      <c r="FD202" s="32">
        <v>0</v>
      </c>
      <c r="FF202" s="32">
        <v>30000</v>
      </c>
      <c r="FH202" s="32">
        <v>2593999</v>
      </c>
      <c r="FI202" s="32">
        <v>78580</v>
      </c>
      <c r="FJ202" s="32">
        <v>262000</v>
      </c>
      <c r="FK202" s="32">
        <v>0</v>
      </c>
      <c r="FM202" s="32">
        <v>60000</v>
      </c>
      <c r="FO202" s="5">
        <v>2600184</v>
      </c>
      <c r="FP202" s="5">
        <v>78580</v>
      </c>
      <c r="FQ202" s="5">
        <v>262000</v>
      </c>
      <c r="FR202" s="5">
        <v>0</v>
      </c>
      <c r="FS202" s="5">
        <v>0</v>
      </c>
      <c r="FT202" s="5">
        <v>145000</v>
      </c>
      <c r="FU202" s="5">
        <v>0</v>
      </c>
      <c r="FV202" s="5">
        <v>2715701</v>
      </c>
      <c r="FW202" s="5">
        <v>0</v>
      </c>
      <c r="FX202" s="5">
        <v>400000</v>
      </c>
      <c r="FY202" s="5">
        <v>0</v>
      </c>
      <c r="FZ202" s="5">
        <v>0</v>
      </c>
      <c r="GA202" s="5">
        <v>165000</v>
      </c>
      <c r="GB202" s="5">
        <v>0</v>
      </c>
      <c r="GC202" s="5">
        <v>2601007</v>
      </c>
      <c r="GD202" s="5">
        <v>0</v>
      </c>
      <c r="GE202" s="5">
        <v>114000</v>
      </c>
      <c r="GF202" s="5">
        <v>0</v>
      </c>
      <c r="GG202" s="5">
        <v>0</v>
      </c>
      <c r="GH202" s="5">
        <v>315000</v>
      </c>
      <c r="GI202" s="5">
        <v>0</v>
      </c>
      <c r="GJ202" s="5">
        <f>INDEX(Sheet1!$D$2:$D$434,MATCH(Data!B202,Sheet1!$B$2:$B$434,0))</f>
        <v>2374496</v>
      </c>
      <c r="GK202" s="5">
        <f>INDEX(Sheet1!$E$2:$E$434,MATCH(Data!B202,Sheet1!$B$2:$B$434,0))</f>
        <v>0</v>
      </c>
      <c r="GL202" s="5">
        <f>INDEX(Sheet1!$H$2:$H$434,MATCH(Data!B202,Sheet1!$B$2:$B$434,0))</f>
        <v>0</v>
      </c>
      <c r="GM202" s="5">
        <f>INDEX(Sheet1!$K$2:$K$434,MATCH(Data!B202,Sheet1!$B$2:$B$434,0))</f>
        <v>0</v>
      </c>
      <c r="GN202" s="5">
        <f>INDEX(Sheet1!$F$2:$F$434,MATCH(Data!B202,Sheet1!$B$2:$B$434,0))</f>
        <v>0</v>
      </c>
      <c r="GO202" s="5">
        <f>INDEX(Sheet1!$I$2:$I$434,MATCH(Data!B202,Sheet1!$B$2:$B$434,0))</f>
        <v>300000</v>
      </c>
      <c r="GP202" s="5">
        <f>INDEX(Sheet1!$J$2:$J$434,MATCH(Data!B202,Sheet1!$B$2:$B$434,0))</f>
        <v>0</v>
      </c>
      <c r="GQ202" s="5">
        <v>2498362</v>
      </c>
      <c r="GR202" s="5">
        <v>0</v>
      </c>
      <c r="GS202" s="5">
        <v>450449</v>
      </c>
      <c r="GT202" s="5">
        <v>0</v>
      </c>
      <c r="GU202" s="5">
        <v>0</v>
      </c>
      <c r="GV202" s="5">
        <v>300000</v>
      </c>
      <c r="GW202" s="5">
        <v>0</v>
      </c>
    </row>
    <row r="203" spans="1:205" ht="12.75">
      <c r="A203" s="32">
        <v>3220</v>
      </c>
      <c r="B203" s="32" t="s">
        <v>284</v>
      </c>
      <c r="C203" s="32">
        <v>3918073</v>
      </c>
      <c r="D203" s="32">
        <v>0</v>
      </c>
      <c r="E203" s="32">
        <v>192500</v>
      </c>
      <c r="F203" s="32">
        <v>0</v>
      </c>
      <c r="G203" s="32">
        <v>0</v>
      </c>
      <c r="H203" s="32">
        <v>0</v>
      </c>
      <c r="I203" s="32">
        <v>0</v>
      </c>
      <c r="J203" s="32">
        <v>3878285</v>
      </c>
      <c r="K203" s="32">
        <v>0</v>
      </c>
      <c r="L203" s="32">
        <v>275000</v>
      </c>
      <c r="M203" s="32">
        <v>0</v>
      </c>
      <c r="N203" s="32">
        <v>0</v>
      </c>
      <c r="O203" s="32">
        <v>0</v>
      </c>
      <c r="P203" s="32">
        <v>0</v>
      </c>
      <c r="Q203" s="32">
        <v>3760695</v>
      </c>
      <c r="R203" s="32">
        <v>0</v>
      </c>
      <c r="S203" s="32">
        <v>700000</v>
      </c>
      <c r="T203" s="32">
        <v>0</v>
      </c>
      <c r="U203" s="32">
        <v>0</v>
      </c>
      <c r="V203" s="32">
        <v>0</v>
      </c>
      <c r="W203" s="32">
        <v>0</v>
      </c>
      <c r="X203" s="32">
        <v>3402010</v>
      </c>
      <c r="Y203" s="32">
        <v>0</v>
      </c>
      <c r="Z203" s="32">
        <v>440126</v>
      </c>
      <c r="AA203" s="32">
        <v>0</v>
      </c>
      <c r="AB203" s="32">
        <v>0</v>
      </c>
      <c r="AC203" s="32">
        <v>0</v>
      </c>
      <c r="AD203" s="32">
        <v>0</v>
      </c>
      <c r="AE203" s="32">
        <v>3192372</v>
      </c>
      <c r="AF203" s="32">
        <v>70000</v>
      </c>
      <c r="AG203" s="32">
        <v>580226</v>
      </c>
      <c r="AH203" s="32">
        <v>0</v>
      </c>
      <c r="AI203" s="32">
        <v>0</v>
      </c>
      <c r="AJ203" s="32">
        <v>0</v>
      </c>
      <c r="AK203" s="32">
        <v>0</v>
      </c>
      <c r="AL203" s="32">
        <v>3309945</v>
      </c>
      <c r="AM203" s="32">
        <v>70000</v>
      </c>
      <c r="AN203" s="32">
        <v>705000</v>
      </c>
      <c r="AO203" s="32">
        <v>0</v>
      </c>
      <c r="AP203" s="32">
        <v>0</v>
      </c>
      <c r="AQ203" s="32">
        <v>0</v>
      </c>
      <c r="AR203" s="32">
        <v>0</v>
      </c>
      <c r="AS203" s="32">
        <v>3395214</v>
      </c>
      <c r="AT203" s="32">
        <v>70000</v>
      </c>
      <c r="AU203" s="32">
        <v>964628</v>
      </c>
      <c r="AV203" s="32">
        <v>0</v>
      </c>
      <c r="AW203" s="32">
        <v>0</v>
      </c>
      <c r="AX203" s="32">
        <v>0</v>
      </c>
      <c r="AY203" s="32">
        <v>0</v>
      </c>
      <c r="AZ203" s="32">
        <v>3671558</v>
      </c>
      <c r="BA203" s="32">
        <v>70000</v>
      </c>
      <c r="BB203" s="32">
        <v>976987</v>
      </c>
      <c r="BC203" s="32">
        <v>0</v>
      </c>
      <c r="BD203" s="32">
        <v>0</v>
      </c>
      <c r="BE203" s="32">
        <v>0</v>
      </c>
      <c r="BF203" s="32">
        <v>0</v>
      </c>
      <c r="BG203" s="32">
        <v>3923256</v>
      </c>
      <c r="BH203" s="32">
        <v>70000</v>
      </c>
      <c r="BI203" s="32">
        <v>1105182</v>
      </c>
      <c r="BJ203" s="32">
        <v>0</v>
      </c>
      <c r="BK203" s="32">
        <v>0</v>
      </c>
      <c r="BL203" s="32">
        <v>0</v>
      </c>
      <c r="BM203" s="32">
        <v>962</v>
      </c>
      <c r="BN203" s="32">
        <v>3666191</v>
      </c>
      <c r="BO203" s="32">
        <v>37027</v>
      </c>
      <c r="BP203" s="32">
        <v>1252031</v>
      </c>
      <c r="BQ203" s="32">
        <v>0</v>
      </c>
      <c r="BR203" s="32">
        <v>0</v>
      </c>
      <c r="BS203" s="32">
        <v>0</v>
      </c>
      <c r="BT203" s="32">
        <v>0</v>
      </c>
      <c r="BU203" s="32">
        <v>3796978</v>
      </c>
      <c r="BV203" s="32">
        <v>0</v>
      </c>
      <c r="BW203" s="32">
        <v>1576963</v>
      </c>
      <c r="BX203" s="32">
        <v>0</v>
      </c>
      <c r="BY203" s="32">
        <v>0</v>
      </c>
      <c r="BZ203" s="32">
        <v>0</v>
      </c>
      <c r="CA203" s="32">
        <v>3085</v>
      </c>
      <c r="CB203" s="32">
        <v>4639660</v>
      </c>
      <c r="CC203" s="32">
        <v>0</v>
      </c>
      <c r="CD203" s="32">
        <v>1090969</v>
      </c>
      <c r="CE203" s="32">
        <v>0</v>
      </c>
      <c r="CF203" s="32">
        <v>0</v>
      </c>
      <c r="CG203" s="32">
        <v>48610</v>
      </c>
      <c r="CH203" s="32">
        <v>566</v>
      </c>
      <c r="CI203" s="32">
        <v>4814486</v>
      </c>
      <c r="CK203" s="32">
        <v>1328640</v>
      </c>
      <c r="CL203" s="32">
        <v>0</v>
      </c>
      <c r="CN203" s="32">
        <v>48610</v>
      </c>
      <c r="CO203" s="32">
        <v>242</v>
      </c>
      <c r="CP203" s="32">
        <v>4816743</v>
      </c>
      <c r="CR203" s="32">
        <v>1414383</v>
      </c>
      <c r="CS203" s="32">
        <v>0</v>
      </c>
      <c r="CU203" s="32">
        <v>52259</v>
      </c>
      <c r="CV203" s="32">
        <v>1481</v>
      </c>
      <c r="CW203" s="32">
        <v>5111238</v>
      </c>
      <c r="CY203" s="32">
        <v>483475</v>
      </c>
      <c r="CZ203" s="32">
        <v>0</v>
      </c>
      <c r="DB203" s="32">
        <v>86693</v>
      </c>
      <c r="DC203" s="32">
        <v>0</v>
      </c>
      <c r="DD203" s="32">
        <v>4973399</v>
      </c>
      <c r="DG203" s="32">
        <v>0</v>
      </c>
      <c r="DI203" s="32">
        <v>169088</v>
      </c>
      <c r="DK203" s="32">
        <v>6242550</v>
      </c>
      <c r="DN203" s="32">
        <v>0</v>
      </c>
      <c r="DP203" s="32">
        <v>276809</v>
      </c>
      <c r="DR203" s="32">
        <v>6730845</v>
      </c>
      <c r="DU203" s="32">
        <v>0</v>
      </c>
      <c r="DW203" s="32">
        <v>277524</v>
      </c>
      <c r="DX203" s="35"/>
      <c r="DY203" s="36">
        <v>6923020</v>
      </c>
      <c r="DZ203" s="37"/>
      <c r="EA203" s="38">
        <v>135356</v>
      </c>
      <c r="EB203" s="32">
        <v>0</v>
      </c>
      <c r="ED203" s="32">
        <v>280536</v>
      </c>
      <c r="EF203" s="32">
        <v>6705293</v>
      </c>
      <c r="EG203" s="32">
        <v>130000</v>
      </c>
      <c r="EH203" s="32">
        <v>195202</v>
      </c>
      <c r="EI203" s="32">
        <v>0</v>
      </c>
      <c r="EK203" s="32">
        <v>260109</v>
      </c>
      <c r="EL203" s="32">
        <v>1972</v>
      </c>
      <c r="EM203" s="32">
        <v>6862655</v>
      </c>
      <c r="EN203" s="32">
        <v>146716</v>
      </c>
      <c r="EO203" s="32">
        <v>196975</v>
      </c>
      <c r="EP203" s="32">
        <v>0</v>
      </c>
      <c r="ER203" s="32">
        <v>260109</v>
      </c>
      <c r="ET203" s="32">
        <v>7349613</v>
      </c>
      <c r="EU203" s="32">
        <v>148840</v>
      </c>
      <c r="EV203" s="32">
        <v>197975</v>
      </c>
      <c r="EW203" s="32">
        <v>0</v>
      </c>
      <c r="EY203" s="32">
        <v>260109</v>
      </c>
      <c r="FA203" s="32">
        <v>7303571</v>
      </c>
      <c r="FB203" s="32">
        <v>144340</v>
      </c>
      <c r="FC203" s="32">
        <v>198176</v>
      </c>
      <c r="FD203" s="32">
        <v>0</v>
      </c>
      <c r="FF203" s="32">
        <v>260109</v>
      </c>
      <c r="FH203" s="32">
        <v>6907731</v>
      </c>
      <c r="FI203" s="32">
        <v>792128</v>
      </c>
      <c r="FJ203" s="32">
        <v>194875</v>
      </c>
      <c r="FK203" s="32">
        <v>0</v>
      </c>
      <c r="FL203" s="32"/>
      <c r="FM203" s="32">
        <v>250000</v>
      </c>
      <c r="FN203" s="32"/>
      <c r="FO203" s="5">
        <v>6551843</v>
      </c>
      <c r="FP203" s="5">
        <v>910273</v>
      </c>
      <c r="FQ203" s="5">
        <v>196213</v>
      </c>
      <c r="FR203" s="5">
        <v>0</v>
      </c>
      <c r="FS203" s="5">
        <v>0</v>
      </c>
      <c r="FT203" s="5">
        <v>260109</v>
      </c>
      <c r="FU203" s="5">
        <v>0</v>
      </c>
      <c r="FV203" s="5">
        <v>6969094</v>
      </c>
      <c r="FW203" s="5">
        <v>549240</v>
      </c>
      <c r="FX203" s="5">
        <v>1150000</v>
      </c>
      <c r="FY203" s="5">
        <v>0</v>
      </c>
      <c r="FZ203" s="5">
        <v>0</v>
      </c>
      <c r="GA203" s="5">
        <v>260109</v>
      </c>
      <c r="GB203" s="5">
        <v>0</v>
      </c>
      <c r="GC203" s="5">
        <v>7037512</v>
      </c>
      <c r="GD203" s="5">
        <v>548606</v>
      </c>
      <c r="GE203" s="5">
        <v>1471725</v>
      </c>
      <c r="GF203" s="5">
        <v>0</v>
      </c>
      <c r="GG203" s="5">
        <v>0</v>
      </c>
      <c r="GH203" s="5">
        <v>260109</v>
      </c>
      <c r="GI203" s="5">
        <v>0</v>
      </c>
      <c r="GJ203" s="5">
        <f>INDEX(Sheet1!$D$2:$D$434,MATCH(Data!B203,Sheet1!$B$2:$B$434,0))</f>
        <v>6866658</v>
      </c>
      <c r="GK203" s="5">
        <f>INDEX(Sheet1!$E$2:$E$434,MATCH(Data!B203,Sheet1!$B$2:$B$434,0))</f>
        <v>547809</v>
      </c>
      <c r="GL203" s="5">
        <f>INDEX(Sheet1!$H$2:$H$434,MATCH(Data!B203,Sheet1!$B$2:$B$434,0))</f>
        <v>1717853</v>
      </c>
      <c r="GM203" s="5">
        <f>INDEX(Sheet1!$K$2:$K$434,MATCH(Data!B203,Sheet1!$B$2:$B$434,0))</f>
        <v>0</v>
      </c>
      <c r="GN203" s="5">
        <f>INDEX(Sheet1!$F$2:$F$434,MATCH(Data!B203,Sheet1!$B$2:$B$434,0))</f>
        <v>0</v>
      </c>
      <c r="GO203" s="5">
        <f>INDEX(Sheet1!$I$2:$I$434,MATCH(Data!B203,Sheet1!$B$2:$B$434,0))</f>
        <v>260109</v>
      </c>
      <c r="GP203" s="5">
        <f>INDEX(Sheet1!$J$2:$J$434,MATCH(Data!B203,Sheet1!$B$2:$B$434,0))</f>
        <v>0</v>
      </c>
      <c r="GQ203" s="5">
        <v>6515291</v>
      </c>
      <c r="GR203" s="5">
        <v>555747</v>
      </c>
      <c r="GS203" s="5">
        <v>2403572</v>
      </c>
      <c r="GT203" s="5">
        <v>0</v>
      </c>
      <c r="GU203" s="5">
        <v>0</v>
      </c>
      <c r="GV203" s="5">
        <v>260109</v>
      </c>
      <c r="GW203" s="5">
        <v>0</v>
      </c>
    </row>
    <row r="204" spans="1:205" ht="12.75">
      <c r="A204" s="32">
        <v>3269</v>
      </c>
      <c r="B204" s="32" t="s">
        <v>285</v>
      </c>
      <c r="C204" s="32">
        <v>149107081</v>
      </c>
      <c r="D204" s="32">
        <v>0</v>
      </c>
      <c r="E204" s="32">
        <v>6736563</v>
      </c>
      <c r="F204" s="32">
        <v>0</v>
      </c>
      <c r="G204" s="32">
        <v>0</v>
      </c>
      <c r="H204" s="32">
        <v>1565555</v>
      </c>
      <c r="I204" s="32">
        <v>0</v>
      </c>
      <c r="J204" s="32">
        <v>154201574</v>
      </c>
      <c r="K204" s="32">
        <v>0</v>
      </c>
      <c r="L204" s="32">
        <v>8031556</v>
      </c>
      <c r="M204" s="32">
        <v>0</v>
      </c>
      <c r="N204" s="32">
        <v>0</v>
      </c>
      <c r="O204" s="32">
        <v>1855013</v>
      </c>
      <c r="P204" s="32">
        <v>0</v>
      </c>
      <c r="Q204" s="32">
        <v>161809303</v>
      </c>
      <c r="R204" s="32">
        <v>0</v>
      </c>
      <c r="S204" s="32">
        <v>10486019</v>
      </c>
      <c r="T204" s="32">
        <v>0</v>
      </c>
      <c r="U204" s="32">
        <v>0</v>
      </c>
      <c r="V204" s="32">
        <v>1724915</v>
      </c>
      <c r="W204" s="32">
        <v>0</v>
      </c>
      <c r="X204" s="32">
        <v>144202411</v>
      </c>
      <c r="Y204" s="32">
        <v>0</v>
      </c>
      <c r="Z204" s="32">
        <v>10024025</v>
      </c>
      <c r="AA204" s="32">
        <v>0</v>
      </c>
      <c r="AB204" s="32">
        <v>0</v>
      </c>
      <c r="AC204" s="32">
        <v>1786101</v>
      </c>
      <c r="AD204" s="32">
        <v>240000</v>
      </c>
      <c r="AE204" s="32">
        <v>147198613</v>
      </c>
      <c r="AF204" s="32">
        <v>0</v>
      </c>
      <c r="AG204" s="32">
        <v>10498995</v>
      </c>
      <c r="AH204" s="32">
        <v>0</v>
      </c>
      <c r="AI204" s="32">
        <v>0</v>
      </c>
      <c r="AJ204" s="32">
        <v>1677977</v>
      </c>
      <c r="AK204" s="32">
        <v>200000</v>
      </c>
      <c r="AL204" s="32">
        <v>146301907</v>
      </c>
      <c r="AM204" s="32">
        <v>15738</v>
      </c>
      <c r="AN204" s="32">
        <v>10165341</v>
      </c>
      <c r="AO204" s="32">
        <v>0</v>
      </c>
      <c r="AP204" s="32">
        <v>0</v>
      </c>
      <c r="AQ204" s="32">
        <v>2063138</v>
      </c>
      <c r="AR204" s="32">
        <v>100000</v>
      </c>
      <c r="AS204" s="32">
        <v>147100501</v>
      </c>
      <c r="AT204" s="32">
        <v>77588</v>
      </c>
      <c r="AU204" s="32">
        <v>9477503</v>
      </c>
      <c r="AV204" s="32">
        <v>0</v>
      </c>
      <c r="AW204" s="32">
        <v>0</v>
      </c>
      <c r="AX204" s="32">
        <v>1935783</v>
      </c>
      <c r="AY204" s="32">
        <v>50000</v>
      </c>
      <c r="AZ204" s="32">
        <v>150998619</v>
      </c>
      <c r="BA204" s="32">
        <v>77654</v>
      </c>
      <c r="BB204" s="32">
        <v>7883077</v>
      </c>
      <c r="BC204" s="32">
        <v>0</v>
      </c>
      <c r="BD204" s="32">
        <v>0</v>
      </c>
      <c r="BE204" s="32">
        <v>2088147</v>
      </c>
      <c r="BF204" s="32">
        <v>0</v>
      </c>
      <c r="BG204" s="32">
        <v>155988103</v>
      </c>
      <c r="BH204" s="32">
        <v>347654</v>
      </c>
      <c r="BI204" s="32">
        <v>6595566</v>
      </c>
      <c r="BJ204" s="32">
        <v>0</v>
      </c>
      <c r="BK204" s="32">
        <v>0</v>
      </c>
      <c r="BL204" s="32">
        <v>3301750</v>
      </c>
      <c r="BM204" s="32">
        <v>0</v>
      </c>
      <c r="BN204" s="32">
        <v>167091764</v>
      </c>
      <c r="BO204" s="32">
        <v>363678</v>
      </c>
      <c r="BP204" s="32">
        <v>6070818</v>
      </c>
      <c r="BQ204" s="32">
        <v>0</v>
      </c>
      <c r="BR204" s="32">
        <v>0</v>
      </c>
      <c r="BS204" s="32">
        <v>5215734</v>
      </c>
      <c r="BT204" s="32">
        <v>0</v>
      </c>
      <c r="BU204" s="32">
        <v>182693000</v>
      </c>
      <c r="BV204" s="32">
        <v>888686</v>
      </c>
      <c r="BW204" s="32">
        <v>5122180</v>
      </c>
      <c r="BX204" s="32">
        <v>0</v>
      </c>
      <c r="BY204" s="32">
        <v>0</v>
      </c>
      <c r="BZ204" s="32">
        <v>7396009</v>
      </c>
      <c r="CA204" s="32">
        <v>138228</v>
      </c>
      <c r="CB204" s="32">
        <v>187680455</v>
      </c>
      <c r="CC204" s="32">
        <v>1014971</v>
      </c>
      <c r="CD204" s="32">
        <v>5451345</v>
      </c>
      <c r="CE204" s="32">
        <v>0</v>
      </c>
      <c r="CF204" s="32">
        <v>0</v>
      </c>
      <c r="CG204" s="32">
        <v>8228829</v>
      </c>
      <c r="CH204" s="32">
        <v>70818</v>
      </c>
      <c r="CI204" s="32">
        <v>185317558</v>
      </c>
      <c r="CJ204" s="32">
        <v>1000668</v>
      </c>
      <c r="CK204" s="32">
        <v>5334887</v>
      </c>
      <c r="CL204" s="32">
        <v>0</v>
      </c>
      <c r="CN204" s="32">
        <v>8587841</v>
      </c>
      <c r="CO204" s="32">
        <v>122301</v>
      </c>
      <c r="CP204" s="32">
        <v>193818516</v>
      </c>
      <c r="CQ204" s="32">
        <v>1010944</v>
      </c>
      <c r="CR204" s="32">
        <v>4325581</v>
      </c>
      <c r="CS204" s="32">
        <v>0</v>
      </c>
      <c r="CU204" s="32">
        <v>9930331</v>
      </c>
      <c r="CV204" s="32">
        <v>120707</v>
      </c>
      <c r="CW204" s="32">
        <v>201209415</v>
      </c>
      <c r="CX204" s="32">
        <v>325204</v>
      </c>
      <c r="CY204" s="32">
        <v>7040075</v>
      </c>
      <c r="CZ204" s="32">
        <v>0</v>
      </c>
      <c r="DB204" s="32">
        <v>11520780</v>
      </c>
      <c r="DC204" s="32">
        <v>195010</v>
      </c>
      <c r="DD204" s="32">
        <v>197942819</v>
      </c>
      <c r="DE204" s="32">
        <v>65250</v>
      </c>
      <c r="DF204" s="32">
        <v>7261532</v>
      </c>
      <c r="DG204" s="32">
        <v>0</v>
      </c>
      <c r="DH204" s="32">
        <v>8668448</v>
      </c>
      <c r="DI204" s="32">
        <v>12119565</v>
      </c>
      <c r="DJ204" s="32">
        <v>272671</v>
      </c>
      <c r="DK204" s="32">
        <v>218955521</v>
      </c>
      <c r="DL204" s="32">
        <v>65250</v>
      </c>
      <c r="DN204" s="32">
        <v>0</v>
      </c>
      <c r="DO204" s="32">
        <v>6835765</v>
      </c>
      <c r="DP204" s="32">
        <v>8298483</v>
      </c>
      <c r="DQ204" s="32">
        <v>85945</v>
      </c>
      <c r="DR204" s="32">
        <v>221602879</v>
      </c>
      <c r="DS204" s="32">
        <v>2063741</v>
      </c>
      <c r="DT204" s="32">
        <v>7104281</v>
      </c>
      <c r="DU204" s="32">
        <v>0</v>
      </c>
      <c r="DV204" s="32">
        <v>4012146</v>
      </c>
      <c r="DW204" s="32">
        <v>9812807</v>
      </c>
      <c r="DX204" s="38">
        <v>468868</v>
      </c>
      <c r="DY204" s="36">
        <v>226120781</v>
      </c>
      <c r="DZ204" s="37"/>
      <c r="EA204" s="38">
        <v>6976381</v>
      </c>
      <c r="EB204" s="32">
        <v>0</v>
      </c>
      <c r="EC204" s="32">
        <v>3630939</v>
      </c>
      <c r="ED204" s="32">
        <v>8130573</v>
      </c>
      <c r="EE204" s="32">
        <v>144001</v>
      </c>
      <c r="EF204" s="32">
        <v>229675185</v>
      </c>
      <c r="EH204" s="32">
        <v>2054223</v>
      </c>
      <c r="EI204" s="32">
        <v>0</v>
      </c>
      <c r="EJ204" s="32">
        <v>5681809</v>
      </c>
      <c r="EK204" s="32">
        <v>11808865</v>
      </c>
      <c r="EL204" s="32">
        <v>70000</v>
      </c>
      <c r="EM204" s="32">
        <v>235763436</v>
      </c>
      <c r="EN204" s="32">
        <v>2041701</v>
      </c>
      <c r="EO204" s="32">
        <v>4013576</v>
      </c>
      <c r="EP204" s="32">
        <v>0</v>
      </c>
      <c r="EQ204" s="32">
        <v>6000000</v>
      </c>
      <c r="ER204" s="32">
        <v>9675429</v>
      </c>
      <c r="ES204" s="32">
        <v>233150</v>
      </c>
      <c r="ET204" s="32">
        <v>245224567</v>
      </c>
      <c r="EU204" s="32">
        <v>2918370</v>
      </c>
      <c r="EV204" s="32">
        <v>4202660</v>
      </c>
      <c r="EW204" s="32">
        <v>0</v>
      </c>
      <c r="EX204" s="32">
        <v>4500000</v>
      </c>
      <c r="EY204" s="32">
        <v>11654696</v>
      </c>
      <c r="FA204" s="32">
        <v>254455895</v>
      </c>
      <c r="FB204" s="32">
        <v>3884075</v>
      </c>
      <c r="FC204" s="32">
        <v>5498873</v>
      </c>
      <c r="FD204" s="32">
        <v>0</v>
      </c>
      <c r="FE204" s="32">
        <v>4500000</v>
      </c>
      <c r="FF204" s="32">
        <v>11654696</v>
      </c>
      <c r="FG204" s="32">
        <v>1165020</v>
      </c>
      <c r="FH204" s="32">
        <v>259203305</v>
      </c>
      <c r="FI204" s="32">
        <v>4087409</v>
      </c>
      <c r="FJ204" s="32">
        <v>7999159</v>
      </c>
      <c r="FK204" s="32">
        <v>0</v>
      </c>
      <c r="FL204" s="32">
        <v>4000000</v>
      </c>
      <c r="FM204" s="32">
        <v>11802150</v>
      </c>
      <c r="FO204" s="5">
        <v>268471940</v>
      </c>
      <c r="FP204" s="5">
        <v>4161516</v>
      </c>
      <c r="FQ204" s="5">
        <v>8300825</v>
      </c>
      <c r="FR204" s="5">
        <v>0</v>
      </c>
      <c r="FS204" s="5">
        <v>5000000</v>
      </c>
      <c r="FT204" s="5">
        <v>11234489</v>
      </c>
      <c r="FU204" s="5">
        <v>23917</v>
      </c>
      <c r="FV204" s="5">
        <v>275270898</v>
      </c>
      <c r="FW204" s="5">
        <v>4376041</v>
      </c>
      <c r="FX204" s="5">
        <v>8303725</v>
      </c>
      <c r="FY204" s="5">
        <v>0</v>
      </c>
      <c r="FZ204" s="5">
        <v>8500000</v>
      </c>
      <c r="GA204" s="5">
        <v>11535312</v>
      </c>
      <c r="GB204" s="5">
        <v>23917</v>
      </c>
      <c r="GC204" s="5">
        <v>299462334</v>
      </c>
      <c r="GD204" s="5">
        <v>5257768</v>
      </c>
      <c r="GE204" s="5">
        <v>8300900</v>
      </c>
      <c r="GF204" s="5">
        <v>0</v>
      </c>
      <c r="GG204" s="5">
        <v>5000000</v>
      </c>
      <c r="GH204" s="5">
        <v>12009506</v>
      </c>
      <c r="GI204" s="5">
        <v>75485</v>
      </c>
      <c r="GJ204" s="5">
        <f>INDEX(Sheet1!$D$2:$D$434,MATCH(Data!B204,Sheet1!$B$2:$B$434,0))</f>
        <v>311407617</v>
      </c>
      <c r="GK204" s="5">
        <f>INDEX(Sheet1!$E$2:$E$434,MATCH(Data!B204,Sheet1!$B$2:$B$434,0))</f>
        <v>4433030</v>
      </c>
      <c r="GL204" s="5">
        <f>INDEX(Sheet1!$H$2:$H$434,MATCH(Data!B204,Sheet1!$B$2:$B$434,0))</f>
        <v>18494475</v>
      </c>
      <c r="GM204" s="5">
        <f>INDEX(Sheet1!$K$2:$K$434,MATCH(Data!B204,Sheet1!$B$2:$B$434,0))</f>
        <v>0</v>
      </c>
      <c r="GN204" s="5">
        <f>INDEX(Sheet1!$F$2:$F$434,MATCH(Data!B204,Sheet1!$B$2:$B$434,0))</f>
        <v>5000000</v>
      </c>
      <c r="GO204" s="5">
        <f>INDEX(Sheet1!$I$2:$I$434,MATCH(Data!B204,Sheet1!$B$2:$B$434,0))</f>
        <v>10638849</v>
      </c>
      <c r="GP204" s="5">
        <f>INDEX(Sheet1!$J$2:$J$434,MATCH(Data!B204,Sheet1!$B$2:$B$434,0))</f>
        <v>65621</v>
      </c>
      <c r="GQ204" s="5">
        <v>315993263</v>
      </c>
      <c r="GR204" s="5">
        <v>3667783</v>
      </c>
      <c r="GS204" s="5">
        <v>18622856</v>
      </c>
      <c r="GT204" s="5">
        <v>0</v>
      </c>
      <c r="GU204" s="5">
        <v>5000000</v>
      </c>
      <c r="GV204" s="5">
        <v>13440741</v>
      </c>
      <c r="GW204" s="5">
        <v>178452</v>
      </c>
    </row>
    <row r="205" spans="1:205" ht="12.75">
      <c r="A205" s="32">
        <v>3276</v>
      </c>
      <c r="B205" s="32" t="s">
        <v>286</v>
      </c>
      <c r="C205" s="32">
        <v>2205321</v>
      </c>
      <c r="D205" s="32">
        <v>0</v>
      </c>
      <c r="E205" s="32">
        <v>142223</v>
      </c>
      <c r="F205" s="32">
        <v>0</v>
      </c>
      <c r="G205" s="32">
        <v>0</v>
      </c>
      <c r="H205" s="32">
        <v>0</v>
      </c>
      <c r="I205" s="32">
        <v>0</v>
      </c>
      <c r="J205" s="32">
        <v>2101523</v>
      </c>
      <c r="K205" s="32">
        <v>0</v>
      </c>
      <c r="L205" s="32">
        <v>520910</v>
      </c>
      <c r="M205" s="32">
        <v>0</v>
      </c>
      <c r="N205" s="32">
        <v>0</v>
      </c>
      <c r="O205" s="32">
        <v>0</v>
      </c>
      <c r="P205" s="32">
        <v>0</v>
      </c>
      <c r="Q205" s="32">
        <v>2063927</v>
      </c>
      <c r="R205" s="32">
        <v>0</v>
      </c>
      <c r="S205" s="32">
        <v>667682</v>
      </c>
      <c r="T205" s="32">
        <v>0</v>
      </c>
      <c r="U205" s="32">
        <v>0</v>
      </c>
      <c r="V205" s="32">
        <v>0</v>
      </c>
      <c r="W205" s="32">
        <v>449.25</v>
      </c>
      <c r="X205" s="32">
        <v>1048605</v>
      </c>
      <c r="Y205" s="32">
        <v>0</v>
      </c>
      <c r="Z205" s="32">
        <v>908328</v>
      </c>
      <c r="AA205" s="32">
        <v>0</v>
      </c>
      <c r="AB205" s="32">
        <v>0</v>
      </c>
      <c r="AC205" s="32">
        <v>0</v>
      </c>
      <c r="AD205" s="32">
        <v>41</v>
      </c>
      <c r="AE205" s="32">
        <v>1037634</v>
      </c>
      <c r="AF205" s="32">
        <v>0</v>
      </c>
      <c r="AG205" s="32">
        <v>800740</v>
      </c>
      <c r="AH205" s="32">
        <v>0</v>
      </c>
      <c r="AI205" s="32">
        <v>0</v>
      </c>
      <c r="AJ205" s="32">
        <v>0</v>
      </c>
      <c r="AK205" s="32">
        <v>1289</v>
      </c>
      <c r="AL205" s="32">
        <v>923214</v>
      </c>
      <c r="AM205" s="32">
        <v>33370</v>
      </c>
      <c r="AN205" s="32">
        <v>866936</v>
      </c>
      <c r="AO205" s="32">
        <v>0</v>
      </c>
      <c r="AP205" s="32">
        <v>0</v>
      </c>
      <c r="AQ205" s="32">
        <v>0</v>
      </c>
      <c r="AR205" s="32">
        <v>224</v>
      </c>
      <c r="AS205" s="32">
        <v>1087936.2</v>
      </c>
      <c r="AT205" s="32">
        <v>47649.8</v>
      </c>
      <c r="AU205" s="32">
        <v>885060</v>
      </c>
      <c r="AV205" s="32">
        <v>0</v>
      </c>
      <c r="AW205" s="32">
        <v>0</v>
      </c>
      <c r="AX205" s="32">
        <v>0</v>
      </c>
      <c r="AY205" s="32">
        <v>82</v>
      </c>
      <c r="AZ205" s="32">
        <v>1353516.2</v>
      </c>
      <c r="BA205" s="32">
        <v>46599.8</v>
      </c>
      <c r="BB205" s="32">
        <v>896467.51</v>
      </c>
      <c r="BC205" s="32">
        <v>0</v>
      </c>
      <c r="BD205" s="32">
        <v>0</v>
      </c>
      <c r="BE205" s="32">
        <v>0</v>
      </c>
      <c r="BF205" s="32">
        <v>0</v>
      </c>
      <c r="BG205" s="32">
        <v>1235739.2</v>
      </c>
      <c r="BH205" s="32">
        <v>30549.8</v>
      </c>
      <c r="BI205" s="32">
        <v>892739.66</v>
      </c>
      <c r="BJ205" s="32">
        <v>0</v>
      </c>
      <c r="BK205" s="32">
        <v>0</v>
      </c>
      <c r="BL205" s="32">
        <v>96203</v>
      </c>
      <c r="BM205" s="32">
        <v>2.84</v>
      </c>
      <c r="BN205" s="32">
        <v>1371992.2</v>
      </c>
      <c r="BO205" s="32">
        <v>30549.8</v>
      </c>
      <c r="BP205" s="32">
        <v>883127</v>
      </c>
      <c r="BQ205" s="32">
        <v>0</v>
      </c>
      <c r="BR205" s="32">
        <v>0</v>
      </c>
      <c r="BS205" s="32">
        <v>162304</v>
      </c>
      <c r="BT205" s="32">
        <v>0</v>
      </c>
      <c r="BU205" s="32">
        <v>1524411.2</v>
      </c>
      <c r="BV205" s="32">
        <v>30549.8</v>
      </c>
      <c r="BW205" s="32">
        <v>936231</v>
      </c>
      <c r="BX205" s="32">
        <v>0</v>
      </c>
      <c r="BY205" s="32">
        <v>0</v>
      </c>
      <c r="BZ205" s="32">
        <v>163047</v>
      </c>
      <c r="CA205" s="32">
        <v>717.98</v>
      </c>
      <c r="CB205" s="32">
        <v>1742266.68</v>
      </c>
      <c r="CC205" s="32">
        <v>55557.32</v>
      </c>
      <c r="CD205" s="32">
        <v>901502</v>
      </c>
      <c r="CE205" s="32">
        <v>0</v>
      </c>
      <c r="CF205" s="32">
        <v>0</v>
      </c>
      <c r="CG205" s="32">
        <v>0</v>
      </c>
      <c r="CH205" s="32">
        <v>0</v>
      </c>
      <c r="CI205" s="32">
        <v>1496547.09</v>
      </c>
      <c r="CJ205" s="32">
        <v>57271.91</v>
      </c>
      <c r="CK205" s="32">
        <v>960816</v>
      </c>
      <c r="CL205" s="32">
        <v>0</v>
      </c>
      <c r="CO205" s="32">
        <v>0</v>
      </c>
      <c r="CP205" s="32">
        <v>1579961.29</v>
      </c>
      <c r="CQ205" s="32">
        <v>58347.71</v>
      </c>
      <c r="CR205" s="32">
        <v>862439</v>
      </c>
      <c r="CS205" s="32">
        <v>0</v>
      </c>
      <c r="CV205" s="32">
        <v>0</v>
      </c>
      <c r="CW205" s="32">
        <v>1737632</v>
      </c>
      <c r="CX205" s="32">
        <v>59446</v>
      </c>
      <c r="CY205" s="32">
        <v>934000</v>
      </c>
      <c r="CZ205" s="32">
        <v>0</v>
      </c>
      <c r="DC205" s="32">
        <v>0</v>
      </c>
      <c r="DD205" s="32">
        <v>1728423</v>
      </c>
      <c r="DE205" s="32">
        <v>60566</v>
      </c>
      <c r="DF205" s="32">
        <v>929700</v>
      </c>
      <c r="DG205" s="32">
        <v>0</v>
      </c>
      <c r="DI205" s="32">
        <v>78460</v>
      </c>
      <c r="DK205" s="32">
        <v>2137813</v>
      </c>
      <c r="DL205" s="32">
        <v>61708</v>
      </c>
      <c r="DM205" s="32">
        <v>934200</v>
      </c>
      <c r="DN205" s="32">
        <v>0</v>
      </c>
      <c r="DP205" s="32">
        <v>70000</v>
      </c>
      <c r="DR205" s="32">
        <v>2621966</v>
      </c>
      <c r="DS205" s="32">
        <v>62874</v>
      </c>
      <c r="DT205" s="32">
        <v>932400</v>
      </c>
      <c r="DU205" s="32">
        <v>0</v>
      </c>
      <c r="DW205" s="32">
        <v>70000</v>
      </c>
      <c r="DX205" s="35"/>
      <c r="DY205" s="36">
        <v>2619177</v>
      </c>
      <c r="DZ205" s="37"/>
      <c r="EA205" s="38">
        <v>934300</v>
      </c>
      <c r="EB205" s="32">
        <v>0</v>
      </c>
      <c r="ED205" s="32">
        <v>40000</v>
      </c>
      <c r="EF205" s="32">
        <v>2326055</v>
      </c>
      <c r="EH205" s="32">
        <v>939700</v>
      </c>
      <c r="EI205" s="32">
        <v>0</v>
      </c>
      <c r="EK205" s="32">
        <v>40000</v>
      </c>
      <c r="EM205" s="32">
        <v>2492151</v>
      </c>
      <c r="EO205" s="32">
        <v>854500</v>
      </c>
      <c r="EP205" s="32">
        <v>0</v>
      </c>
      <c r="ER205" s="32">
        <v>40000</v>
      </c>
      <c r="ET205" s="32">
        <v>3027000</v>
      </c>
      <c r="EW205" s="32">
        <v>0</v>
      </c>
      <c r="EY205" s="32">
        <v>40000</v>
      </c>
      <c r="FA205" s="32">
        <v>2920819</v>
      </c>
      <c r="FD205" s="32">
        <v>0</v>
      </c>
      <c r="FF205" s="32">
        <v>40000</v>
      </c>
      <c r="FH205" s="32">
        <v>3247819</v>
      </c>
      <c r="FK205" s="32">
        <v>0</v>
      </c>
      <c r="FM205" s="32">
        <v>40000</v>
      </c>
      <c r="FN205" s="32"/>
      <c r="FO205" s="5">
        <v>3361092</v>
      </c>
      <c r="FP205" s="5">
        <v>0</v>
      </c>
      <c r="FQ205" s="5">
        <v>0</v>
      </c>
      <c r="FR205" s="5">
        <v>0</v>
      </c>
      <c r="FS205" s="5">
        <v>0</v>
      </c>
      <c r="FT205" s="5">
        <v>40000</v>
      </c>
      <c r="FU205" s="5">
        <v>0</v>
      </c>
      <c r="FV205" s="5">
        <v>3372470</v>
      </c>
      <c r="FW205" s="5">
        <v>0</v>
      </c>
      <c r="FX205" s="5">
        <v>0</v>
      </c>
      <c r="FY205" s="5">
        <v>0</v>
      </c>
      <c r="FZ205" s="5">
        <v>0</v>
      </c>
      <c r="GA205" s="5">
        <v>40000</v>
      </c>
      <c r="GB205" s="5">
        <v>0</v>
      </c>
      <c r="GC205" s="5">
        <v>3000000</v>
      </c>
      <c r="GD205" s="5">
        <v>0</v>
      </c>
      <c r="GE205" s="5">
        <v>504716</v>
      </c>
      <c r="GF205" s="5">
        <v>0</v>
      </c>
      <c r="GG205" s="5">
        <v>0</v>
      </c>
      <c r="GH205" s="5">
        <v>30000</v>
      </c>
      <c r="GI205" s="5">
        <v>0</v>
      </c>
      <c r="GJ205" s="5">
        <f>INDEX(Sheet1!$D$2:$D$434,MATCH(Data!B205,Sheet1!$B$2:$B$434,0))</f>
        <v>2660335</v>
      </c>
      <c r="GK205" s="5">
        <f>INDEX(Sheet1!$E$2:$E$434,MATCH(Data!B205,Sheet1!$B$2:$B$434,0))</f>
        <v>0</v>
      </c>
      <c r="GL205" s="5">
        <f>INDEX(Sheet1!$H$2:$H$434,MATCH(Data!B205,Sheet1!$B$2:$B$434,0))</f>
        <v>981462</v>
      </c>
      <c r="GM205" s="5">
        <f>INDEX(Sheet1!$K$2:$K$434,MATCH(Data!B205,Sheet1!$B$2:$B$434,0))</f>
        <v>0</v>
      </c>
      <c r="GN205" s="5">
        <f>INDEX(Sheet1!$F$2:$F$434,MATCH(Data!B205,Sheet1!$B$2:$B$434,0))</f>
        <v>0</v>
      </c>
      <c r="GO205" s="5">
        <f>INDEX(Sheet1!$I$2:$I$434,MATCH(Data!B205,Sheet1!$B$2:$B$434,0))</f>
        <v>25000</v>
      </c>
      <c r="GP205" s="5">
        <f>INDEX(Sheet1!$J$2:$J$434,MATCH(Data!B205,Sheet1!$B$2:$B$434,0))</f>
        <v>0</v>
      </c>
      <c r="GQ205" s="5">
        <v>2372375</v>
      </c>
      <c r="GR205" s="5">
        <v>0</v>
      </c>
      <c r="GS205" s="5">
        <v>1109234</v>
      </c>
      <c r="GT205" s="5">
        <v>0</v>
      </c>
      <c r="GU205" s="5">
        <v>0</v>
      </c>
      <c r="GV205" s="5">
        <v>50000</v>
      </c>
      <c r="GW205" s="5">
        <v>0</v>
      </c>
    </row>
    <row r="206" spans="1:205" ht="12.75">
      <c r="A206" s="32">
        <v>3290</v>
      </c>
      <c r="B206" s="32" t="s">
        <v>287</v>
      </c>
      <c r="C206" s="32">
        <v>14989686</v>
      </c>
      <c r="D206" s="32">
        <v>0</v>
      </c>
      <c r="E206" s="32">
        <v>892210</v>
      </c>
      <c r="F206" s="32">
        <v>0</v>
      </c>
      <c r="G206" s="32">
        <v>200000</v>
      </c>
      <c r="H206" s="32">
        <v>0</v>
      </c>
      <c r="I206" s="32">
        <v>0</v>
      </c>
      <c r="J206" s="32">
        <v>16913281</v>
      </c>
      <c r="K206" s="32">
        <v>0</v>
      </c>
      <c r="L206" s="32">
        <v>860000</v>
      </c>
      <c r="M206" s="32">
        <v>0</v>
      </c>
      <c r="N206" s="32">
        <v>0</v>
      </c>
      <c r="O206" s="32">
        <v>0</v>
      </c>
      <c r="P206" s="32">
        <v>10222</v>
      </c>
      <c r="Q206" s="32">
        <v>16166139</v>
      </c>
      <c r="R206" s="32">
        <v>0</v>
      </c>
      <c r="S206" s="32">
        <v>865000</v>
      </c>
      <c r="T206" s="32">
        <v>0</v>
      </c>
      <c r="U206" s="32">
        <v>0</v>
      </c>
      <c r="V206" s="32">
        <v>0</v>
      </c>
      <c r="W206" s="32">
        <v>5288</v>
      </c>
      <c r="X206" s="32">
        <v>11799517</v>
      </c>
      <c r="Y206" s="32">
        <v>0</v>
      </c>
      <c r="Z206" s="32">
        <v>870000</v>
      </c>
      <c r="AA206" s="32">
        <v>0</v>
      </c>
      <c r="AB206" s="32">
        <v>0</v>
      </c>
      <c r="AC206" s="32">
        <v>0</v>
      </c>
      <c r="AD206" s="32">
        <v>13436</v>
      </c>
      <c r="AE206" s="32">
        <v>11779378</v>
      </c>
      <c r="AF206" s="32">
        <v>0</v>
      </c>
      <c r="AG206" s="32">
        <v>2531500</v>
      </c>
      <c r="AH206" s="32">
        <v>0</v>
      </c>
      <c r="AI206" s="32">
        <v>0</v>
      </c>
      <c r="AJ206" s="32">
        <v>0</v>
      </c>
      <c r="AK206" s="32">
        <v>62445</v>
      </c>
      <c r="AL206" s="32">
        <v>11349012</v>
      </c>
      <c r="AM206" s="32">
        <v>0</v>
      </c>
      <c r="AN206" s="32">
        <v>2700000</v>
      </c>
      <c r="AO206" s="32">
        <v>0</v>
      </c>
      <c r="AP206" s="32">
        <v>0</v>
      </c>
      <c r="AQ206" s="32">
        <v>0</v>
      </c>
      <c r="AR206" s="32">
        <v>8525</v>
      </c>
      <c r="AS206" s="32">
        <v>11173031</v>
      </c>
      <c r="AT206" s="32">
        <v>0</v>
      </c>
      <c r="AU206" s="32">
        <v>2800000</v>
      </c>
      <c r="AV206" s="32">
        <v>0</v>
      </c>
      <c r="AW206" s="32">
        <v>0</v>
      </c>
      <c r="AX206" s="32">
        <v>0</v>
      </c>
      <c r="AY206" s="32">
        <v>16309</v>
      </c>
      <c r="AZ206" s="32">
        <v>11353760</v>
      </c>
      <c r="BA206" s="32">
        <v>0</v>
      </c>
      <c r="BB206" s="32">
        <v>2940000</v>
      </c>
      <c r="BC206" s="32">
        <v>0</v>
      </c>
      <c r="BD206" s="32">
        <v>0</v>
      </c>
      <c r="BE206" s="32">
        <v>0</v>
      </c>
      <c r="BF206" s="32">
        <v>16354</v>
      </c>
      <c r="BG206" s="32">
        <v>11947701</v>
      </c>
      <c r="BH206" s="32">
        <v>0</v>
      </c>
      <c r="BI206" s="32">
        <v>3060000</v>
      </c>
      <c r="BJ206" s="32">
        <v>0</v>
      </c>
      <c r="BK206" s="32">
        <v>0</v>
      </c>
      <c r="BL206" s="32">
        <v>0</v>
      </c>
      <c r="BM206" s="32">
        <v>50291</v>
      </c>
      <c r="BN206" s="32">
        <v>12369349</v>
      </c>
      <c r="BO206" s="32">
        <v>0</v>
      </c>
      <c r="BP206" s="32">
        <v>3190000</v>
      </c>
      <c r="BQ206" s="32">
        <v>0</v>
      </c>
      <c r="BR206" s="32">
        <v>0</v>
      </c>
      <c r="BS206" s="32">
        <v>0</v>
      </c>
      <c r="BT206" s="32">
        <v>14101</v>
      </c>
      <c r="BU206" s="32">
        <v>12982335</v>
      </c>
      <c r="BV206" s="32">
        <v>0</v>
      </c>
      <c r="BW206" s="32">
        <v>3230000</v>
      </c>
      <c r="BX206" s="32">
        <v>0</v>
      </c>
      <c r="BY206" s="32">
        <v>0</v>
      </c>
      <c r="BZ206" s="32">
        <v>0</v>
      </c>
      <c r="CA206" s="32">
        <v>14154</v>
      </c>
      <c r="CB206" s="32">
        <v>14279849</v>
      </c>
      <c r="CC206" s="32">
        <v>0</v>
      </c>
      <c r="CD206" s="32">
        <v>3230000</v>
      </c>
      <c r="CE206" s="32">
        <v>0</v>
      </c>
      <c r="CF206" s="32">
        <v>0</v>
      </c>
      <c r="CG206" s="32">
        <v>0</v>
      </c>
      <c r="CH206" s="32">
        <v>16075</v>
      </c>
      <c r="CI206" s="32">
        <v>13838816</v>
      </c>
      <c r="CK206" s="32">
        <v>3230000</v>
      </c>
      <c r="CL206" s="32">
        <v>0</v>
      </c>
      <c r="CO206" s="32">
        <v>17887</v>
      </c>
      <c r="CP206" s="32">
        <v>13574776</v>
      </c>
      <c r="CR206" s="32">
        <v>2850000</v>
      </c>
      <c r="CS206" s="32">
        <v>0</v>
      </c>
      <c r="CV206" s="32">
        <v>9865</v>
      </c>
      <c r="CW206" s="32">
        <v>14394883</v>
      </c>
      <c r="CY206" s="32">
        <v>2850000</v>
      </c>
      <c r="CZ206" s="32">
        <v>0</v>
      </c>
      <c r="DC206" s="32">
        <v>20623</v>
      </c>
      <c r="DD206" s="32">
        <v>15031695</v>
      </c>
      <c r="DF206" s="32">
        <v>2850000</v>
      </c>
      <c r="DG206" s="32">
        <v>0</v>
      </c>
      <c r="DJ206" s="32">
        <v>6182</v>
      </c>
      <c r="DK206" s="32">
        <v>16125095</v>
      </c>
      <c r="DM206" s="32">
        <v>2380000</v>
      </c>
      <c r="DN206" s="32">
        <v>0</v>
      </c>
      <c r="DQ206" s="32">
        <v>3422</v>
      </c>
      <c r="DR206" s="32">
        <v>18627813</v>
      </c>
      <c r="DT206" s="32">
        <v>910000</v>
      </c>
      <c r="DU206" s="32">
        <v>0</v>
      </c>
      <c r="DX206" s="38">
        <v>8864</v>
      </c>
      <c r="DY206" s="36">
        <v>19048542</v>
      </c>
      <c r="DZ206" s="37"/>
      <c r="EA206" s="38">
        <v>820000</v>
      </c>
      <c r="EB206" s="32">
        <v>0</v>
      </c>
      <c r="EE206" s="32">
        <v>10760</v>
      </c>
      <c r="EF206" s="32">
        <v>19112475</v>
      </c>
      <c r="EH206" s="32">
        <v>820000</v>
      </c>
      <c r="EI206" s="32">
        <v>0</v>
      </c>
      <c r="EL206" s="32">
        <v>8949</v>
      </c>
      <c r="EM206" s="32">
        <v>18687818</v>
      </c>
      <c r="EP206" s="32">
        <v>0</v>
      </c>
      <c r="ES206" s="32">
        <v>12350</v>
      </c>
      <c r="ET206" s="32">
        <v>19362012</v>
      </c>
      <c r="EW206" s="32">
        <v>0</v>
      </c>
      <c r="EZ206" s="32">
        <v>930</v>
      </c>
      <c r="FA206" s="32">
        <v>20750177</v>
      </c>
      <c r="FD206" s="32">
        <v>0</v>
      </c>
      <c r="FG206" s="32">
        <v>398</v>
      </c>
      <c r="FH206" s="32">
        <v>19688687</v>
      </c>
      <c r="FI206" s="32"/>
      <c r="FJ206" s="32"/>
      <c r="FK206" s="32">
        <v>0</v>
      </c>
      <c r="FL206" s="32"/>
      <c r="FN206" s="32">
        <v>1437</v>
      </c>
      <c r="FO206" s="5">
        <v>18591772</v>
      </c>
      <c r="FP206" s="5">
        <v>0</v>
      </c>
      <c r="FQ206" s="5">
        <v>0</v>
      </c>
      <c r="FR206" s="5">
        <v>0</v>
      </c>
      <c r="FS206" s="5">
        <v>0</v>
      </c>
      <c r="FT206" s="5">
        <v>0</v>
      </c>
      <c r="FU206" s="5">
        <v>1534</v>
      </c>
      <c r="FV206" s="5">
        <v>19142548</v>
      </c>
      <c r="FW206" s="5">
        <v>0</v>
      </c>
      <c r="FX206" s="5">
        <v>0</v>
      </c>
      <c r="FY206" s="5">
        <v>0</v>
      </c>
      <c r="FZ206" s="5">
        <v>0</v>
      </c>
      <c r="GA206" s="5">
        <v>0</v>
      </c>
      <c r="GB206" s="5">
        <v>969</v>
      </c>
      <c r="GC206" s="5">
        <v>20144269</v>
      </c>
      <c r="GD206" s="5">
        <v>0</v>
      </c>
      <c r="GE206" s="5">
        <v>0</v>
      </c>
      <c r="GF206" s="5">
        <v>0</v>
      </c>
      <c r="GG206" s="5">
        <v>0</v>
      </c>
      <c r="GH206" s="5">
        <v>0</v>
      </c>
      <c r="GI206" s="5">
        <v>0</v>
      </c>
      <c r="GJ206" s="5">
        <f>INDEX(Sheet1!$D$2:$D$434,MATCH(Data!B206,Sheet1!$B$2:$B$434,0))</f>
        <v>21055820</v>
      </c>
      <c r="GK206" s="5">
        <f>INDEX(Sheet1!$E$2:$E$434,MATCH(Data!B206,Sheet1!$B$2:$B$434,0))</f>
        <v>0</v>
      </c>
      <c r="GL206" s="5">
        <f>INDEX(Sheet1!$H$2:$H$434,MATCH(Data!B206,Sheet1!$B$2:$B$434,0))</f>
        <v>0</v>
      </c>
      <c r="GM206" s="5">
        <f>INDEX(Sheet1!$K$2:$K$434,MATCH(Data!B206,Sheet1!$B$2:$B$434,0))</f>
        <v>0</v>
      </c>
      <c r="GN206" s="5">
        <f>INDEX(Sheet1!$F$2:$F$434,MATCH(Data!B206,Sheet1!$B$2:$B$434,0))</f>
        <v>0</v>
      </c>
      <c r="GO206" s="5">
        <f>INDEX(Sheet1!$I$2:$I$434,MATCH(Data!B206,Sheet1!$B$2:$B$434,0))</f>
        <v>0</v>
      </c>
      <c r="GP206" s="5">
        <f>INDEX(Sheet1!$J$2:$J$434,MATCH(Data!B206,Sheet1!$B$2:$B$434,0))</f>
        <v>0</v>
      </c>
      <c r="GQ206" s="5">
        <v>21140700</v>
      </c>
      <c r="GR206" s="5">
        <v>0</v>
      </c>
      <c r="GS206" s="5">
        <v>0</v>
      </c>
      <c r="GT206" s="5">
        <v>0</v>
      </c>
      <c r="GU206" s="5">
        <v>0</v>
      </c>
      <c r="GV206" s="5">
        <v>0</v>
      </c>
      <c r="GW206" s="5">
        <v>0</v>
      </c>
    </row>
    <row r="207" spans="1:205" ht="12.75">
      <c r="A207" s="32">
        <v>3297</v>
      </c>
      <c r="B207" s="32" t="s">
        <v>288</v>
      </c>
      <c r="C207" s="32">
        <v>3045629</v>
      </c>
      <c r="D207" s="32">
        <v>0</v>
      </c>
      <c r="E207" s="32">
        <v>141048</v>
      </c>
      <c r="F207" s="32">
        <v>0</v>
      </c>
      <c r="G207" s="32">
        <v>0</v>
      </c>
      <c r="H207" s="32">
        <v>0</v>
      </c>
      <c r="I207" s="32">
        <v>0</v>
      </c>
      <c r="J207" s="32">
        <v>2805189</v>
      </c>
      <c r="K207" s="32">
        <v>0</v>
      </c>
      <c r="L207" s="32">
        <v>139588</v>
      </c>
      <c r="M207" s="32">
        <v>0</v>
      </c>
      <c r="N207" s="32">
        <v>0</v>
      </c>
      <c r="O207" s="32">
        <v>0</v>
      </c>
      <c r="P207" s="32">
        <v>0</v>
      </c>
      <c r="Q207" s="32">
        <v>2795102</v>
      </c>
      <c r="R207" s="32">
        <v>0</v>
      </c>
      <c r="S207" s="32">
        <v>137738</v>
      </c>
      <c r="T207" s="32">
        <v>0</v>
      </c>
      <c r="U207" s="32">
        <v>0</v>
      </c>
      <c r="V207" s="32">
        <v>0</v>
      </c>
      <c r="W207" s="32">
        <v>0</v>
      </c>
      <c r="X207" s="32">
        <v>1977171</v>
      </c>
      <c r="Y207" s="32">
        <v>0</v>
      </c>
      <c r="Z207" s="32">
        <v>545035</v>
      </c>
      <c r="AA207" s="32">
        <v>0</v>
      </c>
      <c r="AB207" s="32">
        <v>0</v>
      </c>
      <c r="AC207" s="32">
        <v>0</v>
      </c>
      <c r="AD207" s="32">
        <v>0</v>
      </c>
      <c r="AE207" s="32">
        <v>2119540</v>
      </c>
      <c r="AF207" s="32">
        <v>0</v>
      </c>
      <c r="AG207" s="32">
        <v>510445</v>
      </c>
      <c r="AH207" s="32">
        <v>0</v>
      </c>
      <c r="AI207" s="32">
        <v>0</v>
      </c>
      <c r="AJ207" s="32">
        <v>0</v>
      </c>
      <c r="AK207" s="32">
        <v>0</v>
      </c>
      <c r="AL207" s="32">
        <v>2381664</v>
      </c>
      <c r="AM207" s="32">
        <v>0</v>
      </c>
      <c r="AN207" s="32">
        <v>499420</v>
      </c>
      <c r="AO207" s="32">
        <v>0</v>
      </c>
      <c r="AP207" s="32">
        <v>0</v>
      </c>
      <c r="AQ207" s="32">
        <v>0</v>
      </c>
      <c r="AR207" s="32">
        <v>0</v>
      </c>
      <c r="AS207" s="32">
        <v>2448126</v>
      </c>
      <c r="AT207" s="32">
        <v>0</v>
      </c>
      <c r="AU207" s="32">
        <v>547420</v>
      </c>
      <c r="AV207" s="32">
        <v>0</v>
      </c>
      <c r="AW207" s="32">
        <v>0</v>
      </c>
      <c r="AX207" s="32">
        <v>0</v>
      </c>
      <c r="AY207" s="32">
        <v>1359</v>
      </c>
      <c r="AZ207" s="32">
        <v>2651203</v>
      </c>
      <c r="BA207" s="32">
        <v>0</v>
      </c>
      <c r="BB207" s="32">
        <v>554095</v>
      </c>
      <c r="BC207" s="32">
        <v>0</v>
      </c>
      <c r="BD207" s="32">
        <v>0</v>
      </c>
      <c r="BE207" s="32">
        <v>0</v>
      </c>
      <c r="BF207" s="32">
        <v>0</v>
      </c>
      <c r="BG207" s="32">
        <v>2988031</v>
      </c>
      <c r="BH207" s="32">
        <v>0</v>
      </c>
      <c r="BI207" s="32">
        <v>569470</v>
      </c>
      <c r="BJ207" s="32">
        <v>0</v>
      </c>
      <c r="BK207" s="32">
        <v>0</v>
      </c>
      <c r="BL207" s="32">
        <v>0</v>
      </c>
      <c r="BM207" s="32">
        <v>0</v>
      </c>
      <c r="BN207" s="32">
        <v>3267066</v>
      </c>
      <c r="BO207" s="32">
        <v>0</v>
      </c>
      <c r="BP207" s="32">
        <v>572895</v>
      </c>
      <c r="BQ207" s="32">
        <v>0</v>
      </c>
      <c r="BR207" s="32">
        <v>0</v>
      </c>
      <c r="BS207" s="32">
        <v>0</v>
      </c>
      <c r="BT207" s="32">
        <v>0</v>
      </c>
      <c r="BU207" s="32">
        <v>3889342</v>
      </c>
      <c r="BV207" s="32">
        <v>0</v>
      </c>
      <c r="BW207" s="32">
        <v>582770</v>
      </c>
      <c r="BX207" s="32">
        <v>0</v>
      </c>
      <c r="BY207" s="32">
        <v>0</v>
      </c>
      <c r="BZ207" s="32">
        <v>0</v>
      </c>
      <c r="CA207" s="32">
        <v>0</v>
      </c>
      <c r="CB207" s="32">
        <v>4220922</v>
      </c>
      <c r="CC207" s="32">
        <v>0</v>
      </c>
      <c r="CD207" s="32">
        <v>587020</v>
      </c>
      <c r="CE207" s="32">
        <v>0</v>
      </c>
      <c r="CF207" s="32">
        <v>0</v>
      </c>
      <c r="CG207" s="32">
        <v>0</v>
      </c>
      <c r="CH207" s="32">
        <v>0</v>
      </c>
      <c r="CI207" s="32">
        <v>4115034</v>
      </c>
      <c r="CK207" s="32">
        <v>585060</v>
      </c>
      <c r="CL207" s="32">
        <v>0</v>
      </c>
      <c r="CO207" s="32">
        <v>0</v>
      </c>
      <c r="CP207" s="32">
        <v>4565330</v>
      </c>
      <c r="CR207" s="32">
        <v>541313</v>
      </c>
      <c r="CS207" s="32">
        <v>0</v>
      </c>
      <c r="CV207" s="32">
        <v>0</v>
      </c>
      <c r="CW207" s="32">
        <v>5112920</v>
      </c>
      <c r="CY207" s="32">
        <v>2035269</v>
      </c>
      <c r="CZ207" s="32">
        <v>0</v>
      </c>
      <c r="DC207" s="32">
        <v>0</v>
      </c>
      <c r="DD207" s="32">
        <v>5480436</v>
      </c>
      <c r="DE207" s="32">
        <v>69877</v>
      </c>
      <c r="DF207" s="32">
        <v>2336413</v>
      </c>
      <c r="DG207" s="32">
        <v>0</v>
      </c>
      <c r="DH207" s="32">
        <v>40000</v>
      </c>
      <c r="DK207" s="32">
        <v>5917663</v>
      </c>
      <c r="DL207" s="32">
        <v>416090</v>
      </c>
      <c r="DM207" s="32">
        <v>2409450</v>
      </c>
      <c r="DN207" s="32">
        <v>0</v>
      </c>
      <c r="DO207" s="32">
        <v>40000</v>
      </c>
      <c r="DR207" s="32">
        <v>6357405</v>
      </c>
      <c r="DS207" s="32">
        <v>544606</v>
      </c>
      <c r="DT207" s="32">
        <v>2491925</v>
      </c>
      <c r="DU207" s="32">
        <v>0</v>
      </c>
      <c r="DV207" s="32">
        <v>40000</v>
      </c>
      <c r="DX207" s="35"/>
      <c r="DY207" s="36">
        <v>6339761</v>
      </c>
      <c r="DZ207" s="36">
        <v>552617</v>
      </c>
      <c r="EA207" s="38">
        <v>2569838</v>
      </c>
      <c r="EB207" s="32">
        <v>0</v>
      </c>
      <c r="EC207" s="32">
        <v>40000</v>
      </c>
      <c r="EF207" s="32">
        <v>6608568</v>
      </c>
      <c r="EG207" s="32">
        <v>555268</v>
      </c>
      <c r="EH207" s="32">
        <v>2657788</v>
      </c>
      <c r="EI207" s="32">
        <v>0</v>
      </c>
      <c r="EJ207" s="32">
        <v>40000</v>
      </c>
      <c r="EM207" s="32">
        <v>6654882</v>
      </c>
      <c r="EN207" s="32">
        <v>493591</v>
      </c>
      <c r="EO207" s="32">
        <v>2745075</v>
      </c>
      <c r="EP207" s="32">
        <v>0</v>
      </c>
      <c r="EQ207" s="32">
        <v>40000</v>
      </c>
      <c r="ET207" s="32">
        <v>6624089</v>
      </c>
      <c r="EU207" s="32">
        <v>611088</v>
      </c>
      <c r="EV207" s="32">
        <v>2836325</v>
      </c>
      <c r="EW207" s="32">
        <v>0</v>
      </c>
      <c r="EX207" s="32">
        <v>40000</v>
      </c>
      <c r="FA207" s="32">
        <v>7034898</v>
      </c>
      <c r="FB207" s="32">
        <v>945891</v>
      </c>
      <c r="FC207" s="32">
        <v>2922750</v>
      </c>
      <c r="FD207" s="32">
        <v>0</v>
      </c>
      <c r="FE207" s="32">
        <v>40000</v>
      </c>
      <c r="FH207" s="32">
        <v>6803970</v>
      </c>
      <c r="FI207" s="32">
        <v>902906</v>
      </c>
      <c r="FJ207" s="32">
        <v>2858238</v>
      </c>
      <c r="FK207" s="32">
        <v>0</v>
      </c>
      <c r="FL207" s="32">
        <v>40000</v>
      </c>
      <c r="FM207" s="32"/>
      <c r="FO207" s="5">
        <v>6643518</v>
      </c>
      <c r="FP207" s="5">
        <v>934855</v>
      </c>
      <c r="FQ207" s="5">
        <v>2849050</v>
      </c>
      <c r="FR207" s="5">
        <v>0</v>
      </c>
      <c r="FS207" s="5">
        <v>40000</v>
      </c>
      <c r="FT207" s="5">
        <v>0</v>
      </c>
      <c r="FU207" s="5">
        <v>0</v>
      </c>
      <c r="FV207" s="5">
        <v>6170781</v>
      </c>
      <c r="FW207" s="5">
        <v>1131109</v>
      </c>
      <c r="FX207" s="5">
        <v>2933200</v>
      </c>
      <c r="FY207" s="5">
        <v>0</v>
      </c>
      <c r="FZ207" s="5">
        <v>40000</v>
      </c>
      <c r="GA207" s="5">
        <v>0</v>
      </c>
      <c r="GB207" s="5">
        <v>0</v>
      </c>
      <c r="GC207" s="5">
        <v>5606799</v>
      </c>
      <c r="GD207" s="5">
        <v>978543</v>
      </c>
      <c r="GE207" s="5">
        <v>3019800</v>
      </c>
      <c r="GF207" s="5">
        <v>0</v>
      </c>
      <c r="GG207" s="5">
        <v>40000</v>
      </c>
      <c r="GH207" s="5">
        <v>0</v>
      </c>
      <c r="GI207" s="5">
        <v>0</v>
      </c>
      <c r="GJ207" s="5">
        <f>INDEX(Sheet1!$D$2:$D$434,MATCH(Data!B207,Sheet1!$B$2:$B$434,0))</f>
        <v>5965477</v>
      </c>
      <c r="GK207" s="5">
        <f>INDEX(Sheet1!$E$2:$E$434,MATCH(Data!B207,Sheet1!$B$2:$B$434,0))</f>
        <v>490683</v>
      </c>
      <c r="GL207" s="5">
        <f>INDEX(Sheet1!$H$2:$H$434,MATCH(Data!B207,Sheet1!$B$2:$B$434,0))</f>
        <v>3101825</v>
      </c>
      <c r="GM207" s="5">
        <f>INDEX(Sheet1!$K$2:$K$434,MATCH(Data!B207,Sheet1!$B$2:$B$434,0))</f>
        <v>0</v>
      </c>
      <c r="GN207" s="5">
        <f>INDEX(Sheet1!$F$2:$F$434,MATCH(Data!B207,Sheet1!$B$2:$B$434,0))</f>
        <v>40000</v>
      </c>
      <c r="GO207" s="5">
        <f>INDEX(Sheet1!$I$2:$I$434,MATCH(Data!B207,Sheet1!$B$2:$B$434,0))</f>
        <v>0</v>
      </c>
      <c r="GP207" s="5">
        <f>INDEX(Sheet1!$J$2:$J$434,MATCH(Data!B207,Sheet1!$B$2:$B$434,0))</f>
        <v>0</v>
      </c>
      <c r="GQ207" s="5">
        <v>4945199</v>
      </c>
      <c r="GR207" s="5">
        <v>488458</v>
      </c>
      <c r="GS207" s="5">
        <v>3172575</v>
      </c>
      <c r="GT207" s="5">
        <v>0</v>
      </c>
      <c r="GU207" s="5">
        <v>40000</v>
      </c>
      <c r="GV207" s="5">
        <v>0</v>
      </c>
      <c r="GW207" s="5">
        <v>0</v>
      </c>
    </row>
    <row r="208" spans="1:205" ht="12.75">
      <c r="A208" s="32">
        <v>1897</v>
      </c>
      <c r="B208" s="32" t="s">
        <v>289</v>
      </c>
      <c r="C208" s="32">
        <v>4768780</v>
      </c>
      <c r="D208" s="32">
        <v>0</v>
      </c>
      <c r="E208" s="32">
        <v>332408</v>
      </c>
      <c r="F208" s="32">
        <v>0</v>
      </c>
      <c r="G208" s="32">
        <v>0</v>
      </c>
      <c r="H208" s="32">
        <v>0</v>
      </c>
      <c r="I208" s="32">
        <v>0</v>
      </c>
      <c r="J208" s="32">
        <v>5107667</v>
      </c>
      <c r="K208" s="32">
        <v>0</v>
      </c>
      <c r="L208" s="32">
        <v>348821</v>
      </c>
      <c r="M208" s="32">
        <v>0</v>
      </c>
      <c r="N208" s="32">
        <v>0</v>
      </c>
      <c r="O208" s="32">
        <v>0</v>
      </c>
      <c r="P208" s="32">
        <v>5208</v>
      </c>
      <c r="Q208" s="32">
        <v>5287408</v>
      </c>
      <c r="R208" s="32">
        <v>0</v>
      </c>
      <c r="S208" s="32">
        <v>360072</v>
      </c>
      <c r="T208" s="32">
        <v>0</v>
      </c>
      <c r="U208" s="32">
        <v>0</v>
      </c>
      <c r="V208" s="32">
        <v>0</v>
      </c>
      <c r="W208" s="32">
        <v>7147</v>
      </c>
      <c r="X208" s="32">
        <v>5303401</v>
      </c>
      <c r="Y208" s="32">
        <v>0</v>
      </c>
      <c r="Z208" s="32">
        <v>360475</v>
      </c>
      <c r="AA208" s="32">
        <v>0</v>
      </c>
      <c r="AB208" s="32">
        <v>0</v>
      </c>
      <c r="AC208" s="32">
        <v>0</v>
      </c>
      <c r="AD208" s="32">
        <v>8119</v>
      </c>
      <c r="AE208" s="32">
        <v>5444449</v>
      </c>
      <c r="AF208" s="32">
        <v>0</v>
      </c>
      <c r="AG208" s="32">
        <v>360198</v>
      </c>
      <c r="AH208" s="32">
        <v>0</v>
      </c>
      <c r="AI208" s="32">
        <v>0</v>
      </c>
      <c r="AJ208" s="32">
        <v>0</v>
      </c>
      <c r="AK208" s="32">
        <v>4129</v>
      </c>
      <c r="AL208" s="32">
        <v>5620446</v>
      </c>
      <c r="AM208" s="32">
        <v>0</v>
      </c>
      <c r="AN208" s="32">
        <v>359178</v>
      </c>
      <c r="AO208" s="32">
        <v>0</v>
      </c>
      <c r="AP208" s="32">
        <v>0</v>
      </c>
      <c r="AQ208" s="32">
        <v>0</v>
      </c>
      <c r="AR208" s="32">
        <v>4129</v>
      </c>
      <c r="AS208" s="32">
        <v>5711149</v>
      </c>
      <c r="AT208" s="32">
        <v>0</v>
      </c>
      <c r="AU208" s="32">
        <v>360625</v>
      </c>
      <c r="AV208" s="32">
        <v>0</v>
      </c>
      <c r="AW208" s="32">
        <v>0</v>
      </c>
      <c r="AX208" s="32">
        <v>0</v>
      </c>
      <c r="AY208" s="32">
        <v>0</v>
      </c>
      <c r="AZ208" s="32">
        <v>5837027</v>
      </c>
      <c r="BA208" s="32">
        <v>0</v>
      </c>
      <c r="BB208" s="32">
        <v>368928</v>
      </c>
      <c r="BC208" s="32">
        <v>0</v>
      </c>
      <c r="BD208" s="32">
        <v>0</v>
      </c>
      <c r="BE208" s="32">
        <v>0</v>
      </c>
      <c r="BF208" s="32">
        <v>0</v>
      </c>
      <c r="BG208" s="32">
        <v>5922286</v>
      </c>
      <c r="BH208" s="32">
        <v>0</v>
      </c>
      <c r="BI208" s="32">
        <v>337275</v>
      </c>
      <c r="BJ208" s="32">
        <v>0</v>
      </c>
      <c r="BK208" s="32">
        <v>0</v>
      </c>
      <c r="BL208" s="32">
        <v>0</v>
      </c>
      <c r="BM208" s="32">
        <v>3894</v>
      </c>
      <c r="BN208" s="32">
        <v>5871309</v>
      </c>
      <c r="BO208" s="32">
        <v>0</v>
      </c>
      <c r="BP208" s="32">
        <v>353200</v>
      </c>
      <c r="BQ208" s="32">
        <v>0</v>
      </c>
      <c r="BR208" s="32">
        <v>0</v>
      </c>
      <c r="BS208" s="32">
        <v>0</v>
      </c>
      <c r="BT208" s="32">
        <v>4000</v>
      </c>
      <c r="BU208" s="32">
        <v>5637282</v>
      </c>
      <c r="BV208" s="32">
        <v>0</v>
      </c>
      <c r="BW208" s="32">
        <v>343162</v>
      </c>
      <c r="BX208" s="32">
        <v>0</v>
      </c>
      <c r="BY208" s="32">
        <v>0</v>
      </c>
      <c r="BZ208" s="32">
        <v>0</v>
      </c>
      <c r="CA208" s="32">
        <v>0</v>
      </c>
      <c r="CB208" s="32">
        <v>5458783</v>
      </c>
      <c r="CC208" s="32">
        <v>0</v>
      </c>
      <c r="CD208" s="32">
        <v>357375</v>
      </c>
      <c r="CE208" s="32">
        <v>0</v>
      </c>
      <c r="CF208" s="32">
        <v>0</v>
      </c>
      <c r="CG208" s="32">
        <v>31156</v>
      </c>
      <c r="CH208" s="32">
        <v>0</v>
      </c>
      <c r="CI208" s="32">
        <v>5321502</v>
      </c>
      <c r="CK208" s="32">
        <v>345825</v>
      </c>
      <c r="CL208" s="32">
        <v>0</v>
      </c>
      <c r="CN208" s="32">
        <v>40007</v>
      </c>
      <c r="CO208" s="32">
        <v>1227</v>
      </c>
      <c r="CP208" s="32">
        <v>5212241</v>
      </c>
      <c r="CR208" s="32">
        <v>358475</v>
      </c>
      <c r="CS208" s="32">
        <v>0</v>
      </c>
      <c r="CU208" s="32">
        <v>50056</v>
      </c>
      <c r="CV208" s="32">
        <v>2321</v>
      </c>
      <c r="CW208" s="32">
        <v>5351619</v>
      </c>
      <c r="CY208" s="32">
        <v>345312</v>
      </c>
      <c r="CZ208" s="32">
        <v>0</v>
      </c>
      <c r="DB208" s="32">
        <v>73776</v>
      </c>
      <c r="DC208" s="32">
        <v>0</v>
      </c>
      <c r="DD208" s="32">
        <v>5476626</v>
      </c>
      <c r="DF208" s="32">
        <v>331825</v>
      </c>
      <c r="DG208" s="32">
        <v>0</v>
      </c>
      <c r="DI208" s="32">
        <v>84251</v>
      </c>
      <c r="DK208" s="32">
        <v>6406596</v>
      </c>
      <c r="DM208" s="32">
        <v>320699</v>
      </c>
      <c r="DN208" s="32">
        <v>0</v>
      </c>
      <c r="DP208" s="32">
        <v>73912</v>
      </c>
      <c r="DQ208" s="32">
        <v>407</v>
      </c>
      <c r="DR208" s="32">
        <v>6634829</v>
      </c>
      <c r="DT208" s="32">
        <v>320813</v>
      </c>
      <c r="DU208" s="32">
        <v>0</v>
      </c>
      <c r="DW208" s="32">
        <v>96642</v>
      </c>
      <c r="DX208" s="38">
        <v>100</v>
      </c>
      <c r="DY208" s="36">
        <v>6336839</v>
      </c>
      <c r="DZ208" s="37"/>
      <c r="EA208" s="38">
        <v>322563</v>
      </c>
      <c r="EB208" s="32">
        <v>0</v>
      </c>
      <c r="ED208" s="32">
        <v>96642</v>
      </c>
      <c r="EE208" s="32">
        <v>5815</v>
      </c>
      <c r="EF208" s="32">
        <v>6372253</v>
      </c>
      <c r="EH208" s="32">
        <v>349509</v>
      </c>
      <c r="EI208" s="32">
        <v>0</v>
      </c>
      <c r="EK208" s="32">
        <v>96642</v>
      </c>
      <c r="EL208" s="32">
        <v>5000</v>
      </c>
      <c r="EM208" s="32">
        <v>6402379</v>
      </c>
      <c r="EO208" s="32">
        <v>381433</v>
      </c>
      <c r="EP208" s="32">
        <v>0</v>
      </c>
      <c r="ER208" s="32">
        <v>96642</v>
      </c>
      <c r="ET208" s="32">
        <v>6513518</v>
      </c>
      <c r="EV208" s="32">
        <v>356033</v>
      </c>
      <c r="EW208" s="32">
        <v>0</v>
      </c>
      <c r="EY208" s="32">
        <v>96642</v>
      </c>
      <c r="FA208" s="32">
        <v>6178167</v>
      </c>
      <c r="FB208" s="32">
        <v>87887</v>
      </c>
      <c r="FC208" s="32">
        <v>355858</v>
      </c>
      <c r="FD208" s="32">
        <v>0</v>
      </c>
      <c r="FF208" s="32">
        <v>92877</v>
      </c>
      <c r="FH208" s="32">
        <v>6217291</v>
      </c>
      <c r="FI208" s="32">
        <v>87887</v>
      </c>
      <c r="FJ208" s="32">
        <v>355488</v>
      </c>
      <c r="FK208" s="32">
        <v>0</v>
      </c>
      <c r="FM208" s="32">
        <v>68301</v>
      </c>
      <c r="FN208" s="32">
        <v>1272</v>
      </c>
      <c r="FO208" s="5">
        <v>6421879</v>
      </c>
      <c r="FP208" s="5">
        <v>87887</v>
      </c>
      <c r="FQ208" s="5">
        <v>362743</v>
      </c>
      <c r="FR208" s="5">
        <v>0</v>
      </c>
      <c r="FS208" s="5">
        <v>0</v>
      </c>
      <c r="FT208" s="5">
        <v>72305</v>
      </c>
      <c r="FU208" s="5">
        <v>0</v>
      </c>
      <c r="FV208" s="5">
        <v>6486095</v>
      </c>
      <c r="FW208" s="5">
        <v>87887</v>
      </c>
      <c r="FX208" s="5">
        <v>359067</v>
      </c>
      <c r="FY208" s="5">
        <v>0</v>
      </c>
      <c r="FZ208" s="5">
        <v>0</v>
      </c>
      <c r="GA208" s="5">
        <v>72614</v>
      </c>
      <c r="GB208" s="5">
        <v>0</v>
      </c>
      <c r="GC208" s="5">
        <v>6813790</v>
      </c>
      <c r="GD208" s="5">
        <v>87887</v>
      </c>
      <c r="GE208" s="5">
        <v>1109679</v>
      </c>
      <c r="GF208" s="5">
        <v>0</v>
      </c>
      <c r="GG208" s="5">
        <v>0</v>
      </c>
      <c r="GH208" s="5">
        <v>72614</v>
      </c>
      <c r="GI208" s="5">
        <v>0</v>
      </c>
      <c r="GJ208" s="5">
        <f>INDEX(Sheet1!$D$2:$D$434,MATCH(Data!B208,Sheet1!$B$2:$B$434,0))</f>
        <v>6801214</v>
      </c>
      <c r="GK208" s="5">
        <f>INDEX(Sheet1!$E$2:$E$434,MATCH(Data!B208,Sheet1!$B$2:$B$434,0))</f>
        <v>87339</v>
      </c>
      <c r="GL208" s="5">
        <f>INDEX(Sheet1!$H$2:$H$434,MATCH(Data!B208,Sheet1!$B$2:$B$434,0))</f>
        <v>1314346</v>
      </c>
      <c r="GM208" s="5">
        <f>INDEX(Sheet1!$K$2:$K$434,MATCH(Data!B208,Sheet1!$B$2:$B$434,0))</f>
        <v>0</v>
      </c>
      <c r="GN208" s="5">
        <f>INDEX(Sheet1!$F$2:$F$434,MATCH(Data!B208,Sheet1!$B$2:$B$434,0))</f>
        <v>0</v>
      </c>
      <c r="GO208" s="5">
        <f>INDEX(Sheet1!$I$2:$I$434,MATCH(Data!B208,Sheet1!$B$2:$B$434,0))</f>
        <v>69840</v>
      </c>
      <c r="GP208" s="5">
        <f>INDEX(Sheet1!$J$2:$J$434,MATCH(Data!B208,Sheet1!$B$2:$B$434,0))</f>
        <v>0</v>
      </c>
      <c r="GQ208" s="5">
        <v>6864373</v>
      </c>
      <c r="GR208" s="5">
        <v>0</v>
      </c>
      <c r="GS208" s="5">
        <v>1339021</v>
      </c>
      <c r="GT208" s="5">
        <v>0</v>
      </c>
      <c r="GU208" s="5">
        <v>0</v>
      </c>
      <c r="GV208" s="5">
        <v>40000</v>
      </c>
      <c r="GW208" s="5">
        <v>0</v>
      </c>
    </row>
    <row r="209" spans="1:205" ht="12.75">
      <c r="A209" s="32">
        <v>3304</v>
      </c>
      <c r="B209" s="32" t="s">
        <v>290</v>
      </c>
      <c r="C209" s="32">
        <v>2181457</v>
      </c>
      <c r="D209" s="32">
        <v>0</v>
      </c>
      <c r="E209" s="32">
        <v>277325</v>
      </c>
      <c r="F209" s="32">
        <v>0</v>
      </c>
      <c r="G209" s="32">
        <v>0</v>
      </c>
      <c r="H209" s="32">
        <v>0</v>
      </c>
      <c r="I209" s="32">
        <v>0</v>
      </c>
      <c r="J209" s="32">
        <v>2061519</v>
      </c>
      <c r="K209" s="32">
        <v>0</v>
      </c>
      <c r="L209" s="32">
        <v>327181</v>
      </c>
      <c r="M209" s="32">
        <v>0</v>
      </c>
      <c r="N209" s="32">
        <v>0</v>
      </c>
      <c r="O209" s="32">
        <v>0</v>
      </c>
      <c r="P209" s="32">
        <v>0</v>
      </c>
      <c r="Q209" s="32">
        <v>2027605</v>
      </c>
      <c r="R209" s="32">
        <v>0</v>
      </c>
      <c r="S209" s="32">
        <v>313868</v>
      </c>
      <c r="T209" s="32">
        <v>0</v>
      </c>
      <c r="U209" s="32">
        <v>0</v>
      </c>
      <c r="V209" s="32">
        <v>0</v>
      </c>
      <c r="W209" s="32">
        <v>0</v>
      </c>
      <c r="X209" s="32">
        <v>1513858</v>
      </c>
      <c r="Y209" s="32">
        <v>0</v>
      </c>
      <c r="Z209" s="32">
        <v>462952</v>
      </c>
      <c r="AA209" s="32">
        <v>0</v>
      </c>
      <c r="AB209" s="32">
        <v>0</v>
      </c>
      <c r="AC209" s="32">
        <v>0</v>
      </c>
      <c r="AD209" s="32">
        <v>581</v>
      </c>
      <c r="AE209" s="32">
        <v>1566169</v>
      </c>
      <c r="AF209" s="32">
        <v>0</v>
      </c>
      <c r="AG209" s="32">
        <v>456988</v>
      </c>
      <c r="AH209" s="32">
        <v>0</v>
      </c>
      <c r="AI209" s="32">
        <v>0</v>
      </c>
      <c r="AJ209" s="32">
        <v>0</v>
      </c>
      <c r="AK209" s="32">
        <v>0</v>
      </c>
      <c r="AL209" s="32">
        <v>1582800</v>
      </c>
      <c r="AM209" s="32">
        <v>0</v>
      </c>
      <c r="AN209" s="32">
        <v>451130</v>
      </c>
      <c r="AO209" s="32">
        <v>0</v>
      </c>
      <c r="AP209" s="32">
        <v>0</v>
      </c>
      <c r="AQ209" s="32">
        <v>0</v>
      </c>
      <c r="AR209" s="32">
        <v>0</v>
      </c>
      <c r="AS209" s="32">
        <v>1590499</v>
      </c>
      <c r="AT209" s="32">
        <v>0</v>
      </c>
      <c r="AU209" s="32">
        <v>444110</v>
      </c>
      <c r="AV209" s="32">
        <v>0</v>
      </c>
      <c r="AW209" s="32">
        <v>0</v>
      </c>
      <c r="AX209" s="32">
        <v>0</v>
      </c>
      <c r="AY209" s="32">
        <v>0</v>
      </c>
      <c r="AZ209" s="32">
        <v>1758014</v>
      </c>
      <c r="BA209" s="32">
        <v>0</v>
      </c>
      <c r="BB209" s="32">
        <v>455924</v>
      </c>
      <c r="BC209" s="32">
        <v>0</v>
      </c>
      <c r="BD209" s="32">
        <v>0</v>
      </c>
      <c r="BE209" s="32">
        <v>0</v>
      </c>
      <c r="BF209" s="32">
        <v>0</v>
      </c>
      <c r="BG209" s="32">
        <v>1750185</v>
      </c>
      <c r="BH209" s="32">
        <v>0</v>
      </c>
      <c r="BI209" s="32">
        <v>451660</v>
      </c>
      <c r="BJ209" s="32">
        <v>0</v>
      </c>
      <c r="BK209" s="32">
        <v>0</v>
      </c>
      <c r="BL209" s="32">
        <v>0</v>
      </c>
      <c r="BM209" s="32">
        <v>39.44</v>
      </c>
      <c r="BN209" s="32">
        <v>1936902</v>
      </c>
      <c r="BO209" s="32">
        <v>0</v>
      </c>
      <c r="BP209" s="32">
        <v>451801</v>
      </c>
      <c r="BQ209" s="32">
        <v>0</v>
      </c>
      <c r="BR209" s="32">
        <v>0</v>
      </c>
      <c r="BS209" s="32">
        <v>0</v>
      </c>
      <c r="BT209" s="32">
        <v>42</v>
      </c>
      <c r="BU209" s="32">
        <v>1654453</v>
      </c>
      <c r="BV209" s="32">
        <v>66825</v>
      </c>
      <c r="BW209" s="32">
        <v>451082</v>
      </c>
      <c r="BX209" s="32">
        <v>0</v>
      </c>
      <c r="BY209" s="32">
        <v>0</v>
      </c>
      <c r="BZ209" s="32">
        <v>0</v>
      </c>
      <c r="CA209" s="32">
        <v>2749</v>
      </c>
      <c r="CB209" s="32">
        <v>1904727</v>
      </c>
      <c r="CC209" s="32">
        <v>66800</v>
      </c>
      <c r="CD209" s="32">
        <v>161983</v>
      </c>
      <c r="CE209" s="32">
        <v>0</v>
      </c>
      <c r="CF209" s="32">
        <v>0</v>
      </c>
      <c r="CG209" s="32">
        <v>0</v>
      </c>
      <c r="CH209" s="32">
        <v>192</v>
      </c>
      <c r="CI209" s="32">
        <v>2315276</v>
      </c>
      <c r="CJ209" s="32">
        <v>66685</v>
      </c>
      <c r="CK209" s="32">
        <v>573383</v>
      </c>
      <c r="CL209" s="32">
        <v>0</v>
      </c>
      <c r="CO209" s="32">
        <v>21</v>
      </c>
      <c r="CP209" s="32">
        <v>2064382</v>
      </c>
      <c r="CQ209" s="32">
        <v>66480</v>
      </c>
      <c r="CR209" s="32">
        <v>623519</v>
      </c>
      <c r="CS209" s="32">
        <v>0</v>
      </c>
      <c r="CV209" s="32">
        <v>8</v>
      </c>
      <c r="CW209" s="32">
        <v>2380556</v>
      </c>
      <c r="CX209" s="32">
        <v>58950</v>
      </c>
      <c r="CY209" s="32">
        <v>659544</v>
      </c>
      <c r="CZ209" s="32">
        <v>0</v>
      </c>
      <c r="DC209" s="32">
        <v>0</v>
      </c>
      <c r="DD209" s="32">
        <v>2583099</v>
      </c>
      <c r="DF209" s="32">
        <v>703944</v>
      </c>
      <c r="DG209" s="32">
        <v>0</v>
      </c>
      <c r="DK209" s="32">
        <v>3057065</v>
      </c>
      <c r="DM209" s="32">
        <v>650000</v>
      </c>
      <c r="DN209" s="32">
        <v>0</v>
      </c>
      <c r="DR209" s="32">
        <v>3038870</v>
      </c>
      <c r="DT209" s="32">
        <v>725694</v>
      </c>
      <c r="DU209" s="32">
        <v>0</v>
      </c>
      <c r="DX209" s="35"/>
      <c r="DY209" s="36">
        <v>3133726</v>
      </c>
      <c r="DZ209" s="37"/>
      <c r="EA209" s="38">
        <v>720194</v>
      </c>
      <c r="EB209" s="32">
        <v>0</v>
      </c>
      <c r="EF209" s="32">
        <v>2998197</v>
      </c>
      <c r="EH209" s="32">
        <v>704500</v>
      </c>
      <c r="EI209" s="32">
        <v>0</v>
      </c>
      <c r="EM209" s="32">
        <v>2832905</v>
      </c>
      <c r="EO209" s="32">
        <v>703658</v>
      </c>
      <c r="EP209" s="32">
        <v>0</v>
      </c>
      <c r="ET209" s="32">
        <v>3251041</v>
      </c>
      <c r="EV209" s="32">
        <v>701771</v>
      </c>
      <c r="EW209" s="32">
        <v>0</v>
      </c>
      <c r="FA209" s="32">
        <v>3253184</v>
      </c>
      <c r="FC209" s="32">
        <v>701000</v>
      </c>
      <c r="FD209" s="32">
        <v>0</v>
      </c>
      <c r="FH209" s="32">
        <v>3165940</v>
      </c>
      <c r="FI209" s="32"/>
      <c r="FJ209" s="32">
        <v>867000</v>
      </c>
      <c r="FK209" s="32">
        <v>0</v>
      </c>
      <c r="FO209" s="5">
        <v>3111258</v>
      </c>
      <c r="FP209" s="5">
        <v>46604</v>
      </c>
      <c r="FQ209" s="5">
        <v>879885</v>
      </c>
      <c r="FR209" s="5">
        <v>0</v>
      </c>
      <c r="FS209" s="5">
        <v>0</v>
      </c>
      <c r="FT209" s="5">
        <v>0</v>
      </c>
      <c r="FU209" s="5">
        <v>0</v>
      </c>
      <c r="FV209" s="5">
        <v>3569413</v>
      </c>
      <c r="FW209" s="5">
        <v>45193</v>
      </c>
      <c r="FX209" s="5">
        <v>668331</v>
      </c>
      <c r="FY209" s="5">
        <v>0</v>
      </c>
      <c r="FZ209" s="5">
        <v>0</v>
      </c>
      <c r="GA209" s="5">
        <v>0</v>
      </c>
      <c r="GB209" s="5">
        <v>0</v>
      </c>
      <c r="GC209" s="5">
        <v>3814746</v>
      </c>
      <c r="GD209" s="5">
        <v>43814</v>
      </c>
      <c r="GE209" s="5">
        <v>658825</v>
      </c>
      <c r="GF209" s="5">
        <v>0</v>
      </c>
      <c r="GG209" s="5">
        <v>0</v>
      </c>
      <c r="GH209" s="5">
        <v>0</v>
      </c>
      <c r="GI209" s="5">
        <v>0</v>
      </c>
      <c r="GJ209" s="5">
        <f>INDEX(Sheet1!$D$2:$D$434,MATCH(Data!B209,Sheet1!$B$2:$B$434,0))</f>
        <v>3786936</v>
      </c>
      <c r="GK209" s="5">
        <f>INDEX(Sheet1!$E$2:$E$434,MATCH(Data!B209,Sheet1!$B$2:$B$434,0))</f>
        <v>42372</v>
      </c>
      <c r="GL209" s="5">
        <f>INDEX(Sheet1!$H$2:$H$434,MATCH(Data!B209,Sheet1!$B$2:$B$434,0))</f>
        <v>674550</v>
      </c>
      <c r="GM209" s="5">
        <f>INDEX(Sheet1!$K$2:$K$434,MATCH(Data!B209,Sheet1!$B$2:$B$434,0))</f>
        <v>0</v>
      </c>
      <c r="GN209" s="5">
        <f>INDEX(Sheet1!$F$2:$F$434,MATCH(Data!B209,Sheet1!$B$2:$B$434,0))</f>
        <v>0</v>
      </c>
      <c r="GO209" s="5">
        <f>INDEX(Sheet1!$I$2:$I$434,MATCH(Data!B209,Sheet1!$B$2:$B$434,0))</f>
        <v>0</v>
      </c>
      <c r="GP209" s="5">
        <f>INDEX(Sheet1!$J$2:$J$434,MATCH(Data!B209,Sheet1!$B$2:$B$434,0))</f>
        <v>0</v>
      </c>
      <c r="GQ209" s="5">
        <v>3515152</v>
      </c>
      <c r="GR209" s="5">
        <v>40962</v>
      </c>
      <c r="GS209" s="5">
        <v>1111675</v>
      </c>
      <c r="GT209" s="5">
        <v>0</v>
      </c>
      <c r="GU209" s="5">
        <v>0</v>
      </c>
      <c r="GV209" s="5">
        <v>0</v>
      </c>
      <c r="GW209" s="5">
        <v>0</v>
      </c>
    </row>
    <row r="210" spans="1:205" ht="12.75">
      <c r="A210" s="32">
        <v>3311</v>
      </c>
      <c r="B210" s="32" t="s">
        <v>291</v>
      </c>
      <c r="C210" s="32">
        <v>5583423</v>
      </c>
      <c r="D210" s="32">
        <v>0</v>
      </c>
      <c r="E210" s="32">
        <v>887375</v>
      </c>
      <c r="F210" s="32">
        <v>0</v>
      </c>
      <c r="G210" s="32">
        <v>0</v>
      </c>
      <c r="H210" s="32">
        <v>0</v>
      </c>
      <c r="I210" s="32">
        <v>0</v>
      </c>
      <c r="J210" s="32">
        <v>4996897</v>
      </c>
      <c r="K210" s="32">
        <v>0</v>
      </c>
      <c r="L210" s="32">
        <v>634453</v>
      </c>
      <c r="M210" s="32">
        <v>0</v>
      </c>
      <c r="N210" s="32">
        <v>0</v>
      </c>
      <c r="O210" s="32">
        <v>0</v>
      </c>
      <c r="P210" s="32">
        <v>11860</v>
      </c>
      <c r="Q210" s="32">
        <v>5201136</v>
      </c>
      <c r="R210" s="32">
        <v>0</v>
      </c>
      <c r="S210" s="32">
        <v>276420</v>
      </c>
      <c r="T210" s="32">
        <v>0</v>
      </c>
      <c r="U210" s="32">
        <v>0</v>
      </c>
      <c r="V210" s="32">
        <v>0</v>
      </c>
      <c r="W210" s="32">
        <v>7741</v>
      </c>
      <c r="X210" s="32">
        <v>4194553</v>
      </c>
      <c r="Y210" s="32">
        <v>0</v>
      </c>
      <c r="Z210" s="32">
        <v>295507</v>
      </c>
      <c r="AA210" s="32">
        <v>0</v>
      </c>
      <c r="AB210" s="32">
        <v>0</v>
      </c>
      <c r="AC210" s="32">
        <v>0</v>
      </c>
      <c r="AD210" s="32">
        <v>7740</v>
      </c>
      <c r="AE210" s="32">
        <v>4174787</v>
      </c>
      <c r="AF210" s="32">
        <v>0</v>
      </c>
      <c r="AG210" s="32">
        <v>283455</v>
      </c>
      <c r="AH210" s="32">
        <v>0</v>
      </c>
      <c r="AI210" s="32">
        <v>0</v>
      </c>
      <c r="AJ210" s="32">
        <v>0</v>
      </c>
      <c r="AK210" s="32">
        <v>5459</v>
      </c>
      <c r="AL210" s="32">
        <v>4171101</v>
      </c>
      <c r="AM210" s="32">
        <v>0</v>
      </c>
      <c r="AN210" s="32">
        <v>276880</v>
      </c>
      <c r="AO210" s="32">
        <v>0</v>
      </c>
      <c r="AP210" s="32">
        <v>0</v>
      </c>
      <c r="AQ210" s="32">
        <v>0</v>
      </c>
      <c r="AR210" s="32">
        <v>7969</v>
      </c>
      <c r="AS210" s="32">
        <v>3859498</v>
      </c>
      <c r="AT210" s="32">
        <v>0</v>
      </c>
      <c r="AU210" s="32">
        <v>1743931</v>
      </c>
      <c r="AV210" s="32">
        <v>0</v>
      </c>
      <c r="AW210" s="32">
        <v>0</v>
      </c>
      <c r="AX210" s="32">
        <v>0</v>
      </c>
      <c r="AY210" s="32">
        <v>3854</v>
      </c>
      <c r="AZ210" s="32">
        <v>3939019</v>
      </c>
      <c r="BA210" s="32">
        <v>173580</v>
      </c>
      <c r="BB210" s="32">
        <v>1599854</v>
      </c>
      <c r="BC210" s="32">
        <v>0</v>
      </c>
      <c r="BD210" s="32">
        <v>0</v>
      </c>
      <c r="BE210" s="32">
        <v>0</v>
      </c>
      <c r="BF210" s="32">
        <v>4255.34</v>
      </c>
      <c r="BG210" s="32">
        <v>4013335</v>
      </c>
      <c r="BH210" s="32">
        <v>147621</v>
      </c>
      <c r="BI210" s="32">
        <v>2508561</v>
      </c>
      <c r="BJ210" s="32">
        <v>0</v>
      </c>
      <c r="BK210" s="32">
        <v>0</v>
      </c>
      <c r="BL210" s="32">
        <v>0</v>
      </c>
      <c r="BM210" s="32">
        <v>6484</v>
      </c>
      <c r="BN210" s="32">
        <v>3896936</v>
      </c>
      <c r="BO210" s="32">
        <v>67192</v>
      </c>
      <c r="BP210" s="32">
        <v>2664506</v>
      </c>
      <c r="BQ210" s="32">
        <v>0</v>
      </c>
      <c r="BR210" s="32">
        <v>0</v>
      </c>
      <c r="BS210" s="32">
        <v>0</v>
      </c>
      <c r="BT210" s="32">
        <v>3195</v>
      </c>
      <c r="BU210" s="32">
        <v>4093061</v>
      </c>
      <c r="BV210" s="32">
        <v>320000</v>
      </c>
      <c r="BW210" s="32">
        <v>2782597</v>
      </c>
      <c r="BX210" s="32">
        <v>0</v>
      </c>
      <c r="BY210" s="32">
        <v>0</v>
      </c>
      <c r="BZ210" s="32">
        <v>0</v>
      </c>
      <c r="CA210" s="32">
        <v>91526</v>
      </c>
      <c r="CB210" s="32">
        <v>5204292</v>
      </c>
      <c r="CC210" s="32">
        <v>300000</v>
      </c>
      <c r="CD210" s="32">
        <v>2478175</v>
      </c>
      <c r="CE210" s="32">
        <v>0</v>
      </c>
      <c r="CF210" s="32">
        <v>0</v>
      </c>
      <c r="CG210" s="32">
        <v>0</v>
      </c>
      <c r="CH210" s="32">
        <v>4733</v>
      </c>
      <c r="CI210" s="32">
        <v>4383824</v>
      </c>
      <c r="CJ210" s="32">
        <v>338988</v>
      </c>
      <c r="CK210" s="32">
        <v>2332141</v>
      </c>
      <c r="CL210" s="32">
        <v>0</v>
      </c>
      <c r="CO210" s="32">
        <v>3131</v>
      </c>
      <c r="CP210" s="32">
        <v>4883013</v>
      </c>
      <c r="CQ210" s="32">
        <v>345000</v>
      </c>
      <c r="CR210" s="32">
        <v>2318816</v>
      </c>
      <c r="CS210" s="32">
        <v>0</v>
      </c>
      <c r="CV210" s="32">
        <v>3928</v>
      </c>
      <c r="CW210" s="32">
        <v>5572789</v>
      </c>
      <c r="CX210" s="32">
        <v>345366</v>
      </c>
      <c r="CY210" s="32">
        <v>2291359</v>
      </c>
      <c r="CZ210" s="32">
        <v>0</v>
      </c>
      <c r="DC210" s="32">
        <v>5999</v>
      </c>
      <c r="DD210" s="32">
        <v>5860228</v>
      </c>
      <c r="DE210" s="32">
        <v>344270</v>
      </c>
      <c r="DF210" s="32">
        <v>2295796</v>
      </c>
      <c r="DG210" s="32">
        <v>0</v>
      </c>
      <c r="DJ210" s="32">
        <v>4137</v>
      </c>
      <c r="DK210" s="32">
        <v>6306931</v>
      </c>
      <c r="DL210" s="32">
        <v>296926</v>
      </c>
      <c r="DM210" s="32">
        <v>2292502</v>
      </c>
      <c r="DN210" s="32">
        <v>0</v>
      </c>
      <c r="DQ210" s="32">
        <v>4147</v>
      </c>
      <c r="DR210" s="32">
        <v>6808166</v>
      </c>
      <c r="DS210" s="32">
        <v>300691</v>
      </c>
      <c r="DT210" s="32">
        <v>2292212</v>
      </c>
      <c r="DU210" s="32">
        <v>0</v>
      </c>
      <c r="DX210" s="38">
        <v>4276</v>
      </c>
      <c r="DY210" s="36">
        <v>6836704</v>
      </c>
      <c r="DZ210" s="36">
        <v>303418</v>
      </c>
      <c r="EA210" s="38">
        <v>2290202</v>
      </c>
      <c r="EB210" s="32">
        <v>0</v>
      </c>
      <c r="EE210" s="32">
        <v>16502</v>
      </c>
      <c r="EF210" s="32">
        <v>6571869</v>
      </c>
      <c r="EG210" s="32">
        <v>301431</v>
      </c>
      <c r="EH210" s="32">
        <v>2231704</v>
      </c>
      <c r="EI210" s="32">
        <v>0</v>
      </c>
      <c r="EL210" s="32">
        <v>4414</v>
      </c>
      <c r="EM210" s="32">
        <v>6941633</v>
      </c>
      <c r="EN210" s="32">
        <v>303252</v>
      </c>
      <c r="EO210" s="32">
        <v>2262856</v>
      </c>
      <c r="EP210" s="32">
        <v>0</v>
      </c>
      <c r="ES210" s="32">
        <v>2342</v>
      </c>
      <c r="ET210" s="32">
        <v>6434011</v>
      </c>
      <c r="EU210" s="32">
        <v>550777</v>
      </c>
      <c r="EV210" s="32">
        <v>2214499</v>
      </c>
      <c r="EW210" s="32">
        <v>0</v>
      </c>
      <c r="EZ210" s="32">
        <v>1254</v>
      </c>
      <c r="FA210" s="32">
        <v>6081694</v>
      </c>
      <c r="FB210" s="32">
        <v>551767</v>
      </c>
      <c r="FC210" s="32">
        <v>2201874</v>
      </c>
      <c r="FD210" s="32">
        <v>0</v>
      </c>
      <c r="FH210" s="32">
        <v>5752004</v>
      </c>
      <c r="FI210" s="32">
        <v>506565</v>
      </c>
      <c r="FJ210" s="32">
        <v>2195879</v>
      </c>
      <c r="FK210" s="32">
        <v>0</v>
      </c>
      <c r="FM210" s="32"/>
      <c r="FO210" s="5">
        <v>6524166</v>
      </c>
      <c r="FP210" s="5">
        <v>510921</v>
      </c>
      <c r="FQ210" s="5">
        <v>2176311</v>
      </c>
      <c r="FR210" s="5">
        <v>0</v>
      </c>
      <c r="FS210" s="5">
        <v>0</v>
      </c>
      <c r="FT210" s="5">
        <v>0</v>
      </c>
      <c r="FU210" s="5">
        <v>0</v>
      </c>
      <c r="FV210" s="5">
        <v>6604541</v>
      </c>
      <c r="FW210" s="5">
        <v>832000</v>
      </c>
      <c r="FX210" s="5">
        <v>2173269</v>
      </c>
      <c r="FY210" s="5">
        <v>0</v>
      </c>
      <c r="FZ210" s="5">
        <v>0</v>
      </c>
      <c r="GA210" s="5">
        <v>0</v>
      </c>
      <c r="GB210" s="5">
        <v>0</v>
      </c>
      <c r="GC210" s="5">
        <v>6560093</v>
      </c>
      <c r="GD210" s="5">
        <v>2935698</v>
      </c>
      <c r="GE210" s="5">
        <v>0</v>
      </c>
      <c r="GF210" s="5">
        <v>0</v>
      </c>
      <c r="GG210" s="5">
        <v>0</v>
      </c>
      <c r="GH210" s="5">
        <v>0</v>
      </c>
      <c r="GI210" s="5">
        <v>0</v>
      </c>
      <c r="GJ210" s="5">
        <f>INDEX(Sheet1!$D$2:$D$434,MATCH(Data!B210,Sheet1!$B$2:$B$434,0))</f>
        <v>6495825</v>
      </c>
      <c r="GK210" s="5">
        <f>INDEX(Sheet1!$E$2:$E$434,MATCH(Data!B210,Sheet1!$B$2:$B$434,0))</f>
        <v>2937374</v>
      </c>
      <c r="GL210" s="5">
        <f>INDEX(Sheet1!$H$2:$H$434,MATCH(Data!B210,Sheet1!$B$2:$B$434,0))</f>
        <v>290000</v>
      </c>
      <c r="GM210" s="5">
        <f>INDEX(Sheet1!$K$2:$K$434,MATCH(Data!B210,Sheet1!$B$2:$B$434,0))</f>
        <v>0</v>
      </c>
      <c r="GN210" s="5">
        <f>INDEX(Sheet1!$F$2:$F$434,MATCH(Data!B210,Sheet1!$B$2:$B$434,0))</f>
        <v>0</v>
      </c>
      <c r="GO210" s="5">
        <f>INDEX(Sheet1!$I$2:$I$434,MATCH(Data!B210,Sheet1!$B$2:$B$434,0))</f>
        <v>0</v>
      </c>
      <c r="GP210" s="5">
        <f>INDEX(Sheet1!$J$2:$J$434,MATCH(Data!B210,Sheet1!$B$2:$B$434,0))</f>
        <v>0</v>
      </c>
      <c r="GQ210" s="5">
        <v>5447368</v>
      </c>
      <c r="GR210" s="5">
        <v>2940029</v>
      </c>
      <c r="GS210" s="5">
        <v>1766758</v>
      </c>
      <c r="GT210" s="5">
        <v>0</v>
      </c>
      <c r="GU210" s="5">
        <v>0</v>
      </c>
      <c r="GV210" s="5">
        <v>0</v>
      </c>
      <c r="GW210" s="5">
        <v>0</v>
      </c>
    </row>
    <row r="211" spans="1:205" ht="12.75">
      <c r="A211" s="32">
        <v>3318</v>
      </c>
      <c r="B211" s="32" t="s">
        <v>292</v>
      </c>
      <c r="C211" s="32">
        <v>1455903</v>
      </c>
      <c r="D211" s="32">
        <v>0</v>
      </c>
      <c r="E211" s="32">
        <v>147138</v>
      </c>
      <c r="F211" s="32">
        <v>0</v>
      </c>
      <c r="G211" s="32">
        <v>0</v>
      </c>
      <c r="H211" s="32">
        <v>0</v>
      </c>
      <c r="I211" s="32">
        <v>0</v>
      </c>
      <c r="J211" s="32">
        <v>1406369</v>
      </c>
      <c r="K211" s="32">
        <v>0</v>
      </c>
      <c r="L211" s="32">
        <v>196672</v>
      </c>
      <c r="M211" s="32">
        <v>0</v>
      </c>
      <c r="N211" s="32">
        <v>0</v>
      </c>
      <c r="O211" s="32">
        <v>0</v>
      </c>
      <c r="P211" s="32">
        <v>0</v>
      </c>
      <c r="Q211" s="32">
        <v>1400501</v>
      </c>
      <c r="R211" s="32">
        <v>0</v>
      </c>
      <c r="S211" s="32">
        <v>202540</v>
      </c>
      <c r="T211" s="32">
        <v>0</v>
      </c>
      <c r="U211" s="32">
        <v>0</v>
      </c>
      <c r="V211" s="32">
        <v>0</v>
      </c>
      <c r="W211" s="32">
        <v>0</v>
      </c>
      <c r="X211" s="32">
        <v>1102107</v>
      </c>
      <c r="Y211" s="32">
        <v>0</v>
      </c>
      <c r="Z211" s="32">
        <v>230000</v>
      </c>
      <c r="AA211" s="32">
        <v>0</v>
      </c>
      <c r="AB211" s="32">
        <v>0</v>
      </c>
      <c r="AC211" s="32">
        <v>0</v>
      </c>
      <c r="AD211" s="32">
        <v>0</v>
      </c>
      <c r="AE211" s="32">
        <v>1017716</v>
      </c>
      <c r="AF211" s="32">
        <v>0</v>
      </c>
      <c r="AG211" s="32">
        <v>230000</v>
      </c>
      <c r="AH211" s="32">
        <v>0</v>
      </c>
      <c r="AI211" s="32">
        <v>0</v>
      </c>
      <c r="AJ211" s="32">
        <v>0</v>
      </c>
      <c r="AK211" s="32">
        <v>0</v>
      </c>
      <c r="AL211" s="32">
        <v>995577</v>
      </c>
      <c r="AM211" s="32">
        <v>0</v>
      </c>
      <c r="AN211" s="32">
        <v>230000</v>
      </c>
      <c r="AO211" s="32">
        <v>0</v>
      </c>
      <c r="AP211" s="32">
        <v>0</v>
      </c>
      <c r="AQ211" s="32">
        <v>0</v>
      </c>
      <c r="AR211" s="32">
        <v>0</v>
      </c>
      <c r="AS211" s="32">
        <v>1049775</v>
      </c>
      <c r="AT211" s="32">
        <v>0</v>
      </c>
      <c r="AU211" s="32">
        <v>230000</v>
      </c>
      <c r="AV211" s="32">
        <v>0</v>
      </c>
      <c r="AW211" s="32">
        <v>0</v>
      </c>
      <c r="AX211" s="32">
        <v>0</v>
      </c>
      <c r="AY211" s="32">
        <v>0</v>
      </c>
      <c r="AZ211" s="32">
        <v>1239799.5</v>
      </c>
      <c r="BA211" s="32">
        <v>0</v>
      </c>
      <c r="BB211" s="32">
        <v>230000</v>
      </c>
      <c r="BC211" s="32">
        <v>0</v>
      </c>
      <c r="BD211" s="32">
        <v>0</v>
      </c>
      <c r="BE211" s="32">
        <v>0</v>
      </c>
      <c r="BF211" s="32">
        <v>0</v>
      </c>
      <c r="BG211" s="32">
        <v>1180234</v>
      </c>
      <c r="BH211" s="32">
        <v>0</v>
      </c>
      <c r="BI211" s="32">
        <v>0</v>
      </c>
      <c r="BJ211" s="32">
        <v>0</v>
      </c>
      <c r="BK211" s="32">
        <v>290000</v>
      </c>
      <c r="BL211" s="32">
        <v>2263</v>
      </c>
      <c r="BM211" s="32">
        <v>0</v>
      </c>
      <c r="BN211" s="32">
        <v>1227083</v>
      </c>
      <c r="BO211" s="32">
        <v>0</v>
      </c>
      <c r="BP211" s="32">
        <v>290000</v>
      </c>
      <c r="BQ211" s="32">
        <v>0</v>
      </c>
      <c r="BR211" s="32">
        <v>0</v>
      </c>
      <c r="BS211" s="32">
        <v>2263</v>
      </c>
      <c r="BT211" s="32">
        <v>0</v>
      </c>
      <c r="BU211" s="32">
        <v>1377742</v>
      </c>
      <c r="BV211" s="32">
        <v>0</v>
      </c>
      <c r="BW211" s="32">
        <v>230000</v>
      </c>
      <c r="BX211" s="32">
        <v>0</v>
      </c>
      <c r="BY211" s="32">
        <v>0</v>
      </c>
      <c r="BZ211" s="32">
        <v>2263</v>
      </c>
      <c r="CA211" s="32">
        <v>0</v>
      </c>
      <c r="CB211" s="32">
        <v>1577059</v>
      </c>
      <c r="CC211" s="32">
        <v>0</v>
      </c>
      <c r="CD211" s="32">
        <v>230000</v>
      </c>
      <c r="CE211" s="32">
        <v>0</v>
      </c>
      <c r="CF211" s="32">
        <v>0</v>
      </c>
      <c r="CG211" s="32">
        <v>2263</v>
      </c>
      <c r="CH211" s="32">
        <v>0</v>
      </c>
      <c r="CI211" s="32">
        <v>1476490</v>
      </c>
      <c r="CK211" s="32">
        <v>300000</v>
      </c>
      <c r="CL211" s="32">
        <v>0</v>
      </c>
      <c r="CN211" s="32">
        <v>10000</v>
      </c>
      <c r="CO211" s="32">
        <v>0</v>
      </c>
      <c r="CP211" s="32">
        <v>1348064</v>
      </c>
      <c r="CR211" s="32">
        <v>300000</v>
      </c>
      <c r="CS211" s="32">
        <v>0</v>
      </c>
      <c r="CU211" s="32">
        <v>3000</v>
      </c>
      <c r="CV211" s="32">
        <v>0</v>
      </c>
      <c r="CW211" s="32">
        <v>1655983</v>
      </c>
      <c r="CY211" s="32">
        <v>75000</v>
      </c>
      <c r="CZ211" s="32">
        <v>0</v>
      </c>
      <c r="DB211" s="32">
        <v>3000</v>
      </c>
      <c r="DC211" s="32">
        <v>0</v>
      </c>
      <c r="DD211" s="32">
        <v>1779979</v>
      </c>
      <c r="DG211" s="32">
        <v>0</v>
      </c>
      <c r="DI211" s="32">
        <v>3000</v>
      </c>
      <c r="DK211" s="32">
        <v>1943655</v>
      </c>
      <c r="DN211" s="32">
        <v>0</v>
      </c>
      <c r="DP211" s="32">
        <v>3000</v>
      </c>
      <c r="DR211" s="32">
        <v>2015478</v>
      </c>
      <c r="DU211" s="32">
        <v>0</v>
      </c>
      <c r="DW211" s="32">
        <v>3000</v>
      </c>
      <c r="DX211" s="35"/>
      <c r="DY211" s="36">
        <v>1944734</v>
      </c>
      <c r="DZ211" s="37"/>
      <c r="EA211" s="35"/>
      <c r="EB211" s="32">
        <v>0</v>
      </c>
      <c r="ED211" s="32">
        <v>3000</v>
      </c>
      <c r="EF211" s="32">
        <v>1978588</v>
      </c>
      <c r="EI211" s="32">
        <v>0</v>
      </c>
      <c r="EK211" s="32">
        <v>3000</v>
      </c>
      <c r="EM211" s="32">
        <v>2275503</v>
      </c>
      <c r="EP211" s="32">
        <v>0</v>
      </c>
      <c r="ER211" s="32">
        <v>3000</v>
      </c>
      <c r="ET211" s="32">
        <v>2163560</v>
      </c>
      <c r="EW211" s="32">
        <v>0</v>
      </c>
      <c r="EY211" s="32">
        <v>3000</v>
      </c>
      <c r="FA211" s="32">
        <v>2119905</v>
      </c>
      <c r="FD211" s="32">
        <v>0</v>
      </c>
      <c r="FF211" s="32">
        <v>3000</v>
      </c>
      <c r="FH211" s="32">
        <v>1950701</v>
      </c>
      <c r="FI211" s="32"/>
      <c r="FJ211" s="32"/>
      <c r="FK211" s="32">
        <v>0</v>
      </c>
      <c r="FL211" s="32"/>
      <c r="FM211" s="32">
        <v>3000</v>
      </c>
      <c r="FO211" s="5">
        <v>1653884</v>
      </c>
      <c r="FP211" s="5">
        <v>0</v>
      </c>
      <c r="FQ211" s="5">
        <v>0</v>
      </c>
      <c r="FR211" s="5">
        <v>0</v>
      </c>
      <c r="FS211" s="5">
        <v>0</v>
      </c>
      <c r="FT211" s="5">
        <v>3000</v>
      </c>
      <c r="FU211" s="5">
        <v>0</v>
      </c>
      <c r="FV211" s="5">
        <v>2040896</v>
      </c>
      <c r="FW211" s="5">
        <v>0</v>
      </c>
      <c r="FX211" s="5">
        <v>0</v>
      </c>
      <c r="FY211" s="5">
        <v>0</v>
      </c>
      <c r="FZ211" s="5">
        <v>0</v>
      </c>
      <c r="GA211" s="5">
        <v>3000</v>
      </c>
      <c r="GB211" s="5">
        <v>0</v>
      </c>
      <c r="GC211" s="5">
        <v>2150931</v>
      </c>
      <c r="GD211" s="5">
        <v>0</v>
      </c>
      <c r="GE211" s="5">
        <v>0</v>
      </c>
      <c r="GF211" s="5">
        <v>0</v>
      </c>
      <c r="GG211" s="5">
        <v>0</v>
      </c>
      <c r="GH211" s="5">
        <v>3000</v>
      </c>
      <c r="GI211" s="5">
        <v>0</v>
      </c>
      <c r="GJ211" s="5">
        <f>INDEX(Sheet1!$D$2:$D$434,MATCH(Data!B211,Sheet1!$B$2:$B$434,0))</f>
        <v>1942541</v>
      </c>
      <c r="GK211" s="5">
        <f>INDEX(Sheet1!$E$2:$E$434,MATCH(Data!B211,Sheet1!$B$2:$B$434,0))</f>
        <v>0</v>
      </c>
      <c r="GL211" s="5">
        <f>INDEX(Sheet1!$H$2:$H$434,MATCH(Data!B211,Sheet1!$B$2:$B$434,0))</f>
        <v>0</v>
      </c>
      <c r="GM211" s="5">
        <f>INDEX(Sheet1!$K$2:$K$434,MATCH(Data!B211,Sheet1!$B$2:$B$434,0))</f>
        <v>0</v>
      </c>
      <c r="GN211" s="5">
        <f>INDEX(Sheet1!$F$2:$F$434,MATCH(Data!B211,Sheet1!$B$2:$B$434,0))</f>
        <v>0</v>
      </c>
      <c r="GO211" s="5">
        <f>INDEX(Sheet1!$I$2:$I$434,MATCH(Data!B211,Sheet1!$B$2:$B$434,0))</f>
        <v>7600</v>
      </c>
      <c r="GP211" s="5">
        <f>INDEX(Sheet1!$J$2:$J$434,MATCH(Data!B211,Sheet1!$B$2:$B$434,0))</f>
        <v>0</v>
      </c>
      <c r="GQ211" s="5">
        <v>1926583</v>
      </c>
      <c r="GR211" s="5">
        <v>0</v>
      </c>
      <c r="GS211" s="5">
        <v>0</v>
      </c>
      <c r="GT211" s="5">
        <v>0</v>
      </c>
      <c r="GU211" s="5">
        <v>0</v>
      </c>
      <c r="GV211" s="5">
        <v>7600</v>
      </c>
      <c r="GW211" s="5">
        <v>0</v>
      </c>
    </row>
    <row r="212" spans="1:205" ht="12.75">
      <c r="A212" s="32">
        <v>3325</v>
      </c>
      <c r="B212" s="32" t="s">
        <v>293</v>
      </c>
      <c r="C212" s="32">
        <v>3453612</v>
      </c>
      <c r="D212" s="32">
        <v>0</v>
      </c>
      <c r="E212" s="32">
        <v>152509</v>
      </c>
      <c r="F212" s="32">
        <v>0</v>
      </c>
      <c r="G212" s="32">
        <v>0</v>
      </c>
      <c r="H212" s="32">
        <v>8985</v>
      </c>
      <c r="I212" s="32">
        <v>0</v>
      </c>
      <c r="J212" s="32">
        <v>3278791</v>
      </c>
      <c r="K212" s="32">
        <v>0</v>
      </c>
      <c r="L212" s="32">
        <v>169201</v>
      </c>
      <c r="M212" s="32">
        <v>0</v>
      </c>
      <c r="N212" s="32">
        <v>0</v>
      </c>
      <c r="O212" s="32">
        <v>9254</v>
      </c>
      <c r="P212" s="32">
        <v>187.11</v>
      </c>
      <c r="Q212" s="32">
        <v>3051338</v>
      </c>
      <c r="R212" s="32">
        <v>0</v>
      </c>
      <c r="S212" s="32">
        <v>170000</v>
      </c>
      <c r="T212" s="32">
        <v>0</v>
      </c>
      <c r="U212" s="32">
        <v>0</v>
      </c>
      <c r="V212" s="32">
        <v>9575</v>
      </c>
      <c r="W212" s="32">
        <v>693.76</v>
      </c>
      <c r="X212" s="32">
        <v>2037450</v>
      </c>
      <c r="Y212" s="32">
        <v>0</v>
      </c>
      <c r="Z212" s="32">
        <v>170000</v>
      </c>
      <c r="AA212" s="32">
        <v>0</v>
      </c>
      <c r="AB212" s="32">
        <v>0</v>
      </c>
      <c r="AC212" s="32">
        <v>9500</v>
      </c>
      <c r="AD212" s="32">
        <v>6087</v>
      </c>
      <c r="AE212" s="32">
        <v>2297498</v>
      </c>
      <c r="AF212" s="32">
        <v>0</v>
      </c>
      <c r="AG212" s="32">
        <v>173325</v>
      </c>
      <c r="AH212" s="32">
        <v>0</v>
      </c>
      <c r="AI212" s="32">
        <v>0</v>
      </c>
      <c r="AJ212" s="32">
        <v>9800</v>
      </c>
      <c r="AK212" s="32">
        <v>918</v>
      </c>
      <c r="AL212" s="32">
        <v>2875914</v>
      </c>
      <c r="AM212" s="32">
        <v>0</v>
      </c>
      <c r="AN212" s="32">
        <v>606670</v>
      </c>
      <c r="AO212" s="32">
        <v>0</v>
      </c>
      <c r="AP212" s="32">
        <v>100000</v>
      </c>
      <c r="AQ212" s="32">
        <v>10030</v>
      </c>
      <c r="AR212" s="32">
        <v>0</v>
      </c>
      <c r="AS212" s="32">
        <v>3023816</v>
      </c>
      <c r="AT212" s="32">
        <v>0</v>
      </c>
      <c r="AU212" s="32">
        <v>807258</v>
      </c>
      <c r="AV212" s="32">
        <v>0</v>
      </c>
      <c r="AW212" s="32">
        <v>0</v>
      </c>
      <c r="AX212" s="32">
        <v>10160</v>
      </c>
      <c r="AY212" s="32">
        <v>0</v>
      </c>
      <c r="AZ212" s="32">
        <v>3470176</v>
      </c>
      <c r="BA212" s="32">
        <v>0</v>
      </c>
      <c r="BB212" s="32">
        <v>799658</v>
      </c>
      <c r="BC212" s="32">
        <v>0</v>
      </c>
      <c r="BD212" s="32">
        <v>0</v>
      </c>
      <c r="BE212" s="32">
        <v>10000</v>
      </c>
      <c r="BF212" s="32">
        <v>0</v>
      </c>
      <c r="BG212" s="32">
        <v>3373234</v>
      </c>
      <c r="BH212" s="32">
        <v>0</v>
      </c>
      <c r="BI212" s="32">
        <v>796115</v>
      </c>
      <c r="BJ212" s="32">
        <v>0</v>
      </c>
      <c r="BK212" s="32">
        <v>0</v>
      </c>
      <c r="BL212" s="32">
        <v>10000</v>
      </c>
      <c r="BM212" s="32">
        <v>582</v>
      </c>
      <c r="BN212" s="32">
        <v>3581046</v>
      </c>
      <c r="BO212" s="32">
        <v>0</v>
      </c>
      <c r="BP212" s="32">
        <v>796160</v>
      </c>
      <c r="BQ212" s="32">
        <v>0</v>
      </c>
      <c r="BR212" s="32">
        <v>0</v>
      </c>
      <c r="BS212" s="32">
        <v>16500</v>
      </c>
      <c r="BT212" s="32">
        <v>0</v>
      </c>
      <c r="BU212" s="32">
        <v>3965126</v>
      </c>
      <c r="BV212" s="32">
        <v>0</v>
      </c>
      <c r="BW212" s="32">
        <v>799742</v>
      </c>
      <c r="BX212" s="32">
        <v>0</v>
      </c>
      <c r="BY212" s="32">
        <v>0</v>
      </c>
      <c r="BZ212" s="32">
        <v>16500</v>
      </c>
      <c r="CA212" s="32">
        <v>0</v>
      </c>
      <c r="CB212" s="32">
        <v>4061269</v>
      </c>
      <c r="CC212" s="32">
        <v>0</v>
      </c>
      <c r="CD212" s="32">
        <v>797029</v>
      </c>
      <c r="CE212" s="32">
        <v>0</v>
      </c>
      <c r="CF212" s="32">
        <v>0</v>
      </c>
      <c r="CG212" s="32">
        <v>16500</v>
      </c>
      <c r="CH212" s="32">
        <v>2754</v>
      </c>
      <c r="CI212" s="32">
        <v>3772139</v>
      </c>
      <c r="CK212" s="32">
        <v>776900</v>
      </c>
      <c r="CL212" s="32">
        <v>0</v>
      </c>
      <c r="CN212" s="32">
        <v>16500</v>
      </c>
      <c r="CO212" s="32">
        <v>0</v>
      </c>
      <c r="CP212" s="32">
        <v>4029454</v>
      </c>
      <c r="CR212" s="32">
        <v>775969</v>
      </c>
      <c r="CS212" s="32">
        <v>0</v>
      </c>
      <c r="CU212" s="32">
        <v>23000</v>
      </c>
      <c r="CV212" s="32">
        <v>0</v>
      </c>
      <c r="CW212" s="32">
        <v>5284578</v>
      </c>
      <c r="CY212" s="32">
        <v>776563</v>
      </c>
      <c r="CZ212" s="32">
        <v>0</v>
      </c>
      <c r="DB212" s="32">
        <v>30000</v>
      </c>
      <c r="DC212" s="32">
        <v>0</v>
      </c>
      <c r="DD212" s="32">
        <v>5468705</v>
      </c>
      <c r="DE212" s="32">
        <v>122019</v>
      </c>
      <c r="DF212" s="32">
        <v>781400</v>
      </c>
      <c r="DG212" s="32">
        <v>0</v>
      </c>
      <c r="DI212" s="32">
        <v>31500</v>
      </c>
      <c r="DK212" s="32">
        <v>5721830</v>
      </c>
      <c r="DL212" s="32">
        <v>122019</v>
      </c>
      <c r="DM212" s="32">
        <v>782175</v>
      </c>
      <c r="DN212" s="32">
        <v>0</v>
      </c>
      <c r="DO212" s="32">
        <v>115000</v>
      </c>
      <c r="DP212" s="32">
        <v>31500</v>
      </c>
      <c r="DR212" s="32">
        <v>6581487</v>
      </c>
      <c r="DS212" s="32">
        <v>122019</v>
      </c>
      <c r="DT212" s="32">
        <v>781550</v>
      </c>
      <c r="DU212" s="32">
        <v>0</v>
      </c>
      <c r="DV212" s="32">
        <v>100000</v>
      </c>
      <c r="DW212" s="32">
        <v>31500</v>
      </c>
      <c r="DX212" s="35"/>
      <c r="DY212" s="36">
        <v>6353912</v>
      </c>
      <c r="DZ212" s="36">
        <v>122019</v>
      </c>
      <c r="EA212" s="38">
        <v>799425</v>
      </c>
      <c r="EB212" s="32">
        <v>0</v>
      </c>
      <c r="EC212" s="32">
        <v>200000</v>
      </c>
      <c r="ED212" s="32">
        <v>31500</v>
      </c>
      <c r="EF212" s="32">
        <v>6720272</v>
      </c>
      <c r="EG212" s="32">
        <v>97647</v>
      </c>
      <c r="EH212" s="32">
        <v>452600</v>
      </c>
      <c r="EI212" s="32">
        <v>0</v>
      </c>
      <c r="EJ212" s="32">
        <v>150000</v>
      </c>
      <c r="EK212" s="32">
        <v>41500</v>
      </c>
      <c r="EM212" s="32">
        <v>6055464</v>
      </c>
      <c r="EN212" s="32">
        <v>99273</v>
      </c>
      <c r="EO212" s="32">
        <v>792275</v>
      </c>
      <c r="EP212" s="32">
        <v>0</v>
      </c>
      <c r="EQ212" s="32">
        <v>150000</v>
      </c>
      <c r="ER212" s="32">
        <v>41500</v>
      </c>
      <c r="ET212" s="32">
        <v>5395160</v>
      </c>
      <c r="EU212" s="32">
        <v>98503</v>
      </c>
      <c r="EV212" s="32">
        <v>794150</v>
      </c>
      <c r="EW212" s="32">
        <v>0</v>
      </c>
      <c r="EX212" s="32">
        <v>150000</v>
      </c>
      <c r="EY212" s="32">
        <v>41500</v>
      </c>
      <c r="FA212" s="32">
        <v>5547866</v>
      </c>
      <c r="FB212" s="32">
        <v>102633</v>
      </c>
      <c r="FC212" s="32">
        <v>774269</v>
      </c>
      <c r="FD212" s="32">
        <v>0</v>
      </c>
      <c r="FE212" s="32">
        <v>150000</v>
      </c>
      <c r="FF212" s="32">
        <v>41500</v>
      </c>
      <c r="FH212" s="32">
        <v>5475081</v>
      </c>
      <c r="FI212" s="32">
        <v>101545</v>
      </c>
      <c r="FJ212" s="32">
        <v>775525</v>
      </c>
      <c r="FK212" s="32">
        <v>0</v>
      </c>
      <c r="FL212" s="32">
        <v>176753</v>
      </c>
      <c r="FM212" s="32">
        <v>41500</v>
      </c>
      <c r="FN212" s="32"/>
      <c r="FO212" s="5">
        <v>5268340</v>
      </c>
      <c r="FP212" s="5">
        <v>100270</v>
      </c>
      <c r="FQ212" s="5">
        <v>734480</v>
      </c>
      <c r="FR212" s="5">
        <v>0</v>
      </c>
      <c r="FS212" s="5">
        <v>237940</v>
      </c>
      <c r="FT212" s="5">
        <v>41500</v>
      </c>
      <c r="FU212" s="5">
        <v>0</v>
      </c>
      <c r="FV212" s="5">
        <v>5599858</v>
      </c>
      <c r="FW212" s="5">
        <v>103672</v>
      </c>
      <c r="FX212" s="5">
        <v>0</v>
      </c>
      <c r="FY212" s="5">
        <v>0</v>
      </c>
      <c r="FZ212" s="5">
        <v>275364</v>
      </c>
      <c r="GA212" s="5">
        <v>87000</v>
      </c>
      <c r="GB212" s="5">
        <v>0</v>
      </c>
      <c r="GC212" s="5">
        <v>5207643</v>
      </c>
      <c r="GD212" s="5">
        <v>101753</v>
      </c>
      <c r="GE212" s="5">
        <v>0</v>
      </c>
      <c r="GF212" s="5">
        <v>0</v>
      </c>
      <c r="GG212" s="5">
        <v>204051</v>
      </c>
      <c r="GH212" s="5">
        <v>81000</v>
      </c>
      <c r="GI212" s="5">
        <v>0</v>
      </c>
      <c r="GJ212" s="5">
        <f>INDEX(Sheet1!$D$2:$D$434,MATCH(Data!B212,Sheet1!$B$2:$B$434,0))</f>
        <v>5093208</v>
      </c>
      <c r="GK212" s="5">
        <f>INDEX(Sheet1!$E$2:$E$434,MATCH(Data!B212,Sheet1!$B$2:$B$434,0))</f>
        <v>104560</v>
      </c>
      <c r="GL212" s="5">
        <f>INDEX(Sheet1!$H$2:$H$434,MATCH(Data!B212,Sheet1!$B$2:$B$434,0))</f>
        <v>0</v>
      </c>
      <c r="GM212" s="5">
        <f>INDEX(Sheet1!$K$2:$K$434,MATCH(Data!B212,Sheet1!$B$2:$B$434,0))</f>
        <v>0</v>
      </c>
      <c r="GN212" s="5">
        <f>INDEX(Sheet1!$F$2:$F$434,MATCH(Data!B212,Sheet1!$B$2:$B$434,0))</f>
        <v>200000</v>
      </c>
      <c r="GO212" s="5">
        <f>INDEX(Sheet1!$I$2:$I$434,MATCH(Data!B212,Sheet1!$B$2:$B$434,0))</f>
        <v>81000</v>
      </c>
      <c r="GP212" s="5">
        <f>INDEX(Sheet1!$J$2:$J$434,MATCH(Data!B212,Sheet1!$B$2:$B$434,0))</f>
        <v>0</v>
      </c>
      <c r="GQ212" s="5">
        <v>4722593</v>
      </c>
      <c r="GR212" s="5">
        <v>102095</v>
      </c>
      <c r="GS212" s="5">
        <v>0</v>
      </c>
      <c r="GT212" s="5">
        <v>0</v>
      </c>
      <c r="GU212" s="5">
        <v>200000</v>
      </c>
      <c r="GV212" s="5">
        <v>86000</v>
      </c>
      <c r="GW212" s="5">
        <v>0</v>
      </c>
    </row>
    <row r="213" spans="1:205" ht="12.75">
      <c r="A213" s="32">
        <v>3332</v>
      </c>
      <c r="B213" s="32" t="s">
        <v>294</v>
      </c>
      <c r="C213" s="32">
        <v>2158367</v>
      </c>
      <c r="D213" s="32">
        <v>0</v>
      </c>
      <c r="E213" s="32">
        <v>306276</v>
      </c>
      <c r="F213" s="32">
        <v>0</v>
      </c>
      <c r="G213" s="32">
        <v>0</v>
      </c>
      <c r="H213" s="32">
        <v>0</v>
      </c>
      <c r="I213" s="32">
        <v>0</v>
      </c>
      <c r="J213" s="32">
        <v>2214090</v>
      </c>
      <c r="K213" s="32">
        <v>0</v>
      </c>
      <c r="L213" s="32">
        <v>308806</v>
      </c>
      <c r="M213" s="32">
        <v>0</v>
      </c>
      <c r="N213" s="32">
        <v>0</v>
      </c>
      <c r="O213" s="32">
        <v>0</v>
      </c>
      <c r="P213" s="32">
        <v>0</v>
      </c>
      <c r="Q213" s="32">
        <v>2353918</v>
      </c>
      <c r="R213" s="32">
        <v>0</v>
      </c>
      <c r="S213" s="32">
        <v>325058.06</v>
      </c>
      <c r="T213" s="32">
        <v>0</v>
      </c>
      <c r="U213" s="32">
        <v>0</v>
      </c>
      <c r="V213" s="32">
        <v>0</v>
      </c>
      <c r="W213" s="32">
        <v>763.19</v>
      </c>
      <c r="X213" s="32">
        <v>1867627</v>
      </c>
      <c r="Y213" s="32">
        <v>0</v>
      </c>
      <c r="Z213" s="32">
        <v>1222786</v>
      </c>
      <c r="AA213" s="32">
        <v>0</v>
      </c>
      <c r="AB213" s="32">
        <v>0</v>
      </c>
      <c r="AC213" s="32">
        <v>0</v>
      </c>
      <c r="AD213" s="32">
        <v>0</v>
      </c>
      <c r="AE213" s="32">
        <v>1407721</v>
      </c>
      <c r="AF213" s="32">
        <v>0</v>
      </c>
      <c r="AG213" s="32">
        <v>1253328</v>
      </c>
      <c r="AH213" s="32">
        <v>0</v>
      </c>
      <c r="AI213" s="32">
        <v>0</v>
      </c>
      <c r="AJ213" s="32">
        <v>0</v>
      </c>
      <c r="AK213" s="32">
        <v>0</v>
      </c>
      <c r="AL213" s="32">
        <v>1707485</v>
      </c>
      <c r="AM213" s="32">
        <v>0</v>
      </c>
      <c r="AN213" s="32">
        <v>1204364</v>
      </c>
      <c r="AO213" s="32">
        <v>0</v>
      </c>
      <c r="AP213" s="32">
        <v>0</v>
      </c>
      <c r="AQ213" s="32">
        <v>0</v>
      </c>
      <c r="AR213" s="32">
        <v>765</v>
      </c>
      <c r="AS213" s="32">
        <v>1603637</v>
      </c>
      <c r="AT213" s="32">
        <v>0</v>
      </c>
      <c r="AU213" s="32">
        <v>1196229</v>
      </c>
      <c r="AV213" s="32">
        <v>0</v>
      </c>
      <c r="AW213" s="32">
        <v>0</v>
      </c>
      <c r="AX213" s="32">
        <v>0</v>
      </c>
      <c r="AY213" s="32">
        <v>0</v>
      </c>
      <c r="AZ213" s="32">
        <v>1598025</v>
      </c>
      <c r="BA213" s="32">
        <v>0</v>
      </c>
      <c r="BB213" s="32">
        <v>1194963</v>
      </c>
      <c r="BC213" s="32">
        <v>0</v>
      </c>
      <c r="BD213" s="32">
        <v>0</v>
      </c>
      <c r="BE213" s="32">
        <v>0</v>
      </c>
      <c r="BF213" s="32">
        <v>0</v>
      </c>
      <c r="BG213" s="32">
        <v>1632183</v>
      </c>
      <c r="BH213" s="32">
        <v>0</v>
      </c>
      <c r="BI213" s="32">
        <v>1191852.5</v>
      </c>
      <c r="BJ213" s="32">
        <v>0</v>
      </c>
      <c r="BK213" s="32">
        <v>0</v>
      </c>
      <c r="BL213" s="32">
        <v>0</v>
      </c>
      <c r="BM213" s="32">
        <v>0</v>
      </c>
      <c r="BN213" s="32">
        <v>1741670</v>
      </c>
      <c r="BO213" s="32">
        <v>0</v>
      </c>
      <c r="BP213" s="32">
        <v>1628612</v>
      </c>
      <c r="BQ213" s="32">
        <v>0</v>
      </c>
      <c r="BR213" s="32">
        <v>0</v>
      </c>
      <c r="BS213" s="32">
        <v>0</v>
      </c>
      <c r="BT213" s="32">
        <v>954</v>
      </c>
      <c r="BU213" s="32">
        <v>1427276</v>
      </c>
      <c r="BV213" s="32">
        <v>0</v>
      </c>
      <c r="BW213" s="32">
        <v>1737946</v>
      </c>
      <c r="BX213" s="32">
        <v>0</v>
      </c>
      <c r="BY213" s="32">
        <v>0</v>
      </c>
      <c r="BZ213" s="32">
        <v>0</v>
      </c>
      <c r="CA213" s="32">
        <v>0</v>
      </c>
      <c r="CB213" s="32">
        <v>1402775</v>
      </c>
      <c r="CC213" s="32">
        <v>0</v>
      </c>
      <c r="CD213" s="32">
        <v>1885956</v>
      </c>
      <c r="CE213" s="32">
        <v>0</v>
      </c>
      <c r="CF213" s="32">
        <v>0</v>
      </c>
      <c r="CG213" s="32">
        <v>0</v>
      </c>
      <c r="CH213" s="32">
        <v>0</v>
      </c>
      <c r="CI213" s="32">
        <v>1219555</v>
      </c>
      <c r="CJ213" s="32">
        <v>73800</v>
      </c>
      <c r="CK213" s="32">
        <v>2110062</v>
      </c>
      <c r="CL213" s="32">
        <v>0</v>
      </c>
      <c r="CO213" s="32">
        <v>1720</v>
      </c>
      <c r="CP213" s="32">
        <v>1123962</v>
      </c>
      <c r="CQ213" s="32">
        <v>73628</v>
      </c>
      <c r="CR213" s="32">
        <v>1903449</v>
      </c>
      <c r="CS213" s="32">
        <v>0</v>
      </c>
      <c r="CV213" s="32">
        <v>529</v>
      </c>
      <c r="CW213" s="32">
        <v>1602693</v>
      </c>
      <c r="CX213" s="32">
        <v>70943</v>
      </c>
      <c r="CY213" s="32">
        <v>1902189</v>
      </c>
      <c r="CZ213" s="32">
        <v>0</v>
      </c>
      <c r="DC213" s="32">
        <v>0</v>
      </c>
      <c r="DD213" s="32">
        <v>1721769</v>
      </c>
      <c r="DE213" s="32">
        <v>73124</v>
      </c>
      <c r="DF213" s="32">
        <v>1897677</v>
      </c>
      <c r="DG213" s="32">
        <v>0</v>
      </c>
      <c r="DI213" s="32">
        <v>20000</v>
      </c>
      <c r="DK213" s="32">
        <v>1720063</v>
      </c>
      <c r="DL213" s="32">
        <v>70171</v>
      </c>
      <c r="DM213" s="32">
        <v>1900611</v>
      </c>
      <c r="DN213" s="32">
        <v>0</v>
      </c>
      <c r="DP213" s="32">
        <v>54000</v>
      </c>
      <c r="DQ213" s="32">
        <v>135</v>
      </c>
      <c r="DR213" s="32">
        <v>2080996</v>
      </c>
      <c r="DS213" s="32">
        <v>72083</v>
      </c>
      <c r="DT213" s="32">
        <v>1649060</v>
      </c>
      <c r="DU213" s="32">
        <v>0</v>
      </c>
      <c r="DW213" s="32">
        <v>28000</v>
      </c>
      <c r="DX213" s="38">
        <v>237</v>
      </c>
      <c r="DY213" s="36">
        <v>2158799</v>
      </c>
      <c r="DZ213" s="36">
        <v>68861</v>
      </c>
      <c r="EA213" s="38">
        <v>1639431</v>
      </c>
      <c r="EB213" s="32">
        <v>0</v>
      </c>
      <c r="ED213" s="32">
        <v>28000</v>
      </c>
      <c r="EE213" s="32">
        <v>861</v>
      </c>
      <c r="EF213" s="32">
        <v>2253864</v>
      </c>
      <c r="EG213" s="32">
        <v>70505</v>
      </c>
      <c r="EH213" s="32">
        <v>1640047</v>
      </c>
      <c r="EI213" s="32">
        <v>0</v>
      </c>
      <c r="EK213" s="32">
        <v>28000</v>
      </c>
      <c r="EL213" s="32">
        <v>3034</v>
      </c>
      <c r="EM213" s="32">
        <v>2940528</v>
      </c>
      <c r="EN213" s="32">
        <v>86280</v>
      </c>
      <c r="EO213" s="32">
        <v>1640273</v>
      </c>
      <c r="EP213" s="32">
        <v>0</v>
      </c>
      <c r="ER213" s="32">
        <v>28000</v>
      </c>
      <c r="ET213" s="32">
        <v>2855296</v>
      </c>
      <c r="EU213" s="32">
        <v>114400</v>
      </c>
      <c r="EV213" s="32">
        <v>1640273</v>
      </c>
      <c r="EW213" s="32">
        <v>0</v>
      </c>
      <c r="EY213" s="32">
        <v>20000</v>
      </c>
      <c r="FA213" s="32">
        <v>3269335</v>
      </c>
      <c r="FB213" s="32">
        <v>445150</v>
      </c>
      <c r="FC213" s="32">
        <v>1027629</v>
      </c>
      <c r="FD213" s="32">
        <v>0</v>
      </c>
      <c r="FF213" s="32">
        <v>4000</v>
      </c>
      <c r="FG213" s="32">
        <v>64</v>
      </c>
      <c r="FH213" s="32">
        <v>3164187</v>
      </c>
      <c r="FI213" s="32">
        <v>480286</v>
      </c>
      <c r="FJ213" s="32">
        <v>648500</v>
      </c>
      <c r="FK213" s="32">
        <v>0</v>
      </c>
      <c r="FM213" s="32">
        <v>33000</v>
      </c>
      <c r="FN213" s="32">
        <v>410</v>
      </c>
      <c r="FO213" s="5">
        <v>3235259</v>
      </c>
      <c r="FP213" s="5">
        <v>486638</v>
      </c>
      <c r="FQ213" s="5">
        <v>969650</v>
      </c>
      <c r="FR213" s="5">
        <v>0</v>
      </c>
      <c r="FS213" s="5">
        <v>0</v>
      </c>
      <c r="FT213" s="5">
        <v>20000</v>
      </c>
      <c r="FU213" s="5">
        <v>437</v>
      </c>
      <c r="FV213" s="5">
        <v>2823207</v>
      </c>
      <c r="FW213" s="5">
        <v>486638</v>
      </c>
      <c r="FX213" s="5">
        <v>1437300</v>
      </c>
      <c r="FY213" s="5">
        <v>0</v>
      </c>
      <c r="FZ213" s="5">
        <v>0</v>
      </c>
      <c r="GA213" s="5">
        <v>5000</v>
      </c>
      <c r="GB213" s="5">
        <v>0</v>
      </c>
      <c r="GC213" s="5">
        <v>3644291</v>
      </c>
      <c r="GD213" s="5">
        <v>386638</v>
      </c>
      <c r="GE213" s="5">
        <v>955200</v>
      </c>
      <c r="GF213" s="5">
        <v>0</v>
      </c>
      <c r="GG213" s="5">
        <v>0</v>
      </c>
      <c r="GH213" s="5">
        <v>0</v>
      </c>
      <c r="GI213" s="5">
        <v>0</v>
      </c>
      <c r="GJ213" s="5">
        <f>INDEX(Sheet1!$D$2:$D$434,MATCH(Data!B213,Sheet1!$B$2:$B$434,0))</f>
        <v>3969491</v>
      </c>
      <c r="GK213" s="5">
        <f>INDEX(Sheet1!$E$2:$E$434,MATCH(Data!B213,Sheet1!$B$2:$B$434,0))</f>
        <v>306468</v>
      </c>
      <c r="GL213" s="5">
        <f>INDEX(Sheet1!$H$2:$H$434,MATCH(Data!B213,Sheet1!$B$2:$B$434,0))</f>
        <v>926425</v>
      </c>
      <c r="GM213" s="5">
        <f>INDEX(Sheet1!$K$2:$K$434,MATCH(Data!B213,Sheet1!$B$2:$B$434,0))</f>
        <v>0</v>
      </c>
      <c r="GN213" s="5">
        <f>INDEX(Sheet1!$F$2:$F$434,MATCH(Data!B213,Sheet1!$B$2:$B$434,0))</f>
        <v>0</v>
      </c>
      <c r="GO213" s="5">
        <f>INDEX(Sheet1!$I$2:$I$434,MATCH(Data!B213,Sheet1!$B$2:$B$434,0))</f>
        <v>10000</v>
      </c>
      <c r="GP213" s="5">
        <f>INDEX(Sheet1!$J$2:$J$434,MATCH(Data!B213,Sheet1!$B$2:$B$434,0))</f>
        <v>187</v>
      </c>
      <c r="GQ213" s="5">
        <v>3545926</v>
      </c>
      <c r="GR213" s="5">
        <v>317219</v>
      </c>
      <c r="GS213" s="5">
        <v>408087</v>
      </c>
      <c r="GT213" s="5">
        <v>0</v>
      </c>
      <c r="GU213" s="5">
        <v>0</v>
      </c>
      <c r="GV213" s="5">
        <v>10000</v>
      </c>
      <c r="GW213" s="5">
        <v>216</v>
      </c>
    </row>
    <row r="214" spans="1:205" ht="12.75">
      <c r="A214" s="32">
        <v>3339</v>
      </c>
      <c r="B214" s="32" t="s">
        <v>295</v>
      </c>
      <c r="C214" s="32">
        <v>12662817</v>
      </c>
      <c r="D214" s="32">
        <v>0</v>
      </c>
      <c r="E214" s="32">
        <v>183338</v>
      </c>
      <c r="F214" s="32">
        <v>0</v>
      </c>
      <c r="G214" s="32">
        <v>0</v>
      </c>
      <c r="H214" s="32">
        <v>0</v>
      </c>
      <c r="I214" s="32">
        <v>0</v>
      </c>
      <c r="J214" s="32">
        <v>12603294</v>
      </c>
      <c r="K214" s="32">
        <v>0</v>
      </c>
      <c r="L214" s="32">
        <v>205775</v>
      </c>
      <c r="M214" s="32">
        <v>0</v>
      </c>
      <c r="N214" s="32">
        <v>0</v>
      </c>
      <c r="O214" s="32">
        <v>0</v>
      </c>
      <c r="P214" s="32">
        <v>0</v>
      </c>
      <c r="Q214" s="32">
        <v>11960526</v>
      </c>
      <c r="R214" s="32">
        <v>0</v>
      </c>
      <c r="S214" s="32">
        <v>275400</v>
      </c>
      <c r="T214" s="32">
        <v>0</v>
      </c>
      <c r="U214" s="32">
        <v>400000</v>
      </c>
      <c r="V214" s="32">
        <v>0</v>
      </c>
      <c r="W214" s="32">
        <v>0</v>
      </c>
      <c r="X214" s="32">
        <v>8394927</v>
      </c>
      <c r="Y214" s="32">
        <v>0</v>
      </c>
      <c r="Z214" s="32">
        <v>268025</v>
      </c>
      <c r="AA214" s="32">
        <v>0</v>
      </c>
      <c r="AB214" s="32">
        <v>200000</v>
      </c>
      <c r="AC214" s="32">
        <v>0</v>
      </c>
      <c r="AD214" s="32">
        <v>0</v>
      </c>
      <c r="AE214" s="32">
        <v>8380071</v>
      </c>
      <c r="AF214" s="32">
        <v>0</v>
      </c>
      <c r="AG214" s="32">
        <v>261525</v>
      </c>
      <c r="AH214" s="32">
        <v>0</v>
      </c>
      <c r="AI214" s="32">
        <v>200000</v>
      </c>
      <c r="AJ214" s="32">
        <v>0</v>
      </c>
      <c r="AK214" s="32">
        <v>0</v>
      </c>
      <c r="AL214" s="32">
        <v>8789784</v>
      </c>
      <c r="AM214" s="32">
        <v>0</v>
      </c>
      <c r="AN214" s="32">
        <v>255650</v>
      </c>
      <c r="AO214" s="32">
        <v>0</v>
      </c>
      <c r="AP214" s="32">
        <v>200000</v>
      </c>
      <c r="AQ214" s="32">
        <v>0</v>
      </c>
      <c r="AR214" s="32">
        <v>0</v>
      </c>
      <c r="AS214" s="32">
        <v>8444190</v>
      </c>
      <c r="AT214" s="32">
        <v>0</v>
      </c>
      <c r="AU214" s="32">
        <v>322650</v>
      </c>
      <c r="AV214" s="32">
        <v>0</v>
      </c>
      <c r="AW214" s="32">
        <v>200000</v>
      </c>
      <c r="AX214" s="32">
        <v>0</v>
      </c>
      <c r="AY214" s="32">
        <v>0</v>
      </c>
      <c r="AZ214" s="32">
        <v>8687371</v>
      </c>
      <c r="BA214" s="32">
        <v>0</v>
      </c>
      <c r="BB214" s="32">
        <v>312500</v>
      </c>
      <c r="BC214" s="32">
        <v>0</v>
      </c>
      <c r="BD214" s="32">
        <v>200000</v>
      </c>
      <c r="BE214" s="32">
        <v>0</v>
      </c>
      <c r="BF214" s="32">
        <v>0</v>
      </c>
      <c r="BG214" s="32">
        <v>9373621</v>
      </c>
      <c r="BH214" s="32">
        <v>0</v>
      </c>
      <c r="BI214" s="32">
        <v>293330</v>
      </c>
      <c r="BJ214" s="32">
        <v>0</v>
      </c>
      <c r="BK214" s="32">
        <v>200000</v>
      </c>
      <c r="BL214" s="32">
        <v>0</v>
      </c>
      <c r="BM214" s="32">
        <v>0</v>
      </c>
      <c r="BN214" s="32">
        <v>10252021</v>
      </c>
      <c r="BO214" s="32">
        <v>0</v>
      </c>
      <c r="BP214" s="32">
        <v>289472</v>
      </c>
      <c r="BQ214" s="32">
        <v>0</v>
      </c>
      <c r="BR214" s="32">
        <v>0</v>
      </c>
      <c r="BS214" s="32">
        <v>0</v>
      </c>
      <c r="BT214" s="32">
        <v>0</v>
      </c>
      <c r="BU214" s="32">
        <v>11208114</v>
      </c>
      <c r="BV214" s="32">
        <v>0</v>
      </c>
      <c r="BW214" s="32">
        <v>274858</v>
      </c>
      <c r="BX214" s="32">
        <v>0</v>
      </c>
      <c r="BY214" s="32">
        <v>0</v>
      </c>
      <c r="BZ214" s="32">
        <v>0</v>
      </c>
      <c r="CA214" s="32">
        <v>0</v>
      </c>
      <c r="CB214" s="32">
        <v>11358105</v>
      </c>
      <c r="CC214" s="32">
        <v>0</v>
      </c>
      <c r="CD214" s="32">
        <v>265303</v>
      </c>
      <c r="CE214" s="32">
        <v>0</v>
      </c>
      <c r="CF214" s="32">
        <v>0</v>
      </c>
      <c r="CG214" s="32">
        <v>0</v>
      </c>
      <c r="CH214" s="32">
        <v>0</v>
      </c>
      <c r="CI214" s="32">
        <v>10996427</v>
      </c>
      <c r="CK214" s="32">
        <v>744365</v>
      </c>
      <c r="CL214" s="32">
        <v>0</v>
      </c>
      <c r="CO214" s="32">
        <v>0</v>
      </c>
      <c r="CP214" s="32">
        <v>11490293</v>
      </c>
      <c r="CR214" s="32">
        <v>1299157</v>
      </c>
      <c r="CS214" s="32">
        <v>0</v>
      </c>
      <c r="CV214" s="32">
        <v>85723</v>
      </c>
      <c r="CW214" s="32">
        <v>11349185</v>
      </c>
      <c r="CY214" s="32">
        <v>1358756</v>
      </c>
      <c r="CZ214" s="32">
        <v>0</v>
      </c>
      <c r="DB214" s="32">
        <v>11872</v>
      </c>
      <c r="DC214" s="32">
        <v>14006</v>
      </c>
      <c r="DD214" s="32">
        <v>13877183</v>
      </c>
      <c r="DF214" s="32">
        <v>1422150</v>
      </c>
      <c r="DG214" s="32">
        <v>0</v>
      </c>
      <c r="DI214" s="32">
        <v>12352</v>
      </c>
      <c r="DK214" s="32">
        <v>15459952</v>
      </c>
      <c r="DM214" s="32">
        <v>1421932</v>
      </c>
      <c r="DN214" s="32">
        <v>0</v>
      </c>
      <c r="DP214" s="32">
        <v>12172</v>
      </c>
      <c r="DR214" s="32">
        <v>16573416</v>
      </c>
      <c r="DT214" s="32">
        <v>1465622</v>
      </c>
      <c r="DU214" s="32">
        <v>0</v>
      </c>
      <c r="DW214" s="32">
        <v>12537</v>
      </c>
      <c r="DX214" s="38">
        <v>11864</v>
      </c>
      <c r="DY214" s="36">
        <v>17011232</v>
      </c>
      <c r="DZ214" s="37"/>
      <c r="EA214" s="38">
        <v>1609993</v>
      </c>
      <c r="EB214" s="32">
        <v>0</v>
      </c>
      <c r="ED214" s="32">
        <v>12913</v>
      </c>
      <c r="EF214" s="32">
        <v>17621222</v>
      </c>
      <c r="EH214" s="32">
        <v>1487154</v>
      </c>
      <c r="EI214" s="32">
        <v>0</v>
      </c>
      <c r="EK214" s="32">
        <v>16844</v>
      </c>
      <c r="EM214" s="32">
        <v>17456302</v>
      </c>
      <c r="EO214" s="32">
        <v>1595656</v>
      </c>
      <c r="EP214" s="32">
        <v>0</v>
      </c>
      <c r="ER214" s="32">
        <v>16844</v>
      </c>
      <c r="ET214" s="32">
        <v>17992231</v>
      </c>
      <c r="EV214" s="32">
        <v>1659297</v>
      </c>
      <c r="EW214" s="32">
        <v>0</v>
      </c>
      <c r="EY214" s="32">
        <v>16844</v>
      </c>
      <c r="FA214" s="32">
        <v>17634030</v>
      </c>
      <c r="FB214" s="32">
        <v>345000</v>
      </c>
      <c r="FC214" s="32">
        <v>1781988</v>
      </c>
      <c r="FD214" s="32">
        <v>0</v>
      </c>
      <c r="FH214" s="32">
        <v>16962999</v>
      </c>
      <c r="FI214" s="32">
        <v>314585</v>
      </c>
      <c r="FJ214" s="32">
        <v>1818713</v>
      </c>
      <c r="FK214" s="32">
        <v>0</v>
      </c>
      <c r="FL214" s="32"/>
      <c r="FM214" s="32"/>
      <c r="FO214" s="5">
        <v>17869387</v>
      </c>
      <c r="FP214" s="5">
        <v>252562</v>
      </c>
      <c r="FQ214" s="5">
        <v>1868700</v>
      </c>
      <c r="FR214" s="5">
        <v>0</v>
      </c>
      <c r="FS214" s="5">
        <v>0</v>
      </c>
      <c r="FT214" s="5">
        <v>0</v>
      </c>
      <c r="FU214" s="5">
        <v>0</v>
      </c>
      <c r="FV214" s="5">
        <v>17029517</v>
      </c>
      <c r="FW214" s="5">
        <v>249537</v>
      </c>
      <c r="FX214" s="5">
        <v>1866238</v>
      </c>
      <c r="FY214" s="5">
        <v>0</v>
      </c>
      <c r="FZ214" s="5">
        <v>0</v>
      </c>
      <c r="GA214" s="5">
        <v>0</v>
      </c>
      <c r="GB214" s="5">
        <v>0</v>
      </c>
      <c r="GC214" s="5">
        <v>17450020</v>
      </c>
      <c r="GD214" s="5">
        <v>251287</v>
      </c>
      <c r="GE214" s="5">
        <v>1970738</v>
      </c>
      <c r="GF214" s="5">
        <v>0</v>
      </c>
      <c r="GG214" s="5">
        <v>0</v>
      </c>
      <c r="GH214" s="5">
        <v>0</v>
      </c>
      <c r="GI214" s="5">
        <v>2058</v>
      </c>
      <c r="GJ214" s="5">
        <f>INDEX(Sheet1!$D$2:$D$434,MATCH(Data!B214,Sheet1!$B$2:$B$434,0))</f>
        <v>17619980</v>
      </c>
      <c r="GK214" s="5">
        <f>INDEX(Sheet1!$E$2:$E$434,MATCH(Data!B214,Sheet1!$B$2:$B$434,0))</f>
        <v>247812</v>
      </c>
      <c r="GL214" s="5">
        <f>INDEX(Sheet1!$H$2:$H$434,MATCH(Data!B214,Sheet1!$B$2:$B$434,0))</f>
        <v>1967963</v>
      </c>
      <c r="GM214" s="5">
        <f>INDEX(Sheet1!$K$2:$K$434,MATCH(Data!B214,Sheet1!$B$2:$B$434,0))</f>
        <v>0</v>
      </c>
      <c r="GN214" s="5">
        <f>INDEX(Sheet1!$F$2:$F$434,MATCH(Data!B214,Sheet1!$B$2:$B$434,0))</f>
        <v>0</v>
      </c>
      <c r="GO214" s="5">
        <f>INDEX(Sheet1!$I$2:$I$434,MATCH(Data!B214,Sheet1!$B$2:$B$434,0))</f>
        <v>0</v>
      </c>
      <c r="GP214" s="5">
        <f>INDEX(Sheet1!$J$2:$J$434,MATCH(Data!B214,Sheet1!$B$2:$B$434,0))</f>
        <v>0</v>
      </c>
      <c r="GQ214" s="5">
        <v>17564963</v>
      </c>
      <c r="GR214" s="5">
        <v>249112</v>
      </c>
      <c r="GS214" s="5">
        <v>1966369</v>
      </c>
      <c r="GT214" s="5">
        <v>0</v>
      </c>
      <c r="GU214" s="5">
        <v>0</v>
      </c>
      <c r="GV214" s="5">
        <v>0</v>
      </c>
      <c r="GW214" s="5">
        <v>12513</v>
      </c>
    </row>
    <row r="215" spans="1:205" ht="12.75">
      <c r="A215" s="32">
        <v>3360</v>
      </c>
      <c r="B215" s="32" t="s">
        <v>296</v>
      </c>
      <c r="C215" s="32">
        <v>3723559</v>
      </c>
      <c r="D215" s="32">
        <v>0</v>
      </c>
      <c r="E215" s="32">
        <v>472500</v>
      </c>
      <c r="F215" s="32">
        <v>0</v>
      </c>
      <c r="G215" s="32">
        <v>198000</v>
      </c>
      <c r="H215" s="32">
        <v>0</v>
      </c>
      <c r="I215" s="32">
        <v>0</v>
      </c>
      <c r="J215" s="32">
        <v>3241513</v>
      </c>
      <c r="K215" s="32">
        <v>0</v>
      </c>
      <c r="L215" s="32">
        <v>466190</v>
      </c>
      <c r="M215" s="32">
        <v>0</v>
      </c>
      <c r="N215" s="32">
        <v>262000</v>
      </c>
      <c r="O215" s="32">
        <v>0</v>
      </c>
      <c r="P215" s="32">
        <v>0</v>
      </c>
      <c r="Q215" s="32">
        <v>3272577</v>
      </c>
      <c r="R215" s="32">
        <v>137369</v>
      </c>
      <c r="S215" s="32">
        <v>481281</v>
      </c>
      <c r="T215" s="32">
        <v>0</v>
      </c>
      <c r="U215" s="32">
        <v>133603</v>
      </c>
      <c r="V215" s="32">
        <v>0</v>
      </c>
      <c r="W215" s="32">
        <v>0</v>
      </c>
      <c r="X215" s="32">
        <v>1988889</v>
      </c>
      <c r="Y215" s="32">
        <v>137369</v>
      </c>
      <c r="Z215" s="32">
        <v>415816</v>
      </c>
      <c r="AA215" s="32">
        <v>0</v>
      </c>
      <c r="AB215" s="32">
        <v>115728</v>
      </c>
      <c r="AC215" s="32">
        <v>0</v>
      </c>
      <c r="AD215" s="32">
        <v>0</v>
      </c>
      <c r="AE215" s="32">
        <v>2228420</v>
      </c>
      <c r="AF215" s="32">
        <v>137368</v>
      </c>
      <c r="AG215" s="32">
        <v>372411</v>
      </c>
      <c r="AH215" s="32">
        <v>0</v>
      </c>
      <c r="AI215" s="32">
        <v>119508</v>
      </c>
      <c r="AJ215" s="32">
        <v>0</v>
      </c>
      <c r="AK215" s="32">
        <v>0</v>
      </c>
      <c r="AL215" s="32">
        <v>2338105</v>
      </c>
      <c r="AM215" s="32">
        <v>225030</v>
      </c>
      <c r="AN215" s="32">
        <v>361457</v>
      </c>
      <c r="AO215" s="32">
        <v>0</v>
      </c>
      <c r="AP215" s="32">
        <v>113374</v>
      </c>
      <c r="AQ215" s="32">
        <v>0</v>
      </c>
      <c r="AR215" s="32">
        <v>0</v>
      </c>
      <c r="AS215" s="32">
        <v>2367977</v>
      </c>
      <c r="AT215" s="32">
        <v>225030.37</v>
      </c>
      <c r="AU215" s="32">
        <v>1241746</v>
      </c>
      <c r="AV215" s="32">
        <v>0</v>
      </c>
      <c r="AW215" s="32">
        <v>81904</v>
      </c>
      <c r="AX215" s="32">
        <v>0</v>
      </c>
      <c r="AY215" s="32">
        <v>104</v>
      </c>
      <c r="AZ215" s="32">
        <v>3496439</v>
      </c>
      <c r="BA215" s="32">
        <v>225030</v>
      </c>
      <c r="BB215" s="32">
        <v>1279312</v>
      </c>
      <c r="BC215" s="32">
        <v>0</v>
      </c>
      <c r="BD215" s="32">
        <v>87770</v>
      </c>
      <c r="BE215" s="32">
        <v>0</v>
      </c>
      <c r="BF215" s="32">
        <v>0</v>
      </c>
      <c r="BG215" s="32">
        <v>2808851</v>
      </c>
      <c r="BH215" s="32">
        <v>225030</v>
      </c>
      <c r="BI215" s="32">
        <v>1551892</v>
      </c>
      <c r="BJ215" s="32">
        <v>0</v>
      </c>
      <c r="BK215" s="32">
        <v>88674</v>
      </c>
      <c r="BL215" s="32">
        <v>0</v>
      </c>
      <c r="BM215" s="32">
        <v>1092</v>
      </c>
      <c r="BN215" s="32">
        <v>3128517</v>
      </c>
      <c r="BO215" s="32">
        <v>0</v>
      </c>
      <c r="BP215" s="32">
        <v>1858116</v>
      </c>
      <c r="BQ215" s="32">
        <v>0</v>
      </c>
      <c r="BR215" s="32">
        <v>61840</v>
      </c>
      <c r="BS215" s="32">
        <v>134760</v>
      </c>
      <c r="BT215" s="32">
        <v>0</v>
      </c>
      <c r="BU215" s="32">
        <v>3887533</v>
      </c>
      <c r="BV215" s="32">
        <v>0</v>
      </c>
      <c r="BW215" s="32">
        <v>1960131</v>
      </c>
      <c r="BX215" s="32">
        <v>0</v>
      </c>
      <c r="BY215" s="32">
        <v>115626</v>
      </c>
      <c r="BZ215" s="32">
        <v>74303</v>
      </c>
      <c r="CA215" s="32">
        <v>0</v>
      </c>
      <c r="CB215" s="32">
        <v>3848541</v>
      </c>
      <c r="CC215" s="32">
        <v>0</v>
      </c>
      <c r="CD215" s="32">
        <v>2097967</v>
      </c>
      <c r="CE215" s="32">
        <v>0</v>
      </c>
      <c r="CF215" s="32">
        <v>162660</v>
      </c>
      <c r="CG215" s="32">
        <v>85611</v>
      </c>
      <c r="CH215" s="32">
        <v>7240</v>
      </c>
      <c r="CI215" s="32">
        <v>3705698</v>
      </c>
      <c r="CK215" s="32">
        <v>2224190</v>
      </c>
      <c r="CL215" s="32">
        <v>0</v>
      </c>
      <c r="CM215" s="32">
        <v>111293</v>
      </c>
      <c r="CN215" s="32">
        <v>142794</v>
      </c>
      <c r="CO215" s="32">
        <v>1742</v>
      </c>
      <c r="CP215" s="32">
        <v>3637331</v>
      </c>
      <c r="CR215" s="32">
        <v>2358964</v>
      </c>
      <c r="CS215" s="32">
        <v>0</v>
      </c>
      <c r="CT215" s="32">
        <v>75800</v>
      </c>
      <c r="CU215" s="32">
        <v>168078</v>
      </c>
      <c r="CV215" s="32">
        <v>0</v>
      </c>
      <c r="CW215" s="32">
        <v>4802099</v>
      </c>
      <c r="CY215" s="32">
        <v>2482520</v>
      </c>
      <c r="CZ215" s="32">
        <v>0</v>
      </c>
      <c r="DA215" s="32">
        <v>75800</v>
      </c>
      <c r="DB215" s="32">
        <v>69635</v>
      </c>
      <c r="DC215" s="32">
        <v>933</v>
      </c>
      <c r="DD215" s="32">
        <v>5754882</v>
      </c>
      <c r="DF215" s="32">
        <v>2586035</v>
      </c>
      <c r="DG215" s="32">
        <v>0</v>
      </c>
      <c r="DH215" s="32">
        <v>75800</v>
      </c>
      <c r="DI215" s="32">
        <v>92322</v>
      </c>
      <c r="DJ215" s="32">
        <v>830</v>
      </c>
      <c r="DK215" s="32">
        <v>6229121</v>
      </c>
      <c r="DM215" s="32">
        <v>2608618</v>
      </c>
      <c r="DN215" s="32">
        <v>0</v>
      </c>
      <c r="DO215" s="32">
        <v>75800</v>
      </c>
      <c r="DP215" s="32">
        <v>92322</v>
      </c>
      <c r="DR215" s="32">
        <v>6349100</v>
      </c>
      <c r="DT215" s="32">
        <v>2621225</v>
      </c>
      <c r="DU215" s="32">
        <v>0</v>
      </c>
      <c r="DV215" s="32">
        <v>75800</v>
      </c>
      <c r="DW215" s="32">
        <v>87278</v>
      </c>
      <c r="DX215" s="38">
        <v>1665</v>
      </c>
      <c r="DY215" s="36">
        <v>6164516</v>
      </c>
      <c r="DZ215" s="37"/>
      <c r="EA215" s="38">
        <v>2510408</v>
      </c>
      <c r="EB215" s="32">
        <v>0</v>
      </c>
      <c r="EC215" s="32">
        <v>75800</v>
      </c>
      <c r="ED215" s="32">
        <v>87278</v>
      </c>
      <c r="EE215" s="32">
        <v>529</v>
      </c>
      <c r="EF215" s="32">
        <v>5829948</v>
      </c>
      <c r="EH215" s="32">
        <v>2418075</v>
      </c>
      <c r="EI215" s="32">
        <v>0</v>
      </c>
      <c r="EJ215" s="32">
        <v>75800</v>
      </c>
      <c r="EK215" s="32">
        <v>87278</v>
      </c>
      <c r="EL215" s="32">
        <v>940</v>
      </c>
      <c r="EM215" s="32">
        <v>5768515</v>
      </c>
      <c r="EO215" s="32">
        <v>2415400</v>
      </c>
      <c r="EP215" s="32">
        <v>0</v>
      </c>
      <c r="EQ215" s="32">
        <v>75800</v>
      </c>
      <c r="ER215" s="32">
        <v>87278</v>
      </c>
      <c r="ES215" s="32">
        <v>17613</v>
      </c>
      <c r="ET215" s="32">
        <v>5279818</v>
      </c>
      <c r="EV215" s="32">
        <v>2418813</v>
      </c>
      <c r="EW215" s="32">
        <v>0</v>
      </c>
      <c r="EX215" s="32">
        <v>75800</v>
      </c>
      <c r="EY215" s="32">
        <v>87278</v>
      </c>
      <c r="FA215" s="32">
        <v>5206938</v>
      </c>
      <c r="FC215" s="32">
        <v>2430520</v>
      </c>
      <c r="FD215" s="32">
        <v>0</v>
      </c>
      <c r="FE215" s="32">
        <v>75800</v>
      </c>
      <c r="FF215" s="32">
        <v>31478</v>
      </c>
      <c r="FH215" s="32">
        <v>4903446</v>
      </c>
      <c r="FI215" s="32"/>
      <c r="FJ215" s="32">
        <v>2430868</v>
      </c>
      <c r="FK215" s="32">
        <v>0</v>
      </c>
      <c r="FL215" s="32">
        <v>75800</v>
      </c>
      <c r="FM215" s="32">
        <v>31478</v>
      </c>
      <c r="FN215" s="32">
        <v>323</v>
      </c>
      <c r="FO215" s="5">
        <v>4853848</v>
      </c>
      <c r="FP215" s="5">
        <v>0</v>
      </c>
      <c r="FQ215" s="5">
        <v>2405677</v>
      </c>
      <c r="FR215" s="5">
        <v>0</v>
      </c>
      <c r="FS215" s="5">
        <v>75800</v>
      </c>
      <c r="FT215" s="5">
        <v>31478</v>
      </c>
      <c r="FU215" s="5">
        <v>0</v>
      </c>
      <c r="FV215" s="5">
        <v>5244284</v>
      </c>
      <c r="FW215" s="5">
        <v>0</v>
      </c>
      <c r="FX215" s="5">
        <v>2402499</v>
      </c>
      <c r="FY215" s="5">
        <v>0</v>
      </c>
      <c r="FZ215" s="5">
        <v>75800</v>
      </c>
      <c r="GA215" s="5">
        <v>31478</v>
      </c>
      <c r="GB215" s="5">
        <v>689</v>
      </c>
      <c r="GC215" s="5">
        <v>4820570</v>
      </c>
      <c r="GD215" s="5">
        <v>0</v>
      </c>
      <c r="GE215" s="5">
        <v>3188966</v>
      </c>
      <c r="GF215" s="5">
        <v>0</v>
      </c>
      <c r="GG215" s="5">
        <v>75800</v>
      </c>
      <c r="GH215" s="5">
        <v>31478</v>
      </c>
      <c r="GI215" s="5">
        <v>164</v>
      </c>
      <c r="GJ215" s="5">
        <f>INDEX(Sheet1!$D$2:$D$434,MATCH(Data!B215,Sheet1!$B$2:$B$434,0))</f>
        <v>4833191</v>
      </c>
      <c r="GK215" s="5">
        <f>INDEX(Sheet1!$E$2:$E$434,MATCH(Data!B215,Sheet1!$B$2:$B$434,0))</f>
        <v>0</v>
      </c>
      <c r="GL215" s="5">
        <f>INDEX(Sheet1!$H$2:$H$434,MATCH(Data!B215,Sheet1!$B$2:$B$434,0))</f>
        <v>3360000</v>
      </c>
      <c r="GM215" s="5">
        <f>INDEX(Sheet1!$K$2:$K$434,MATCH(Data!B215,Sheet1!$B$2:$B$434,0))</f>
        <v>0</v>
      </c>
      <c r="GN215" s="5">
        <f>INDEX(Sheet1!$F$2:$F$434,MATCH(Data!B215,Sheet1!$B$2:$B$434,0))</f>
        <v>75800</v>
      </c>
      <c r="GO215" s="5">
        <f>INDEX(Sheet1!$I$2:$I$434,MATCH(Data!B215,Sheet1!$B$2:$B$434,0))</f>
        <v>50000</v>
      </c>
      <c r="GP215" s="5">
        <f>INDEX(Sheet1!$J$2:$J$434,MATCH(Data!B215,Sheet1!$B$2:$B$434,0))</f>
        <v>0</v>
      </c>
      <c r="GQ215" s="5">
        <v>3871504</v>
      </c>
      <c r="GR215" s="5">
        <v>0</v>
      </c>
      <c r="GS215" s="5">
        <v>3125460</v>
      </c>
      <c r="GT215" s="5">
        <v>0</v>
      </c>
      <c r="GU215" s="5">
        <v>75800</v>
      </c>
      <c r="GV215" s="5">
        <v>50000</v>
      </c>
      <c r="GW215" s="5">
        <v>0</v>
      </c>
    </row>
    <row r="216" spans="1:205" ht="12.75">
      <c r="A216" s="32">
        <v>3367</v>
      </c>
      <c r="B216" s="32" t="s">
        <v>297</v>
      </c>
      <c r="C216" s="32">
        <v>4040631</v>
      </c>
      <c r="D216" s="32">
        <v>0</v>
      </c>
      <c r="E216" s="32">
        <v>160234</v>
      </c>
      <c r="F216" s="32">
        <v>0</v>
      </c>
      <c r="G216" s="32">
        <v>0</v>
      </c>
      <c r="H216" s="32">
        <v>0</v>
      </c>
      <c r="I216" s="32">
        <v>0</v>
      </c>
      <c r="J216" s="32">
        <v>3954433</v>
      </c>
      <c r="K216" s="32">
        <v>0</v>
      </c>
      <c r="L216" s="32">
        <v>150000</v>
      </c>
      <c r="M216" s="32">
        <v>0</v>
      </c>
      <c r="N216" s="32">
        <v>0</v>
      </c>
      <c r="O216" s="32">
        <v>0</v>
      </c>
      <c r="P216" s="32">
        <v>0</v>
      </c>
      <c r="Q216" s="32">
        <v>3808507</v>
      </c>
      <c r="R216" s="32">
        <v>0</v>
      </c>
      <c r="S216" s="32">
        <v>160000</v>
      </c>
      <c r="T216" s="32">
        <v>0</v>
      </c>
      <c r="U216" s="32">
        <v>0</v>
      </c>
      <c r="V216" s="32">
        <v>0</v>
      </c>
      <c r="W216" s="32">
        <v>0</v>
      </c>
      <c r="X216" s="32">
        <v>2807158</v>
      </c>
      <c r="Y216" s="32">
        <v>0</v>
      </c>
      <c r="Z216" s="32">
        <v>585000</v>
      </c>
      <c r="AA216" s="32">
        <v>0</v>
      </c>
      <c r="AB216" s="32">
        <v>0</v>
      </c>
      <c r="AC216" s="32">
        <v>0</v>
      </c>
      <c r="AD216" s="32">
        <v>0</v>
      </c>
      <c r="AE216" s="32">
        <v>2790910</v>
      </c>
      <c r="AF216" s="32">
        <v>0</v>
      </c>
      <c r="AG216" s="32">
        <v>585000</v>
      </c>
      <c r="AH216" s="32">
        <v>0</v>
      </c>
      <c r="AI216" s="32">
        <v>0</v>
      </c>
      <c r="AJ216" s="32">
        <v>0</v>
      </c>
      <c r="AK216" s="32">
        <v>0</v>
      </c>
      <c r="AL216" s="32">
        <v>2933792</v>
      </c>
      <c r="AM216" s="32">
        <v>0</v>
      </c>
      <c r="AN216" s="32">
        <v>585000</v>
      </c>
      <c r="AO216" s="32">
        <v>0</v>
      </c>
      <c r="AP216" s="32">
        <v>0</v>
      </c>
      <c r="AQ216" s="32">
        <v>0</v>
      </c>
      <c r="AR216" s="32">
        <v>0</v>
      </c>
      <c r="AS216" s="32">
        <v>3132303</v>
      </c>
      <c r="AT216" s="32">
        <v>0</v>
      </c>
      <c r="AU216" s="32">
        <v>585000</v>
      </c>
      <c r="AV216" s="32">
        <v>0</v>
      </c>
      <c r="AW216" s="32">
        <v>0</v>
      </c>
      <c r="AX216" s="32">
        <v>0</v>
      </c>
      <c r="AY216" s="32">
        <v>0</v>
      </c>
      <c r="AZ216" s="32">
        <v>3182339</v>
      </c>
      <c r="BA216" s="32">
        <v>0</v>
      </c>
      <c r="BB216" s="32">
        <v>639525</v>
      </c>
      <c r="BC216" s="32">
        <v>0</v>
      </c>
      <c r="BD216" s="32">
        <v>0</v>
      </c>
      <c r="BE216" s="32">
        <v>0</v>
      </c>
      <c r="BF216" s="32">
        <v>0</v>
      </c>
      <c r="BG216" s="32">
        <v>3119466</v>
      </c>
      <c r="BH216" s="32">
        <v>0</v>
      </c>
      <c r="BI216" s="32">
        <v>625000</v>
      </c>
      <c r="BJ216" s="32">
        <v>0</v>
      </c>
      <c r="BK216" s="32">
        <v>0</v>
      </c>
      <c r="BL216" s="32">
        <v>0</v>
      </c>
      <c r="BM216" s="32">
        <v>0</v>
      </c>
      <c r="BN216" s="32">
        <v>3256144</v>
      </c>
      <c r="BO216" s="32">
        <v>0</v>
      </c>
      <c r="BP216" s="32">
        <v>665000</v>
      </c>
      <c r="BQ216" s="32">
        <v>0</v>
      </c>
      <c r="BR216" s="32">
        <v>0</v>
      </c>
      <c r="BS216" s="32">
        <v>0</v>
      </c>
      <c r="BT216" s="32">
        <v>0</v>
      </c>
      <c r="BU216" s="32">
        <v>3220202</v>
      </c>
      <c r="BV216" s="32">
        <v>90000</v>
      </c>
      <c r="BW216" s="32">
        <v>695000</v>
      </c>
      <c r="BX216" s="32">
        <v>0</v>
      </c>
      <c r="BY216" s="32">
        <v>0</v>
      </c>
      <c r="BZ216" s="32">
        <v>0</v>
      </c>
      <c r="CA216" s="32">
        <v>0</v>
      </c>
      <c r="CB216" s="32">
        <v>3622961</v>
      </c>
      <c r="CC216" s="32">
        <v>94400</v>
      </c>
      <c r="CD216" s="32">
        <v>740000</v>
      </c>
      <c r="CE216" s="32">
        <v>0</v>
      </c>
      <c r="CF216" s="32">
        <v>0</v>
      </c>
      <c r="CG216" s="32">
        <v>0</v>
      </c>
      <c r="CH216" s="32">
        <v>0</v>
      </c>
      <c r="CI216" s="32">
        <v>3645934</v>
      </c>
      <c r="CJ216" s="32">
        <v>97300</v>
      </c>
      <c r="CK216" s="32">
        <v>770000</v>
      </c>
      <c r="CL216" s="32">
        <v>0</v>
      </c>
      <c r="CO216" s="32">
        <v>0</v>
      </c>
      <c r="CP216" s="32">
        <v>3393501</v>
      </c>
      <c r="CQ216" s="32">
        <v>99900</v>
      </c>
      <c r="CR216" s="32">
        <v>790000</v>
      </c>
      <c r="CS216" s="32">
        <v>0</v>
      </c>
      <c r="CV216" s="32">
        <v>0</v>
      </c>
      <c r="CW216" s="32">
        <v>3803326</v>
      </c>
      <c r="CX216" s="32">
        <v>107300</v>
      </c>
      <c r="CY216" s="32">
        <v>817000</v>
      </c>
      <c r="CZ216" s="32">
        <v>0</v>
      </c>
      <c r="DC216" s="32">
        <v>0</v>
      </c>
      <c r="DD216" s="32">
        <v>4045607</v>
      </c>
      <c r="DE216" s="32">
        <v>113900</v>
      </c>
      <c r="DF216" s="32">
        <v>860000</v>
      </c>
      <c r="DG216" s="32">
        <v>0</v>
      </c>
      <c r="DK216" s="32">
        <v>4291619</v>
      </c>
      <c r="DL216" s="32">
        <v>115000</v>
      </c>
      <c r="DM216" s="32">
        <v>673000</v>
      </c>
      <c r="DN216" s="32">
        <v>0</v>
      </c>
      <c r="DR216" s="32">
        <v>4574383</v>
      </c>
      <c r="DS216" s="32">
        <v>120800</v>
      </c>
      <c r="DT216" s="32">
        <v>610000</v>
      </c>
      <c r="DU216" s="32">
        <v>0</v>
      </c>
      <c r="DX216" s="35"/>
      <c r="DY216" s="36">
        <v>4750291</v>
      </c>
      <c r="DZ216" s="36">
        <v>126000</v>
      </c>
      <c r="EA216" s="38">
        <v>584000</v>
      </c>
      <c r="EB216" s="32">
        <v>0</v>
      </c>
      <c r="EF216" s="32">
        <v>4577545</v>
      </c>
      <c r="EG216" s="32">
        <v>135600</v>
      </c>
      <c r="EH216" s="32">
        <v>600000</v>
      </c>
      <c r="EI216" s="32">
        <v>0</v>
      </c>
      <c r="EM216" s="32">
        <v>4591558</v>
      </c>
      <c r="EN216" s="32">
        <v>103580</v>
      </c>
      <c r="EO216" s="32">
        <v>615000</v>
      </c>
      <c r="EP216" s="32">
        <v>0</v>
      </c>
      <c r="ET216" s="32">
        <v>4705560</v>
      </c>
      <c r="EU216" s="32">
        <v>141886</v>
      </c>
      <c r="EV216" s="32">
        <v>629750</v>
      </c>
      <c r="EW216" s="32">
        <v>0</v>
      </c>
      <c r="FA216" s="32">
        <v>5160292</v>
      </c>
      <c r="FB216" s="32">
        <v>141886</v>
      </c>
      <c r="FC216" s="32">
        <v>641250</v>
      </c>
      <c r="FD216" s="32">
        <v>0</v>
      </c>
      <c r="FH216" s="32">
        <v>4795502</v>
      </c>
      <c r="FI216" s="32">
        <v>141886</v>
      </c>
      <c r="FJ216" s="32"/>
      <c r="FK216" s="32">
        <v>0</v>
      </c>
      <c r="FL216" s="32"/>
      <c r="FM216" s="32"/>
      <c r="FO216" s="5">
        <v>4691527</v>
      </c>
      <c r="FP216" s="5">
        <v>141886</v>
      </c>
      <c r="FQ216" s="5">
        <v>1501835</v>
      </c>
      <c r="FR216" s="5">
        <v>0</v>
      </c>
      <c r="FS216" s="5">
        <v>0</v>
      </c>
      <c r="FT216" s="5">
        <v>0</v>
      </c>
      <c r="FU216" s="5">
        <v>0</v>
      </c>
      <c r="FV216" s="5">
        <v>4336897</v>
      </c>
      <c r="FW216" s="5">
        <v>93897</v>
      </c>
      <c r="FX216" s="5">
        <v>1632951</v>
      </c>
      <c r="FY216" s="5">
        <v>0</v>
      </c>
      <c r="FZ216" s="5">
        <v>0</v>
      </c>
      <c r="GA216" s="5">
        <v>0</v>
      </c>
      <c r="GB216" s="5">
        <v>0</v>
      </c>
      <c r="GC216" s="5">
        <v>3997626</v>
      </c>
      <c r="GD216" s="5">
        <v>93897</v>
      </c>
      <c r="GE216" s="5">
        <v>2357526</v>
      </c>
      <c r="GF216" s="5">
        <v>0</v>
      </c>
      <c r="GG216" s="5">
        <v>0</v>
      </c>
      <c r="GH216" s="5">
        <v>38827</v>
      </c>
      <c r="GI216" s="5">
        <v>0</v>
      </c>
      <c r="GJ216" s="5">
        <f>INDEX(Sheet1!$D$2:$D$434,MATCH(Data!B216,Sheet1!$B$2:$B$434,0))</f>
        <v>4236427</v>
      </c>
      <c r="GK216" s="5">
        <f>INDEX(Sheet1!$E$2:$E$434,MATCH(Data!B216,Sheet1!$B$2:$B$434,0))</f>
        <v>167437</v>
      </c>
      <c r="GL216" s="5">
        <f>INDEX(Sheet1!$H$2:$H$434,MATCH(Data!B216,Sheet1!$B$2:$B$434,0))</f>
        <v>2068022</v>
      </c>
      <c r="GM216" s="5">
        <f>INDEX(Sheet1!$K$2:$K$434,MATCH(Data!B216,Sheet1!$B$2:$B$434,0))</f>
        <v>0</v>
      </c>
      <c r="GN216" s="5">
        <f>INDEX(Sheet1!$F$2:$F$434,MATCH(Data!B216,Sheet1!$B$2:$B$434,0))</f>
        <v>0</v>
      </c>
      <c r="GO216" s="5">
        <f>INDEX(Sheet1!$I$2:$I$434,MATCH(Data!B216,Sheet1!$B$2:$B$434,0))</f>
        <v>16068</v>
      </c>
      <c r="GP216" s="5">
        <f>INDEX(Sheet1!$J$2:$J$434,MATCH(Data!B216,Sheet1!$B$2:$B$434,0))</f>
        <v>0</v>
      </c>
      <c r="GQ216" s="5">
        <v>4498532</v>
      </c>
      <c r="GR216" s="5">
        <v>169774</v>
      </c>
      <c r="GS216" s="5">
        <v>2002455</v>
      </c>
      <c r="GT216" s="5">
        <v>0</v>
      </c>
      <c r="GU216" s="5">
        <v>0</v>
      </c>
      <c r="GV216" s="5">
        <v>52000</v>
      </c>
      <c r="GW216" s="5">
        <v>0</v>
      </c>
    </row>
    <row r="217" spans="1:205" ht="12.75">
      <c r="A217" s="32">
        <v>3381</v>
      </c>
      <c r="B217" s="32" t="s">
        <v>298</v>
      </c>
      <c r="C217" s="32">
        <v>4976159</v>
      </c>
      <c r="D217" s="32">
        <v>0</v>
      </c>
      <c r="E217" s="32">
        <v>1104756</v>
      </c>
      <c r="F217" s="32">
        <v>0</v>
      </c>
      <c r="G217" s="32">
        <v>0</v>
      </c>
      <c r="H217" s="32">
        <v>64000</v>
      </c>
      <c r="I217" s="32">
        <v>0</v>
      </c>
      <c r="J217" s="32">
        <v>4989437</v>
      </c>
      <c r="K217" s="32">
        <v>0</v>
      </c>
      <c r="L217" s="32">
        <v>1116050</v>
      </c>
      <c r="M217" s="32">
        <v>0</v>
      </c>
      <c r="N217" s="32">
        <v>0</v>
      </c>
      <c r="O217" s="32">
        <v>64000</v>
      </c>
      <c r="P217" s="32">
        <v>2421</v>
      </c>
      <c r="Q217" s="32">
        <v>5089977</v>
      </c>
      <c r="R217" s="32">
        <v>0</v>
      </c>
      <c r="S217" s="32">
        <v>1119371</v>
      </c>
      <c r="T217" s="32">
        <v>0</v>
      </c>
      <c r="U217" s="32">
        <v>0</v>
      </c>
      <c r="V217" s="32">
        <v>68500</v>
      </c>
      <c r="W217" s="32">
        <v>660</v>
      </c>
      <c r="X217" s="32">
        <v>3870158</v>
      </c>
      <c r="Y217" s="32">
        <v>0</v>
      </c>
      <c r="Z217" s="32">
        <v>1681877</v>
      </c>
      <c r="AA217" s="32">
        <v>0</v>
      </c>
      <c r="AB217" s="32">
        <v>0</v>
      </c>
      <c r="AC217" s="32">
        <v>70555</v>
      </c>
      <c r="AD217" s="32">
        <v>0</v>
      </c>
      <c r="AE217" s="32">
        <v>3778200</v>
      </c>
      <c r="AF217" s="32">
        <v>0</v>
      </c>
      <c r="AG217" s="32">
        <v>3149696</v>
      </c>
      <c r="AH217" s="32">
        <v>0</v>
      </c>
      <c r="AI217" s="32">
        <v>0</v>
      </c>
      <c r="AJ217" s="32">
        <v>75024</v>
      </c>
      <c r="AK217" s="32">
        <v>3450</v>
      </c>
      <c r="AL217" s="32">
        <v>4571322</v>
      </c>
      <c r="AM217" s="32">
        <v>0</v>
      </c>
      <c r="AN217" s="32">
        <v>2441900</v>
      </c>
      <c r="AO217" s="32">
        <v>0</v>
      </c>
      <c r="AP217" s="32">
        <v>0</v>
      </c>
      <c r="AQ217" s="32">
        <v>78025</v>
      </c>
      <c r="AR217" s="32">
        <v>1663</v>
      </c>
      <c r="AS217" s="32">
        <v>4584404</v>
      </c>
      <c r="AT217" s="32">
        <v>0</v>
      </c>
      <c r="AU217" s="32">
        <v>2187180</v>
      </c>
      <c r="AV217" s="32">
        <v>0</v>
      </c>
      <c r="AW217" s="32">
        <v>0</v>
      </c>
      <c r="AX217" s="32">
        <v>81145</v>
      </c>
      <c r="AY217" s="32">
        <v>4524</v>
      </c>
      <c r="AZ217" s="32">
        <v>4895534</v>
      </c>
      <c r="BA217" s="32">
        <v>0</v>
      </c>
      <c r="BB217" s="32">
        <v>2335328</v>
      </c>
      <c r="BC217" s="32">
        <v>0</v>
      </c>
      <c r="BD217" s="32">
        <v>0</v>
      </c>
      <c r="BE217" s="32">
        <v>84795</v>
      </c>
      <c r="BF217" s="32">
        <v>11610</v>
      </c>
      <c r="BG217" s="32">
        <v>4714554</v>
      </c>
      <c r="BH217" s="32">
        <v>0</v>
      </c>
      <c r="BI217" s="32">
        <v>2476241</v>
      </c>
      <c r="BJ217" s="32">
        <v>0</v>
      </c>
      <c r="BK217" s="32">
        <v>185000</v>
      </c>
      <c r="BL217" s="32">
        <v>87763</v>
      </c>
      <c r="BM217" s="32">
        <v>817</v>
      </c>
      <c r="BN217" s="32">
        <v>5230449</v>
      </c>
      <c r="BO217" s="32">
        <v>0</v>
      </c>
      <c r="BP217" s="32">
        <v>2689367</v>
      </c>
      <c r="BQ217" s="32">
        <v>0</v>
      </c>
      <c r="BR217" s="32">
        <v>0</v>
      </c>
      <c r="BS217" s="32">
        <v>185241</v>
      </c>
      <c r="BT217" s="32">
        <v>767</v>
      </c>
      <c r="BU217" s="32">
        <v>5611646</v>
      </c>
      <c r="BV217" s="32">
        <v>0</v>
      </c>
      <c r="BW217" s="32">
        <v>2871983</v>
      </c>
      <c r="BX217" s="32">
        <v>0</v>
      </c>
      <c r="BY217" s="32">
        <v>92000</v>
      </c>
      <c r="BZ217" s="32">
        <v>253000</v>
      </c>
      <c r="CA217" s="32">
        <v>7789</v>
      </c>
      <c r="CB217" s="32">
        <v>6633616</v>
      </c>
      <c r="CC217" s="32">
        <v>0</v>
      </c>
      <c r="CD217" s="32">
        <v>2653083</v>
      </c>
      <c r="CE217" s="32">
        <v>0</v>
      </c>
      <c r="CF217" s="32">
        <v>162760</v>
      </c>
      <c r="CG217" s="32">
        <v>220830</v>
      </c>
      <c r="CH217" s="32">
        <v>0</v>
      </c>
      <c r="CI217" s="32">
        <v>6943622</v>
      </c>
      <c r="CK217" s="32">
        <v>3104680</v>
      </c>
      <c r="CL217" s="32">
        <v>0</v>
      </c>
      <c r="CM217" s="32">
        <v>177043</v>
      </c>
      <c r="CN217" s="32">
        <v>232574</v>
      </c>
      <c r="CO217" s="32">
        <v>0</v>
      </c>
      <c r="CP217" s="32">
        <v>7474855</v>
      </c>
      <c r="CR217" s="32">
        <v>3066068</v>
      </c>
      <c r="CS217" s="32">
        <v>0</v>
      </c>
      <c r="CT217" s="32">
        <v>187354</v>
      </c>
      <c r="CU217" s="32">
        <v>241877</v>
      </c>
      <c r="CV217" s="32">
        <v>0</v>
      </c>
      <c r="CW217" s="32">
        <v>8895330</v>
      </c>
      <c r="CY217" s="32">
        <v>2512622</v>
      </c>
      <c r="CZ217" s="32">
        <v>0</v>
      </c>
      <c r="DA217" s="32">
        <v>192000</v>
      </c>
      <c r="DB217" s="32">
        <v>253971</v>
      </c>
      <c r="DC217" s="32">
        <v>166</v>
      </c>
      <c r="DD217" s="32">
        <v>8999145</v>
      </c>
      <c r="DF217" s="32">
        <v>2508664</v>
      </c>
      <c r="DG217" s="32">
        <v>0</v>
      </c>
      <c r="DH217" s="32">
        <v>449000</v>
      </c>
      <c r="DI217" s="32">
        <v>270000</v>
      </c>
      <c r="DJ217" s="32">
        <v>929</v>
      </c>
      <c r="DK217" s="32">
        <v>9617023</v>
      </c>
      <c r="DM217" s="32">
        <v>2490327</v>
      </c>
      <c r="DN217" s="32">
        <v>0</v>
      </c>
      <c r="DO217" s="32">
        <v>449000</v>
      </c>
      <c r="DP217" s="32">
        <v>283500</v>
      </c>
      <c r="DQ217" s="32">
        <v>2892.22</v>
      </c>
      <c r="DR217" s="32">
        <v>10847578</v>
      </c>
      <c r="DT217" s="32">
        <v>2069935</v>
      </c>
      <c r="DU217" s="32">
        <v>0</v>
      </c>
      <c r="DV217" s="32">
        <v>449000</v>
      </c>
      <c r="DW217" s="32">
        <v>292000</v>
      </c>
      <c r="DX217" s="38">
        <v>2211</v>
      </c>
      <c r="DY217" s="36">
        <v>10865907</v>
      </c>
      <c r="DZ217" s="37"/>
      <c r="EA217" s="38">
        <v>2496695</v>
      </c>
      <c r="EB217" s="32">
        <v>0</v>
      </c>
      <c r="EC217" s="32">
        <v>249000</v>
      </c>
      <c r="ED217" s="32">
        <v>322760</v>
      </c>
      <c r="EF217" s="32">
        <v>11334004</v>
      </c>
      <c r="EH217" s="32">
        <v>2317404</v>
      </c>
      <c r="EI217" s="32">
        <v>0</v>
      </c>
      <c r="EJ217" s="32">
        <v>249000</v>
      </c>
      <c r="EK217" s="32">
        <v>325000</v>
      </c>
      <c r="EL217" s="32">
        <v>3561</v>
      </c>
      <c r="EM217" s="32">
        <v>10426011</v>
      </c>
      <c r="EO217" s="32">
        <v>2467560</v>
      </c>
      <c r="EP217" s="32">
        <v>0</v>
      </c>
      <c r="EQ217" s="32">
        <v>249000</v>
      </c>
      <c r="ER217" s="32">
        <v>325000</v>
      </c>
      <c r="ES217" s="32">
        <v>1069</v>
      </c>
      <c r="ET217" s="32">
        <v>11045324</v>
      </c>
      <c r="EV217" s="32">
        <v>2508628</v>
      </c>
      <c r="EW217" s="32">
        <v>0</v>
      </c>
      <c r="EX217" s="32">
        <v>249000</v>
      </c>
      <c r="EY217" s="32">
        <v>325000</v>
      </c>
      <c r="EZ217" s="32">
        <v>371</v>
      </c>
      <c r="FA217" s="32">
        <v>10897744</v>
      </c>
      <c r="FC217" s="32">
        <v>2513638</v>
      </c>
      <c r="FD217" s="32">
        <v>0</v>
      </c>
      <c r="FE217" s="32">
        <v>249000</v>
      </c>
      <c r="FF217" s="32">
        <v>325000</v>
      </c>
      <c r="FH217" s="32">
        <v>11127996</v>
      </c>
      <c r="FI217" s="32"/>
      <c r="FJ217" s="32">
        <v>3391325</v>
      </c>
      <c r="FK217" s="32">
        <v>0</v>
      </c>
      <c r="FL217" s="32">
        <v>249000</v>
      </c>
      <c r="FM217" s="32">
        <v>325000</v>
      </c>
      <c r="FO217" s="5">
        <v>11817918</v>
      </c>
      <c r="FP217" s="5">
        <v>0</v>
      </c>
      <c r="FQ217" s="5">
        <v>3235085</v>
      </c>
      <c r="FR217" s="5">
        <v>0</v>
      </c>
      <c r="FS217" s="5">
        <v>249000</v>
      </c>
      <c r="FT217" s="5">
        <v>394365</v>
      </c>
      <c r="FU217" s="5">
        <v>0</v>
      </c>
      <c r="FV217" s="5">
        <v>12615797</v>
      </c>
      <c r="FW217" s="5">
        <v>0</v>
      </c>
      <c r="FX217" s="5">
        <v>3465802.54</v>
      </c>
      <c r="FY217" s="5">
        <v>0</v>
      </c>
      <c r="FZ217" s="5">
        <v>249000</v>
      </c>
      <c r="GA217" s="5">
        <v>394365</v>
      </c>
      <c r="GB217" s="5">
        <v>0</v>
      </c>
      <c r="GC217" s="5">
        <v>12997289</v>
      </c>
      <c r="GD217" s="5">
        <v>0</v>
      </c>
      <c r="GE217" s="5">
        <v>3808819</v>
      </c>
      <c r="GF217" s="5">
        <v>0</v>
      </c>
      <c r="GG217" s="5">
        <v>249000</v>
      </c>
      <c r="GH217" s="5">
        <v>394365</v>
      </c>
      <c r="GI217" s="5">
        <v>0</v>
      </c>
      <c r="GJ217" s="5">
        <f>INDEX(Sheet1!$D$2:$D$434,MATCH(Data!B217,Sheet1!$B$2:$B$434,0))</f>
        <v>13446198</v>
      </c>
      <c r="GK217" s="5">
        <f>INDEX(Sheet1!$E$2:$E$434,MATCH(Data!B217,Sheet1!$B$2:$B$434,0))</f>
        <v>0</v>
      </c>
      <c r="GL217" s="5">
        <f>INDEX(Sheet1!$H$2:$H$434,MATCH(Data!B217,Sheet1!$B$2:$B$434,0))</f>
        <v>3978444</v>
      </c>
      <c r="GM217" s="5">
        <f>INDEX(Sheet1!$K$2:$K$434,MATCH(Data!B217,Sheet1!$B$2:$B$434,0))</f>
        <v>0</v>
      </c>
      <c r="GN217" s="5">
        <f>INDEX(Sheet1!$F$2:$F$434,MATCH(Data!B217,Sheet1!$B$2:$B$434,0))</f>
        <v>249000</v>
      </c>
      <c r="GO217" s="5">
        <f>INDEX(Sheet1!$I$2:$I$434,MATCH(Data!B217,Sheet1!$B$2:$B$434,0))</f>
        <v>394365</v>
      </c>
      <c r="GP217" s="5">
        <f>INDEX(Sheet1!$J$2:$J$434,MATCH(Data!B217,Sheet1!$B$2:$B$434,0))</f>
        <v>0</v>
      </c>
      <c r="GQ217" s="5">
        <v>13513239</v>
      </c>
      <c r="GR217" s="5">
        <v>0</v>
      </c>
      <c r="GS217" s="5">
        <v>4128169</v>
      </c>
      <c r="GT217" s="5">
        <v>0</v>
      </c>
      <c r="GU217" s="5">
        <v>249000</v>
      </c>
      <c r="GV217" s="5">
        <v>430365</v>
      </c>
      <c r="GW217" s="5">
        <v>0</v>
      </c>
    </row>
    <row r="218" spans="1:205" ht="12.75">
      <c r="A218" s="32">
        <v>3409</v>
      </c>
      <c r="B218" s="32" t="s">
        <v>299</v>
      </c>
      <c r="C218" s="32">
        <v>4295836</v>
      </c>
      <c r="D218" s="32">
        <v>0</v>
      </c>
      <c r="E218" s="32">
        <v>379000</v>
      </c>
      <c r="F218" s="32">
        <v>0</v>
      </c>
      <c r="G218" s="32">
        <v>0</v>
      </c>
      <c r="H218" s="32">
        <v>0</v>
      </c>
      <c r="I218" s="32">
        <v>0</v>
      </c>
      <c r="J218" s="32">
        <v>4174702</v>
      </c>
      <c r="K218" s="32">
        <v>0</v>
      </c>
      <c r="L218" s="32">
        <v>385000</v>
      </c>
      <c r="M218" s="32">
        <v>0</v>
      </c>
      <c r="N218" s="32">
        <v>0</v>
      </c>
      <c r="O218" s="32">
        <v>0</v>
      </c>
      <c r="P218" s="32">
        <v>0</v>
      </c>
      <c r="Q218" s="32">
        <v>4496123</v>
      </c>
      <c r="R218" s="32">
        <v>0</v>
      </c>
      <c r="S218" s="32">
        <v>385000</v>
      </c>
      <c r="T218" s="32">
        <v>0</v>
      </c>
      <c r="U218" s="32">
        <v>0</v>
      </c>
      <c r="V218" s="32">
        <v>0</v>
      </c>
      <c r="W218" s="32">
        <v>2051</v>
      </c>
      <c r="X218" s="32">
        <v>3331624</v>
      </c>
      <c r="Y218" s="32">
        <v>0</v>
      </c>
      <c r="Z218" s="32">
        <v>385000</v>
      </c>
      <c r="AA218" s="32">
        <v>0</v>
      </c>
      <c r="AB218" s="32">
        <v>0</v>
      </c>
      <c r="AC218" s="32">
        <v>0</v>
      </c>
      <c r="AD218" s="32">
        <v>166</v>
      </c>
      <c r="AE218" s="32">
        <v>2588191</v>
      </c>
      <c r="AF218" s="32">
        <v>0</v>
      </c>
      <c r="AG218" s="32">
        <v>1450675</v>
      </c>
      <c r="AH218" s="32">
        <v>0</v>
      </c>
      <c r="AI218" s="32">
        <v>0</v>
      </c>
      <c r="AJ218" s="32">
        <v>0</v>
      </c>
      <c r="AK218" s="32">
        <v>2621</v>
      </c>
      <c r="AL218" s="32">
        <v>2171232</v>
      </c>
      <c r="AM218" s="32">
        <v>0</v>
      </c>
      <c r="AN218" s="32">
        <v>1938309</v>
      </c>
      <c r="AO218" s="32">
        <v>0</v>
      </c>
      <c r="AP218" s="32">
        <v>0</v>
      </c>
      <c r="AQ218" s="32">
        <v>0</v>
      </c>
      <c r="AR218" s="32">
        <v>558</v>
      </c>
      <c r="AS218" s="32">
        <v>2848100</v>
      </c>
      <c r="AT218" s="32">
        <v>0</v>
      </c>
      <c r="AU218" s="32">
        <v>1611091</v>
      </c>
      <c r="AV218" s="32">
        <v>0</v>
      </c>
      <c r="AW218" s="32">
        <v>0</v>
      </c>
      <c r="AX218" s="32">
        <v>0</v>
      </c>
      <c r="AY218" s="32">
        <v>179</v>
      </c>
      <c r="AZ218" s="32">
        <v>4122674</v>
      </c>
      <c r="BA218" s="32">
        <v>0</v>
      </c>
      <c r="BB218" s="32">
        <v>618347</v>
      </c>
      <c r="BC218" s="32">
        <v>0</v>
      </c>
      <c r="BD218" s="32">
        <v>0</v>
      </c>
      <c r="BE218" s="32">
        <v>0</v>
      </c>
      <c r="BF218" s="32">
        <v>614</v>
      </c>
      <c r="BG218" s="32">
        <v>4050480.06</v>
      </c>
      <c r="BH218" s="32">
        <v>0</v>
      </c>
      <c r="BI218" s="32">
        <v>1123564</v>
      </c>
      <c r="BJ218" s="32">
        <v>0</v>
      </c>
      <c r="BK218" s="32">
        <v>0</v>
      </c>
      <c r="BL218" s="32">
        <v>0</v>
      </c>
      <c r="BM218" s="32">
        <v>889.94</v>
      </c>
      <c r="BN218" s="32">
        <v>3912663</v>
      </c>
      <c r="BO218" s="32">
        <v>0</v>
      </c>
      <c r="BP218" s="32">
        <v>1468684</v>
      </c>
      <c r="BQ218" s="32">
        <v>0</v>
      </c>
      <c r="BR218" s="32">
        <v>0</v>
      </c>
      <c r="BS218" s="32">
        <v>0</v>
      </c>
      <c r="BT218" s="32">
        <v>4987</v>
      </c>
      <c r="BU218" s="32">
        <v>4951522</v>
      </c>
      <c r="BV218" s="32">
        <v>0</v>
      </c>
      <c r="BW218" s="32">
        <v>763598</v>
      </c>
      <c r="BX218" s="32">
        <v>0</v>
      </c>
      <c r="BY218" s="32">
        <v>0</v>
      </c>
      <c r="BZ218" s="32">
        <v>0</v>
      </c>
      <c r="CA218" s="32">
        <v>7740</v>
      </c>
      <c r="CB218" s="32">
        <v>4906231</v>
      </c>
      <c r="CC218" s="32">
        <v>0</v>
      </c>
      <c r="CD218" s="32">
        <v>762455</v>
      </c>
      <c r="CE218" s="32">
        <v>0</v>
      </c>
      <c r="CF218" s="32">
        <v>0</v>
      </c>
      <c r="CG218" s="32">
        <v>0</v>
      </c>
      <c r="CH218" s="32">
        <v>6364</v>
      </c>
      <c r="CI218" s="32">
        <v>4619957</v>
      </c>
      <c r="CK218" s="32">
        <v>668761</v>
      </c>
      <c r="CL218" s="32">
        <v>0</v>
      </c>
      <c r="CN218" s="32">
        <v>67000</v>
      </c>
      <c r="CO218" s="32">
        <v>520</v>
      </c>
      <c r="CP218" s="32">
        <v>4811501</v>
      </c>
      <c r="CR218" s="32">
        <v>343503</v>
      </c>
      <c r="CS218" s="32">
        <v>0</v>
      </c>
      <c r="CU218" s="32">
        <v>120000</v>
      </c>
      <c r="CV218" s="32">
        <v>220</v>
      </c>
      <c r="CW218" s="32">
        <v>4871869</v>
      </c>
      <c r="CY218" s="32">
        <v>295000</v>
      </c>
      <c r="CZ218" s="32">
        <v>0</v>
      </c>
      <c r="DB218" s="32">
        <v>79254</v>
      </c>
      <c r="DC218" s="32">
        <v>0</v>
      </c>
      <c r="DD218" s="32">
        <v>5152302</v>
      </c>
      <c r="DF218" s="32">
        <v>35000</v>
      </c>
      <c r="DG218" s="32">
        <v>0</v>
      </c>
      <c r="DI218" s="32">
        <v>60000</v>
      </c>
      <c r="DJ218" s="32">
        <v>655</v>
      </c>
      <c r="DK218" s="32">
        <v>5676958</v>
      </c>
      <c r="DM218" s="32">
        <v>50000</v>
      </c>
      <c r="DN218" s="32">
        <v>0</v>
      </c>
      <c r="DP218" s="32">
        <v>45000</v>
      </c>
      <c r="DQ218" s="32">
        <v>439</v>
      </c>
      <c r="DR218" s="32">
        <v>6097121</v>
      </c>
      <c r="DU218" s="32">
        <v>0</v>
      </c>
      <c r="DW218" s="32">
        <v>80000</v>
      </c>
      <c r="DX218" s="35"/>
      <c r="DY218" s="36">
        <v>6328068</v>
      </c>
      <c r="DZ218" s="36">
        <v>119330</v>
      </c>
      <c r="EA218" s="35"/>
      <c r="EB218" s="32">
        <v>0</v>
      </c>
      <c r="ED218" s="32">
        <v>80000</v>
      </c>
      <c r="EF218" s="32">
        <v>6330388</v>
      </c>
      <c r="EG218" s="32">
        <v>147630</v>
      </c>
      <c r="EI218" s="32">
        <v>0</v>
      </c>
      <c r="EK218" s="32">
        <v>80000</v>
      </c>
      <c r="EL218" s="32">
        <v>632</v>
      </c>
      <c r="EM218" s="32">
        <v>6459728</v>
      </c>
      <c r="EN218" s="32">
        <v>150330</v>
      </c>
      <c r="EP218" s="32">
        <v>0</v>
      </c>
      <c r="ER218" s="32">
        <v>80000</v>
      </c>
      <c r="ET218" s="32">
        <v>6476502</v>
      </c>
      <c r="EU218" s="32">
        <v>152930</v>
      </c>
      <c r="EW218" s="32">
        <v>0</v>
      </c>
      <c r="EY218" s="32">
        <v>80000</v>
      </c>
      <c r="FA218" s="32">
        <v>6823927</v>
      </c>
      <c r="FB218" s="32">
        <v>160430</v>
      </c>
      <c r="FD218" s="32">
        <v>0</v>
      </c>
      <c r="FF218" s="32">
        <v>234335</v>
      </c>
      <c r="FH218" s="32">
        <v>6628009</v>
      </c>
      <c r="FI218" s="32">
        <v>162055</v>
      </c>
      <c r="FJ218" s="32">
        <v>430895</v>
      </c>
      <c r="FK218" s="32">
        <v>0</v>
      </c>
      <c r="FM218" s="32">
        <v>234335</v>
      </c>
      <c r="FO218" s="5">
        <v>6799556</v>
      </c>
      <c r="FP218" s="5">
        <v>168205</v>
      </c>
      <c r="FQ218" s="5">
        <v>460300</v>
      </c>
      <c r="FR218" s="5">
        <v>0</v>
      </c>
      <c r="FS218" s="5">
        <v>0</v>
      </c>
      <c r="FT218" s="5">
        <v>234335</v>
      </c>
      <c r="FU218" s="5">
        <v>330</v>
      </c>
      <c r="FV218" s="5">
        <v>6376997</v>
      </c>
      <c r="FW218" s="5">
        <v>178105</v>
      </c>
      <c r="FX218" s="5">
        <v>462400</v>
      </c>
      <c r="FY218" s="5">
        <v>0</v>
      </c>
      <c r="FZ218" s="5">
        <v>0</v>
      </c>
      <c r="GA218" s="5">
        <v>234335</v>
      </c>
      <c r="GB218" s="5">
        <v>0</v>
      </c>
      <c r="GC218" s="5">
        <v>5784433</v>
      </c>
      <c r="GD218" s="5">
        <v>250400</v>
      </c>
      <c r="GE218" s="5">
        <v>1367000</v>
      </c>
      <c r="GF218" s="5">
        <v>0</v>
      </c>
      <c r="GG218" s="5">
        <v>0</v>
      </c>
      <c r="GH218" s="5">
        <v>258495</v>
      </c>
      <c r="GI218" s="5">
        <v>0</v>
      </c>
      <c r="GJ218" s="5">
        <f>INDEX(Sheet1!$D$2:$D$434,MATCH(Data!B218,Sheet1!$B$2:$B$434,0))</f>
        <v>6293838</v>
      </c>
      <c r="GK218" s="5">
        <f>INDEX(Sheet1!$E$2:$E$434,MATCH(Data!B218,Sheet1!$B$2:$B$434,0))</f>
        <v>80000</v>
      </c>
      <c r="GL218" s="5">
        <f>INDEX(Sheet1!$H$2:$H$434,MATCH(Data!B218,Sheet1!$B$2:$B$434,0))</f>
        <v>1286000</v>
      </c>
      <c r="GM218" s="5">
        <f>INDEX(Sheet1!$K$2:$K$434,MATCH(Data!B218,Sheet1!$B$2:$B$434,0))</f>
        <v>0</v>
      </c>
      <c r="GN218" s="5">
        <f>INDEX(Sheet1!$F$2:$F$434,MATCH(Data!B218,Sheet1!$B$2:$B$434,0))</f>
        <v>0</v>
      </c>
      <c r="GO218" s="5">
        <f>INDEX(Sheet1!$I$2:$I$434,MATCH(Data!B218,Sheet1!$B$2:$B$434,0))</f>
        <v>258495</v>
      </c>
      <c r="GP218" s="5">
        <f>INDEX(Sheet1!$J$2:$J$434,MATCH(Data!B218,Sheet1!$B$2:$B$434,0))</f>
        <v>0</v>
      </c>
      <c r="GQ218" s="5">
        <v>4881092</v>
      </c>
      <c r="GR218" s="5">
        <v>165222</v>
      </c>
      <c r="GS218" s="5">
        <v>542550</v>
      </c>
      <c r="GT218" s="5">
        <v>0</v>
      </c>
      <c r="GU218" s="5">
        <v>0</v>
      </c>
      <c r="GV218" s="5">
        <v>317928</v>
      </c>
      <c r="GW218" s="5">
        <v>0</v>
      </c>
    </row>
    <row r="219" spans="1:205" ht="12.75">
      <c r="A219" s="32">
        <v>3427</v>
      </c>
      <c r="B219" s="32" t="s">
        <v>300</v>
      </c>
      <c r="C219" s="32">
        <v>593679</v>
      </c>
      <c r="D219" s="32">
        <v>0</v>
      </c>
      <c r="E219" s="32">
        <v>258809</v>
      </c>
      <c r="F219" s="32">
        <v>0</v>
      </c>
      <c r="G219" s="32">
        <v>0</v>
      </c>
      <c r="H219" s="32">
        <v>0</v>
      </c>
      <c r="I219" s="32">
        <v>0</v>
      </c>
      <c r="J219" s="32">
        <v>614154</v>
      </c>
      <c r="K219" s="32">
        <v>0</v>
      </c>
      <c r="L219" s="32">
        <v>244968</v>
      </c>
      <c r="M219" s="32">
        <v>0</v>
      </c>
      <c r="N219" s="32">
        <v>0</v>
      </c>
      <c r="O219" s="32">
        <v>0</v>
      </c>
      <c r="P219" s="32">
        <v>0</v>
      </c>
      <c r="Q219" s="32">
        <v>496897</v>
      </c>
      <c r="R219" s="32">
        <v>0</v>
      </c>
      <c r="S219" s="32">
        <v>244266</v>
      </c>
      <c r="T219" s="32">
        <v>0</v>
      </c>
      <c r="U219" s="32">
        <v>0</v>
      </c>
      <c r="V219" s="32">
        <v>0</v>
      </c>
      <c r="W219" s="32">
        <v>0</v>
      </c>
      <c r="X219" s="32">
        <v>399555</v>
      </c>
      <c r="Y219" s="32">
        <v>0</v>
      </c>
      <c r="Z219" s="32">
        <v>243565</v>
      </c>
      <c r="AA219" s="32">
        <v>0</v>
      </c>
      <c r="AB219" s="32">
        <v>0</v>
      </c>
      <c r="AC219" s="32">
        <v>0</v>
      </c>
      <c r="AD219" s="32">
        <v>0</v>
      </c>
      <c r="AE219" s="32">
        <v>614648</v>
      </c>
      <c r="AF219" s="32">
        <v>0</v>
      </c>
      <c r="AG219" s="32">
        <v>230663</v>
      </c>
      <c r="AH219" s="32">
        <v>0</v>
      </c>
      <c r="AI219" s="32">
        <v>0</v>
      </c>
      <c r="AJ219" s="32">
        <v>0</v>
      </c>
      <c r="AK219" s="32">
        <v>481</v>
      </c>
      <c r="AL219" s="32">
        <v>430404</v>
      </c>
      <c r="AM219" s="32">
        <v>0</v>
      </c>
      <c r="AN219" s="32">
        <v>230663</v>
      </c>
      <c r="AO219" s="32">
        <v>0</v>
      </c>
      <c r="AP219" s="32">
        <v>0</v>
      </c>
      <c r="AQ219" s="32">
        <v>0</v>
      </c>
      <c r="AR219" s="32">
        <v>0</v>
      </c>
      <c r="AS219" s="32">
        <v>548760</v>
      </c>
      <c r="AT219" s="32">
        <v>0</v>
      </c>
      <c r="AU219" s="32">
        <v>222321</v>
      </c>
      <c r="AV219" s="32">
        <v>0</v>
      </c>
      <c r="AW219" s="32">
        <v>0</v>
      </c>
      <c r="AX219" s="32">
        <v>0</v>
      </c>
      <c r="AY219" s="32">
        <v>0</v>
      </c>
      <c r="AZ219" s="32">
        <v>635373</v>
      </c>
      <c r="BA219" s="32">
        <v>0</v>
      </c>
      <c r="BB219" s="32">
        <v>222321</v>
      </c>
      <c r="BC219" s="32">
        <v>0</v>
      </c>
      <c r="BD219" s="32">
        <v>0</v>
      </c>
      <c r="BE219" s="32">
        <v>0</v>
      </c>
      <c r="BF219" s="32">
        <v>0</v>
      </c>
      <c r="BG219" s="32">
        <v>641122</v>
      </c>
      <c r="BH219" s="32">
        <v>0</v>
      </c>
      <c r="BI219" s="32">
        <v>250278</v>
      </c>
      <c r="BJ219" s="32">
        <v>0</v>
      </c>
      <c r="BK219" s="32">
        <v>0</v>
      </c>
      <c r="BL219" s="32">
        <v>0</v>
      </c>
      <c r="BM219" s="32">
        <v>0</v>
      </c>
      <c r="BN219" s="32">
        <v>762997.86</v>
      </c>
      <c r="BO219" s="32">
        <v>0</v>
      </c>
      <c r="BP219" s="32">
        <v>230205</v>
      </c>
      <c r="BQ219" s="32">
        <v>0</v>
      </c>
      <c r="BR219" s="32">
        <v>0</v>
      </c>
      <c r="BS219" s="32">
        <v>0</v>
      </c>
      <c r="BT219" s="32">
        <v>0</v>
      </c>
      <c r="BU219" s="32">
        <v>789191</v>
      </c>
      <c r="BV219" s="32">
        <v>0</v>
      </c>
      <c r="BW219" s="32">
        <v>235400</v>
      </c>
      <c r="BX219" s="32">
        <v>0</v>
      </c>
      <c r="BY219" s="32">
        <v>0</v>
      </c>
      <c r="BZ219" s="32">
        <v>0</v>
      </c>
      <c r="CA219" s="32">
        <v>0</v>
      </c>
      <c r="CB219" s="32">
        <v>831445</v>
      </c>
      <c r="CC219" s="32">
        <v>0</v>
      </c>
      <c r="CD219" s="32">
        <v>235450</v>
      </c>
      <c r="CE219" s="32">
        <v>0</v>
      </c>
      <c r="CF219" s="32">
        <v>0</v>
      </c>
      <c r="CG219" s="32">
        <v>0</v>
      </c>
      <c r="CH219" s="32">
        <v>0</v>
      </c>
      <c r="CI219" s="32">
        <v>837974</v>
      </c>
      <c r="CK219" s="32">
        <v>275080</v>
      </c>
      <c r="CL219" s="32">
        <v>0</v>
      </c>
      <c r="CO219" s="32">
        <v>0</v>
      </c>
      <c r="CP219" s="32">
        <v>776276</v>
      </c>
      <c r="CR219" s="32">
        <v>268231</v>
      </c>
      <c r="CS219" s="32">
        <v>0</v>
      </c>
      <c r="CV219" s="32">
        <v>0</v>
      </c>
      <c r="CW219" s="32">
        <v>865079</v>
      </c>
      <c r="CY219" s="32">
        <v>265612</v>
      </c>
      <c r="CZ219" s="32">
        <v>0</v>
      </c>
      <c r="DC219" s="32">
        <v>0</v>
      </c>
      <c r="DD219" s="32">
        <v>1024596</v>
      </c>
      <c r="DF219" s="32">
        <v>267443</v>
      </c>
      <c r="DG219" s="32">
        <v>0</v>
      </c>
      <c r="DI219" s="32">
        <v>20000</v>
      </c>
      <c r="DK219" s="32">
        <v>1147774</v>
      </c>
      <c r="DM219" s="32">
        <v>263709</v>
      </c>
      <c r="DN219" s="32">
        <v>0</v>
      </c>
      <c r="DR219" s="32">
        <v>1087731</v>
      </c>
      <c r="DT219" s="32">
        <v>264387</v>
      </c>
      <c r="DU219" s="32">
        <v>0</v>
      </c>
      <c r="DX219" s="35"/>
      <c r="DY219" s="36">
        <v>1080280</v>
      </c>
      <c r="DZ219" s="37"/>
      <c r="EA219" s="38">
        <v>220724</v>
      </c>
      <c r="EB219" s="32">
        <v>0</v>
      </c>
      <c r="EF219" s="32">
        <v>1135231</v>
      </c>
      <c r="EH219" s="32">
        <v>71008</v>
      </c>
      <c r="EI219" s="32">
        <v>0</v>
      </c>
      <c r="EM219" s="32">
        <v>1206948</v>
      </c>
      <c r="EN219" s="32">
        <v>4873</v>
      </c>
      <c r="EO219" s="32">
        <v>13378</v>
      </c>
      <c r="EP219" s="32">
        <v>0</v>
      </c>
      <c r="ET219" s="32">
        <v>1197549</v>
      </c>
      <c r="EW219" s="32">
        <v>0</v>
      </c>
      <c r="FA219" s="32">
        <v>1113318</v>
      </c>
      <c r="FB219" s="32">
        <v>2402</v>
      </c>
      <c r="FD219" s="32">
        <v>0</v>
      </c>
      <c r="FH219" s="32">
        <v>1091906</v>
      </c>
      <c r="FI219" s="32">
        <v>105675</v>
      </c>
      <c r="FJ219" s="32"/>
      <c r="FK219" s="32">
        <v>0</v>
      </c>
      <c r="FM219" s="32">
        <v>2000</v>
      </c>
      <c r="FO219" s="5">
        <v>1157025</v>
      </c>
      <c r="FP219" s="5">
        <v>105675</v>
      </c>
      <c r="FQ219" s="5">
        <v>0</v>
      </c>
      <c r="FR219" s="5">
        <v>0</v>
      </c>
      <c r="FS219" s="5">
        <v>0</v>
      </c>
      <c r="FT219" s="5">
        <v>2500</v>
      </c>
      <c r="FU219" s="5">
        <v>0</v>
      </c>
      <c r="FV219" s="5">
        <v>897904</v>
      </c>
      <c r="FW219" s="5">
        <v>158149</v>
      </c>
      <c r="FX219" s="5">
        <v>0</v>
      </c>
      <c r="FY219" s="5">
        <v>0</v>
      </c>
      <c r="FZ219" s="5">
        <v>0</v>
      </c>
      <c r="GA219" s="5">
        <v>2000</v>
      </c>
      <c r="GB219" s="5">
        <v>0</v>
      </c>
      <c r="GC219" s="5">
        <v>881752</v>
      </c>
      <c r="GD219" s="5">
        <v>158149</v>
      </c>
      <c r="GE219" s="5">
        <v>0</v>
      </c>
      <c r="GF219" s="5">
        <v>0</v>
      </c>
      <c r="GG219" s="5">
        <v>0</v>
      </c>
      <c r="GH219" s="5">
        <v>23939</v>
      </c>
      <c r="GI219" s="5">
        <v>0</v>
      </c>
      <c r="GJ219" s="5">
        <f>INDEX(Sheet1!$D$2:$D$434,MATCH(Data!B219,Sheet1!$B$2:$B$434,0))</f>
        <v>1118483</v>
      </c>
      <c r="GK219" s="5">
        <f>INDEX(Sheet1!$E$2:$E$434,MATCH(Data!B219,Sheet1!$B$2:$B$434,0))</f>
        <v>133972</v>
      </c>
      <c r="GL219" s="5">
        <f>INDEX(Sheet1!$H$2:$H$434,MATCH(Data!B219,Sheet1!$B$2:$B$434,0))</f>
        <v>0</v>
      </c>
      <c r="GM219" s="5">
        <f>INDEX(Sheet1!$K$2:$K$434,MATCH(Data!B219,Sheet1!$B$2:$B$434,0))</f>
        <v>0</v>
      </c>
      <c r="GN219" s="5">
        <f>INDEX(Sheet1!$F$2:$F$434,MATCH(Data!B219,Sheet1!$B$2:$B$434,0))</f>
        <v>0</v>
      </c>
      <c r="GO219" s="5">
        <f>INDEX(Sheet1!$I$2:$I$434,MATCH(Data!B219,Sheet1!$B$2:$B$434,0))</f>
        <v>0</v>
      </c>
      <c r="GP219" s="5">
        <f>INDEX(Sheet1!$J$2:$J$434,MATCH(Data!B219,Sheet1!$B$2:$B$434,0))</f>
        <v>0</v>
      </c>
      <c r="GQ219" s="5">
        <v>1004749</v>
      </c>
      <c r="GR219" s="5">
        <v>81498</v>
      </c>
      <c r="GS219" s="5">
        <v>0</v>
      </c>
      <c r="GT219" s="5">
        <v>0</v>
      </c>
      <c r="GU219" s="5">
        <v>0</v>
      </c>
      <c r="GV219" s="5">
        <v>0</v>
      </c>
      <c r="GW219" s="5">
        <v>0</v>
      </c>
    </row>
    <row r="220" spans="1:205" ht="12.75">
      <c r="A220" s="32">
        <v>3428</v>
      </c>
      <c r="B220" s="32" t="s">
        <v>301</v>
      </c>
      <c r="C220" s="32">
        <v>1428000</v>
      </c>
      <c r="D220" s="32">
        <v>0</v>
      </c>
      <c r="E220" s="32">
        <v>226760</v>
      </c>
      <c r="F220" s="32">
        <v>0</v>
      </c>
      <c r="G220" s="32">
        <v>0</v>
      </c>
      <c r="H220" s="32">
        <v>0</v>
      </c>
      <c r="I220" s="32">
        <v>0</v>
      </c>
      <c r="J220" s="32">
        <v>1352442</v>
      </c>
      <c r="K220" s="32">
        <v>0</v>
      </c>
      <c r="L220" s="32">
        <v>217224</v>
      </c>
      <c r="M220" s="32">
        <v>0</v>
      </c>
      <c r="N220" s="32">
        <v>0</v>
      </c>
      <c r="O220" s="32">
        <v>0</v>
      </c>
      <c r="P220" s="32">
        <v>0</v>
      </c>
      <c r="Q220" s="32">
        <v>1410766</v>
      </c>
      <c r="R220" s="32">
        <v>0</v>
      </c>
      <c r="S220" s="32">
        <v>191333</v>
      </c>
      <c r="T220" s="32">
        <v>0</v>
      </c>
      <c r="U220" s="32">
        <v>0</v>
      </c>
      <c r="V220" s="32">
        <v>0</v>
      </c>
      <c r="W220" s="32">
        <v>0</v>
      </c>
      <c r="X220" s="32">
        <v>1044021</v>
      </c>
      <c r="Y220" s="32">
        <v>0</v>
      </c>
      <c r="Z220" s="32">
        <v>135510</v>
      </c>
      <c r="AA220" s="32">
        <v>0</v>
      </c>
      <c r="AB220" s="32">
        <v>0</v>
      </c>
      <c r="AC220" s="32">
        <v>0</v>
      </c>
      <c r="AD220" s="32">
        <v>0</v>
      </c>
      <c r="AE220" s="32">
        <v>893306</v>
      </c>
      <c r="AF220" s="32">
        <v>0</v>
      </c>
      <c r="AG220" s="32">
        <v>252594</v>
      </c>
      <c r="AH220" s="32">
        <v>0</v>
      </c>
      <c r="AI220" s="32">
        <v>0</v>
      </c>
      <c r="AJ220" s="32">
        <v>0</v>
      </c>
      <c r="AK220" s="32">
        <v>0</v>
      </c>
      <c r="AL220" s="32">
        <v>913868</v>
      </c>
      <c r="AM220" s="32">
        <v>0</v>
      </c>
      <c r="AN220" s="32">
        <v>352947</v>
      </c>
      <c r="AO220" s="32">
        <v>0</v>
      </c>
      <c r="AP220" s="32">
        <v>0</v>
      </c>
      <c r="AQ220" s="32">
        <v>0</v>
      </c>
      <c r="AR220" s="32">
        <v>0</v>
      </c>
      <c r="AS220" s="32">
        <v>928889</v>
      </c>
      <c r="AT220" s="32">
        <v>0</v>
      </c>
      <c r="AU220" s="32">
        <v>391550</v>
      </c>
      <c r="AV220" s="32">
        <v>0</v>
      </c>
      <c r="AW220" s="32">
        <v>0</v>
      </c>
      <c r="AX220" s="32">
        <v>176</v>
      </c>
      <c r="AY220" s="32">
        <v>0</v>
      </c>
      <c r="AZ220" s="32">
        <v>1184510</v>
      </c>
      <c r="BA220" s="32">
        <v>0</v>
      </c>
      <c r="BB220" s="32">
        <v>427325</v>
      </c>
      <c r="BC220" s="32">
        <v>0</v>
      </c>
      <c r="BD220" s="32">
        <v>0</v>
      </c>
      <c r="BE220" s="32">
        <v>0</v>
      </c>
      <c r="BF220" s="32">
        <v>0</v>
      </c>
      <c r="BG220" s="32">
        <v>1356414.02</v>
      </c>
      <c r="BH220" s="32">
        <v>0</v>
      </c>
      <c r="BI220" s="32">
        <v>475768</v>
      </c>
      <c r="BJ220" s="32">
        <v>0</v>
      </c>
      <c r="BK220" s="32">
        <v>0</v>
      </c>
      <c r="BL220" s="32">
        <v>0</v>
      </c>
      <c r="BM220" s="32">
        <v>0</v>
      </c>
      <c r="BN220" s="32">
        <v>1270051.98</v>
      </c>
      <c r="BO220" s="32">
        <v>0</v>
      </c>
      <c r="BP220" s="32">
        <v>506791</v>
      </c>
      <c r="BQ220" s="32">
        <v>0</v>
      </c>
      <c r="BR220" s="32">
        <v>0</v>
      </c>
      <c r="BS220" s="32">
        <v>2500</v>
      </c>
      <c r="BT220" s="32">
        <v>0</v>
      </c>
      <c r="BU220" s="32">
        <v>1531216.01</v>
      </c>
      <c r="BV220" s="32">
        <v>31400</v>
      </c>
      <c r="BW220" s="32">
        <v>535548</v>
      </c>
      <c r="BX220" s="32">
        <v>0</v>
      </c>
      <c r="BY220" s="32">
        <v>0</v>
      </c>
      <c r="BZ220" s="32">
        <v>0</v>
      </c>
      <c r="CA220" s="32">
        <v>0</v>
      </c>
      <c r="CB220" s="32">
        <v>1801364</v>
      </c>
      <c r="CC220" s="32">
        <v>31400</v>
      </c>
      <c r="CD220" s="32">
        <v>537608</v>
      </c>
      <c r="CE220" s="32">
        <v>0</v>
      </c>
      <c r="CF220" s="32">
        <v>0</v>
      </c>
      <c r="CG220" s="32">
        <v>0</v>
      </c>
      <c r="CH220" s="32">
        <v>0</v>
      </c>
      <c r="CI220" s="32">
        <v>1815000</v>
      </c>
      <c r="CJ220" s="32">
        <v>31400</v>
      </c>
      <c r="CK220" s="32">
        <v>332158</v>
      </c>
      <c r="CL220" s="32">
        <v>0</v>
      </c>
      <c r="CO220" s="32">
        <v>0</v>
      </c>
      <c r="CP220" s="32">
        <v>1785975</v>
      </c>
      <c r="CQ220" s="32">
        <v>86400</v>
      </c>
      <c r="CR220" s="32">
        <v>225598</v>
      </c>
      <c r="CS220" s="32">
        <v>0</v>
      </c>
      <c r="CV220" s="32">
        <v>0</v>
      </c>
      <c r="CW220" s="32">
        <v>2077696</v>
      </c>
      <c r="CX220" s="32">
        <v>84305</v>
      </c>
      <c r="CY220" s="32">
        <v>225558</v>
      </c>
      <c r="CZ220" s="32">
        <v>0</v>
      </c>
      <c r="DB220" s="32">
        <v>25000</v>
      </c>
      <c r="DC220" s="32">
        <v>0</v>
      </c>
      <c r="DD220" s="32">
        <v>2243954</v>
      </c>
      <c r="DE220" s="32">
        <v>84305</v>
      </c>
      <c r="DF220" s="32">
        <v>225358</v>
      </c>
      <c r="DG220" s="32">
        <v>0</v>
      </c>
      <c r="DI220" s="32">
        <v>25000</v>
      </c>
      <c r="DK220" s="32">
        <v>2531485</v>
      </c>
      <c r="DL220" s="32">
        <v>83172</v>
      </c>
      <c r="DM220" s="32">
        <v>269278</v>
      </c>
      <c r="DN220" s="32">
        <v>0</v>
      </c>
      <c r="DP220" s="32">
        <v>25000</v>
      </c>
      <c r="DR220" s="32">
        <v>2746785</v>
      </c>
      <c r="DS220" s="32">
        <v>31041</v>
      </c>
      <c r="DT220" s="32">
        <v>272181</v>
      </c>
      <c r="DU220" s="32">
        <v>0</v>
      </c>
      <c r="DW220" s="32">
        <v>25000</v>
      </c>
      <c r="DX220" s="35"/>
      <c r="DY220" s="36">
        <v>2910934</v>
      </c>
      <c r="DZ220" s="36">
        <v>31041</v>
      </c>
      <c r="EA220" s="38">
        <v>274706</v>
      </c>
      <c r="EB220" s="32">
        <v>0</v>
      </c>
      <c r="ED220" s="32">
        <v>25000</v>
      </c>
      <c r="EF220" s="32">
        <v>2780973</v>
      </c>
      <c r="EG220" s="32">
        <v>97319</v>
      </c>
      <c r="EH220" s="32">
        <v>286616</v>
      </c>
      <c r="EI220" s="32">
        <v>0</v>
      </c>
      <c r="EK220" s="32">
        <v>25000</v>
      </c>
      <c r="EM220" s="32">
        <v>2905014</v>
      </c>
      <c r="EN220" s="32">
        <v>66306</v>
      </c>
      <c r="EO220" s="32">
        <v>287774</v>
      </c>
      <c r="EP220" s="32">
        <v>0</v>
      </c>
      <c r="ER220" s="32">
        <v>25000</v>
      </c>
      <c r="ET220" s="32">
        <v>3072475</v>
      </c>
      <c r="EV220" s="32">
        <v>288390</v>
      </c>
      <c r="EW220" s="32">
        <v>0</v>
      </c>
      <c r="EY220" s="32">
        <v>25000</v>
      </c>
      <c r="FA220" s="32">
        <v>3172172</v>
      </c>
      <c r="FC220" s="32">
        <v>231552</v>
      </c>
      <c r="FD220" s="32">
        <v>0</v>
      </c>
      <c r="FF220" s="32">
        <v>25000</v>
      </c>
      <c r="FH220" s="32">
        <v>3542743</v>
      </c>
      <c r="FI220" s="32"/>
      <c r="FJ220" s="32">
        <v>974156</v>
      </c>
      <c r="FK220" s="32">
        <v>0</v>
      </c>
      <c r="FM220" s="32">
        <v>25000</v>
      </c>
      <c r="FN220" s="32"/>
      <c r="FO220" s="5">
        <v>3217960</v>
      </c>
      <c r="FP220" s="5">
        <v>0</v>
      </c>
      <c r="FQ220" s="5">
        <v>1175425</v>
      </c>
      <c r="FR220" s="5">
        <v>0</v>
      </c>
      <c r="FS220" s="5">
        <v>0</v>
      </c>
      <c r="FT220" s="5">
        <v>25000</v>
      </c>
      <c r="FU220" s="5">
        <v>0</v>
      </c>
      <c r="FV220" s="5">
        <v>3253610</v>
      </c>
      <c r="FW220" s="5">
        <v>0</v>
      </c>
      <c r="FX220" s="5">
        <v>1239093</v>
      </c>
      <c r="FY220" s="5">
        <v>0</v>
      </c>
      <c r="FZ220" s="5">
        <v>0</v>
      </c>
      <c r="GA220" s="5">
        <v>25000</v>
      </c>
      <c r="GB220" s="5">
        <v>0</v>
      </c>
      <c r="GC220" s="5">
        <v>3426355</v>
      </c>
      <c r="GD220" s="5">
        <v>0</v>
      </c>
      <c r="GE220" s="5">
        <v>1302163</v>
      </c>
      <c r="GF220" s="5">
        <v>0</v>
      </c>
      <c r="GG220" s="5">
        <v>0</v>
      </c>
      <c r="GH220" s="5">
        <v>25000</v>
      </c>
      <c r="GI220" s="5">
        <v>0</v>
      </c>
      <c r="GJ220" s="5">
        <f>INDEX(Sheet1!$D$2:$D$434,MATCH(Data!B220,Sheet1!$B$2:$B$434,0))</f>
        <v>3296086</v>
      </c>
      <c r="GK220" s="5">
        <f>INDEX(Sheet1!$E$2:$E$434,MATCH(Data!B220,Sheet1!$B$2:$B$434,0))</f>
        <v>0</v>
      </c>
      <c r="GL220" s="5">
        <f>INDEX(Sheet1!$H$2:$H$434,MATCH(Data!B220,Sheet1!$B$2:$B$434,0))</f>
        <v>1377263</v>
      </c>
      <c r="GM220" s="5">
        <f>INDEX(Sheet1!$K$2:$K$434,MATCH(Data!B220,Sheet1!$B$2:$B$434,0))</f>
        <v>0</v>
      </c>
      <c r="GN220" s="5">
        <f>INDEX(Sheet1!$F$2:$F$434,MATCH(Data!B220,Sheet1!$B$2:$B$434,0))</f>
        <v>0</v>
      </c>
      <c r="GO220" s="5">
        <f>INDEX(Sheet1!$I$2:$I$434,MATCH(Data!B220,Sheet1!$B$2:$B$434,0))</f>
        <v>25000</v>
      </c>
      <c r="GP220" s="5">
        <f>INDEX(Sheet1!$J$2:$J$434,MATCH(Data!B220,Sheet1!$B$2:$B$434,0))</f>
        <v>0</v>
      </c>
      <c r="GQ220" s="5">
        <v>3337628</v>
      </c>
      <c r="GR220" s="5">
        <v>0</v>
      </c>
      <c r="GS220" s="5">
        <v>1440013</v>
      </c>
      <c r="GT220" s="5">
        <v>0</v>
      </c>
      <c r="GU220" s="5">
        <v>0</v>
      </c>
      <c r="GV220" s="5">
        <v>35000</v>
      </c>
      <c r="GW220" s="5">
        <v>0</v>
      </c>
    </row>
    <row r="221" spans="1:205" ht="12.75">
      <c r="A221" s="32">
        <v>3430</v>
      </c>
      <c r="B221" s="32" t="s">
        <v>302</v>
      </c>
      <c r="C221" s="32">
        <v>10976502</v>
      </c>
      <c r="D221" s="32">
        <v>0</v>
      </c>
      <c r="E221" s="32">
        <v>620000</v>
      </c>
      <c r="F221" s="32">
        <v>0</v>
      </c>
      <c r="G221" s="32">
        <v>0</v>
      </c>
      <c r="H221" s="32">
        <v>0</v>
      </c>
      <c r="I221" s="32">
        <v>0</v>
      </c>
      <c r="J221" s="32">
        <v>10757554</v>
      </c>
      <c r="K221" s="32">
        <v>0</v>
      </c>
      <c r="L221" s="32">
        <v>614000</v>
      </c>
      <c r="M221" s="32">
        <v>0</v>
      </c>
      <c r="N221" s="32">
        <v>0</v>
      </c>
      <c r="O221" s="32">
        <v>0</v>
      </c>
      <c r="P221" s="32">
        <v>7947</v>
      </c>
      <c r="Q221" s="32">
        <v>10590724</v>
      </c>
      <c r="R221" s="32">
        <v>0</v>
      </c>
      <c r="S221" s="32">
        <v>610795</v>
      </c>
      <c r="T221" s="32">
        <v>0</v>
      </c>
      <c r="U221" s="32">
        <v>0</v>
      </c>
      <c r="V221" s="32">
        <v>0</v>
      </c>
      <c r="W221" s="32">
        <v>6020</v>
      </c>
      <c r="X221" s="32">
        <v>7902657</v>
      </c>
      <c r="Y221" s="32">
        <v>0</v>
      </c>
      <c r="Z221" s="32">
        <v>1311270</v>
      </c>
      <c r="AA221" s="32">
        <v>0</v>
      </c>
      <c r="AB221" s="32">
        <v>0</v>
      </c>
      <c r="AC221" s="32">
        <v>0</v>
      </c>
      <c r="AD221" s="32">
        <v>8656</v>
      </c>
      <c r="AE221" s="32">
        <v>7470548</v>
      </c>
      <c r="AF221" s="32">
        <v>0</v>
      </c>
      <c r="AG221" s="32">
        <v>1326180</v>
      </c>
      <c r="AH221" s="32">
        <v>0</v>
      </c>
      <c r="AI221" s="32">
        <v>0</v>
      </c>
      <c r="AJ221" s="32">
        <v>0</v>
      </c>
      <c r="AK221" s="32">
        <v>2803</v>
      </c>
      <c r="AL221" s="32">
        <v>7739695</v>
      </c>
      <c r="AM221" s="32">
        <v>0</v>
      </c>
      <c r="AN221" s="32">
        <v>1272744</v>
      </c>
      <c r="AO221" s="32">
        <v>0</v>
      </c>
      <c r="AP221" s="32">
        <v>0</v>
      </c>
      <c r="AQ221" s="32">
        <v>0</v>
      </c>
      <c r="AR221" s="32">
        <v>2046</v>
      </c>
      <c r="AS221" s="32">
        <v>7648959</v>
      </c>
      <c r="AT221" s="32">
        <v>0</v>
      </c>
      <c r="AU221" s="32">
        <v>1288439</v>
      </c>
      <c r="AV221" s="32">
        <v>0</v>
      </c>
      <c r="AW221" s="32">
        <v>0</v>
      </c>
      <c r="AX221" s="32">
        <v>0</v>
      </c>
      <c r="AY221" s="32">
        <v>3767</v>
      </c>
      <c r="AZ221" s="32">
        <v>8095207</v>
      </c>
      <c r="BA221" s="32">
        <v>0</v>
      </c>
      <c r="BB221" s="32">
        <v>1290524</v>
      </c>
      <c r="BC221" s="32">
        <v>0</v>
      </c>
      <c r="BD221" s="32">
        <v>0</v>
      </c>
      <c r="BE221" s="32">
        <v>0</v>
      </c>
      <c r="BF221" s="32">
        <v>12902</v>
      </c>
      <c r="BG221" s="32">
        <v>8827386</v>
      </c>
      <c r="BH221" s="32">
        <v>0</v>
      </c>
      <c r="BI221" s="32">
        <v>1362407</v>
      </c>
      <c r="BJ221" s="32">
        <v>0</v>
      </c>
      <c r="BK221" s="32">
        <v>0</v>
      </c>
      <c r="BL221" s="32">
        <v>0</v>
      </c>
      <c r="BM221" s="32">
        <v>2831</v>
      </c>
      <c r="BN221" s="32">
        <v>8893476</v>
      </c>
      <c r="BO221" s="32">
        <v>0</v>
      </c>
      <c r="BP221" s="32">
        <v>1545962</v>
      </c>
      <c r="BQ221" s="32">
        <v>0</v>
      </c>
      <c r="BR221" s="32">
        <v>0</v>
      </c>
      <c r="BS221" s="32">
        <v>0</v>
      </c>
      <c r="BT221" s="32">
        <v>844</v>
      </c>
      <c r="BU221" s="32">
        <v>9355881</v>
      </c>
      <c r="BV221" s="32">
        <v>0</v>
      </c>
      <c r="BW221" s="32">
        <v>1669959</v>
      </c>
      <c r="BX221" s="32">
        <v>0</v>
      </c>
      <c r="BY221" s="32">
        <v>0</v>
      </c>
      <c r="BZ221" s="32">
        <v>0</v>
      </c>
      <c r="CA221" s="32">
        <v>7160</v>
      </c>
      <c r="CB221" s="32">
        <v>9650688</v>
      </c>
      <c r="CC221" s="32">
        <v>0</v>
      </c>
      <c r="CD221" s="32">
        <v>1757078</v>
      </c>
      <c r="CE221" s="32">
        <v>0</v>
      </c>
      <c r="CF221" s="32">
        <v>0</v>
      </c>
      <c r="CG221" s="32">
        <v>0</v>
      </c>
      <c r="CH221" s="32">
        <v>5399</v>
      </c>
      <c r="CI221" s="32">
        <v>9105695</v>
      </c>
      <c r="CK221" s="32">
        <v>1823157</v>
      </c>
      <c r="CL221" s="32">
        <v>0</v>
      </c>
      <c r="CN221" s="32">
        <v>56300</v>
      </c>
      <c r="CO221" s="32">
        <v>2526</v>
      </c>
      <c r="CP221" s="32">
        <v>9079871</v>
      </c>
      <c r="CR221" s="32">
        <v>1893975</v>
      </c>
      <c r="CS221" s="32">
        <v>0</v>
      </c>
      <c r="CU221" s="32">
        <v>186980</v>
      </c>
      <c r="CV221" s="32">
        <v>5014</v>
      </c>
      <c r="CW221" s="32">
        <v>8730095</v>
      </c>
      <c r="CY221" s="32">
        <v>1616258</v>
      </c>
      <c r="CZ221" s="32">
        <v>0</v>
      </c>
      <c r="DB221" s="32">
        <v>376778</v>
      </c>
      <c r="DC221" s="32">
        <v>2799</v>
      </c>
      <c r="DD221" s="32">
        <v>8912734</v>
      </c>
      <c r="DF221" s="32">
        <v>1896707</v>
      </c>
      <c r="DG221" s="32">
        <v>0</v>
      </c>
      <c r="DI221" s="32">
        <v>623372</v>
      </c>
      <c r="DJ221" s="32">
        <v>41760</v>
      </c>
      <c r="DK221" s="32">
        <v>10231303</v>
      </c>
      <c r="DM221" s="32">
        <v>1483503</v>
      </c>
      <c r="DN221" s="32">
        <v>0</v>
      </c>
      <c r="DP221" s="32">
        <v>641932</v>
      </c>
      <c r="DQ221" s="32">
        <v>3571</v>
      </c>
      <c r="DR221" s="32">
        <v>10435541</v>
      </c>
      <c r="DT221" s="32">
        <v>1448038</v>
      </c>
      <c r="DU221" s="32">
        <v>0</v>
      </c>
      <c r="DW221" s="32">
        <v>620339</v>
      </c>
      <c r="DX221" s="38">
        <v>3507</v>
      </c>
      <c r="DY221" s="36">
        <v>10751432</v>
      </c>
      <c r="DZ221" s="37"/>
      <c r="EA221" s="38">
        <v>1413356</v>
      </c>
      <c r="EB221" s="32">
        <v>0</v>
      </c>
      <c r="ED221" s="32">
        <v>679822</v>
      </c>
      <c r="EE221" s="32">
        <v>4079</v>
      </c>
      <c r="EF221" s="32">
        <v>10255862</v>
      </c>
      <c r="EH221" s="32">
        <v>1403478</v>
      </c>
      <c r="EI221" s="32">
        <v>0</v>
      </c>
      <c r="EK221" s="32">
        <v>733600</v>
      </c>
      <c r="EL221" s="32">
        <v>2267</v>
      </c>
      <c r="EM221" s="32">
        <v>9933714</v>
      </c>
      <c r="EO221" s="32">
        <v>2331879</v>
      </c>
      <c r="EP221" s="32">
        <v>0</v>
      </c>
      <c r="ER221" s="32">
        <v>733600</v>
      </c>
      <c r="ES221" s="32">
        <v>848</v>
      </c>
      <c r="ET221" s="32">
        <v>9861828</v>
      </c>
      <c r="EU221" s="32">
        <v>1130110</v>
      </c>
      <c r="EV221" s="32">
        <v>2442543</v>
      </c>
      <c r="EW221" s="32">
        <v>0</v>
      </c>
      <c r="EY221" s="32">
        <v>733600</v>
      </c>
      <c r="EZ221" s="32">
        <v>3544</v>
      </c>
      <c r="FA221" s="32">
        <v>9648389</v>
      </c>
      <c r="FB221" s="32">
        <v>1266857</v>
      </c>
      <c r="FC221" s="32">
        <v>2898435</v>
      </c>
      <c r="FD221" s="32">
        <v>0</v>
      </c>
      <c r="FF221" s="32">
        <v>633600</v>
      </c>
      <c r="FG221" s="32">
        <v>759</v>
      </c>
      <c r="FH221" s="32">
        <v>9731715</v>
      </c>
      <c r="FI221" s="32">
        <v>1332154</v>
      </c>
      <c r="FJ221" s="32">
        <v>3200471</v>
      </c>
      <c r="FK221" s="32">
        <v>0</v>
      </c>
      <c r="FM221" s="32">
        <v>490000</v>
      </c>
      <c r="FO221" s="5">
        <v>10287756</v>
      </c>
      <c r="FP221" s="5">
        <v>1368169</v>
      </c>
      <c r="FQ221" s="5">
        <v>2848148</v>
      </c>
      <c r="FR221" s="5">
        <v>0</v>
      </c>
      <c r="FS221" s="5">
        <v>0</v>
      </c>
      <c r="FT221" s="5">
        <v>870000</v>
      </c>
      <c r="FU221" s="5">
        <v>0</v>
      </c>
      <c r="FV221" s="5">
        <v>10283983</v>
      </c>
      <c r="FW221" s="5">
        <v>1336425</v>
      </c>
      <c r="FX221" s="5">
        <v>3206000</v>
      </c>
      <c r="FY221" s="5">
        <v>0</v>
      </c>
      <c r="FZ221" s="5">
        <v>0</v>
      </c>
      <c r="GA221" s="5">
        <v>1206000</v>
      </c>
      <c r="GB221" s="5">
        <v>0</v>
      </c>
      <c r="GC221" s="5">
        <v>9164444</v>
      </c>
      <c r="GD221" s="5">
        <v>1059057</v>
      </c>
      <c r="GE221" s="5">
        <v>5523897</v>
      </c>
      <c r="GF221" s="5">
        <v>0</v>
      </c>
      <c r="GG221" s="5">
        <v>0</v>
      </c>
      <c r="GH221" s="5">
        <v>1123000</v>
      </c>
      <c r="GI221" s="5">
        <v>2425</v>
      </c>
      <c r="GJ221" s="5">
        <f>INDEX(Sheet1!$D$2:$D$434,MATCH(Data!B221,Sheet1!$B$2:$B$434,0))</f>
        <v>9737538</v>
      </c>
      <c r="GK221" s="5">
        <f>INDEX(Sheet1!$E$2:$E$434,MATCH(Data!B221,Sheet1!$B$2:$B$434,0))</f>
        <v>1140769</v>
      </c>
      <c r="GL221" s="5">
        <f>INDEX(Sheet1!$H$2:$H$434,MATCH(Data!B221,Sheet1!$B$2:$B$434,0))</f>
        <v>5733157</v>
      </c>
      <c r="GM221" s="5">
        <f>INDEX(Sheet1!$K$2:$K$434,MATCH(Data!B221,Sheet1!$B$2:$B$434,0))</f>
        <v>0</v>
      </c>
      <c r="GN221" s="5">
        <f>INDEX(Sheet1!$F$2:$F$434,MATCH(Data!B221,Sheet1!$B$2:$B$434,0))</f>
        <v>0</v>
      </c>
      <c r="GO221" s="5">
        <f>INDEX(Sheet1!$I$2:$I$434,MATCH(Data!B221,Sheet1!$B$2:$B$434,0))</f>
        <v>850000</v>
      </c>
      <c r="GP221" s="5">
        <f>INDEX(Sheet1!$J$2:$J$434,MATCH(Data!B221,Sheet1!$B$2:$B$434,0))</f>
        <v>418</v>
      </c>
      <c r="GQ221" s="5">
        <v>9189161</v>
      </c>
      <c r="GR221" s="5">
        <v>1041511</v>
      </c>
      <c r="GS221" s="5">
        <v>7281450</v>
      </c>
      <c r="GT221" s="5">
        <v>0</v>
      </c>
      <c r="GU221" s="5">
        <v>0</v>
      </c>
      <c r="GV221" s="5">
        <v>1100000</v>
      </c>
      <c r="GW221" s="5">
        <v>4213</v>
      </c>
    </row>
    <row r="222" spans="1:205" ht="12.75">
      <c r="A222" s="32">
        <v>3434</v>
      </c>
      <c r="B222" s="32" t="s">
        <v>303</v>
      </c>
      <c r="C222" s="32">
        <v>693168</v>
      </c>
      <c r="D222" s="32">
        <v>0</v>
      </c>
      <c r="E222" s="32">
        <v>314230</v>
      </c>
      <c r="F222" s="32">
        <v>0</v>
      </c>
      <c r="G222" s="32">
        <v>0</v>
      </c>
      <c r="H222" s="32">
        <v>0</v>
      </c>
      <c r="I222" s="32">
        <v>0</v>
      </c>
      <c r="J222" s="32">
        <v>811387</v>
      </c>
      <c r="K222" s="32">
        <v>0</v>
      </c>
      <c r="L222" s="32">
        <v>300000</v>
      </c>
      <c r="M222" s="32">
        <v>0</v>
      </c>
      <c r="N222" s="32">
        <v>0</v>
      </c>
      <c r="O222" s="32">
        <v>0</v>
      </c>
      <c r="P222" s="32">
        <v>0</v>
      </c>
      <c r="Q222" s="32">
        <v>912776</v>
      </c>
      <c r="R222" s="32">
        <v>0</v>
      </c>
      <c r="S222" s="32">
        <v>265000</v>
      </c>
      <c r="T222" s="32">
        <v>0</v>
      </c>
      <c r="U222" s="32">
        <v>0</v>
      </c>
      <c r="V222" s="32">
        <v>0</v>
      </c>
      <c r="W222" s="32">
        <v>0</v>
      </c>
      <c r="X222" s="32">
        <v>1063162</v>
      </c>
      <c r="Y222" s="32">
        <v>0</v>
      </c>
      <c r="Z222" s="32">
        <v>114614</v>
      </c>
      <c r="AA222" s="32">
        <v>0</v>
      </c>
      <c r="AB222" s="32">
        <v>0</v>
      </c>
      <c r="AC222" s="32">
        <v>0</v>
      </c>
      <c r="AD222" s="32">
        <v>0</v>
      </c>
      <c r="AE222" s="32">
        <v>969000</v>
      </c>
      <c r="AF222" s="32">
        <v>0</v>
      </c>
      <c r="AG222" s="32">
        <v>391732</v>
      </c>
      <c r="AH222" s="32">
        <v>0</v>
      </c>
      <c r="AI222" s="32">
        <v>0</v>
      </c>
      <c r="AJ222" s="32">
        <v>0</v>
      </c>
      <c r="AK222" s="32">
        <v>0</v>
      </c>
      <c r="AL222" s="32">
        <v>854242</v>
      </c>
      <c r="AM222" s="32">
        <v>0</v>
      </c>
      <c r="AN222" s="32">
        <v>465758</v>
      </c>
      <c r="AO222" s="32">
        <v>0</v>
      </c>
      <c r="AP222" s="32">
        <v>0</v>
      </c>
      <c r="AQ222" s="32">
        <v>0</v>
      </c>
      <c r="AR222" s="32">
        <v>0</v>
      </c>
      <c r="AS222" s="32">
        <v>621462</v>
      </c>
      <c r="AT222" s="32">
        <v>0</v>
      </c>
      <c r="AU222" s="32">
        <v>573538</v>
      </c>
      <c r="AV222" s="32">
        <v>0</v>
      </c>
      <c r="AW222" s="32">
        <v>0</v>
      </c>
      <c r="AX222" s="32">
        <v>0</v>
      </c>
      <c r="AY222" s="32">
        <v>0</v>
      </c>
      <c r="AZ222" s="32">
        <v>285094</v>
      </c>
      <c r="BA222" s="32">
        <v>0</v>
      </c>
      <c r="BB222" s="32">
        <v>554163</v>
      </c>
      <c r="BC222" s="32">
        <v>0</v>
      </c>
      <c r="BD222" s="32">
        <v>0</v>
      </c>
      <c r="BE222" s="32">
        <v>0</v>
      </c>
      <c r="BF222" s="32">
        <v>0</v>
      </c>
      <c r="BG222" s="32">
        <v>710028</v>
      </c>
      <c r="BH222" s="32">
        <v>0</v>
      </c>
      <c r="BI222" s="32">
        <v>587050</v>
      </c>
      <c r="BJ222" s="32">
        <v>0</v>
      </c>
      <c r="BK222" s="32">
        <v>0</v>
      </c>
      <c r="BL222" s="32">
        <v>0</v>
      </c>
      <c r="BM222" s="32">
        <v>0</v>
      </c>
      <c r="BN222" s="32">
        <v>885237</v>
      </c>
      <c r="BO222" s="32">
        <v>0</v>
      </c>
      <c r="BP222" s="32">
        <v>602750</v>
      </c>
      <c r="BQ222" s="32">
        <v>0</v>
      </c>
      <c r="BR222" s="32">
        <v>0</v>
      </c>
      <c r="BS222" s="32">
        <v>0</v>
      </c>
      <c r="BT222" s="32">
        <v>0</v>
      </c>
      <c r="BU222" s="32">
        <v>1028859</v>
      </c>
      <c r="BV222" s="32">
        <v>0</v>
      </c>
      <c r="BW222" s="32">
        <v>620187</v>
      </c>
      <c r="BX222" s="32">
        <v>0</v>
      </c>
      <c r="BY222" s="32">
        <v>0</v>
      </c>
      <c r="BZ222" s="32">
        <v>0</v>
      </c>
      <c r="CA222" s="32">
        <v>0</v>
      </c>
      <c r="CB222" s="32">
        <v>1119999</v>
      </c>
      <c r="CC222" s="32">
        <v>0</v>
      </c>
      <c r="CD222" s="32">
        <v>628688</v>
      </c>
      <c r="CE222" s="32">
        <v>0</v>
      </c>
      <c r="CF222" s="32">
        <v>0</v>
      </c>
      <c r="CG222" s="32">
        <v>0</v>
      </c>
      <c r="CH222" s="32">
        <v>0</v>
      </c>
      <c r="CI222" s="32">
        <v>1868886</v>
      </c>
      <c r="CK222" s="32">
        <v>591797</v>
      </c>
      <c r="CL222" s="32">
        <v>0</v>
      </c>
      <c r="CO222" s="32">
        <v>0</v>
      </c>
      <c r="CP222" s="32">
        <v>2000000</v>
      </c>
      <c r="CR222" s="32">
        <v>619095</v>
      </c>
      <c r="CS222" s="32">
        <v>0</v>
      </c>
      <c r="CV222" s="32">
        <v>0</v>
      </c>
      <c r="CW222" s="32">
        <v>2450148</v>
      </c>
      <c r="CY222" s="32">
        <v>633057</v>
      </c>
      <c r="CZ222" s="32">
        <v>0</v>
      </c>
      <c r="DC222" s="32">
        <v>0</v>
      </c>
      <c r="DD222" s="32">
        <v>2348049</v>
      </c>
      <c r="DF222" s="32">
        <v>607208</v>
      </c>
      <c r="DG222" s="32">
        <v>0</v>
      </c>
      <c r="DK222" s="32">
        <v>1959899</v>
      </c>
      <c r="DM222" s="32">
        <v>623233</v>
      </c>
      <c r="DN222" s="32">
        <v>0</v>
      </c>
      <c r="DR222" s="32">
        <v>2275000</v>
      </c>
      <c r="DT222" s="32">
        <v>632823</v>
      </c>
      <c r="DU222" s="32">
        <v>0</v>
      </c>
      <c r="DX222" s="35"/>
      <c r="DY222" s="36">
        <v>2300000</v>
      </c>
      <c r="DZ222" s="37"/>
      <c r="EA222" s="38">
        <v>635848</v>
      </c>
      <c r="EB222" s="32">
        <v>0</v>
      </c>
      <c r="EF222" s="32">
        <v>2449899</v>
      </c>
      <c r="EH222" s="32">
        <v>637668</v>
      </c>
      <c r="EI222" s="32">
        <v>0</v>
      </c>
      <c r="EM222" s="32">
        <v>2549822</v>
      </c>
      <c r="EO222" s="32">
        <v>393243</v>
      </c>
      <c r="EP222" s="32">
        <v>0</v>
      </c>
      <c r="ET222" s="32">
        <v>2442401</v>
      </c>
      <c r="EU222" s="32">
        <v>647343</v>
      </c>
      <c r="EW222" s="32">
        <v>0</v>
      </c>
      <c r="FA222" s="32">
        <v>1924270</v>
      </c>
      <c r="FC222" s="32">
        <v>1226623</v>
      </c>
      <c r="FD222" s="32">
        <v>0</v>
      </c>
      <c r="FH222" s="32">
        <v>2549464</v>
      </c>
      <c r="FI222" s="32"/>
      <c r="FJ222" s="32"/>
      <c r="FK222" s="32">
        <v>0</v>
      </c>
      <c r="FM222" s="32"/>
      <c r="FN222" s="32"/>
      <c r="FO222" s="5">
        <v>2673306</v>
      </c>
      <c r="FP222" s="5">
        <v>0</v>
      </c>
      <c r="FQ222" s="5">
        <v>0</v>
      </c>
      <c r="FR222" s="5">
        <v>0</v>
      </c>
      <c r="FS222" s="5">
        <v>0</v>
      </c>
      <c r="FT222" s="5">
        <v>0</v>
      </c>
      <c r="FU222" s="5">
        <v>0</v>
      </c>
      <c r="FV222" s="5">
        <v>2800000</v>
      </c>
      <c r="FW222" s="5">
        <v>0</v>
      </c>
      <c r="FX222" s="5">
        <v>0</v>
      </c>
      <c r="FY222" s="5">
        <v>0</v>
      </c>
      <c r="FZ222" s="5">
        <v>0</v>
      </c>
      <c r="GA222" s="5">
        <v>0</v>
      </c>
      <c r="GB222" s="5">
        <v>0</v>
      </c>
      <c r="GC222" s="5">
        <v>2900000</v>
      </c>
      <c r="GD222" s="5">
        <v>0</v>
      </c>
      <c r="GE222" s="5">
        <v>0</v>
      </c>
      <c r="GF222" s="5">
        <v>0</v>
      </c>
      <c r="GG222" s="5">
        <v>0</v>
      </c>
      <c r="GH222" s="5">
        <v>0</v>
      </c>
      <c r="GI222" s="5">
        <v>0</v>
      </c>
      <c r="GJ222" s="5">
        <f>INDEX(Sheet1!$D$2:$D$434,MATCH(Data!B222,Sheet1!$B$2:$B$434,0))</f>
        <v>3000000</v>
      </c>
      <c r="GK222" s="5">
        <f>INDEX(Sheet1!$E$2:$E$434,MATCH(Data!B222,Sheet1!$B$2:$B$434,0))</f>
        <v>0</v>
      </c>
      <c r="GL222" s="5">
        <f>INDEX(Sheet1!$H$2:$H$434,MATCH(Data!B222,Sheet1!$B$2:$B$434,0))</f>
        <v>0</v>
      </c>
      <c r="GM222" s="5">
        <f>INDEX(Sheet1!$K$2:$K$434,MATCH(Data!B222,Sheet1!$B$2:$B$434,0))</f>
        <v>0</v>
      </c>
      <c r="GN222" s="5">
        <f>INDEX(Sheet1!$F$2:$F$434,MATCH(Data!B222,Sheet1!$B$2:$B$434,0))</f>
        <v>0</v>
      </c>
      <c r="GO222" s="5">
        <f>INDEX(Sheet1!$I$2:$I$434,MATCH(Data!B222,Sheet1!$B$2:$B$434,0))</f>
        <v>0</v>
      </c>
      <c r="GP222" s="5">
        <f>INDEX(Sheet1!$J$2:$J$434,MATCH(Data!B222,Sheet1!$B$2:$B$434,0))</f>
        <v>0</v>
      </c>
      <c r="GQ222" s="5">
        <v>3100000</v>
      </c>
      <c r="GR222" s="5">
        <v>0</v>
      </c>
      <c r="GS222" s="5">
        <v>0</v>
      </c>
      <c r="GT222" s="5">
        <v>0</v>
      </c>
      <c r="GU222" s="5">
        <v>0</v>
      </c>
      <c r="GV222" s="5">
        <v>0</v>
      </c>
      <c r="GW222" s="5">
        <v>0</v>
      </c>
    </row>
    <row r="223" spans="1:205" ht="12.75">
      <c r="A223" s="32">
        <v>3437</v>
      </c>
      <c r="B223" s="32" t="s">
        <v>304</v>
      </c>
      <c r="C223" s="32">
        <v>22471280</v>
      </c>
      <c r="D223" s="32">
        <v>0</v>
      </c>
      <c r="E223" s="32">
        <v>650000</v>
      </c>
      <c r="F223" s="32">
        <v>0</v>
      </c>
      <c r="G223" s="32">
        <v>75000</v>
      </c>
      <c r="H223" s="32">
        <v>286680</v>
      </c>
      <c r="I223" s="32">
        <v>0</v>
      </c>
      <c r="J223" s="32">
        <v>23280702</v>
      </c>
      <c r="K223" s="32">
        <v>0</v>
      </c>
      <c r="L223" s="32">
        <v>650000</v>
      </c>
      <c r="M223" s="32">
        <v>0</v>
      </c>
      <c r="N223" s="32">
        <v>200000</v>
      </c>
      <c r="O223" s="32">
        <v>286680</v>
      </c>
      <c r="P223" s="32">
        <v>11844.67</v>
      </c>
      <c r="Q223" s="32">
        <v>24735808</v>
      </c>
      <c r="R223" s="32">
        <v>0</v>
      </c>
      <c r="S223" s="32">
        <v>650000</v>
      </c>
      <c r="T223" s="32">
        <v>0</v>
      </c>
      <c r="U223" s="32">
        <v>200000</v>
      </c>
      <c r="V223" s="32">
        <v>286680</v>
      </c>
      <c r="W223" s="32">
        <v>12580</v>
      </c>
      <c r="X223" s="32">
        <v>24338053</v>
      </c>
      <c r="Y223" s="32">
        <v>0</v>
      </c>
      <c r="Z223" s="32">
        <v>650000</v>
      </c>
      <c r="AA223" s="32">
        <v>0</v>
      </c>
      <c r="AB223" s="32">
        <v>200000</v>
      </c>
      <c r="AC223" s="32">
        <v>286680</v>
      </c>
      <c r="AD223" s="32">
        <v>19003</v>
      </c>
      <c r="AE223" s="32">
        <v>25268655</v>
      </c>
      <c r="AF223" s="32">
        <v>0</v>
      </c>
      <c r="AG223" s="32">
        <v>650000</v>
      </c>
      <c r="AH223" s="32">
        <v>0</v>
      </c>
      <c r="AI223" s="32">
        <v>200000</v>
      </c>
      <c r="AJ223" s="32">
        <v>286680</v>
      </c>
      <c r="AK223" s="32">
        <v>42600</v>
      </c>
      <c r="AL223" s="32">
        <v>26292857</v>
      </c>
      <c r="AM223" s="32">
        <v>0</v>
      </c>
      <c r="AN223" s="32">
        <v>675000</v>
      </c>
      <c r="AO223" s="32">
        <v>0</v>
      </c>
      <c r="AP223" s="32">
        <v>300000</v>
      </c>
      <c r="AQ223" s="32">
        <v>286680</v>
      </c>
      <c r="AR223" s="32">
        <v>10052</v>
      </c>
      <c r="AS223" s="32">
        <v>25317521</v>
      </c>
      <c r="AT223" s="32">
        <v>0</v>
      </c>
      <c r="AU223" s="32">
        <v>1220961</v>
      </c>
      <c r="AV223" s="32">
        <v>0</v>
      </c>
      <c r="AW223" s="32">
        <v>300000</v>
      </c>
      <c r="AX223" s="32">
        <v>286680</v>
      </c>
      <c r="AY223" s="32">
        <v>16375</v>
      </c>
      <c r="AZ223" s="32">
        <v>25875681</v>
      </c>
      <c r="BA223" s="32">
        <v>0</v>
      </c>
      <c r="BB223" s="32">
        <v>1270982</v>
      </c>
      <c r="BC223" s="32">
        <v>0</v>
      </c>
      <c r="BD223" s="32">
        <v>232000</v>
      </c>
      <c r="BE223" s="32">
        <v>286680</v>
      </c>
      <c r="BF223" s="32">
        <v>17104</v>
      </c>
      <c r="BG223" s="32">
        <v>27099889</v>
      </c>
      <c r="BH223" s="32">
        <v>0</v>
      </c>
      <c r="BI223" s="32">
        <v>1317619</v>
      </c>
      <c r="BJ223" s="32">
        <v>0</v>
      </c>
      <c r="BK223" s="32">
        <v>260000</v>
      </c>
      <c r="BL223" s="32">
        <v>286680</v>
      </c>
      <c r="BM223" s="32">
        <v>30664</v>
      </c>
      <c r="BN223" s="32">
        <v>27549894</v>
      </c>
      <c r="BO223" s="32">
        <v>0</v>
      </c>
      <c r="BP223" s="32">
        <v>1397481</v>
      </c>
      <c r="BQ223" s="32">
        <v>0</v>
      </c>
      <c r="BR223" s="32">
        <v>343040</v>
      </c>
      <c r="BS223" s="32">
        <v>286680</v>
      </c>
      <c r="BT223" s="32">
        <v>11906</v>
      </c>
      <c r="BU223" s="32">
        <v>27315956</v>
      </c>
      <c r="BV223" s="32">
        <v>0</v>
      </c>
      <c r="BW223" s="32">
        <v>1478871</v>
      </c>
      <c r="BX223" s="32">
        <v>0</v>
      </c>
      <c r="BY223" s="32">
        <v>300000</v>
      </c>
      <c r="BZ223" s="32">
        <v>286680</v>
      </c>
      <c r="CA223" s="32">
        <v>33963</v>
      </c>
      <c r="CB223" s="32">
        <v>28900337</v>
      </c>
      <c r="CC223" s="32">
        <v>360328</v>
      </c>
      <c r="CD223" s="32">
        <v>1496491</v>
      </c>
      <c r="CE223" s="32">
        <v>0</v>
      </c>
      <c r="CF223" s="32">
        <v>360000</v>
      </c>
      <c r="CG223" s="32">
        <v>286680</v>
      </c>
      <c r="CH223" s="32">
        <v>24753</v>
      </c>
      <c r="CI223" s="32">
        <v>26516639</v>
      </c>
      <c r="CJ223" s="32">
        <v>394737</v>
      </c>
      <c r="CK223" s="32">
        <v>1534485</v>
      </c>
      <c r="CL223" s="32">
        <v>0</v>
      </c>
      <c r="CM223" s="32">
        <v>400000</v>
      </c>
      <c r="CN223" s="32">
        <v>286680</v>
      </c>
      <c r="CO223" s="32">
        <v>28297</v>
      </c>
      <c r="CP223" s="32">
        <v>27450815</v>
      </c>
      <c r="CQ223" s="32">
        <v>410720</v>
      </c>
      <c r="CR223" s="32">
        <v>1575750</v>
      </c>
      <c r="CS223" s="32">
        <v>0</v>
      </c>
      <c r="CT223" s="32">
        <v>450000</v>
      </c>
      <c r="CU223" s="32">
        <v>466680</v>
      </c>
      <c r="CV223" s="32">
        <v>9123</v>
      </c>
      <c r="CW223" s="32">
        <v>27876017</v>
      </c>
      <c r="CX223" s="32">
        <v>428267</v>
      </c>
      <c r="CY223" s="32">
        <v>2798250</v>
      </c>
      <c r="CZ223" s="32">
        <v>0</v>
      </c>
      <c r="DA223" s="32">
        <v>500000</v>
      </c>
      <c r="DB223" s="32">
        <v>616680</v>
      </c>
      <c r="DC223" s="32">
        <v>0</v>
      </c>
      <c r="DD223" s="32">
        <v>29863499</v>
      </c>
      <c r="DE223" s="32">
        <v>444680</v>
      </c>
      <c r="DF223" s="32">
        <v>2640391</v>
      </c>
      <c r="DG223" s="32">
        <v>0</v>
      </c>
      <c r="DH223" s="32">
        <v>550000</v>
      </c>
      <c r="DI223" s="32">
        <v>616680</v>
      </c>
      <c r="DJ223" s="32">
        <v>4033</v>
      </c>
      <c r="DK223" s="32">
        <v>32717555</v>
      </c>
      <c r="DL223" s="32">
        <v>441695</v>
      </c>
      <c r="DM223" s="32">
        <v>2759186</v>
      </c>
      <c r="DN223" s="32">
        <v>0</v>
      </c>
      <c r="DO223" s="32">
        <v>600000</v>
      </c>
      <c r="DP223" s="32">
        <v>616680</v>
      </c>
      <c r="DQ223" s="32">
        <v>137218</v>
      </c>
      <c r="DR223" s="32">
        <v>34164530</v>
      </c>
      <c r="DS223" s="32">
        <v>566070</v>
      </c>
      <c r="DT223" s="32">
        <v>2796286</v>
      </c>
      <c r="DU223" s="32">
        <v>0</v>
      </c>
      <c r="DV223" s="32">
        <v>1000000</v>
      </c>
      <c r="DW223" s="32">
        <v>616680</v>
      </c>
      <c r="DX223" s="38">
        <v>61104</v>
      </c>
      <c r="DY223" s="36">
        <v>32409232</v>
      </c>
      <c r="DZ223" s="36">
        <v>586714</v>
      </c>
      <c r="EA223" s="38">
        <v>4214923</v>
      </c>
      <c r="EB223" s="32">
        <v>0</v>
      </c>
      <c r="EC223" s="32">
        <v>600000</v>
      </c>
      <c r="ED223" s="32">
        <v>616680</v>
      </c>
      <c r="EE223" s="32">
        <v>9072</v>
      </c>
      <c r="EF223" s="32">
        <v>33939186</v>
      </c>
      <c r="EG223" s="32">
        <v>605708</v>
      </c>
      <c r="EH223" s="32">
        <v>3009848</v>
      </c>
      <c r="EI223" s="32">
        <v>0</v>
      </c>
      <c r="EK223" s="32">
        <v>750000</v>
      </c>
      <c r="EL223" s="32">
        <v>32794</v>
      </c>
      <c r="EM223" s="32">
        <v>35037547</v>
      </c>
      <c r="EN223" s="32">
        <v>624993</v>
      </c>
      <c r="EO223" s="32">
        <v>2619984</v>
      </c>
      <c r="EP223" s="32">
        <v>0</v>
      </c>
      <c r="ER223" s="32">
        <v>750000</v>
      </c>
      <c r="ES223" s="32">
        <v>35328</v>
      </c>
      <c r="ET223" s="32">
        <v>34004340</v>
      </c>
      <c r="EU223" s="32">
        <v>649346</v>
      </c>
      <c r="EV223" s="32">
        <v>3218346</v>
      </c>
      <c r="EW223" s="32">
        <v>0</v>
      </c>
      <c r="EY223" s="32">
        <v>750000</v>
      </c>
      <c r="EZ223" s="32">
        <v>31575</v>
      </c>
      <c r="FA223" s="32">
        <v>35386205</v>
      </c>
      <c r="FB223" s="32">
        <v>670805</v>
      </c>
      <c r="FC223" s="32">
        <v>2618334</v>
      </c>
      <c r="FD223" s="32">
        <v>0</v>
      </c>
      <c r="FF223" s="32">
        <v>750000</v>
      </c>
      <c r="FG223" s="32">
        <v>3727</v>
      </c>
      <c r="FH223" s="32">
        <v>35482579</v>
      </c>
      <c r="FI223" s="32">
        <v>694165</v>
      </c>
      <c r="FJ223" s="32">
        <v>3419693</v>
      </c>
      <c r="FK223" s="32">
        <v>0</v>
      </c>
      <c r="FM223" s="32">
        <v>750000</v>
      </c>
      <c r="FN223" s="32">
        <v>2358</v>
      </c>
      <c r="FO223" s="5">
        <v>35264997</v>
      </c>
      <c r="FP223" s="5">
        <v>720012</v>
      </c>
      <c r="FQ223" s="5">
        <v>3445700</v>
      </c>
      <c r="FR223" s="5">
        <v>0</v>
      </c>
      <c r="FS223" s="5">
        <v>0</v>
      </c>
      <c r="FT223" s="5">
        <v>750000</v>
      </c>
      <c r="FU223" s="5">
        <v>14691</v>
      </c>
      <c r="FV223" s="5">
        <v>32421821</v>
      </c>
      <c r="FW223" s="5">
        <v>714511</v>
      </c>
      <c r="FX223" s="5">
        <v>4393000</v>
      </c>
      <c r="FY223" s="5">
        <v>0</v>
      </c>
      <c r="FZ223" s="5">
        <v>0</v>
      </c>
      <c r="GA223" s="5">
        <v>950000</v>
      </c>
      <c r="GB223" s="5">
        <v>7335</v>
      </c>
      <c r="GC223" s="5">
        <v>31693363</v>
      </c>
      <c r="GD223" s="5">
        <v>712925</v>
      </c>
      <c r="GE223" s="5">
        <v>4190184</v>
      </c>
      <c r="GF223" s="5">
        <v>0</v>
      </c>
      <c r="GG223" s="5">
        <v>0</v>
      </c>
      <c r="GH223" s="5">
        <v>825000</v>
      </c>
      <c r="GI223" s="5">
        <v>1649</v>
      </c>
      <c r="GJ223" s="5">
        <f>INDEX(Sheet1!$D$2:$D$434,MATCH(Data!B223,Sheet1!$B$2:$B$434,0))</f>
        <v>33269109</v>
      </c>
      <c r="GK223" s="5">
        <f>INDEX(Sheet1!$E$2:$E$434,MATCH(Data!B223,Sheet1!$B$2:$B$434,0))</f>
        <v>710450</v>
      </c>
      <c r="GL223" s="5">
        <f>INDEX(Sheet1!$H$2:$H$434,MATCH(Data!B223,Sheet1!$B$2:$B$434,0))</f>
        <v>4372809</v>
      </c>
      <c r="GM223" s="5">
        <f>INDEX(Sheet1!$K$2:$K$434,MATCH(Data!B223,Sheet1!$B$2:$B$434,0))</f>
        <v>0</v>
      </c>
      <c r="GN223" s="5">
        <f>INDEX(Sheet1!$F$2:$F$434,MATCH(Data!B223,Sheet1!$B$2:$B$434,0))</f>
        <v>0</v>
      </c>
      <c r="GO223" s="5">
        <f>INDEX(Sheet1!$I$2:$I$434,MATCH(Data!B223,Sheet1!$B$2:$B$434,0))</f>
        <v>825000</v>
      </c>
      <c r="GP223" s="5">
        <f>INDEX(Sheet1!$J$2:$J$434,MATCH(Data!B223,Sheet1!$B$2:$B$434,0))</f>
        <v>0</v>
      </c>
      <c r="GQ223" s="5">
        <v>30780345</v>
      </c>
      <c r="GR223" s="5">
        <v>711250</v>
      </c>
      <c r="GS223" s="5">
        <v>4347009</v>
      </c>
      <c r="GT223" s="5">
        <v>0</v>
      </c>
      <c r="GU223" s="5">
        <v>0</v>
      </c>
      <c r="GV223" s="5">
        <v>850000</v>
      </c>
      <c r="GW223" s="5">
        <v>0</v>
      </c>
    </row>
    <row r="224" spans="1:205" ht="12.75">
      <c r="A224" s="32">
        <v>3444</v>
      </c>
      <c r="B224" s="32" t="s">
        <v>305</v>
      </c>
      <c r="C224" s="32">
        <v>8195330</v>
      </c>
      <c r="D224" s="32">
        <v>0</v>
      </c>
      <c r="E224" s="32">
        <v>960024</v>
      </c>
      <c r="F224" s="32">
        <v>0</v>
      </c>
      <c r="G224" s="32">
        <v>0</v>
      </c>
      <c r="H224" s="32">
        <v>28000</v>
      </c>
      <c r="I224" s="32">
        <v>0</v>
      </c>
      <c r="J224" s="32">
        <v>8407000</v>
      </c>
      <c r="K224" s="32">
        <v>0</v>
      </c>
      <c r="L224" s="32">
        <v>780438</v>
      </c>
      <c r="M224" s="32">
        <v>0</v>
      </c>
      <c r="N224" s="32">
        <v>0</v>
      </c>
      <c r="O224" s="32">
        <v>32000</v>
      </c>
      <c r="P224" s="32">
        <v>0</v>
      </c>
      <c r="Q224" s="32">
        <v>8216934</v>
      </c>
      <c r="R224" s="32">
        <v>0</v>
      </c>
      <c r="S224" s="32">
        <v>674580</v>
      </c>
      <c r="T224" s="32">
        <v>0</v>
      </c>
      <c r="U224" s="32">
        <v>0</v>
      </c>
      <c r="V224" s="32">
        <v>32000</v>
      </c>
      <c r="W224" s="32">
        <v>0</v>
      </c>
      <c r="X224" s="32">
        <v>5958032</v>
      </c>
      <c r="Y224" s="32">
        <v>0</v>
      </c>
      <c r="Z224" s="32">
        <v>1460748</v>
      </c>
      <c r="AA224" s="32">
        <v>0</v>
      </c>
      <c r="AB224" s="32">
        <v>0</v>
      </c>
      <c r="AC224" s="32">
        <v>60000</v>
      </c>
      <c r="AD224" s="32">
        <v>0</v>
      </c>
      <c r="AE224" s="32">
        <v>5999618</v>
      </c>
      <c r="AF224" s="32">
        <v>0</v>
      </c>
      <c r="AG224" s="32">
        <v>1791775</v>
      </c>
      <c r="AH224" s="32">
        <v>0</v>
      </c>
      <c r="AI224" s="32">
        <v>0</v>
      </c>
      <c r="AJ224" s="32">
        <v>60000</v>
      </c>
      <c r="AK224" s="32">
        <v>11830</v>
      </c>
      <c r="AL224" s="32">
        <v>6502167</v>
      </c>
      <c r="AM224" s="32">
        <v>0</v>
      </c>
      <c r="AN224" s="32">
        <v>1843704</v>
      </c>
      <c r="AO224" s="32">
        <v>0</v>
      </c>
      <c r="AP224" s="32">
        <v>0</v>
      </c>
      <c r="AQ224" s="32">
        <v>48000</v>
      </c>
      <c r="AR224" s="32">
        <v>2616</v>
      </c>
      <c r="AS224" s="32">
        <v>6786368</v>
      </c>
      <c r="AT224" s="32">
        <v>0</v>
      </c>
      <c r="AU224" s="32">
        <v>2422463</v>
      </c>
      <c r="AV224" s="32">
        <v>0</v>
      </c>
      <c r="AW224" s="32">
        <v>0</v>
      </c>
      <c r="AX224" s="32">
        <v>45000</v>
      </c>
      <c r="AY224" s="32">
        <v>37</v>
      </c>
      <c r="AZ224" s="32">
        <v>7092814</v>
      </c>
      <c r="BA224" s="32">
        <v>0</v>
      </c>
      <c r="BB224" s="32">
        <v>2899907</v>
      </c>
      <c r="BC224" s="32">
        <v>0</v>
      </c>
      <c r="BD224" s="32">
        <v>0</v>
      </c>
      <c r="BE224" s="32">
        <v>45000</v>
      </c>
      <c r="BF224" s="32">
        <v>0</v>
      </c>
      <c r="BG224" s="32">
        <v>6978832</v>
      </c>
      <c r="BH224" s="32">
        <v>0</v>
      </c>
      <c r="BI224" s="32">
        <v>2820000</v>
      </c>
      <c r="BJ224" s="32">
        <v>0</v>
      </c>
      <c r="BK224" s="32">
        <v>0</v>
      </c>
      <c r="BL224" s="32">
        <v>46000</v>
      </c>
      <c r="BM224" s="32">
        <v>0</v>
      </c>
      <c r="BN224" s="32">
        <v>7591944</v>
      </c>
      <c r="BO224" s="32">
        <v>108001</v>
      </c>
      <c r="BP224" s="32">
        <v>2896900</v>
      </c>
      <c r="BQ224" s="32">
        <v>0</v>
      </c>
      <c r="BR224" s="32">
        <v>0</v>
      </c>
      <c r="BS224" s="32">
        <v>59000</v>
      </c>
      <c r="BT224" s="32">
        <v>2193</v>
      </c>
      <c r="BU224" s="32">
        <v>9261329</v>
      </c>
      <c r="BV224" s="32">
        <v>183433</v>
      </c>
      <c r="BW224" s="32">
        <v>2838556</v>
      </c>
      <c r="BX224" s="32">
        <v>0</v>
      </c>
      <c r="BY224" s="32">
        <v>0</v>
      </c>
      <c r="BZ224" s="32">
        <v>61000</v>
      </c>
      <c r="CA224" s="32">
        <v>7394</v>
      </c>
      <c r="CB224" s="32">
        <v>10466654</v>
      </c>
      <c r="CC224" s="32">
        <v>177114</v>
      </c>
      <c r="CD224" s="32">
        <v>2949000</v>
      </c>
      <c r="CE224" s="32">
        <v>0</v>
      </c>
      <c r="CF224" s="32">
        <v>0</v>
      </c>
      <c r="CG224" s="32">
        <v>61000</v>
      </c>
      <c r="CH224" s="32">
        <v>3238</v>
      </c>
      <c r="CI224" s="32">
        <v>10666580</v>
      </c>
      <c r="CJ224" s="32">
        <v>398000</v>
      </c>
      <c r="CK224" s="32">
        <v>2900000</v>
      </c>
      <c r="CL224" s="32">
        <v>0</v>
      </c>
      <c r="CN224" s="32">
        <v>63000</v>
      </c>
      <c r="CO224" s="32">
        <v>2898</v>
      </c>
      <c r="CP224" s="32">
        <v>11287834</v>
      </c>
      <c r="CQ224" s="32">
        <v>424336</v>
      </c>
      <c r="CR224" s="32">
        <v>2935900</v>
      </c>
      <c r="CS224" s="32">
        <v>0</v>
      </c>
      <c r="CU224" s="32">
        <v>73900</v>
      </c>
      <c r="CV224" s="32">
        <v>8668</v>
      </c>
      <c r="CW224" s="32">
        <v>12154009</v>
      </c>
      <c r="CX224" s="32">
        <v>430000</v>
      </c>
      <c r="CY224" s="32">
        <v>2950000</v>
      </c>
      <c r="CZ224" s="32">
        <v>0</v>
      </c>
      <c r="DB224" s="32">
        <v>76600</v>
      </c>
      <c r="DC224" s="32">
        <v>794</v>
      </c>
      <c r="DD224" s="32">
        <v>12440360</v>
      </c>
      <c r="DE224" s="32">
        <v>400000</v>
      </c>
      <c r="DF224" s="32">
        <v>2970000</v>
      </c>
      <c r="DG224" s="32">
        <v>0</v>
      </c>
      <c r="DI224" s="32">
        <v>146256</v>
      </c>
      <c r="DJ224" s="32">
        <v>1505</v>
      </c>
      <c r="DK224" s="32">
        <v>12778870</v>
      </c>
      <c r="DL224" s="32">
        <v>396000</v>
      </c>
      <c r="DM224" s="32">
        <v>3050000</v>
      </c>
      <c r="DN224" s="32">
        <v>0</v>
      </c>
      <c r="DP224" s="32">
        <v>146256</v>
      </c>
      <c r="DQ224" s="32">
        <v>2724</v>
      </c>
      <c r="DR224" s="32">
        <v>13041082</v>
      </c>
      <c r="DS224" s="32">
        <v>415000</v>
      </c>
      <c r="DT224" s="32">
        <v>3100000</v>
      </c>
      <c r="DU224" s="32">
        <v>0</v>
      </c>
      <c r="DW224" s="32">
        <v>167717</v>
      </c>
      <c r="DX224" s="38">
        <v>2976</v>
      </c>
      <c r="DY224" s="36">
        <v>13534822</v>
      </c>
      <c r="DZ224" s="36">
        <v>365000</v>
      </c>
      <c r="EA224" s="38">
        <v>2400000</v>
      </c>
      <c r="EB224" s="32">
        <v>0</v>
      </c>
      <c r="ED224" s="32">
        <v>223554</v>
      </c>
      <c r="EE224" s="32">
        <v>2995</v>
      </c>
      <c r="EF224" s="32">
        <v>13248076</v>
      </c>
      <c r="EG224" s="32">
        <v>375000</v>
      </c>
      <c r="EH224" s="32">
        <v>2300000</v>
      </c>
      <c r="EI224" s="32">
        <v>0</v>
      </c>
      <c r="EK224" s="32">
        <v>255449</v>
      </c>
      <c r="EL224" s="32">
        <v>1801</v>
      </c>
      <c r="EM224" s="32">
        <v>12969729</v>
      </c>
      <c r="EN224" s="32">
        <v>360000</v>
      </c>
      <c r="EO224" s="32">
        <v>3000000</v>
      </c>
      <c r="EP224" s="32">
        <v>0</v>
      </c>
      <c r="ER224" s="32">
        <v>255449</v>
      </c>
      <c r="ES224" s="32">
        <v>13005</v>
      </c>
      <c r="ET224" s="32">
        <v>13289936</v>
      </c>
      <c r="EU224" s="32">
        <v>280000</v>
      </c>
      <c r="EV224" s="32">
        <v>3100000</v>
      </c>
      <c r="EW224" s="32">
        <v>0</v>
      </c>
      <c r="EY224" s="32">
        <v>255449</v>
      </c>
      <c r="EZ224" s="32">
        <v>4358</v>
      </c>
      <c r="FA224" s="32">
        <v>13264534</v>
      </c>
      <c r="FB224" s="32">
        <v>280000</v>
      </c>
      <c r="FC224" s="32">
        <v>3140000</v>
      </c>
      <c r="FD224" s="32">
        <v>0</v>
      </c>
      <c r="FF224" s="32">
        <v>207000</v>
      </c>
      <c r="FG224" s="32">
        <v>322</v>
      </c>
      <c r="FH224" s="32">
        <v>13221371</v>
      </c>
      <c r="FI224" s="32">
        <v>280000</v>
      </c>
      <c r="FJ224" s="32">
        <v>3100000</v>
      </c>
      <c r="FK224" s="32">
        <v>0</v>
      </c>
      <c r="FM224" s="32">
        <v>250000</v>
      </c>
      <c r="FN224" s="32">
        <v>14473</v>
      </c>
      <c r="FO224" s="5">
        <v>13181931</v>
      </c>
      <c r="FP224" s="5">
        <v>405000</v>
      </c>
      <c r="FQ224" s="5">
        <v>3450000</v>
      </c>
      <c r="FR224" s="5">
        <v>0</v>
      </c>
      <c r="FS224" s="5">
        <v>0</v>
      </c>
      <c r="FT224" s="5">
        <v>200000</v>
      </c>
      <c r="FU224" s="5">
        <v>236</v>
      </c>
      <c r="FV224" s="5">
        <v>11962441</v>
      </c>
      <c r="FW224" s="5">
        <v>405000</v>
      </c>
      <c r="FX224" s="5">
        <v>3248987</v>
      </c>
      <c r="FY224" s="5">
        <v>0</v>
      </c>
      <c r="FZ224" s="5">
        <v>0</v>
      </c>
      <c r="GA224" s="5">
        <v>260000</v>
      </c>
      <c r="GB224" s="5">
        <v>873</v>
      </c>
      <c r="GC224" s="5">
        <v>11809430</v>
      </c>
      <c r="GD224" s="5">
        <v>405000</v>
      </c>
      <c r="GE224" s="5">
        <v>4159988</v>
      </c>
      <c r="GF224" s="5">
        <v>0</v>
      </c>
      <c r="GG224" s="5">
        <v>0</v>
      </c>
      <c r="GH224" s="5">
        <v>262000</v>
      </c>
      <c r="GI224" s="5">
        <v>0</v>
      </c>
      <c r="GJ224" s="5">
        <f>INDEX(Sheet1!$D$2:$D$434,MATCH(Data!B224,Sheet1!$B$2:$B$434,0))</f>
        <v>13331108</v>
      </c>
      <c r="GK224" s="5">
        <f>INDEX(Sheet1!$E$2:$E$434,MATCH(Data!B224,Sheet1!$B$2:$B$434,0))</f>
        <v>0</v>
      </c>
      <c r="GL224" s="5">
        <f>INDEX(Sheet1!$H$2:$H$434,MATCH(Data!B224,Sheet1!$B$2:$B$434,0))</f>
        <v>4057700</v>
      </c>
      <c r="GM224" s="5">
        <f>INDEX(Sheet1!$K$2:$K$434,MATCH(Data!B224,Sheet1!$B$2:$B$434,0))</f>
        <v>0</v>
      </c>
      <c r="GN224" s="5">
        <f>INDEX(Sheet1!$F$2:$F$434,MATCH(Data!B224,Sheet1!$B$2:$B$434,0))</f>
        <v>0</v>
      </c>
      <c r="GO224" s="5">
        <f>INDEX(Sheet1!$I$2:$I$434,MATCH(Data!B224,Sheet1!$B$2:$B$434,0))</f>
        <v>333000</v>
      </c>
      <c r="GP224" s="5">
        <f>INDEX(Sheet1!$J$2:$J$434,MATCH(Data!B224,Sheet1!$B$2:$B$434,0))</f>
        <v>339</v>
      </c>
      <c r="GQ224" s="5">
        <v>13008168</v>
      </c>
      <c r="GR224" s="5">
        <v>0</v>
      </c>
      <c r="GS224" s="5">
        <v>3660360</v>
      </c>
      <c r="GT224" s="5">
        <v>0</v>
      </c>
      <c r="GU224" s="5">
        <v>0</v>
      </c>
      <c r="GV224" s="5">
        <v>300000</v>
      </c>
      <c r="GW224" s="5">
        <v>335</v>
      </c>
    </row>
    <row r="225" spans="1:205" ht="12.75">
      <c r="A225" s="32">
        <v>3479</v>
      </c>
      <c r="B225" s="32" t="s">
        <v>306</v>
      </c>
      <c r="C225" s="32">
        <v>23174544</v>
      </c>
      <c r="D225" s="32">
        <v>0</v>
      </c>
      <c r="E225" s="32">
        <v>1054437</v>
      </c>
      <c r="F225" s="32">
        <v>0</v>
      </c>
      <c r="G225" s="32">
        <v>0</v>
      </c>
      <c r="H225" s="32">
        <v>87000</v>
      </c>
      <c r="I225" s="32">
        <v>0</v>
      </c>
      <c r="J225" s="32">
        <v>24652798</v>
      </c>
      <c r="K225" s="32">
        <v>0</v>
      </c>
      <c r="L225" s="32">
        <v>1130630</v>
      </c>
      <c r="M225" s="32">
        <v>0</v>
      </c>
      <c r="N225" s="32">
        <v>0</v>
      </c>
      <c r="O225" s="32">
        <v>87000</v>
      </c>
      <c r="P225" s="32">
        <v>0</v>
      </c>
      <c r="Q225" s="32">
        <v>26479823</v>
      </c>
      <c r="R225" s="32">
        <v>0</v>
      </c>
      <c r="S225" s="32">
        <v>0</v>
      </c>
      <c r="T225" s="32">
        <v>0</v>
      </c>
      <c r="U225" s="32">
        <v>0</v>
      </c>
      <c r="V225" s="32">
        <v>87000</v>
      </c>
      <c r="W225" s="32">
        <v>0</v>
      </c>
      <c r="X225" s="32">
        <v>26059237</v>
      </c>
      <c r="Y225" s="32">
        <v>0</v>
      </c>
      <c r="Z225" s="32">
        <v>0</v>
      </c>
      <c r="AA225" s="32">
        <v>0</v>
      </c>
      <c r="AB225" s="32">
        <v>0</v>
      </c>
      <c r="AC225" s="32">
        <v>50000</v>
      </c>
      <c r="AD225" s="32">
        <v>0</v>
      </c>
      <c r="AE225" s="32">
        <v>27219726</v>
      </c>
      <c r="AF225" s="32">
        <v>0</v>
      </c>
      <c r="AG225" s="32">
        <v>0</v>
      </c>
      <c r="AH225" s="32">
        <v>0</v>
      </c>
      <c r="AI225" s="32">
        <v>0</v>
      </c>
      <c r="AJ225" s="32">
        <v>25000</v>
      </c>
      <c r="AK225" s="32">
        <v>0</v>
      </c>
      <c r="AL225" s="32">
        <v>28351818</v>
      </c>
      <c r="AM225" s="32">
        <v>0</v>
      </c>
      <c r="AN225" s="32">
        <v>794625</v>
      </c>
      <c r="AO225" s="32">
        <v>0</v>
      </c>
      <c r="AP225" s="32">
        <v>0</v>
      </c>
      <c r="AQ225" s="32">
        <v>25000</v>
      </c>
      <c r="AR225" s="32">
        <v>0</v>
      </c>
      <c r="AS225" s="32">
        <v>29192886</v>
      </c>
      <c r="AT225" s="32">
        <v>0</v>
      </c>
      <c r="AU225" s="32">
        <v>1670000</v>
      </c>
      <c r="AV225" s="32">
        <v>0</v>
      </c>
      <c r="AW225" s="32">
        <v>0</v>
      </c>
      <c r="AX225" s="32">
        <v>0</v>
      </c>
      <c r="AY225" s="32">
        <v>0</v>
      </c>
      <c r="AZ225" s="32">
        <v>29655051</v>
      </c>
      <c r="BA225" s="32">
        <v>0</v>
      </c>
      <c r="BB225" s="32">
        <v>1800000</v>
      </c>
      <c r="BC225" s="32">
        <v>0</v>
      </c>
      <c r="BD225" s="32">
        <v>0</v>
      </c>
      <c r="BE225" s="32">
        <v>0</v>
      </c>
      <c r="BF225" s="32">
        <v>0</v>
      </c>
      <c r="BG225" s="32">
        <v>30851419</v>
      </c>
      <c r="BH225" s="32">
        <v>0</v>
      </c>
      <c r="BI225" s="32">
        <v>1870544</v>
      </c>
      <c r="BJ225" s="32">
        <v>0</v>
      </c>
      <c r="BK225" s="32">
        <v>0</v>
      </c>
      <c r="BL225" s="32">
        <v>0</v>
      </c>
      <c r="BM225" s="32">
        <v>0</v>
      </c>
      <c r="BN225" s="32">
        <v>32042893</v>
      </c>
      <c r="BO225" s="32">
        <v>0</v>
      </c>
      <c r="BP225" s="32">
        <v>1930000</v>
      </c>
      <c r="BQ225" s="32">
        <v>0</v>
      </c>
      <c r="BR225" s="32">
        <v>0</v>
      </c>
      <c r="BS225" s="32">
        <v>0</v>
      </c>
      <c r="BT225" s="32">
        <v>0</v>
      </c>
      <c r="BU225" s="32">
        <v>33257223</v>
      </c>
      <c r="BV225" s="32">
        <v>0</v>
      </c>
      <c r="BW225" s="32">
        <v>1930000</v>
      </c>
      <c r="BX225" s="32">
        <v>0</v>
      </c>
      <c r="BY225" s="32">
        <v>0</v>
      </c>
      <c r="BZ225" s="32">
        <v>75000</v>
      </c>
      <c r="CA225" s="32">
        <v>0</v>
      </c>
      <c r="CB225" s="32">
        <v>34349766</v>
      </c>
      <c r="CC225" s="32">
        <v>0</v>
      </c>
      <c r="CD225" s="32">
        <v>1930000</v>
      </c>
      <c r="CE225" s="32">
        <v>0</v>
      </c>
      <c r="CF225" s="32">
        <v>0</v>
      </c>
      <c r="CG225" s="32">
        <v>75000</v>
      </c>
      <c r="CH225" s="32">
        <v>0</v>
      </c>
      <c r="CI225" s="32">
        <v>35199938</v>
      </c>
      <c r="CK225" s="32">
        <v>2081625</v>
      </c>
      <c r="CL225" s="32">
        <v>0</v>
      </c>
      <c r="CN225" s="32">
        <v>189000</v>
      </c>
      <c r="CO225" s="32">
        <v>0</v>
      </c>
      <c r="CP225" s="32">
        <v>35966750</v>
      </c>
      <c r="CR225" s="32">
        <v>2097000</v>
      </c>
      <c r="CS225" s="32">
        <v>0</v>
      </c>
      <c r="CU225" s="32">
        <v>262796</v>
      </c>
      <c r="CV225" s="32">
        <v>0</v>
      </c>
      <c r="CW225" s="32">
        <v>36898636</v>
      </c>
      <c r="CY225" s="32">
        <v>2174625</v>
      </c>
      <c r="CZ225" s="32">
        <v>0</v>
      </c>
      <c r="DB225" s="32">
        <v>212252</v>
      </c>
      <c r="DC225" s="32">
        <v>0</v>
      </c>
      <c r="DD225" s="32">
        <v>37766978</v>
      </c>
      <c r="DF225" s="32">
        <v>2225894</v>
      </c>
      <c r="DG225" s="32">
        <v>0</v>
      </c>
      <c r="DI225" s="32">
        <v>189650</v>
      </c>
      <c r="DJ225" s="32">
        <v>251339</v>
      </c>
      <c r="DK225" s="32">
        <v>38026316</v>
      </c>
      <c r="DM225" s="32">
        <v>2207880</v>
      </c>
      <c r="DN225" s="32">
        <v>0</v>
      </c>
      <c r="DP225" s="32">
        <v>227580</v>
      </c>
      <c r="DR225" s="32">
        <v>37837776</v>
      </c>
      <c r="DT225" s="32">
        <v>2270338</v>
      </c>
      <c r="DU225" s="32">
        <v>0</v>
      </c>
      <c r="DW225" s="32">
        <v>227580</v>
      </c>
      <c r="DX225" s="35"/>
      <c r="DY225" s="36">
        <v>35220046</v>
      </c>
      <c r="DZ225" s="37"/>
      <c r="EA225" s="38">
        <v>2347500</v>
      </c>
      <c r="EB225" s="32">
        <v>0</v>
      </c>
      <c r="ED225" s="32">
        <v>227580</v>
      </c>
      <c r="EF225" s="32">
        <v>34969404</v>
      </c>
      <c r="EH225" s="32">
        <v>2364513</v>
      </c>
      <c r="EI225" s="32">
        <v>0</v>
      </c>
      <c r="EK225" s="32">
        <v>227580</v>
      </c>
      <c r="EM225" s="32">
        <v>34983027</v>
      </c>
      <c r="EO225" s="32">
        <v>2368556</v>
      </c>
      <c r="EP225" s="32">
        <v>0</v>
      </c>
      <c r="ER225" s="32">
        <v>227580</v>
      </c>
      <c r="ET225" s="32">
        <v>34706989</v>
      </c>
      <c r="EV225" s="32">
        <v>2362100</v>
      </c>
      <c r="EW225" s="32">
        <v>0</v>
      </c>
      <c r="EY225" s="32">
        <v>227580</v>
      </c>
      <c r="FA225" s="32">
        <v>35118975</v>
      </c>
      <c r="FC225" s="32">
        <v>2366850</v>
      </c>
      <c r="FD225" s="32">
        <v>0</v>
      </c>
      <c r="FF225" s="32">
        <v>227580</v>
      </c>
      <c r="FH225" s="32">
        <v>35043597</v>
      </c>
      <c r="FI225" s="32"/>
      <c r="FJ225" s="32">
        <v>2957712</v>
      </c>
      <c r="FK225" s="32">
        <v>0</v>
      </c>
      <c r="FM225" s="32">
        <v>227580</v>
      </c>
      <c r="FO225" s="5">
        <v>35621624</v>
      </c>
      <c r="FP225" s="5">
        <v>0</v>
      </c>
      <c r="FQ225" s="5">
        <v>3025749</v>
      </c>
      <c r="FR225" s="5">
        <v>0</v>
      </c>
      <c r="FS225" s="5">
        <v>0</v>
      </c>
      <c r="FT225" s="5">
        <v>227580</v>
      </c>
      <c r="FU225" s="5">
        <v>0</v>
      </c>
      <c r="FV225" s="5">
        <v>36020044</v>
      </c>
      <c r="FW225" s="5">
        <v>0</v>
      </c>
      <c r="FX225" s="5">
        <v>2786548</v>
      </c>
      <c r="FY225" s="5">
        <v>0</v>
      </c>
      <c r="FZ225" s="5">
        <v>0</v>
      </c>
      <c r="GA225" s="5">
        <v>227580</v>
      </c>
      <c r="GB225" s="5">
        <v>0</v>
      </c>
      <c r="GC225" s="5">
        <v>37214812</v>
      </c>
      <c r="GD225" s="5">
        <v>0</v>
      </c>
      <c r="GE225" s="5">
        <v>3038348</v>
      </c>
      <c r="GF225" s="5">
        <v>0</v>
      </c>
      <c r="GG225" s="5">
        <v>0</v>
      </c>
      <c r="GH225" s="5">
        <v>227580</v>
      </c>
      <c r="GI225" s="5">
        <v>0</v>
      </c>
      <c r="GJ225" s="5">
        <f>INDEX(Sheet1!$D$2:$D$434,MATCH(Data!B225,Sheet1!$B$2:$B$434,0))</f>
        <v>38437613</v>
      </c>
      <c r="GK225" s="5">
        <f>INDEX(Sheet1!$E$2:$E$434,MATCH(Data!B225,Sheet1!$B$2:$B$434,0))</f>
        <v>0</v>
      </c>
      <c r="GL225" s="5">
        <f>INDEX(Sheet1!$H$2:$H$434,MATCH(Data!B225,Sheet1!$B$2:$B$434,0))</f>
        <v>4460596</v>
      </c>
      <c r="GM225" s="5">
        <f>INDEX(Sheet1!$K$2:$K$434,MATCH(Data!B225,Sheet1!$B$2:$B$434,0))</f>
        <v>0</v>
      </c>
      <c r="GN225" s="5">
        <f>INDEX(Sheet1!$F$2:$F$434,MATCH(Data!B225,Sheet1!$B$2:$B$434,0))</f>
        <v>0</v>
      </c>
      <c r="GO225" s="5">
        <f>INDEX(Sheet1!$I$2:$I$434,MATCH(Data!B225,Sheet1!$B$2:$B$434,0))</f>
        <v>227580</v>
      </c>
      <c r="GP225" s="5">
        <f>INDEX(Sheet1!$J$2:$J$434,MATCH(Data!B225,Sheet1!$B$2:$B$434,0))</f>
        <v>0</v>
      </c>
      <c r="GQ225" s="5">
        <v>39242699</v>
      </c>
      <c r="GR225" s="5">
        <v>0</v>
      </c>
      <c r="GS225" s="5">
        <v>4456960</v>
      </c>
      <c r="GT225" s="5">
        <v>0</v>
      </c>
      <c r="GU225" s="5">
        <v>0</v>
      </c>
      <c r="GV225" s="5">
        <v>227580</v>
      </c>
      <c r="GW225" s="5">
        <v>0</v>
      </c>
    </row>
    <row r="226" spans="1:205" ht="12.75">
      <c r="A226" s="32">
        <v>3484</v>
      </c>
      <c r="B226" s="32" t="s">
        <v>307</v>
      </c>
      <c r="C226" s="32">
        <v>1389851</v>
      </c>
      <c r="D226" s="32">
        <v>0</v>
      </c>
      <c r="E226" s="32">
        <v>111134</v>
      </c>
      <c r="F226" s="32">
        <v>0</v>
      </c>
      <c r="G226" s="32">
        <v>0</v>
      </c>
      <c r="H226" s="32">
        <v>0</v>
      </c>
      <c r="I226" s="32">
        <v>0</v>
      </c>
      <c r="J226" s="32">
        <v>1497217</v>
      </c>
      <c r="K226" s="32">
        <v>0</v>
      </c>
      <c r="L226" s="32">
        <v>111103</v>
      </c>
      <c r="M226" s="32">
        <v>0</v>
      </c>
      <c r="N226" s="32">
        <v>0</v>
      </c>
      <c r="O226" s="32">
        <v>0</v>
      </c>
      <c r="P226" s="32">
        <v>0</v>
      </c>
      <c r="Q226" s="32">
        <v>1487759</v>
      </c>
      <c r="R226" s="32">
        <v>0</v>
      </c>
      <c r="S226" s="32">
        <v>147103</v>
      </c>
      <c r="T226" s="32">
        <v>0</v>
      </c>
      <c r="U226" s="32">
        <v>0</v>
      </c>
      <c r="V226" s="32">
        <v>0</v>
      </c>
      <c r="W226" s="32">
        <v>0</v>
      </c>
      <c r="X226" s="32">
        <v>1200950</v>
      </c>
      <c r="Y226" s="32">
        <v>0</v>
      </c>
      <c r="Z226" s="32">
        <v>173239</v>
      </c>
      <c r="AA226" s="32">
        <v>0</v>
      </c>
      <c r="AB226" s="32">
        <v>0</v>
      </c>
      <c r="AC226" s="32">
        <v>0</v>
      </c>
      <c r="AD226" s="32">
        <v>0</v>
      </c>
      <c r="AE226" s="32">
        <v>1334661</v>
      </c>
      <c r="AF226" s="32">
        <v>44137</v>
      </c>
      <c r="AG226" s="32">
        <v>128569</v>
      </c>
      <c r="AH226" s="32">
        <v>0</v>
      </c>
      <c r="AI226" s="32">
        <v>0</v>
      </c>
      <c r="AJ226" s="32">
        <v>0</v>
      </c>
      <c r="AK226" s="32">
        <v>0</v>
      </c>
      <c r="AL226" s="32">
        <v>1442980</v>
      </c>
      <c r="AM226" s="32">
        <v>44136</v>
      </c>
      <c r="AN226" s="32">
        <v>128569</v>
      </c>
      <c r="AO226" s="32">
        <v>0</v>
      </c>
      <c r="AP226" s="32">
        <v>0</v>
      </c>
      <c r="AQ226" s="32">
        <v>0</v>
      </c>
      <c r="AR226" s="32">
        <v>0</v>
      </c>
      <c r="AS226" s="32">
        <v>1542444</v>
      </c>
      <c r="AT226" s="32">
        <v>44135.73</v>
      </c>
      <c r="AU226" s="32">
        <v>98352.27</v>
      </c>
      <c r="AV226" s="32">
        <v>0</v>
      </c>
      <c r="AW226" s="32">
        <v>0</v>
      </c>
      <c r="AX226" s="32">
        <v>0</v>
      </c>
      <c r="AY226" s="32">
        <v>0</v>
      </c>
      <c r="AZ226" s="32">
        <v>1617358</v>
      </c>
      <c r="BA226" s="32">
        <v>44136</v>
      </c>
      <c r="BB226" s="32">
        <v>98352</v>
      </c>
      <c r="BC226" s="32">
        <v>0</v>
      </c>
      <c r="BD226" s="32">
        <v>0</v>
      </c>
      <c r="BE226" s="32">
        <v>0</v>
      </c>
      <c r="BF226" s="32">
        <v>0</v>
      </c>
      <c r="BG226" s="32">
        <v>1656609</v>
      </c>
      <c r="BH226" s="32">
        <v>44136</v>
      </c>
      <c r="BI226" s="32">
        <v>98352</v>
      </c>
      <c r="BJ226" s="32">
        <v>0</v>
      </c>
      <c r="BK226" s="32">
        <v>0</v>
      </c>
      <c r="BL226" s="32">
        <v>0</v>
      </c>
      <c r="BM226" s="32">
        <v>0</v>
      </c>
      <c r="BN226" s="32">
        <v>1682202</v>
      </c>
      <c r="BO226" s="32">
        <v>44136</v>
      </c>
      <c r="BP226" s="32">
        <v>75416</v>
      </c>
      <c r="BQ226" s="32">
        <v>0</v>
      </c>
      <c r="BR226" s="32">
        <v>0</v>
      </c>
      <c r="BS226" s="32">
        <v>0</v>
      </c>
      <c r="BT226" s="32">
        <v>0</v>
      </c>
      <c r="BU226" s="32">
        <v>1797834</v>
      </c>
      <c r="BV226" s="32">
        <v>44136</v>
      </c>
      <c r="BW226" s="32">
        <v>75416</v>
      </c>
      <c r="BX226" s="32">
        <v>0</v>
      </c>
      <c r="BY226" s="32">
        <v>0</v>
      </c>
      <c r="BZ226" s="32">
        <v>0</v>
      </c>
      <c r="CA226" s="32">
        <v>0</v>
      </c>
      <c r="CB226" s="32">
        <v>1844462</v>
      </c>
      <c r="CC226" s="32">
        <v>0</v>
      </c>
      <c r="CD226" s="32">
        <v>75416</v>
      </c>
      <c r="CE226" s="32">
        <v>0</v>
      </c>
      <c r="CF226" s="32">
        <v>0</v>
      </c>
      <c r="CG226" s="32">
        <v>0</v>
      </c>
      <c r="CH226" s="32">
        <v>0</v>
      </c>
      <c r="CI226" s="32">
        <v>1859495</v>
      </c>
      <c r="CK226" s="32">
        <v>75416</v>
      </c>
      <c r="CL226" s="32">
        <v>0</v>
      </c>
      <c r="CO226" s="32">
        <v>0</v>
      </c>
      <c r="CP226" s="32">
        <v>1980300</v>
      </c>
      <c r="CR226" s="32">
        <v>75416</v>
      </c>
      <c r="CS226" s="32">
        <v>0</v>
      </c>
      <c r="CU226" s="32">
        <v>3000</v>
      </c>
      <c r="CV226" s="32">
        <v>0</v>
      </c>
      <c r="CW226" s="32">
        <v>2080469</v>
      </c>
      <c r="CY226" s="32">
        <v>75416</v>
      </c>
      <c r="CZ226" s="32">
        <v>0</v>
      </c>
      <c r="DB226" s="32">
        <v>3000</v>
      </c>
      <c r="DC226" s="32">
        <v>0</v>
      </c>
      <c r="DD226" s="32">
        <v>1920068</v>
      </c>
      <c r="DF226" s="32">
        <v>112557</v>
      </c>
      <c r="DG226" s="32">
        <v>0</v>
      </c>
      <c r="DI226" s="32">
        <v>3000</v>
      </c>
      <c r="DK226" s="32">
        <v>2038435</v>
      </c>
      <c r="DM226" s="32">
        <v>37141</v>
      </c>
      <c r="DN226" s="32">
        <v>0</v>
      </c>
      <c r="DP226" s="32">
        <v>3000</v>
      </c>
      <c r="DR226" s="32">
        <v>2004286</v>
      </c>
      <c r="DT226" s="32">
        <v>37141</v>
      </c>
      <c r="DU226" s="32">
        <v>0</v>
      </c>
      <c r="DW226" s="32">
        <v>3000</v>
      </c>
      <c r="DX226" s="35"/>
      <c r="DY226" s="36">
        <v>1947945</v>
      </c>
      <c r="DZ226" s="37"/>
      <c r="EA226" s="38">
        <v>37141</v>
      </c>
      <c r="EB226" s="32">
        <v>0</v>
      </c>
      <c r="ED226" s="32">
        <v>257022</v>
      </c>
      <c r="EF226" s="32">
        <v>1807318</v>
      </c>
      <c r="EH226" s="32">
        <v>37141</v>
      </c>
      <c r="EI226" s="32">
        <v>0</v>
      </c>
      <c r="EK226" s="32">
        <v>257022</v>
      </c>
      <c r="EM226" s="32">
        <v>2441784</v>
      </c>
      <c r="EO226" s="32">
        <v>37141</v>
      </c>
      <c r="EP226" s="32">
        <v>0</v>
      </c>
      <c r="ER226" s="32">
        <v>257022</v>
      </c>
      <c r="ET226" s="32">
        <v>2045287</v>
      </c>
      <c r="EV226" s="32">
        <v>37141</v>
      </c>
      <c r="EW226" s="32">
        <v>0</v>
      </c>
      <c r="EY226" s="32">
        <v>175000</v>
      </c>
      <c r="FA226" s="32">
        <v>2053933</v>
      </c>
      <c r="FB226" s="32">
        <v>21321</v>
      </c>
      <c r="FC226" s="32">
        <v>37141</v>
      </c>
      <c r="FD226" s="32">
        <v>0</v>
      </c>
      <c r="FF226" s="32">
        <v>175000</v>
      </c>
      <c r="FH226" s="32">
        <v>2058073</v>
      </c>
      <c r="FI226" s="32">
        <v>21321</v>
      </c>
      <c r="FJ226" s="32"/>
      <c r="FK226" s="32">
        <v>0</v>
      </c>
      <c r="FM226" s="32">
        <v>175000</v>
      </c>
      <c r="FO226" s="5">
        <v>2082178</v>
      </c>
      <c r="FP226" s="5">
        <v>0</v>
      </c>
      <c r="FQ226" s="5">
        <v>37141</v>
      </c>
      <c r="FR226" s="5">
        <v>0</v>
      </c>
      <c r="FS226" s="5">
        <v>0</v>
      </c>
      <c r="FT226" s="5">
        <v>203000</v>
      </c>
      <c r="FU226" s="5">
        <v>0</v>
      </c>
      <c r="FV226" s="5">
        <v>2037509</v>
      </c>
      <c r="FW226" s="5">
        <v>21321</v>
      </c>
      <c r="FX226" s="5">
        <v>0</v>
      </c>
      <c r="FY226" s="5">
        <v>0</v>
      </c>
      <c r="FZ226" s="5">
        <v>0</v>
      </c>
      <c r="GA226" s="5">
        <v>250000</v>
      </c>
      <c r="GB226" s="5">
        <v>0</v>
      </c>
      <c r="GC226" s="5">
        <v>2103227</v>
      </c>
      <c r="GD226" s="5">
        <v>32493</v>
      </c>
      <c r="GE226" s="5">
        <v>0</v>
      </c>
      <c r="GF226" s="5">
        <v>0</v>
      </c>
      <c r="GG226" s="5">
        <v>0</v>
      </c>
      <c r="GH226" s="5">
        <v>90561</v>
      </c>
      <c r="GI226" s="5">
        <v>0</v>
      </c>
      <c r="GJ226" s="5">
        <f>INDEX(Sheet1!$D$2:$D$434,MATCH(Data!B226,Sheet1!$B$2:$B$434,0))</f>
        <v>2164145</v>
      </c>
      <c r="GK226" s="5">
        <f>INDEX(Sheet1!$E$2:$E$434,MATCH(Data!B226,Sheet1!$B$2:$B$434,0))</f>
        <v>32493</v>
      </c>
      <c r="GL226" s="5">
        <f>INDEX(Sheet1!$H$2:$H$434,MATCH(Data!B226,Sheet1!$B$2:$B$434,0))</f>
        <v>0</v>
      </c>
      <c r="GM226" s="5">
        <f>INDEX(Sheet1!$K$2:$K$434,MATCH(Data!B226,Sheet1!$B$2:$B$434,0))</f>
        <v>0</v>
      </c>
      <c r="GN226" s="5">
        <f>INDEX(Sheet1!$F$2:$F$434,MATCH(Data!B226,Sheet1!$B$2:$B$434,0))</f>
        <v>0</v>
      </c>
      <c r="GO226" s="5">
        <f>INDEX(Sheet1!$I$2:$I$434,MATCH(Data!B226,Sheet1!$B$2:$B$434,0))</f>
        <v>54660</v>
      </c>
      <c r="GP226" s="5">
        <f>INDEX(Sheet1!$J$2:$J$434,MATCH(Data!B226,Sheet1!$B$2:$B$434,0))</f>
        <v>0</v>
      </c>
      <c r="GQ226" s="5">
        <v>2217710</v>
      </c>
      <c r="GR226" s="5">
        <v>32493</v>
      </c>
      <c r="GS226" s="5">
        <v>0</v>
      </c>
      <c r="GT226" s="5">
        <v>0</v>
      </c>
      <c r="GU226" s="5">
        <v>0</v>
      </c>
      <c r="GV226" s="5">
        <v>222825</v>
      </c>
      <c r="GW226" s="5">
        <v>0</v>
      </c>
    </row>
    <row r="227" spans="1:205" ht="12.75">
      <c r="A227" s="32">
        <v>3500</v>
      </c>
      <c r="B227" s="32" t="s">
        <v>308</v>
      </c>
      <c r="C227" s="32">
        <v>6793561</v>
      </c>
      <c r="D227" s="32">
        <v>0</v>
      </c>
      <c r="E227" s="32">
        <v>690000</v>
      </c>
      <c r="F227" s="32">
        <v>0</v>
      </c>
      <c r="G227" s="32">
        <v>0</v>
      </c>
      <c r="H227" s="32">
        <v>0</v>
      </c>
      <c r="I227" s="32">
        <v>0</v>
      </c>
      <c r="J227" s="32">
        <v>6432746</v>
      </c>
      <c r="K227" s="32">
        <v>4339</v>
      </c>
      <c r="L227" s="32">
        <v>1545606</v>
      </c>
      <c r="M227" s="32">
        <v>0</v>
      </c>
      <c r="N227" s="32">
        <v>0</v>
      </c>
      <c r="O227" s="32">
        <v>0</v>
      </c>
      <c r="P227" s="32">
        <v>0</v>
      </c>
      <c r="Q227" s="32">
        <v>6076278</v>
      </c>
      <c r="R227" s="32">
        <v>4339</v>
      </c>
      <c r="S227" s="32">
        <v>1353044</v>
      </c>
      <c r="T227" s="32">
        <v>0</v>
      </c>
      <c r="U227" s="32">
        <v>0</v>
      </c>
      <c r="V227" s="32">
        <v>0</v>
      </c>
      <c r="W227" s="32">
        <v>0</v>
      </c>
      <c r="X227" s="32">
        <v>4664568</v>
      </c>
      <c r="Y227" s="32">
        <v>4339</v>
      </c>
      <c r="Z227" s="32">
        <v>2682952</v>
      </c>
      <c r="AA227" s="32">
        <v>0</v>
      </c>
      <c r="AB227" s="32">
        <v>0</v>
      </c>
      <c r="AC227" s="32">
        <v>0</v>
      </c>
      <c r="AD227" s="32">
        <v>0</v>
      </c>
      <c r="AE227" s="32">
        <v>5173208</v>
      </c>
      <c r="AF227" s="32">
        <v>4339</v>
      </c>
      <c r="AG227" s="32">
        <v>3089991</v>
      </c>
      <c r="AH227" s="32">
        <v>0</v>
      </c>
      <c r="AI227" s="32">
        <v>0</v>
      </c>
      <c r="AJ227" s="32">
        <v>0</v>
      </c>
      <c r="AK227" s="32">
        <v>0</v>
      </c>
      <c r="AL227" s="32">
        <v>5118985</v>
      </c>
      <c r="AM227" s="32">
        <v>4339</v>
      </c>
      <c r="AN227" s="32">
        <v>3029961</v>
      </c>
      <c r="AO227" s="32">
        <v>0</v>
      </c>
      <c r="AP227" s="32">
        <v>0</v>
      </c>
      <c r="AQ227" s="32">
        <v>0</v>
      </c>
      <c r="AR227" s="32">
        <v>0</v>
      </c>
      <c r="AS227" s="32">
        <v>5297423</v>
      </c>
      <c r="AT227" s="32">
        <v>4339</v>
      </c>
      <c r="AU227" s="32">
        <v>3033559</v>
      </c>
      <c r="AV227" s="32">
        <v>0</v>
      </c>
      <c r="AW227" s="32">
        <v>0</v>
      </c>
      <c r="AX227" s="32">
        <v>0</v>
      </c>
      <c r="AY227" s="32">
        <v>420</v>
      </c>
      <c r="AZ227" s="32">
        <v>5862945</v>
      </c>
      <c r="BA227" s="32">
        <v>4339</v>
      </c>
      <c r="BB227" s="32">
        <v>3031641</v>
      </c>
      <c r="BC227" s="32">
        <v>0</v>
      </c>
      <c r="BD227" s="32">
        <v>0</v>
      </c>
      <c r="BE227" s="32">
        <v>0</v>
      </c>
      <c r="BF227" s="32">
        <v>437</v>
      </c>
      <c r="BG227" s="32">
        <v>6422627</v>
      </c>
      <c r="BH227" s="32">
        <v>4339</v>
      </c>
      <c r="BI227" s="32">
        <v>3035802</v>
      </c>
      <c r="BJ227" s="32">
        <v>0</v>
      </c>
      <c r="BK227" s="32">
        <v>0</v>
      </c>
      <c r="BL227" s="32">
        <v>0</v>
      </c>
      <c r="BM227" s="32">
        <v>279</v>
      </c>
      <c r="BN227" s="32">
        <v>6693108</v>
      </c>
      <c r="BO227" s="32">
        <v>4339</v>
      </c>
      <c r="BP227" s="32">
        <v>3021680</v>
      </c>
      <c r="BQ227" s="32">
        <v>0</v>
      </c>
      <c r="BR227" s="32">
        <v>0</v>
      </c>
      <c r="BS227" s="32">
        <v>0</v>
      </c>
      <c r="BT227" s="32">
        <v>19</v>
      </c>
      <c r="BU227" s="32">
        <v>6636719</v>
      </c>
      <c r="BV227" s="32">
        <v>4339</v>
      </c>
      <c r="BW227" s="32">
        <v>3024126</v>
      </c>
      <c r="BX227" s="32">
        <v>0</v>
      </c>
      <c r="BY227" s="32">
        <v>0</v>
      </c>
      <c r="BZ227" s="32">
        <v>20372</v>
      </c>
      <c r="CA227" s="32">
        <v>55</v>
      </c>
      <c r="CB227" s="32">
        <v>6864030</v>
      </c>
      <c r="CC227" s="32">
        <v>0</v>
      </c>
      <c r="CD227" s="32">
        <v>2947886</v>
      </c>
      <c r="CE227" s="32">
        <v>0</v>
      </c>
      <c r="CF227" s="32">
        <v>0</v>
      </c>
      <c r="CG227" s="32">
        <v>52500</v>
      </c>
      <c r="CH227" s="32">
        <v>523</v>
      </c>
      <c r="CI227" s="32">
        <v>5893205</v>
      </c>
      <c r="CJ227" s="32">
        <v>345203</v>
      </c>
      <c r="CK227" s="32">
        <v>3000041</v>
      </c>
      <c r="CL227" s="32">
        <v>0</v>
      </c>
      <c r="CN227" s="32">
        <v>87500</v>
      </c>
      <c r="CO227" s="32">
        <v>277</v>
      </c>
      <c r="CP227" s="32">
        <v>6019771</v>
      </c>
      <c r="CQ227" s="32">
        <v>309653</v>
      </c>
      <c r="CR227" s="32">
        <v>2131922</v>
      </c>
      <c r="CS227" s="32">
        <v>0</v>
      </c>
      <c r="CU227" s="32">
        <v>103000</v>
      </c>
      <c r="CV227" s="32">
        <v>368</v>
      </c>
      <c r="CW227" s="32">
        <v>6756131</v>
      </c>
      <c r="CX227" s="32">
        <v>327428</v>
      </c>
      <c r="CY227" s="32">
        <v>2074598</v>
      </c>
      <c r="CZ227" s="32">
        <v>0</v>
      </c>
      <c r="DB227" s="32">
        <v>119000</v>
      </c>
      <c r="DC227" s="32">
        <v>2518</v>
      </c>
      <c r="DD227" s="32">
        <v>6737340</v>
      </c>
      <c r="DE227" s="32">
        <v>327428</v>
      </c>
      <c r="DF227" s="32">
        <v>2014973</v>
      </c>
      <c r="DG227" s="32">
        <v>0</v>
      </c>
      <c r="DI227" s="32">
        <v>169000</v>
      </c>
      <c r="DK227" s="32">
        <v>7817654</v>
      </c>
      <c r="DL227" s="32">
        <v>327428</v>
      </c>
      <c r="DM227" s="32">
        <v>1974704</v>
      </c>
      <c r="DN227" s="32">
        <v>0</v>
      </c>
      <c r="DP227" s="32">
        <v>159000</v>
      </c>
      <c r="DQ227" s="32">
        <v>2987</v>
      </c>
      <c r="DR227" s="32">
        <v>8638396</v>
      </c>
      <c r="DS227" s="32">
        <v>327428</v>
      </c>
      <c r="DT227" s="32">
        <v>1933161</v>
      </c>
      <c r="DU227" s="32">
        <v>0</v>
      </c>
      <c r="DW227" s="32">
        <v>309000</v>
      </c>
      <c r="DX227" s="38">
        <v>7473</v>
      </c>
      <c r="DY227" s="36">
        <v>8302316</v>
      </c>
      <c r="DZ227" s="36">
        <v>317883</v>
      </c>
      <c r="EA227" s="38">
        <v>1925122</v>
      </c>
      <c r="EB227" s="32">
        <v>0</v>
      </c>
      <c r="ED227" s="32">
        <v>300000</v>
      </c>
      <c r="EF227" s="32">
        <v>8019575</v>
      </c>
      <c r="EG227" s="32">
        <v>315883</v>
      </c>
      <c r="EH227" s="32">
        <v>1860348</v>
      </c>
      <c r="EI227" s="32">
        <v>0</v>
      </c>
      <c r="EK227" s="32">
        <v>245000</v>
      </c>
      <c r="EM227" s="32">
        <v>9501570</v>
      </c>
      <c r="EN227" s="32">
        <v>316883</v>
      </c>
      <c r="EO227" s="32">
        <v>1146491</v>
      </c>
      <c r="EP227" s="32">
        <v>0</v>
      </c>
      <c r="ET227" s="32">
        <v>9786013</v>
      </c>
      <c r="EU227" s="32">
        <v>314383</v>
      </c>
      <c r="EV227" s="32">
        <v>1522049</v>
      </c>
      <c r="EW227" s="32">
        <v>0</v>
      </c>
      <c r="FA227" s="32">
        <v>9196128</v>
      </c>
      <c r="FB227" s="32">
        <v>317920</v>
      </c>
      <c r="FC227" s="32">
        <v>1525306</v>
      </c>
      <c r="FD227" s="32">
        <v>0</v>
      </c>
      <c r="FF227" s="32">
        <v>76000</v>
      </c>
      <c r="FH227" s="32">
        <v>8564835</v>
      </c>
      <c r="FI227" s="32">
        <v>315520</v>
      </c>
      <c r="FJ227" s="32">
        <v>1522273</v>
      </c>
      <c r="FK227" s="32">
        <v>0</v>
      </c>
      <c r="FL227" s="32"/>
      <c r="FM227" s="32">
        <v>138745</v>
      </c>
      <c r="FO227" s="5">
        <v>8692742</v>
      </c>
      <c r="FP227" s="5">
        <v>317180</v>
      </c>
      <c r="FQ227" s="5">
        <v>1522555</v>
      </c>
      <c r="FR227" s="5">
        <v>0</v>
      </c>
      <c r="FS227" s="5">
        <v>0</v>
      </c>
      <c r="FT227" s="5">
        <v>138745</v>
      </c>
      <c r="FU227" s="5">
        <v>0</v>
      </c>
      <c r="FV227" s="5">
        <v>10423795</v>
      </c>
      <c r="FW227" s="5">
        <v>317743</v>
      </c>
      <c r="FX227" s="5">
        <v>0</v>
      </c>
      <c r="FY227" s="5">
        <v>0</v>
      </c>
      <c r="FZ227" s="5">
        <v>0</v>
      </c>
      <c r="GA227" s="5">
        <v>138745</v>
      </c>
      <c r="GB227" s="5">
        <v>0</v>
      </c>
      <c r="GC227" s="5">
        <v>10231050</v>
      </c>
      <c r="GD227" s="5">
        <v>582245</v>
      </c>
      <c r="GE227" s="5">
        <v>0</v>
      </c>
      <c r="GF227" s="5">
        <v>0</v>
      </c>
      <c r="GG227" s="5">
        <v>0</v>
      </c>
      <c r="GH227" s="5">
        <v>138745</v>
      </c>
      <c r="GI227" s="5">
        <v>0</v>
      </c>
      <c r="GJ227" s="5">
        <f>INDEX(Sheet1!$D$2:$D$434,MATCH(Data!B227,Sheet1!$B$2:$B$434,0))</f>
        <v>10690224</v>
      </c>
      <c r="GK227" s="5">
        <f>INDEX(Sheet1!$E$2:$E$434,MATCH(Data!B227,Sheet1!$B$2:$B$434,0))</f>
        <v>570760</v>
      </c>
      <c r="GL227" s="5">
        <f>INDEX(Sheet1!$H$2:$H$434,MATCH(Data!B227,Sheet1!$B$2:$B$434,0))</f>
        <v>0</v>
      </c>
      <c r="GM227" s="5">
        <f>INDEX(Sheet1!$K$2:$K$434,MATCH(Data!B227,Sheet1!$B$2:$B$434,0))</f>
        <v>0</v>
      </c>
      <c r="GN227" s="5">
        <f>INDEX(Sheet1!$F$2:$F$434,MATCH(Data!B227,Sheet1!$B$2:$B$434,0))</f>
        <v>0</v>
      </c>
      <c r="GO227" s="5">
        <f>INDEX(Sheet1!$I$2:$I$434,MATCH(Data!B227,Sheet1!$B$2:$B$434,0))</f>
        <v>166135</v>
      </c>
      <c r="GP227" s="5">
        <f>INDEX(Sheet1!$J$2:$J$434,MATCH(Data!B227,Sheet1!$B$2:$B$434,0))</f>
        <v>0</v>
      </c>
      <c r="GQ227" s="5">
        <v>9960417</v>
      </c>
      <c r="GR227" s="5">
        <v>546603</v>
      </c>
      <c r="GS227" s="5">
        <v>0</v>
      </c>
      <c r="GT227" s="5">
        <v>0</v>
      </c>
      <c r="GU227" s="5">
        <v>0</v>
      </c>
      <c r="GV227" s="5">
        <v>166000</v>
      </c>
      <c r="GW227" s="5">
        <v>0</v>
      </c>
    </row>
    <row r="228" spans="1:205" ht="12.75">
      <c r="A228" s="32">
        <v>3528</v>
      </c>
      <c r="B228" s="32" t="s">
        <v>309</v>
      </c>
      <c r="C228" s="32">
        <v>2056486</v>
      </c>
      <c r="D228" s="32">
        <v>0</v>
      </c>
      <c r="E228" s="32">
        <v>364733</v>
      </c>
      <c r="F228" s="32">
        <v>0</v>
      </c>
      <c r="G228" s="32">
        <v>0</v>
      </c>
      <c r="H228" s="32">
        <v>0</v>
      </c>
      <c r="I228" s="32">
        <v>0</v>
      </c>
      <c r="J228" s="32">
        <v>2010279</v>
      </c>
      <c r="K228" s="32">
        <v>15408</v>
      </c>
      <c r="L228" s="32">
        <v>362944</v>
      </c>
      <c r="M228" s="32">
        <v>0</v>
      </c>
      <c r="N228" s="32">
        <v>0</v>
      </c>
      <c r="O228" s="32">
        <v>0</v>
      </c>
      <c r="P228" s="32">
        <v>0</v>
      </c>
      <c r="Q228" s="32">
        <v>2200822</v>
      </c>
      <c r="R228" s="32">
        <v>15408</v>
      </c>
      <c r="S228" s="32">
        <v>751060</v>
      </c>
      <c r="T228" s="32">
        <v>0</v>
      </c>
      <c r="U228" s="32">
        <v>0</v>
      </c>
      <c r="V228" s="32">
        <v>0</v>
      </c>
      <c r="W228" s="32">
        <v>0</v>
      </c>
      <c r="X228" s="32">
        <v>1468611</v>
      </c>
      <c r="Y228" s="32">
        <v>15408</v>
      </c>
      <c r="Z228" s="32">
        <v>822982</v>
      </c>
      <c r="AA228" s="32">
        <v>0</v>
      </c>
      <c r="AB228" s="32">
        <v>0</v>
      </c>
      <c r="AC228" s="32">
        <v>0</v>
      </c>
      <c r="AD228" s="32">
        <v>0</v>
      </c>
      <c r="AE228" s="32">
        <v>1929775</v>
      </c>
      <c r="AF228" s="32">
        <v>15407</v>
      </c>
      <c r="AG228" s="32">
        <v>823941</v>
      </c>
      <c r="AH228" s="32">
        <v>0</v>
      </c>
      <c r="AI228" s="32">
        <v>0</v>
      </c>
      <c r="AJ228" s="32">
        <v>0</v>
      </c>
      <c r="AK228" s="32">
        <v>0</v>
      </c>
      <c r="AL228" s="32">
        <v>1781170</v>
      </c>
      <c r="AM228" s="32">
        <v>3079</v>
      </c>
      <c r="AN228" s="32">
        <v>869485</v>
      </c>
      <c r="AO228" s="32">
        <v>0</v>
      </c>
      <c r="AP228" s="32">
        <v>0</v>
      </c>
      <c r="AQ228" s="32">
        <v>0</v>
      </c>
      <c r="AR228" s="32">
        <v>0</v>
      </c>
      <c r="AS228" s="32">
        <v>1866000</v>
      </c>
      <c r="AT228" s="32">
        <v>0</v>
      </c>
      <c r="AU228" s="32">
        <v>870920</v>
      </c>
      <c r="AV228" s="32">
        <v>0</v>
      </c>
      <c r="AW228" s="32">
        <v>0</v>
      </c>
      <c r="AX228" s="32">
        <v>0</v>
      </c>
      <c r="AY228" s="32">
        <v>0</v>
      </c>
      <c r="AZ228" s="32">
        <v>1962555</v>
      </c>
      <c r="BA228" s="32">
        <v>0</v>
      </c>
      <c r="BB228" s="32">
        <v>870400</v>
      </c>
      <c r="BC228" s="32">
        <v>0</v>
      </c>
      <c r="BD228" s="32">
        <v>0</v>
      </c>
      <c r="BE228" s="32">
        <v>0</v>
      </c>
      <c r="BF228" s="32">
        <v>0</v>
      </c>
      <c r="BG228" s="32">
        <v>1928773</v>
      </c>
      <c r="BH228" s="32">
        <v>0</v>
      </c>
      <c r="BI228" s="32">
        <v>909600</v>
      </c>
      <c r="BJ228" s="32">
        <v>0</v>
      </c>
      <c r="BK228" s="32">
        <v>0</v>
      </c>
      <c r="BL228" s="32">
        <v>0</v>
      </c>
      <c r="BM228" s="32">
        <v>0</v>
      </c>
      <c r="BN228" s="32">
        <v>2161183</v>
      </c>
      <c r="BO228" s="32">
        <v>0</v>
      </c>
      <c r="BP228" s="32">
        <v>925789</v>
      </c>
      <c r="BQ228" s="32">
        <v>0</v>
      </c>
      <c r="BR228" s="32">
        <v>0</v>
      </c>
      <c r="BS228" s="32">
        <v>6736</v>
      </c>
      <c r="BT228" s="32">
        <v>0</v>
      </c>
      <c r="BU228" s="32">
        <v>2081946</v>
      </c>
      <c r="BV228" s="32">
        <v>0</v>
      </c>
      <c r="BW228" s="32">
        <v>950949</v>
      </c>
      <c r="BX228" s="32">
        <v>0</v>
      </c>
      <c r="BY228" s="32">
        <v>0</v>
      </c>
      <c r="BZ228" s="32">
        <v>2918</v>
      </c>
      <c r="CA228" s="32">
        <v>0</v>
      </c>
      <c r="CB228" s="32">
        <v>2445127</v>
      </c>
      <c r="CC228" s="32">
        <v>0</v>
      </c>
      <c r="CD228" s="32">
        <v>997459</v>
      </c>
      <c r="CE228" s="32">
        <v>0</v>
      </c>
      <c r="CF228" s="32">
        <v>0</v>
      </c>
      <c r="CG228" s="32">
        <v>4622</v>
      </c>
      <c r="CH228" s="32">
        <v>0</v>
      </c>
      <c r="CI228" s="32">
        <v>2294517</v>
      </c>
      <c r="CK228" s="32">
        <v>1029021</v>
      </c>
      <c r="CL228" s="32">
        <v>0</v>
      </c>
      <c r="CN228" s="32">
        <v>5701</v>
      </c>
      <c r="CO228" s="32">
        <v>0</v>
      </c>
      <c r="CP228" s="32">
        <v>2976401</v>
      </c>
      <c r="CR228" s="32">
        <v>1065625</v>
      </c>
      <c r="CS228" s="32">
        <v>0</v>
      </c>
      <c r="CU228" s="32">
        <v>5776</v>
      </c>
      <c r="CV228" s="32">
        <v>0</v>
      </c>
      <c r="CW228" s="32">
        <v>3198282</v>
      </c>
      <c r="CY228" s="32">
        <v>906239</v>
      </c>
      <c r="CZ228" s="32">
        <v>0</v>
      </c>
      <c r="DB228" s="32">
        <v>6180</v>
      </c>
      <c r="DC228" s="32">
        <v>0</v>
      </c>
      <c r="DD228" s="32">
        <v>3132882</v>
      </c>
      <c r="DF228" s="32">
        <v>743405</v>
      </c>
      <c r="DG228" s="32">
        <v>0</v>
      </c>
      <c r="DI228" s="32">
        <v>6185</v>
      </c>
      <c r="DK228" s="32">
        <v>3387801</v>
      </c>
      <c r="DM228" s="32">
        <v>739426</v>
      </c>
      <c r="DN228" s="32">
        <v>0</v>
      </c>
      <c r="DP228" s="32">
        <v>6218</v>
      </c>
      <c r="DR228" s="32">
        <v>3747281</v>
      </c>
      <c r="DT228" s="32">
        <v>608102</v>
      </c>
      <c r="DU228" s="32">
        <v>0</v>
      </c>
      <c r="DW228" s="32">
        <v>6309</v>
      </c>
      <c r="DX228" s="35"/>
      <c r="DY228" s="36">
        <v>3796708</v>
      </c>
      <c r="DZ228" s="37"/>
      <c r="EA228" s="38">
        <v>595228</v>
      </c>
      <c r="EB228" s="32">
        <v>0</v>
      </c>
      <c r="ED228" s="32">
        <v>5322</v>
      </c>
      <c r="EF228" s="32">
        <v>3913772</v>
      </c>
      <c r="EH228" s="32">
        <v>478164</v>
      </c>
      <c r="EI228" s="32">
        <v>0</v>
      </c>
      <c r="EK228" s="32">
        <v>5322</v>
      </c>
      <c r="EM228" s="32">
        <v>4051618</v>
      </c>
      <c r="EO228" s="32">
        <v>223351</v>
      </c>
      <c r="EP228" s="32">
        <v>0</v>
      </c>
      <c r="EQ228" s="32">
        <v>200000</v>
      </c>
      <c r="ET228" s="32">
        <v>4021010</v>
      </c>
      <c r="EV228" s="32">
        <v>427500</v>
      </c>
      <c r="EW228" s="32">
        <v>0</v>
      </c>
      <c r="EX228" s="32">
        <v>200000</v>
      </c>
      <c r="FA228" s="32">
        <v>4037553</v>
      </c>
      <c r="FC228" s="32">
        <v>529000</v>
      </c>
      <c r="FD228" s="32">
        <v>0</v>
      </c>
      <c r="FE228" s="32">
        <v>200000</v>
      </c>
      <c r="FH228" s="32">
        <v>3964538</v>
      </c>
      <c r="FI228" s="32"/>
      <c r="FJ228" s="32">
        <v>529000</v>
      </c>
      <c r="FK228" s="32">
        <v>0</v>
      </c>
      <c r="FL228" s="32">
        <v>200000</v>
      </c>
      <c r="FM228" s="32"/>
      <c r="FO228" s="5">
        <v>4191985</v>
      </c>
      <c r="FP228" s="5">
        <v>0</v>
      </c>
      <c r="FQ228" s="5">
        <v>338540</v>
      </c>
      <c r="FR228" s="5">
        <v>0</v>
      </c>
      <c r="FS228" s="5">
        <v>200000</v>
      </c>
      <c r="FT228" s="5">
        <v>0</v>
      </c>
      <c r="FU228" s="5">
        <v>0</v>
      </c>
      <c r="FV228" s="5">
        <v>4217361</v>
      </c>
      <c r="FW228" s="5">
        <v>0</v>
      </c>
      <c r="FX228" s="5">
        <v>0</v>
      </c>
      <c r="FY228" s="5">
        <v>0</v>
      </c>
      <c r="FZ228" s="5">
        <v>1000</v>
      </c>
      <c r="GA228" s="5">
        <v>0</v>
      </c>
      <c r="GB228" s="5">
        <v>0</v>
      </c>
      <c r="GC228" s="5">
        <v>4449371</v>
      </c>
      <c r="GD228" s="5">
        <v>7795</v>
      </c>
      <c r="GE228" s="5">
        <v>0</v>
      </c>
      <c r="GF228" s="5">
        <v>0</v>
      </c>
      <c r="GG228" s="5">
        <v>1000</v>
      </c>
      <c r="GH228" s="5">
        <v>0</v>
      </c>
      <c r="GI228" s="5">
        <v>0</v>
      </c>
      <c r="GJ228" s="5">
        <f>INDEX(Sheet1!$D$2:$D$434,MATCH(Data!B228,Sheet1!$B$2:$B$434,0))</f>
        <v>4530700</v>
      </c>
      <c r="GK228" s="5">
        <f>INDEX(Sheet1!$E$2:$E$434,MATCH(Data!B228,Sheet1!$B$2:$B$434,0))</f>
        <v>63916</v>
      </c>
      <c r="GL228" s="5">
        <f>INDEX(Sheet1!$H$2:$H$434,MATCH(Data!B228,Sheet1!$B$2:$B$434,0))</f>
        <v>0</v>
      </c>
      <c r="GM228" s="5">
        <f>INDEX(Sheet1!$K$2:$K$434,MATCH(Data!B228,Sheet1!$B$2:$B$434,0))</f>
        <v>0</v>
      </c>
      <c r="GN228" s="5">
        <f>INDEX(Sheet1!$F$2:$F$434,MATCH(Data!B228,Sheet1!$B$2:$B$434,0))</f>
        <v>1000</v>
      </c>
      <c r="GO228" s="5">
        <f>INDEX(Sheet1!$I$2:$I$434,MATCH(Data!B228,Sheet1!$B$2:$B$434,0))</f>
        <v>0</v>
      </c>
      <c r="GP228" s="5">
        <f>INDEX(Sheet1!$J$2:$J$434,MATCH(Data!B228,Sheet1!$B$2:$B$434,0))</f>
        <v>0</v>
      </c>
      <c r="GQ228" s="5">
        <v>4232311</v>
      </c>
      <c r="GR228" s="5">
        <v>61028</v>
      </c>
      <c r="GS228" s="5">
        <v>0</v>
      </c>
      <c r="GT228" s="5">
        <v>0</v>
      </c>
      <c r="GU228" s="5">
        <v>1000</v>
      </c>
      <c r="GV228" s="5">
        <v>0</v>
      </c>
      <c r="GW228" s="5">
        <v>0</v>
      </c>
    </row>
    <row r="229" spans="1:205" ht="12.75">
      <c r="A229" s="32">
        <v>3549</v>
      </c>
      <c r="B229" s="32" t="s">
        <v>310</v>
      </c>
      <c r="C229" s="32">
        <v>21054000</v>
      </c>
      <c r="D229" s="32">
        <v>0</v>
      </c>
      <c r="E229" s="32">
        <v>2175000</v>
      </c>
      <c r="F229" s="32">
        <v>0</v>
      </c>
      <c r="G229" s="32">
        <v>650000</v>
      </c>
      <c r="H229" s="32">
        <v>90000</v>
      </c>
      <c r="I229" s="32">
        <v>0</v>
      </c>
      <c r="J229" s="32">
        <v>21568000</v>
      </c>
      <c r="K229" s="32">
        <v>0</v>
      </c>
      <c r="L229" s="32">
        <v>3240000</v>
      </c>
      <c r="M229" s="32">
        <v>0</v>
      </c>
      <c r="N229" s="32">
        <v>540000</v>
      </c>
      <c r="O229" s="32">
        <v>93000</v>
      </c>
      <c r="P229" s="32">
        <v>0</v>
      </c>
      <c r="Q229" s="32">
        <v>23456470</v>
      </c>
      <c r="R229" s="32">
        <v>0</v>
      </c>
      <c r="S229" s="32">
        <v>3684192</v>
      </c>
      <c r="T229" s="32">
        <v>0</v>
      </c>
      <c r="U229" s="32">
        <v>450000</v>
      </c>
      <c r="V229" s="32">
        <v>97000</v>
      </c>
      <c r="W229" s="32">
        <v>18843</v>
      </c>
      <c r="X229" s="32">
        <v>21389712</v>
      </c>
      <c r="Y229" s="32">
        <v>0</v>
      </c>
      <c r="Z229" s="32">
        <v>3746961</v>
      </c>
      <c r="AA229" s="32">
        <v>0</v>
      </c>
      <c r="AB229" s="32">
        <v>200000</v>
      </c>
      <c r="AC229" s="32">
        <v>100000</v>
      </c>
      <c r="AD229" s="32">
        <v>58023</v>
      </c>
      <c r="AE229" s="32">
        <v>21958773</v>
      </c>
      <c r="AF229" s="32">
        <v>0</v>
      </c>
      <c r="AG229" s="32">
        <v>3747785</v>
      </c>
      <c r="AH229" s="32">
        <v>0</v>
      </c>
      <c r="AI229" s="32">
        <v>200000</v>
      </c>
      <c r="AJ229" s="32">
        <v>104000</v>
      </c>
      <c r="AK229" s="32">
        <v>12379</v>
      </c>
      <c r="AL229" s="32">
        <v>23549551</v>
      </c>
      <c r="AM229" s="32">
        <v>0</v>
      </c>
      <c r="AN229" s="32">
        <v>3425600</v>
      </c>
      <c r="AO229" s="32">
        <v>0</v>
      </c>
      <c r="AP229" s="32">
        <v>250000</v>
      </c>
      <c r="AQ229" s="32">
        <v>108000</v>
      </c>
      <c r="AR229" s="32">
        <v>29098</v>
      </c>
      <c r="AS229" s="32">
        <v>24782444</v>
      </c>
      <c r="AT229" s="32">
        <v>0</v>
      </c>
      <c r="AU229" s="32">
        <v>3425600</v>
      </c>
      <c r="AV229" s="32">
        <v>0</v>
      </c>
      <c r="AW229" s="32">
        <v>250000</v>
      </c>
      <c r="AX229" s="32">
        <v>184800</v>
      </c>
      <c r="AY229" s="32">
        <v>11209</v>
      </c>
      <c r="AZ229" s="32">
        <v>25346861</v>
      </c>
      <c r="BA229" s="32">
        <v>0</v>
      </c>
      <c r="BB229" s="32">
        <v>3895736</v>
      </c>
      <c r="BC229" s="32">
        <v>0</v>
      </c>
      <c r="BD229" s="32">
        <v>250000</v>
      </c>
      <c r="BE229" s="32">
        <v>199500</v>
      </c>
      <c r="BF229" s="32">
        <v>36000</v>
      </c>
      <c r="BG229" s="32">
        <v>26258905</v>
      </c>
      <c r="BH229" s="32">
        <v>103056</v>
      </c>
      <c r="BI229" s="32">
        <v>4034596</v>
      </c>
      <c r="BJ229" s="32">
        <v>0</v>
      </c>
      <c r="BK229" s="32">
        <v>275000</v>
      </c>
      <c r="BL229" s="32">
        <v>210000</v>
      </c>
      <c r="BM229" s="32">
        <v>13058</v>
      </c>
      <c r="BN229" s="32">
        <v>31561359</v>
      </c>
      <c r="BO229" s="32">
        <v>234000</v>
      </c>
      <c r="BP229" s="32">
        <v>3749811</v>
      </c>
      <c r="BQ229" s="32">
        <v>0</v>
      </c>
      <c r="BR229" s="32">
        <v>275000</v>
      </c>
      <c r="BS229" s="32">
        <v>213074</v>
      </c>
      <c r="BT229" s="32">
        <v>12498</v>
      </c>
      <c r="BU229" s="32">
        <v>35643182</v>
      </c>
      <c r="BV229" s="32">
        <v>336438</v>
      </c>
      <c r="BW229" s="32">
        <v>3760364</v>
      </c>
      <c r="BX229" s="32">
        <v>0</v>
      </c>
      <c r="BY229" s="32">
        <v>275000</v>
      </c>
      <c r="BZ229" s="32">
        <v>220312</v>
      </c>
      <c r="CA229" s="32">
        <v>5019</v>
      </c>
      <c r="CB229" s="32">
        <v>36323246</v>
      </c>
      <c r="CC229" s="32">
        <v>333000</v>
      </c>
      <c r="CD229" s="32">
        <v>3736308</v>
      </c>
      <c r="CE229" s="32">
        <v>0</v>
      </c>
      <c r="CF229" s="32">
        <v>300000</v>
      </c>
      <c r="CG229" s="32">
        <v>258534</v>
      </c>
      <c r="CH229" s="32">
        <v>100175</v>
      </c>
      <c r="CI229" s="32">
        <v>35883919</v>
      </c>
      <c r="CJ229" s="32">
        <v>756869</v>
      </c>
      <c r="CK229" s="32">
        <v>3713519</v>
      </c>
      <c r="CL229" s="32">
        <v>0</v>
      </c>
      <c r="CM229" s="32">
        <v>325000</v>
      </c>
      <c r="CN229" s="32">
        <v>297706</v>
      </c>
      <c r="CO229" s="32">
        <v>45907</v>
      </c>
      <c r="CP229" s="32">
        <v>37760737</v>
      </c>
      <c r="CQ229" s="32">
        <v>647075</v>
      </c>
      <c r="CR229" s="32">
        <v>4488208</v>
      </c>
      <c r="CS229" s="32">
        <v>0</v>
      </c>
      <c r="CT229" s="32">
        <v>325000</v>
      </c>
      <c r="CU229" s="32">
        <v>317883</v>
      </c>
      <c r="CV229" s="32">
        <v>15798</v>
      </c>
      <c r="CW229" s="32">
        <v>42595902</v>
      </c>
      <c r="CX229" s="32">
        <v>108313</v>
      </c>
      <c r="CY229" s="32">
        <v>4514672</v>
      </c>
      <c r="CZ229" s="32">
        <v>0</v>
      </c>
      <c r="DA229" s="32">
        <v>325000</v>
      </c>
      <c r="DB229" s="32">
        <v>332593</v>
      </c>
      <c r="DC229" s="32">
        <v>46599</v>
      </c>
      <c r="DD229" s="32">
        <v>45750265</v>
      </c>
      <c r="DE229" s="32">
        <v>107500</v>
      </c>
      <c r="DF229" s="32">
        <v>4307216</v>
      </c>
      <c r="DG229" s="32">
        <v>0</v>
      </c>
      <c r="DH229" s="32">
        <v>350000</v>
      </c>
      <c r="DI229" s="32">
        <v>345965</v>
      </c>
      <c r="DJ229" s="32">
        <v>19812</v>
      </c>
      <c r="DK229" s="32">
        <v>48772757</v>
      </c>
      <c r="DL229" s="32">
        <v>104500</v>
      </c>
      <c r="DM229" s="32">
        <v>4423915</v>
      </c>
      <c r="DN229" s="32">
        <v>0</v>
      </c>
      <c r="DO229" s="32">
        <v>775000</v>
      </c>
      <c r="DP229" s="32">
        <v>339913</v>
      </c>
      <c r="DQ229" s="32">
        <v>757</v>
      </c>
      <c r="DR229" s="32">
        <v>52170633</v>
      </c>
      <c r="DS229" s="32">
        <v>321750</v>
      </c>
      <c r="DT229" s="32">
        <v>4227323</v>
      </c>
      <c r="DU229" s="32">
        <v>0</v>
      </c>
      <c r="DV229" s="32">
        <v>800000</v>
      </c>
      <c r="DW229" s="32">
        <v>340364</v>
      </c>
      <c r="DX229" s="38">
        <v>11605</v>
      </c>
      <c r="DY229" s="36">
        <v>50913634</v>
      </c>
      <c r="DZ229" s="36">
        <v>320250</v>
      </c>
      <c r="EA229" s="38">
        <v>4382079</v>
      </c>
      <c r="EB229" s="32">
        <v>0</v>
      </c>
      <c r="EC229" s="32">
        <v>825000</v>
      </c>
      <c r="ED229" s="32">
        <v>368890</v>
      </c>
      <c r="EE229" s="32">
        <v>39610</v>
      </c>
      <c r="EF229" s="32">
        <v>53053847</v>
      </c>
      <c r="EG229" s="32">
        <v>400000</v>
      </c>
      <c r="EH229" s="32">
        <v>4371669</v>
      </c>
      <c r="EI229" s="32">
        <v>0</v>
      </c>
      <c r="EJ229" s="32">
        <v>850000</v>
      </c>
      <c r="EK229" s="32">
        <v>373393</v>
      </c>
      <c r="EL229" s="32">
        <v>29380</v>
      </c>
      <c r="EM229" s="32">
        <v>53197725</v>
      </c>
      <c r="EN229" s="32">
        <v>399000</v>
      </c>
      <c r="EO229" s="32">
        <v>6216444</v>
      </c>
      <c r="EP229" s="32">
        <v>0</v>
      </c>
      <c r="EQ229" s="32">
        <v>875000</v>
      </c>
      <c r="ER229" s="32">
        <v>373393</v>
      </c>
      <c r="ES229" s="32">
        <v>26231</v>
      </c>
      <c r="ET229" s="32">
        <v>57151511</v>
      </c>
      <c r="EU229" s="32">
        <v>379326</v>
      </c>
      <c r="EV229" s="32">
        <v>6289816</v>
      </c>
      <c r="EW229" s="32">
        <v>0</v>
      </c>
      <c r="EX229" s="32">
        <v>900000</v>
      </c>
      <c r="EY229" s="32">
        <v>338393</v>
      </c>
      <c r="FA229" s="32">
        <v>60166972</v>
      </c>
      <c r="FB229" s="32">
        <v>143356</v>
      </c>
      <c r="FC229" s="32">
        <v>6279325</v>
      </c>
      <c r="FD229" s="32">
        <v>0</v>
      </c>
      <c r="FE229" s="32">
        <v>925000</v>
      </c>
      <c r="FF229" s="32">
        <v>64173</v>
      </c>
      <c r="FH229" s="32">
        <v>57987946</v>
      </c>
      <c r="FI229" s="32">
        <v>143356</v>
      </c>
      <c r="FJ229" s="32">
        <v>6270476</v>
      </c>
      <c r="FK229" s="32">
        <v>0</v>
      </c>
      <c r="FL229" s="32">
        <v>950000</v>
      </c>
      <c r="FM229" s="32">
        <v>74235</v>
      </c>
      <c r="FO229" s="5">
        <v>59662331</v>
      </c>
      <c r="FP229" s="5">
        <v>143356</v>
      </c>
      <c r="FQ229" s="5">
        <v>6043523</v>
      </c>
      <c r="FR229" s="5">
        <v>0</v>
      </c>
      <c r="FS229" s="5">
        <v>975000</v>
      </c>
      <c r="FT229" s="5">
        <v>69120</v>
      </c>
      <c r="FU229" s="5">
        <v>30450</v>
      </c>
      <c r="FV229" s="5">
        <v>58442638</v>
      </c>
      <c r="FW229" s="5">
        <v>143300</v>
      </c>
      <c r="FX229" s="5">
        <v>6043000</v>
      </c>
      <c r="FY229" s="5">
        <v>0</v>
      </c>
      <c r="FZ229" s="5">
        <v>1000000</v>
      </c>
      <c r="GA229" s="5">
        <v>74000</v>
      </c>
      <c r="GB229" s="5">
        <v>5163</v>
      </c>
      <c r="GC229" s="5">
        <v>59122553</v>
      </c>
      <c r="GD229" s="5">
        <v>143000</v>
      </c>
      <c r="GE229" s="5">
        <v>12601268</v>
      </c>
      <c r="GF229" s="5">
        <v>0</v>
      </c>
      <c r="GG229" s="5">
        <v>1025000</v>
      </c>
      <c r="GH229" s="5">
        <v>42000</v>
      </c>
      <c r="GI229" s="5">
        <v>7816</v>
      </c>
      <c r="GJ229" s="5">
        <f>INDEX(Sheet1!$D$2:$D$434,MATCH(Data!B229,Sheet1!$B$2:$B$434,0))</f>
        <v>66778596</v>
      </c>
      <c r="GK229" s="5">
        <f>INDEX(Sheet1!$E$2:$E$434,MATCH(Data!B229,Sheet1!$B$2:$B$434,0))</f>
        <v>120000</v>
      </c>
      <c r="GL229" s="5">
        <f>INDEX(Sheet1!$H$2:$H$434,MATCH(Data!B229,Sheet1!$B$2:$B$434,0))</f>
        <v>11780919</v>
      </c>
      <c r="GM229" s="5">
        <f>INDEX(Sheet1!$K$2:$K$434,MATCH(Data!B229,Sheet1!$B$2:$B$434,0))</f>
        <v>0</v>
      </c>
      <c r="GN229" s="5">
        <f>INDEX(Sheet1!$F$2:$F$434,MATCH(Data!B229,Sheet1!$B$2:$B$434,0))</f>
        <v>1050000</v>
      </c>
      <c r="GO229" s="5">
        <f>INDEX(Sheet1!$I$2:$I$434,MATCH(Data!B229,Sheet1!$B$2:$B$434,0))</f>
        <v>10000</v>
      </c>
      <c r="GP229" s="5">
        <f>INDEX(Sheet1!$J$2:$J$434,MATCH(Data!B229,Sheet1!$B$2:$B$434,0))</f>
        <v>0</v>
      </c>
      <c r="GQ229" s="5">
        <v>66641076</v>
      </c>
      <c r="GR229" s="5">
        <v>0</v>
      </c>
      <c r="GS229" s="5">
        <v>11835644</v>
      </c>
      <c r="GT229" s="5">
        <v>0</v>
      </c>
      <c r="GU229" s="5">
        <v>1075000</v>
      </c>
      <c r="GV229" s="5">
        <v>38565</v>
      </c>
      <c r="GW229" s="5">
        <v>0</v>
      </c>
    </row>
    <row r="230" spans="1:205" ht="12.75">
      <c r="A230" s="32">
        <v>3612</v>
      </c>
      <c r="B230" s="32" t="s">
        <v>311</v>
      </c>
      <c r="C230" s="32">
        <v>6195000</v>
      </c>
      <c r="D230" s="32">
        <v>0</v>
      </c>
      <c r="E230" s="32">
        <v>710000</v>
      </c>
      <c r="F230" s="32">
        <v>0</v>
      </c>
      <c r="G230" s="32">
        <v>0</v>
      </c>
      <c r="H230" s="32">
        <v>0</v>
      </c>
      <c r="I230" s="32">
        <v>0</v>
      </c>
      <c r="J230" s="32">
        <v>6626527</v>
      </c>
      <c r="K230" s="32">
        <v>0</v>
      </c>
      <c r="L230" s="32">
        <v>760300</v>
      </c>
      <c r="M230" s="32">
        <v>0</v>
      </c>
      <c r="N230" s="32">
        <v>0</v>
      </c>
      <c r="O230" s="32">
        <v>0</v>
      </c>
      <c r="P230" s="32">
        <v>0</v>
      </c>
      <c r="Q230" s="32">
        <v>6316867</v>
      </c>
      <c r="R230" s="32">
        <v>0</v>
      </c>
      <c r="S230" s="32">
        <v>731000</v>
      </c>
      <c r="T230" s="32">
        <v>0</v>
      </c>
      <c r="U230" s="32">
        <v>0</v>
      </c>
      <c r="V230" s="32">
        <v>0</v>
      </c>
      <c r="W230" s="32">
        <v>0</v>
      </c>
      <c r="X230" s="32">
        <v>4780417</v>
      </c>
      <c r="Y230" s="32">
        <v>22506</v>
      </c>
      <c r="Z230" s="32">
        <v>861494</v>
      </c>
      <c r="AA230" s="32">
        <v>0</v>
      </c>
      <c r="AB230" s="32">
        <v>0</v>
      </c>
      <c r="AC230" s="32">
        <v>0</v>
      </c>
      <c r="AD230" s="32">
        <v>0</v>
      </c>
      <c r="AE230" s="32">
        <v>4958350</v>
      </c>
      <c r="AF230" s="32">
        <v>242506</v>
      </c>
      <c r="AG230" s="32">
        <v>882000</v>
      </c>
      <c r="AH230" s="32">
        <v>0</v>
      </c>
      <c r="AI230" s="32">
        <v>0</v>
      </c>
      <c r="AJ230" s="32">
        <v>0</v>
      </c>
      <c r="AK230" s="32">
        <v>0</v>
      </c>
      <c r="AL230" s="32">
        <v>5341922</v>
      </c>
      <c r="AM230" s="32">
        <v>114078</v>
      </c>
      <c r="AN230" s="32">
        <v>1325636</v>
      </c>
      <c r="AO230" s="32">
        <v>0</v>
      </c>
      <c r="AP230" s="32">
        <v>0</v>
      </c>
      <c r="AQ230" s="32">
        <v>0</v>
      </c>
      <c r="AR230" s="32">
        <v>0</v>
      </c>
      <c r="AS230" s="32">
        <v>5460616</v>
      </c>
      <c r="AT230" s="32">
        <v>75000</v>
      </c>
      <c r="AU230" s="32">
        <v>1441267</v>
      </c>
      <c r="AV230" s="32">
        <v>0</v>
      </c>
      <c r="AW230" s="32">
        <v>0</v>
      </c>
      <c r="AX230" s="32">
        <v>0</v>
      </c>
      <c r="AY230" s="32">
        <v>0</v>
      </c>
      <c r="AZ230" s="32">
        <v>5651483</v>
      </c>
      <c r="BA230" s="32">
        <v>65563</v>
      </c>
      <c r="BB230" s="32">
        <v>1470000</v>
      </c>
      <c r="BC230" s="32">
        <v>0</v>
      </c>
      <c r="BD230" s="32">
        <v>0</v>
      </c>
      <c r="BE230" s="32">
        <v>0</v>
      </c>
      <c r="BF230" s="32">
        <v>560</v>
      </c>
      <c r="BG230" s="32">
        <v>6157936</v>
      </c>
      <c r="BH230" s="32">
        <v>0</v>
      </c>
      <c r="BI230" s="32">
        <v>1519443</v>
      </c>
      <c r="BJ230" s="32">
        <v>0</v>
      </c>
      <c r="BK230" s="32">
        <v>0</v>
      </c>
      <c r="BL230" s="32">
        <v>0</v>
      </c>
      <c r="BM230" s="32">
        <v>25161</v>
      </c>
      <c r="BN230" s="32">
        <v>6529224</v>
      </c>
      <c r="BO230" s="32">
        <v>0</v>
      </c>
      <c r="BP230" s="32">
        <v>1563666</v>
      </c>
      <c r="BQ230" s="32">
        <v>0</v>
      </c>
      <c r="BR230" s="32">
        <v>0</v>
      </c>
      <c r="BS230" s="32">
        <v>36000</v>
      </c>
      <c r="BT230" s="32">
        <v>2350</v>
      </c>
      <c r="BU230" s="32">
        <v>7031708</v>
      </c>
      <c r="BV230" s="32">
        <v>132851</v>
      </c>
      <c r="BW230" s="32">
        <v>1525063</v>
      </c>
      <c r="BX230" s="32">
        <v>0</v>
      </c>
      <c r="BY230" s="32">
        <v>0</v>
      </c>
      <c r="BZ230" s="32">
        <v>41066</v>
      </c>
      <c r="CA230" s="32">
        <v>2078</v>
      </c>
      <c r="CB230" s="32">
        <v>7981664</v>
      </c>
      <c r="CC230" s="32">
        <v>140307</v>
      </c>
      <c r="CD230" s="32">
        <v>1666644</v>
      </c>
      <c r="CE230" s="32">
        <v>0</v>
      </c>
      <c r="CF230" s="32">
        <v>0</v>
      </c>
      <c r="CG230" s="32">
        <v>82102</v>
      </c>
      <c r="CH230" s="32">
        <v>1622</v>
      </c>
      <c r="CI230" s="32">
        <v>8115338</v>
      </c>
      <c r="CJ230" s="32">
        <v>148207</v>
      </c>
      <c r="CK230" s="32">
        <v>1619735</v>
      </c>
      <c r="CL230" s="32">
        <v>0</v>
      </c>
      <c r="CN230" s="32">
        <v>82102</v>
      </c>
      <c r="CO230" s="32">
        <v>5003</v>
      </c>
      <c r="CP230" s="32">
        <v>8767225</v>
      </c>
      <c r="CQ230" s="32">
        <v>146900</v>
      </c>
      <c r="CR230" s="32">
        <v>1553891</v>
      </c>
      <c r="CS230" s="32">
        <v>0</v>
      </c>
      <c r="CU230" s="32">
        <v>159442</v>
      </c>
      <c r="CV230" s="32">
        <v>11673</v>
      </c>
      <c r="CW230" s="32">
        <v>9872719</v>
      </c>
      <c r="CX230" s="32">
        <v>153575</v>
      </c>
      <c r="CY230" s="32">
        <v>1406983</v>
      </c>
      <c r="CZ230" s="32">
        <v>0</v>
      </c>
      <c r="DB230" s="32">
        <v>125293</v>
      </c>
      <c r="DC230" s="32">
        <v>1395</v>
      </c>
      <c r="DD230" s="32">
        <v>10696865</v>
      </c>
      <c r="DE230" s="32">
        <v>154988</v>
      </c>
      <c r="DF230" s="32">
        <v>1172469</v>
      </c>
      <c r="DG230" s="32">
        <v>0</v>
      </c>
      <c r="DI230" s="32">
        <v>131924</v>
      </c>
      <c r="DJ230" s="32">
        <v>1513</v>
      </c>
      <c r="DK230" s="32">
        <v>11459400</v>
      </c>
      <c r="DL230" s="32">
        <v>160994</v>
      </c>
      <c r="DM230" s="32">
        <v>1022866</v>
      </c>
      <c r="DN230" s="32">
        <v>0</v>
      </c>
      <c r="DP230" s="32">
        <v>93851</v>
      </c>
      <c r="DQ230" s="32">
        <v>10051</v>
      </c>
      <c r="DR230" s="32">
        <v>12886236</v>
      </c>
      <c r="DS230" s="32">
        <v>166463</v>
      </c>
      <c r="DT230" s="32">
        <v>409350</v>
      </c>
      <c r="DU230" s="32">
        <v>0</v>
      </c>
      <c r="DW230" s="32">
        <v>156061</v>
      </c>
      <c r="DX230" s="38">
        <v>3929</v>
      </c>
      <c r="DY230" s="36">
        <v>12809449</v>
      </c>
      <c r="DZ230" s="36">
        <v>177878</v>
      </c>
      <c r="EA230" s="38">
        <v>842857</v>
      </c>
      <c r="EB230" s="32">
        <v>0</v>
      </c>
      <c r="ED230" s="32">
        <v>179254</v>
      </c>
      <c r="EE230" s="32">
        <v>7316</v>
      </c>
      <c r="EF230" s="32">
        <v>12020557</v>
      </c>
      <c r="EG230" s="32">
        <v>168620</v>
      </c>
      <c r="EH230" s="32">
        <v>812650</v>
      </c>
      <c r="EI230" s="32">
        <v>0</v>
      </c>
      <c r="EK230" s="32">
        <v>173830</v>
      </c>
      <c r="EL230" s="32">
        <v>1875</v>
      </c>
      <c r="EM230" s="32">
        <v>12636745</v>
      </c>
      <c r="EN230" s="32">
        <v>172318</v>
      </c>
      <c r="EO230" s="32">
        <v>754780</v>
      </c>
      <c r="EP230" s="32">
        <v>0</v>
      </c>
      <c r="ER230" s="32">
        <v>179254</v>
      </c>
      <c r="ES230" s="32">
        <v>285</v>
      </c>
      <c r="ET230" s="32">
        <v>12229842</v>
      </c>
      <c r="EU230" s="32">
        <v>170668</v>
      </c>
      <c r="EV230" s="32">
        <v>631750</v>
      </c>
      <c r="EW230" s="32">
        <v>0</v>
      </c>
      <c r="EY230" s="32">
        <v>179254</v>
      </c>
      <c r="EZ230" s="32">
        <v>874</v>
      </c>
      <c r="FA230" s="32">
        <v>12273324</v>
      </c>
      <c r="FB230" s="32">
        <v>173655</v>
      </c>
      <c r="FC230" s="32">
        <v>463835</v>
      </c>
      <c r="FD230" s="32">
        <v>0</v>
      </c>
      <c r="FF230" s="32">
        <v>179254</v>
      </c>
      <c r="FH230" s="32">
        <v>14360905</v>
      </c>
      <c r="FI230" s="32">
        <v>171275</v>
      </c>
      <c r="FJ230" s="32">
        <v>396105</v>
      </c>
      <c r="FK230" s="32">
        <v>0</v>
      </c>
      <c r="FM230" s="32">
        <v>179254</v>
      </c>
      <c r="FN230" s="32">
        <v>6320</v>
      </c>
      <c r="FO230" s="5">
        <v>13806905</v>
      </c>
      <c r="FP230" s="5">
        <v>0</v>
      </c>
      <c r="FQ230" s="5">
        <v>383030</v>
      </c>
      <c r="FR230" s="5">
        <v>0</v>
      </c>
      <c r="FS230" s="5">
        <v>0</v>
      </c>
      <c r="FT230" s="5">
        <v>553589</v>
      </c>
      <c r="FU230" s="5">
        <v>31362</v>
      </c>
      <c r="FV230" s="5">
        <v>14331574</v>
      </c>
      <c r="FW230" s="5">
        <v>0</v>
      </c>
      <c r="FX230" s="5">
        <v>71300</v>
      </c>
      <c r="FY230" s="5">
        <v>0</v>
      </c>
      <c r="FZ230" s="5">
        <v>0</v>
      </c>
      <c r="GA230" s="5">
        <v>253404</v>
      </c>
      <c r="GB230" s="5">
        <v>108</v>
      </c>
      <c r="GC230" s="5">
        <v>15269430</v>
      </c>
      <c r="GD230" s="5">
        <v>0</v>
      </c>
      <c r="GE230" s="5">
        <v>2903081</v>
      </c>
      <c r="GF230" s="5">
        <v>0</v>
      </c>
      <c r="GG230" s="5">
        <v>0</v>
      </c>
      <c r="GH230" s="5">
        <v>237057</v>
      </c>
      <c r="GI230" s="5">
        <v>0</v>
      </c>
      <c r="GJ230" s="5">
        <f>INDEX(Sheet1!$D$2:$D$434,MATCH(Data!B230,Sheet1!$B$2:$B$434,0))</f>
        <v>15554054</v>
      </c>
      <c r="GK230" s="5">
        <f>INDEX(Sheet1!$E$2:$E$434,MATCH(Data!B230,Sheet1!$B$2:$B$434,0))</f>
        <v>0</v>
      </c>
      <c r="GL230" s="5">
        <f>INDEX(Sheet1!$H$2:$H$434,MATCH(Data!B230,Sheet1!$B$2:$B$434,0))</f>
        <v>3643275</v>
      </c>
      <c r="GM230" s="5">
        <f>INDEX(Sheet1!$K$2:$K$434,MATCH(Data!B230,Sheet1!$B$2:$B$434,0))</f>
        <v>0</v>
      </c>
      <c r="GN230" s="5">
        <f>INDEX(Sheet1!$F$2:$F$434,MATCH(Data!B230,Sheet1!$B$2:$B$434,0))</f>
        <v>0</v>
      </c>
      <c r="GO230" s="5">
        <f>INDEX(Sheet1!$I$2:$I$434,MATCH(Data!B230,Sheet1!$B$2:$B$434,0))</f>
        <v>300000</v>
      </c>
      <c r="GP230" s="5">
        <f>INDEX(Sheet1!$J$2:$J$434,MATCH(Data!B230,Sheet1!$B$2:$B$434,0))</f>
        <v>0</v>
      </c>
      <c r="GQ230" s="5">
        <v>14292899</v>
      </c>
      <c r="GR230" s="5">
        <v>0</v>
      </c>
      <c r="GS230" s="5">
        <v>4018400</v>
      </c>
      <c r="GT230" s="5">
        <v>0</v>
      </c>
      <c r="GU230" s="5">
        <v>0</v>
      </c>
      <c r="GV230" s="5">
        <v>700000</v>
      </c>
      <c r="GW230" s="5">
        <v>0</v>
      </c>
    </row>
    <row r="231" spans="1:205" ht="12.75">
      <c r="A231" s="32">
        <v>3619</v>
      </c>
      <c r="B231" s="32" t="s">
        <v>312</v>
      </c>
      <c r="C231" s="32">
        <v>231574843</v>
      </c>
      <c r="D231" s="32">
        <v>0</v>
      </c>
      <c r="E231" s="32">
        <v>289432</v>
      </c>
      <c r="F231" s="32">
        <v>3998038</v>
      </c>
      <c r="G231" s="32">
        <v>0</v>
      </c>
      <c r="H231" s="32">
        <v>4570723</v>
      </c>
      <c r="I231" s="32">
        <v>0</v>
      </c>
      <c r="J231" s="32">
        <v>227397463</v>
      </c>
      <c r="K231" s="32">
        <v>624021</v>
      </c>
      <c r="L231" s="32">
        <v>289432</v>
      </c>
      <c r="M231" s="32">
        <v>5022631</v>
      </c>
      <c r="N231" s="32">
        <v>0</v>
      </c>
      <c r="O231" s="32">
        <v>4771837</v>
      </c>
      <c r="P231" s="32">
        <v>0</v>
      </c>
      <c r="Q231" s="32">
        <v>209065654</v>
      </c>
      <c r="R231" s="32">
        <v>1281504</v>
      </c>
      <c r="S231" s="32">
        <v>289434</v>
      </c>
      <c r="T231" s="32">
        <v>5879074</v>
      </c>
      <c r="U231" s="32">
        <v>0</v>
      </c>
      <c r="V231" s="32">
        <v>4996113</v>
      </c>
      <c r="W231" s="32">
        <v>0</v>
      </c>
      <c r="X231" s="32">
        <v>167933798</v>
      </c>
      <c r="Y231" s="32">
        <v>1281505</v>
      </c>
      <c r="Z231" s="32">
        <v>289434</v>
      </c>
      <c r="AA231" s="32">
        <v>4663221</v>
      </c>
      <c r="AB231" s="32">
        <v>0</v>
      </c>
      <c r="AC231" s="32">
        <v>5333642</v>
      </c>
      <c r="AD231" s="32">
        <v>0</v>
      </c>
      <c r="AE231" s="32">
        <v>151798868</v>
      </c>
      <c r="AF231" s="32">
        <v>2021963</v>
      </c>
      <c r="AG231" s="32">
        <v>289434</v>
      </c>
      <c r="AH231" s="32">
        <v>6913033</v>
      </c>
      <c r="AI231" s="32">
        <v>0</v>
      </c>
      <c r="AJ231" s="32">
        <v>5452011</v>
      </c>
      <c r="AK231" s="32">
        <v>0</v>
      </c>
      <c r="AL231" s="32">
        <v>165210018</v>
      </c>
      <c r="AM231" s="32">
        <v>2275129</v>
      </c>
      <c r="AN231" s="32">
        <v>289434</v>
      </c>
      <c r="AO231" s="32">
        <v>7387676</v>
      </c>
      <c r="AP231" s="32">
        <v>0</v>
      </c>
      <c r="AQ231" s="32">
        <v>5718371</v>
      </c>
      <c r="AR231" s="32">
        <v>0</v>
      </c>
      <c r="AS231" s="32">
        <v>151586031</v>
      </c>
      <c r="AT231" s="32">
        <v>2758674</v>
      </c>
      <c r="AU231" s="32">
        <v>289434</v>
      </c>
      <c r="AV231" s="32">
        <v>9088173</v>
      </c>
      <c r="AW231" s="32">
        <v>0</v>
      </c>
      <c r="AX231" s="32">
        <v>5926868</v>
      </c>
      <c r="AY231" s="32">
        <v>0</v>
      </c>
      <c r="AZ231" s="32">
        <v>160922666</v>
      </c>
      <c r="BA231" s="32">
        <v>2435428</v>
      </c>
      <c r="BB231" s="32">
        <v>289435</v>
      </c>
      <c r="BC231" s="32">
        <v>10219141</v>
      </c>
      <c r="BD231" s="32">
        <v>0</v>
      </c>
      <c r="BE231" s="32">
        <v>6073405</v>
      </c>
      <c r="BF231" s="32">
        <v>0</v>
      </c>
      <c r="BG231" s="32">
        <v>166242388</v>
      </c>
      <c r="BH231" s="32">
        <v>2619634</v>
      </c>
      <c r="BI231" s="32">
        <v>77137</v>
      </c>
      <c r="BJ231" s="32">
        <v>10548536</v>
      </c>
      <c r="BK231" s="32">
        <v>0</v>
      </c>
      <c r="BL231" s="32">
        <v>5795434</v>
      </c>
      <c r="BM231" s="32">
        <v>0</v>
      </c>
      <c r="BN231" s="32">
        <v>168399339</v>
      </c>
      <c r="BO231" s="32">
        <v>4644357</v>
      </c>
      <c r="BP231" s="32">
        <v>0</v>
      </c>
      <c r="BQ231" s="32">
        <v>11082932</v>
      </c>
      <c r="BR231" s="32">
        <v>0</v>
      </c>
      <c r="BS231" s="32">
        <v>8002455</v>
      </c>
      <c r="BT231" s="32">
        <v>0</v>
      </c>
      <c r="BU231" s="32">
        <v>161104545</v>
      </c>
      <c r="BV231" s="32">
        <v>14091442</v>
      </c>
      <c r="BW231" s="32">
        <v>0</v>
      </c>
      <c r="BX231" s="32">
        <v>13275926</v>
      </c>
      <c r="BY231" s="32">
        <v>0</v>
      </c>
      <c r="BZ231" s="32">
        <v>8002455</v>
      </c>
      <c r="CA231" s="32">
        <v>0</v>
      </c>
      <c r="CB231" s="32">
        <v>185280297</v>
      </c>
      <c r="CC231" s="32">
        <v>14159667</v>
      </c>
      <c r="CD231" s="32">
        <v>0</v>
      </c>
      <c r="CE231" s="32">
        <v>11849027</v>
      </c>
      <c r="CF231" s="32">
        <v>0</v>
      </c>
      <c r="CG231" s="32">
        <v>8002455</v>
      </c>
      <c r="CH231" s="32">
        <v>0</v>
      </c>
      <c r="CI231" s="32">
        <v>188243456</v>
      </c>
      <c r="CJ231" s="32">
        <v>17482897</v>
      </c>
      <c r="CL231" s="32">
        <v>12556355</v>
      </c>
      <c r="CN231" s="32">
        <v>8077455</v>
      </c>
      <c r="CO231" s="32">
        <v>0</v>
      </c>
      <c r="CP231" s="32">
        <v>207510572</v>
      </c>
      <c r="CQ231" s="32">
        <v>13507964</v>
      </c>
      <c r="CS231" s="32">
        <v>14070790</v>
      </c>
      <c r="CU231" s="32">
        <v>9327455</v>
      </c>
      <c r="CV231" s="32">
        <v>0</v>
      </c>
      <c r="CW231" s="32">
        <v>240097498</v>
      </c>
      <c r="CZ231" s="32">
        <v>12985785</v>
      </c>
      <c r="DB231" s="32">
        <v>10340610</v>
      </c>
      <c r="DC231" s="32">
        <v>639022</v>
      </c>
      <c r="DD231" s="32">
        <v>274265675</v>
      </c>
      <c r="DE231" s="32">
        <v>1870414</v>
      </c>
      <c r="DG231" s="32">
        <v>13279485</v>
      </c>
      <c r="DI231" s="32">
        <v>11142826</v>
      </c>
      <c r="DJ231" s="32">
        <v>499785</v>
      </c>
      <c r="DK231" s="32">
        <v>282814716</v>
      </c>
      <c r="DL231" s="32">
        <v>2342002</v>
      </c>
      <c r="DN231" s="32">
        <v>12854662</v>
      </c>
      <c r="DP231" s="32">
        <v>10226234</v>
      </c>
      <c r="DQ231" s="32">
        <v>450162</v>
      </c>
      <c r="DR231" s="32">
        <v>274058218</v>
      </c>
      <c r="DS231" s="32">
        <v>5698454</v>
      </c>
      <c r="DU231" s="32">
        <v>12479702</v>
      </c>
      <c r="DW231" s="32">
        <v>13334418</v>
      </c>
      <c r="DX231" s="38">
        <v>415918</v>
      </c>
      <c r="DY231" s="36">
        <v>275183072</v>
      </c>
      <c r="DZ231" s="36">
        <v>5475630</v>
      </c>
      <c r="EA231" s="35"/>
      <c r="EB231" s="32">
        <v>11214451</v>
      </c>
      <c r="ED231" s="32">
        <v>16815871</v>
      </c>
      <c r="EE231" s="32">
        <v>312221</v>
      </c>
      <c r="EF231" s="32">
        <v>277895784</v>
      </c>
      <c r="EG231" s="32">
        <v>5426145</v>
      </c>
      <c r="EI231" s="32">
        <v>10703058</v>
      </c>
      <c r="EK231" s="32">
        <v>17065871</v>
      </c>
      <c r="EL231" s="32">
        <v>217282</v>
      </c>
      <c r="EM231" s="32">
        <v>279681791</v>
      </c>
      <c r="EN231" s="32">
        <v>2477582</v>
      </c>
      <c r="EP231" s="32">
        <v>9434215</v>
      </c>
      <c r="ER231" s="32">
        <v>17065871</v>
      </c>
      <c r="ES231" s="32">
        <v>224991</v>
      </c>
      <c r="ET231" s="32">
        <v>280612144</v>
      </c>
      <c r="EU231" s="32">
        <v>4600529</v>
      </c>
      <c r="EW231" s="32">
        <v>7272090</v>
      </c>
      <c r="EY231" s="32">
        <v>17065871</v>
      </c>
      <c r="FA231" s="32">
        <v>279359174</v>
      </c>
      <c r="FB231" s="32">
        <v>4209121</v>
      </c>
      <c r="FD231" s="32">
        <v>9620858</v>
      </c>
      <c r="FF231" s="32">
        <v>17065871</v>
      </c>
      <c r="FH231" s="32">
        <v>258802427</v>
      </c>
      <c r="FI231" s="32">
        <v>2366738</v>
      </c>
      <c r="FK231" s="32">
        <v>6892711</v>
      </c>
      <c r="FM231" s="32">
        <v>20000000</v>
      </c>
      <c r="FO231" s="5">
        <v>246544119</v>
      </c>
      <c r="FP231" s="5">
        <v>5570269</v>
      </c>
      <c r="FQ231" s="5">
        <v>0</v>
      </c>
      <c r="FR231" s="5">
        <v>4545941</v>
      </c>
      <c r="FS231" s="5">
        <v>0</v>
      </c>
      <c r="FT231" s="5">
        <v>20000000</v>
      </c>
      <c r="FU231" s="5">
        <v>0</v>
      </c>
      <c r="FV231" s="5">
        <v>220573698</v>
      </c>
      <c r="FW231" s="5">
        <v>9816475</v>
      </c>
      <c r="FX231" s="5">
        <v>0</v>
      </c>
      <c r="FY231" s="5">
        <v>3737020</v>
      </c>
      <c r="FZ231" s="5">
        <v>0</v>
      </c>
      <c r="GA231" s="5">
        <v>20000000</v>
      </c>
      <c r="GB231" s="5">
        <v>0</v>
      </c>
      <c r="GC231" s="5">
        <v>227982502</v>
      </c>
      <c r="GD231" s="5">
        <v>9680143</v>
      </c>
      <c r="GE231" s="5">
        <v>0</v>
      </c>
      <c r="GF231" s="5">
        <v>2793389</v>
      </c>
      <c r="GG231" s="5">
        <v>0</v>
      </c>
      <c r="GH231" s="5">
        <v>25225000</v>
      </c>
      <c r="GI231" s="5">
        <v>0</v>
      </c>
      <c r="GJ231" s="5">
        <f>INDEX(Sheet1!$D$2:$D$434,MATCH(Data!B231,Sheet1!$B$2:$B$434,0))</f>
        <v>271805065</v>
      </c>
      <c r="GK231" s="5">
        <f>INDEX(Sheet1!$E$2:$E$434,MATCH(Data!B231,Sheet1!$B$2:$B$434,0))</f>
        <v>8945337</v>
      </c>
      <c r="GL231" s="5">
        <f>INDEX(Sheet1!$H$2:$H$434,MATCH(Data!B231,Sheet1!$B$2:$B$434,0))</f>
        <v>0</v>
      </c>
      <c r="GM231" s="5">
        <f>INDEX(Sheet1!$K$2:$K$434,MATCH(Data!B231,Sheet1!$B$2:$B$434,0))</f>
        <v>242121</v>
      </c>
      <c r="GN231" s="5">
        <f>INDEX(Sheet1!$F$2:$F$434,MATCH(Data!B231,Sheet1!$B$2:$B$434,0))</f>
        <v>0</v>
      </c>
      <c r="GO231" s="5">
        <f>INDEX(Sheet1!$I$2:$I$434,MATCH(Data!B231,Sheet1!$B$2:$B$434,0))</f>
        <v>27225000</v>
      </c>
      <c r="GP231" s="5">
        <f>INDEX(Sheet1!$J$2:$J$434,MATCH(Data!B231,Sheet1!$B$2:$B$434,0))</f>
        <v>0</v>
      </c>
      <c r="GQ231" s="5">
        <v>266988648</v>
      </c>
      <c r="GR231" s="5">
        <v>8995897</v>
      </c>
      <c r="GS231" s="5">
        <v>0</v>
      </c>
      <c r="GT231" s="5">
        <v>231594</v>
      </c>
      <c r="GU231" s="5">
        <v>0</v>
      </c>
      <c r="GV231" s="5">
        <v>29725000</v>
      </c>
      <c r="GW231" s="5">
        <v>0</v>
      </c>
    </row>
    <row r="232" spans="1:205" ht="12.75">
      <c r="A232" s="32">
        <v>3633</v>
      </c>
      <c r="B232" s="32" t="s">
        <v>313</v>
      </c>
      <c r="C232" s="32">
        <v>2240005</v>
      </c>
      <c r="D232" s="32">
        <v>0</v>
      </c>
      <c r="E232" s="32">
        <v>309995</v>
      </c>
      <c r="F232" s="32">
        <v>0</v>
      </c>
      <c r="G232" s="32">
        <v>0</v>
      </c>
      <c r="H232" s="32">
        <v>0</v>
      </c>
      <c r="I232" s="32">
        <v>0</v>
      </c>
      <c r="J232" s="32">
        <v>2215525</v>
      </c>
      <c r="K232" s="32">
        <v>0</v>
      </c>
      <c r="L232" s="32">
        <v>799309</v>
      </c>
      <c r="M232" s="32">
        <v>0</v>
      </c>
      <c r="N232" s="32">
        <v>0</v>
      </c>
      <c r="O232" s="32">
        <v>0</v>
      </c>
      <c r="P232" s="32">
        <v>400.1</v>
      </c>
      <c r="Q232" s="32">
        <v>2147207</v>
      </c>
      <c r="R232" s="32">
        <v>0</v>
      </c>
      <c r="S232" s="32">
        <v>796858</v>
      </c>
      <c r="T232" s="32">
        <v>0</v>
      </c>
      <c r="U232" s="32">
        <v>0</v>
      </c>
      <c r="V232" s="32">
        <v>0</v>
      </c>
      <c r="W232" s="32">
        <v>369.63</v>
      </c>
      <c r="X232" s="32">
        <v>1523329</v>
      </c>
      <c r="Y232" s="32">
        <v>0</v>
      </c>
      <c r="Z232" s="32">
        <v>910791</v>
      </c>
      <c r="AA232" s="32">
        <v>0</v>
      </c>
      <c r="AB232" s="32">
        <v>0</v>
      </c>
      <c r="AC232" s="32">
        <v>0</v>
      </c>
      <c r="AD232" s="32">
        <v>939</v>
      </c>
      <c r="AE232" s="32">
        <v>1671339</v>
      </c>
      <c r="AF232" s="32">
        <v>0</v>
      </c>
      <c r="AG232" s="32">
        <v>891746</v>
      </c>
      <c r="AH232" s="32">
        <v>0</v>
      </c>
      <c r="AI232" s="32">
        <v>0</v>
      </c>
      <c r="AJ232" s="32">
        <v>0</v>
      </c>
      <c r="AK232" s="32">
        <v>1424</v>
      </c>
      <c r="AL232" s="32">
        <v>1774664</v>
      </c>
      <c r="AM232" s="32">
        <v>0</v>
      </c>
      <c r="AN232" s="32">
        <v>906287</v>
      </c>
      <c r="AO232" s="32">
        <v>0</v>
      </c>
      <c r="AP232" s="32">
        <v>0</v>
      </c>
      <c r="AQ232" s="32">
        <v>0</v>
      </c>
      <c r="AR232" s="32">
        <v>468</v>
      </c>
      <c r="AS232" s="32">
        <v>1857427</v>
      </c>
      <c r="AT232" s="32">
        <v>0</v>
      </c>
      <c r="AU232" s="32">
        <v>988731</v>
      </c>
      <c r="AV232" s="32">
        <v>0</v>
      </c>
      <c r="AW232" s="32">
        <v>0</v>
      </c>
      <c r="AX232" s="32">
        <v>0</v>
      </c>
      <c r="AY232" s="32">
        <v>1078</v>
      </c>
      <c r="AZ232" s="32">
        <v>1990264</v>
      </c>
      <c r="BA232" s="32">
        <v>0</v>
      </c>
      <c r="BB232" s="32">
        <v>888432</v>
      </c>
      <c r="BC232" s="32">
        <v>0</v>
      </c>
      <c r="BD232" s="32">
        <v>0</v>
      </c>
      <c r="BE232" s="32">
        <v>0</v>
      </c>
      <c r="BF232" s="32">
        <v>491</v>
      </c>
      <c r="BG232" s="32">
        <v>1743420</v>
      </c>
      <c r="BH232" s="32">
        <v>0</v>
      </c>
      <c r="BI232" s="32">
        <v>874037</v>
      </c>
      <c r="BJ232" s="32">
        <v>0</v>
      </c>
      <c r="BK232" s="32">
        <v>0</v>
      </c>
      <c r="BL232" s="32">
        <v>0</v>
      </c>
      <c r="BM232" s="32">
        <v>1833</v>
      </c>
      <c r="BN232" s="32">
        <v>1797172</v>
      </c>
      <c r="BO232" s="32">
        <v>0</v>
      </c>
      <c r="BP232" s="32">
        <v>912944</v>
      </c>
      <c r="BQ232" s="32">
        <v>0</v>
      </c>
      <c r="BR232" s="32">
        <v>0</v>
      </c>
      <c r="BS232" s="32">
        <v>0</v>
      </c>
      <c r="BT232" s="32">
        <v>482</v>
      </c>
      <c r="BU232" s="32">
        <v>1800564</v>
      </c>
      <c r="BV232" s="32">
        <v>0</v>
      </c>
      <c r="BW232" s="32">
        <v>894818</v>
      </c>
      <c r="BX232" s="32">
        <v>0</v>
      </c>
      <c r="BY232" s="32">
        <v>0</v>
      </c>
      <c r="BZ232" s="32">
        <v>0</v>
      </c>
      <c r="CA232" s="32">
        <v>0</v>
      </c>
      <c r="CB232" s="32">
        <v>1970234</v>
      </c>
      <c r="CC232" s="32">
        <v>0</v>
      </c>
      <c r="CD232" s="32">
        <v>879808</v>
      </c>
      <c r="CE232" s="32">
        <v>0</v>
      </c>
      <c r="CF232" s="32">
        <v>0</v>
      </c>
      <c r="CG232" s="32">
        <v>0</v>
      </c>
      <c r="CH232" s="32">
        <v>959</v>
      </c>
      <c r="CI232" s="32">
        <v>1678889</v>
      </c>
      <c r="CK232" s="32">
        <v>866333</v>
      </c>
      <c r="CL232" s="32">
        <v>0</v>
      </c>
      <c r="CO232" s="32">
        <v>106</v>
      </c>
      <c r="CP232" s="32">
        <v>1574359</v>
      </c>
      <c r="CQ232" s="32">
        <v>43494</v>
      </c>
      <c r="CR232" s="32">
        <v>873922</v>
      </c>
      <c r="CS232" s="32">
        <v>0</v>
      </c>
      <c r="CV232" s="32">
        <v>13103</v>
      </c>
      <c r="CW232" s="32">
        <v>1824373</v>
      </c>
      <c r="CX232" s="32">
        <v>43494</v>
      </c>
      <c r="CY232" s="32">
        <v>859943</v>
      </c>
      <c r="CZ232" s="32">
        <v>0</v>
      </c>
      <c r="DC232" s="32">
        <v>100</v>
      </c>
      <c r="DD232" s="32">
        <v>1936960</v>
      </c>
      <c r="DE232" s="32">
        <v>43494</v>
      </c>
      <c r="DF232" s="32">
        <v>854895</v>
      </c>
      <c r="DG232" s="32">
        <v>0</v>
      </c>
      <c r="DK232" s="32">
        <v>2655580</v>
      </c>
      <c r="DL232" s="32">
        <v>43493</v>
      </c>
      <c r="DM232" s="32">
        <v>828331</v>
      </c>
      <c r="DN232" s="32">
        <v>0</v>
      </c>
      <c r="DR232" s="32">
        <v>2988062</v>
      </c>
      <c r="DS232" s="32">
        <v>43493</v>
      </c>
      <c r="DT232" s="32">
        <v>831673</v>
      </c>
      <c r="DU232" s="32">
        <v>0</v>
      </c>
      <c r="DX232" s="35"/>
      <c r="DY232" s="36">
        <v>2562324</v>
      </c>
      <c r="DZ232" s="36">
        <v>43493</v>
      </c>
      <c r="EA232" s="38">
        <v>1055928</v>
      </c>
      <c r="EB232" s="32">
        <v>0</v>
      </c>
      <c r="ED232" s="32">
        <v>50000</v>
      </c>
      <c r="EF232" s="32">
        <v>3161171</v>
      </c>
      <c r="EG232" s="32">
        <v>43493</v>
      </c>
      <c r="EH232" s="32">
        <v>229193</v>
      </c>
      <c r="EI232" s="32">
        <v>0</v>
      </c>
      <c r="EK232" s="32">
        <v>75000</v>
      </c>
      <c r="EL232" s="32">
        <v>13012</v>
      </c>
      <c r="EM232" s="32">
        <v>3273207</v>
      </c>
      <c r="EN232" s="32">
        <v>101321</v>
      </c>
      <c r="EO232" s="32">
        <v>4787</v>
      </c>
      <c r="EP232" s="32">
        <v>0</v>
      </c>
      <c r="ER232" s="32">
        <v>75000</v>
      </c>
      <c r="ET232" s="32">
        <v>3340976</v>
      </c>
      <c r="EU232" s="32">
        <v>132119</v>
      </c>
      <c r="EW232" s="32">
        <v>0</v>
      </c>
      <c r="EY232" s="32">
        <v>75000</v>
      </c>
      <c r="FA232" s="32">
        <v>3838139</v>
      </c>
      <c r="FB232" s="32">
        <v>31555</v>
      </c>
      <c r="FD232" s="32">
        <v>0</v>
      </c>
      <c r="FF232" s="32">
        <v>75000</v>
      </c>
      <c r="FH232" s="32">
        <v>3863715</v>
      </c>
      <c r="FI232" s="32">
        <v>62584</v>
      </c>
      <c r="FK232" s="32">
        <v>0</v>
      </c>
      <c r="FL232" s="32"/>
      <c r="FM232" s="32">
        <v>75000</v>
      </c>
      <c r="FO232" s="5">
        <v>3918762</v>
      </c>
      <c r="FP232" s="5">
        <v>61542</v>
      </c>
      <c r="FQ232" s="5">
        <v>0</v>
      </c>
      <c r="FR232" s="5">
        <v>0</v>
      </c>
      <c r="FS232" s="5">
        <v>0</v>
      </c>
      <c r="FT232" s="5">
        <v>95000</v>
      </c>
      <c r="FU232" s="5">
        <v>0</v>
      </c>
      <c r="FV232" s="5">
        <v>3506408</v>
      </c>
      <c r="FW232" s="5">
        <v>120033</v>
      </c>
      <c r="FX232" s="5">
        <v>400000</v>
      </c>
      <c r="FY232" s="5">
        <v>0</v>
      </c>
      <c r="FZ232" s="5">
        <v>0</v>
      </c>
      <c r="GA232" s="5">
        <v>72514</v>
      </c>
      <c r="GB232" s="5">
        <v>0</v>
      </c>
      <c r="GC232" s="5">
        <v>3969530</v>
      </c>
      <c r="GD232" s="5">
        <v>84267</v>
      </c>
      <c r="GE232" s="5">
        <v>382247</v>
      </c>
      <c r="GF232" s="5">
        <v>0</v>
      </c>
      <c r="GG232" s="5">
        <v>0</v>
      </c>
      <c r="GH232" s="5">
        <v>91000</v>
      </c>
      <c r="GI232" s="5">
        <v>0</v>
      </c>
      <c r="GJ232" s="5">
        <f>INDEX(Sheet1!$D$2:$D$434,MATCH(Data!B232,Sheet1!$B$2:$B$434,0))</f>
        <v>3878583</v>
      </c>
      <c r="GK232" s="5">
        <f>INDEX(Sheet1!$E$2:$E$434,MATCH(Data!B232,Sheet1!$B$2:$B$434,0))</f>
        <v>87170</v>
      </c>
      <c r="GL232" s="5">
        <f>INDEX(Sheet1!$H$2:$H$434,MATCH(Data!B232,Sheet1!$B$2:$B$434,0))</f>
        <v>718002</v>
      </c>
      <c r="GM232" s="5">
        <f>INDEX(Sheet1!$K$2:$K$434,MATCH(Data!B232,Sheet1!$B$2:$B$434,0))</f>
        <v>0</v>
      </c>
      <c r="GN232" s="5">
        <f>INDEX(Sheet1!$F$2:$F$434,MATCH(Data!B232,Sheet1!$B$2:$B$434,0))</f>
        <v>0</v>
      </c>
      <c r="GO232" s="5">
        <f>INDEX(Sheet1!$I$2:$I$434,MATCH(Data!B232,Sheet1!$B$2:$B$434,0))</f>
        <v>91000</v>
      </c>
      <c r="GP232" s="5">
        <f>INDEX(Sheet1!$J$2:$J$434,MATCH(Data!B232,Sheet1!$B$2:$B$434,0))</f>
        <v>0</v>
      </c>
      <c r="GQ232" s="5">
        <v>3521878</v>
      </c>
      <c r="GR232" s="5">
        <v>85228</v>
      </c>
      <c r="GS232" s="5">
        <v>709826</v>
      </c>
      <c r="GT232" s="5">
        <v>0</v>
      </c>
      <c r="GU232" s="5">
        <v>0</v>
      </c>
      <c r="GV232" s="5">
        <v>91000</v>
      </c>
      <c r="GW232" s="5">
        <v>0</v>
      </c>
    </row>
    <row r="233" spans="1:205" ht="12.75">
      <c r="A233" s="32">
        <v>3640</v>
      </c>
      <c r="B233" s="32" t="s">
        <v>314</v>
      </c>
      <c r="C233" s="32">
        <v>3141196</v>
      </c>
      <c r="D233" s="32">
        <v>0</v>
      </c>
      <c r="E233" s="32">
        <v>300889</v>
      </c>
      <c r="F233" s="32">
        <v>0</v>
      </c>
      <c r="G233" s="32">
        <v>0</v>
      </c>
      <c r="H233" s="32">
        <v>0</v>
      </c>
      <c r="I233" s="32">
        <v>0</v>
      </c>
      <c r="J233" s="32">
        <v>3359464</v>
      </c>
      <c r="K233" s="32">
        <v>0</v>
      </c>
      <c r="L233" s="32">
        <v>280938</v>
      </c>
      <c r="M233" s="32">
        <v>0</v>
      </c>
      <c r="N233" s="32">
        <v>0</v>
      </c>
      <c r="O233" s="32">
        <v>0</v>
      </c>
      <c r="P233" s="32">
        <v>0</v>
      </c>
      <c r="Q233" s="32">
        <v>3537947</v>
      </c>
      <c r="R233" s="32">
        <v>0</v>
      </c>
      <c r="S233" s="32">
        <v>272813</v>
      </c>
      <c r="T233" s="32">
        <v>0</v>
      </c>
      <c r="U233" s="32">
        <v>0</v>
      </c>
      <c r="V233" s="32">
        <v>0</v>
      </c>
      <c r="W233" s="32">
        <v>0</v>
      </c>
      <c r="X233" s="32">
        <v>3536927</v>
      </c>
      <c r="Y233" s="32">
        <v>0</v>
      </c>
      <c r="Z233" s="32">
        <v>264688</v>
      </c>
      <c r="AA233" s="32">
        <v>0</v>
      </c>
      <c r="AB233" s="32">
        <v>0</v>
      </c>
      <c r="AC233" s="32">
        <v>0</v>
      </c>
      <c r="AD233" s="32">
        <v>0</v>
      </c>
      <c r="AE233" s="32">
        <v>3723780</v>
      </c>
      <c r="AF233" s="32">
        <v>0</v>
      </c>
      <c r="AG233" s="32">
        <v>391016</v>
      </c>
      <c r="AH233" s="32">
        <v>0</v>
      </c>
      <c r="AI233" s="32">
        <v>0</v>
      </c>
      <c r="AJ233" s="32">
        <v>0</v>
      </c>
      <c r="AK233" s="32">
        <v>0</v>
      </c>
      <c r="AL233" s="32">
        <v>3889432</v>
      </c>
      <c r="AM233" s="32">
        <v>0</v>
      </c>
      <c r="AN233" s="32">
        <v>390215</v>
      </c>
      <c r="AO233" s="32">
        <v>0</v>
      </c>
      <c r="AP233" s="32">
        <v>0</v>
      </c>
      <c r="AQ233" s="32">
        <v>0</v>
      </c>
      <c r="AR233" s="32">
        <v>0</v>
      </c>
      <c r="AS233" s="32">
        <v>4003400</v>
      </c>
      <c r="AT233" s="32">
        <v>0</v>
      </c>
      <c r="AU233" s="32">
        <v>390975</v>
      </c>
      <c r="AV233" s="32">
        <v>0</v>
      </c>
      <c r="AW233" s="32">
        <v>0</v>
      </c>
      <c r="AX233" s="32">
        <v>0</v>
      </c>
      <c r="AY233" s="32">
        <v>0</v>
      </c>
      <c r="AZ233" s="32">
        <v>4108000</v>
      </c>
      <c r="BA233" s="32">
        <v>0</v>
      </c>
      <c r="BB233" s="32">
        <v>380011</v>
      </c>
      <c r="BC233" s="32">
        <v>0</v>
      </c>
      <c r="BD233" s="32">
        <v>0</v>
      </c>
      <c r="BE233" s="32">
        <v>0</v>
      </c>
      <c r="BF233" s="32">
        <v>0</v>
      </c>
      <c r="BG233" s="32">
        <v>4718000</v>
      </c>
      <c r="BH233" s="32">
        <v>0</v>
      </c>
      <c r="BI233" s="32">
        <v>395105</v>
      </c>
      <c r="BJ233" s="32">
        <v>0</v>
      </c>
      <c r="BK233" s="32">
        <v>0</v>
      </c>
      <c r="BL233" s="32">
        <v>0</v>
      </c>
      <c r="BM233" s="32">
        <v>0</v>
      </c>
      <c r="BN233" s="32">
        <v>4898504</v>
      </c>
      <c r="BO233" s="32">
        <v>0</v>
      </c>
      <c r="BP233" s="32">
        <v>366500</v>
      </c>
      <c r="BQ233" s="32">
        <v>0</v>
      </c>
      <c r="BR233" s="32">
        <v>0</v>
      </c>
      <c r="BS233" s="32">
        <v>0</v>
      </c>
      <c r="BT233" s="32">
        <v>0</v>
      </c>
      <c r="BU233" s="32">
        <v>5064508</v>
      </c>
      <c r="BV233" s="32">
        <v>0</v>
      </c>
      <c r="BW233" s="32">
        <v>366500</v>
      </c>
      <c r="BX233" s="32">
        <v>0</v>
      </c>
      <c r="BY233" s="32">
        <v>0</v>
      </c>
      <c r="BZ233" s="32">
        <v>0</v>
      </c>
      <c r="CA233" s="32">
        <v>0</v>
      </c>
      <c r="CB233" s="32">
        <v>5280880</v>
      </c>
      <c r="CC233" s="32">
        <v>0</v>
      </c>
      <c r="CD233" s="32">
        <v>366500</v>
      </c>
      <c r="CE233" s="32">
        <v>0</v>
      </c>
      <c r="CF233" s="32">
        <v>0</v>
      </c>
      <c r="CG233" s="32">
        <v>120000</v>
      </c>
      <c r="CH233" s="32">
        <v>0</v>
      </c>
      <c r="CI233" s="32">
        <v>5454957</v>
      </c>
      <c r="CK233" s="32">
        <v>366500</v>
      </c>
      <c r="CL233" s="32">
        <v>0</v>
      </c>
      <c r="CN233" s="32">
        <v>80000</v>
      </c>
      <c r="CO233" s="32">
        <v>0</v>
      </c>
      <c r="CP233" s="32">
        <v>6036930</v>
      </c>
      <c r="CR233" s="32">
        <v>366500</v>
      </c>
      <c r="CS233" s="32">
        <v>0</v>
      </c>
      <c r="CU233" s="32">
        <v>80000</v>
      </c>
      <c r="CV233" s="32">
        <v>2696</v>
      </c>
      <c r="CW233" s="32">
        <v>6100637</v>
      </c>
      <c r="CX233" s="32">
        <v>16500</v>
      </c>
      <c r="CY233" s="32">
        <v>366500</v>
      </c>
      <c r="CZ233" s="32">
        <v>0</v>
      </c>
      <c r="DB233" s="32">
        <v>109000</v>
      </c>
      <c r="DC233" s="32">
        <v>2625</v>
      </c>
      <c r="DD233" s="32">
        <v>6166071</v>
      </c>
      <c r="DE233" s="32">
        <v>16500</v>
      </c>
      <c r="DF233" s="32">
        <v>366500</v>
      </c>
      <c r="DG233" s="32">
        <v>0</v>
      </c>
      <c r="DI233" s="32">
        <v>124400</v>
      </c>
      <c r="DJ233" s="32">
        <v>2245</v>
      </c>
      <c r="DK233" s="32">
        <v>6725864</v>
      </c>
      <c r="DL233" s="32">
        <v>16500</v>
      </c>
      <c r="DM233" s="32">
        <v>73265</v>
      </c>
      <c r="DN233" s="32">
        <v>0</v>
      </c>
      <c r="DP233" s="32">
        <v>139500</v>
      </c>
      <c r="DQ233" s="32">
        <v>2971</v>
      </c>
      <c r="DR233" s="32">
        <v>6781437</v>
      </c>
      <c r="DS233" s="32">
        <v>54000</v>
      </c>
      <c r="DU233" s="32">
        <v>0</v>
      </c>
      <c r="DW233" s="32">
        <v>173815</v>
      </c>
      <c r="DX233" s="38">
        <v>3098</v>
      </c>
      <c r="DY233" s="36">
        <v>6131462</v>
      </c>
      <c r="DZ233" s="36">
        <v>65178</v>
      </c>
      <c r="EA233" s="35"/>
      <c r="EB233" s="32">
        <v>0</v>
      </c>
      <c r="EC233" s="32">
        <v>25000</v>
      </c>
      <c r="ED233" s="32">
        <v>245880</v>
      </c>
      <c r="EE233" s="32">
        <v>1480</v>
      </c>
      <c r="EF233" s="32">
        <v>6471019</v>
      </c>
      <c r="EG233" s="32">
        <v>65165</v>
      </c>
      <c r="EI233" s="32">
        <v>0</v>
      </c>
      <c r="EJ233" s="32">
        <v>25000</v>
      </c>
      <c r="EK233" s="32">
        <v>114115</v>
      </c>
      <c r="EM233" s="32">
        <v>6312114</v>
      </c>
      <c r="EN233" s="32">
        <v>66284</v>
      </c>
      <c r="EP233" s="32">
        <v>0</v>
      </c>
      <c r="EQ233" s="32">
        <v>25000</v>
      </c>
      <c r="ER233" s="32">
        <v>245880</v>
      </c>
      <c r="ES233" s="32">
        <v>930</v>
      </c>
      <c r="ET233" s="32">
        <v>6380124</v>
      </c>
      <c r="EU233" s="32">
        <v>66000</v>
      </c>
      <c r="EW233" s="32">
        <v>0</v>
      </c>
      <c r="EX233" s="32">
        <v>25000</v>
      </c>
      <c r="EY233" s="32">
        <v>245880</v>
      </c>
      <c r="FA233" s="32">
        <v>6487861</v>
      </c>
      <c r="FB233" s="32">
        <v>66000</v>
      </c>
      <c r="FD233" s="32">
        <v>0</v>
      </c>
      <c r="FE233" s="32">
        <v>25000</v>
      </c>
      <c r="FF233" s="32">
        <v>245880</v>
      </c>
      <c r="FH233" s="32">
        <v>6832377</v>
      </c>
      <c r="FI233" s="32">
        <v>66000</v>
      </c>
      <c r="FJ233" s="32"/>
      <c r="FK233" s="32">
        <v>0</v>
      </c>
      <c r="FL233" s="32">
        <v>25000</v>
      </c>
      <c r="FM233" s="32">
        <v>133000</v>
      </c>
      <c r="FO233" s="5">
        <v>6229046</v>
      </c>
      <c r="FP233" s="5">
        <v>172000</v>
      </c>
      <c r="FQ233" s="5">
        <v>0</v>
      </c>
      <c r="FR233" s="5">
        <v>0</v>
      </c>
      <c r="FS233" s="5">
        <v>0</v>
      </c>
      <c r="FT233" s="5">
        <v>248000</v>
      </c>
      <c r="FU233" s="5">
        <v>0</v>
      </c>
      <c r="FV233" s="5">
        <v>6324533</v>
      </c>
      <c r="FW233" s="5">
        <v>165585</v>
      </c>
      <c r="FX233" s="5">
        <v>0</v>
      </c>
      <c r="FY233" s="5">
        <v>0</v>
      </c>
      <c r="FZ233" s="5">
        <v>50000</v>
      </c>
      <c r="GA233" s="5">
        <v>190000</v>
      </c>
      <c r="GB233" s="5">
        <v>0</v>
      </c>
      <c r="GC233" s="5">
        <v>6609096</v>
      </c>
      <c r="GD233" s="5">
        <v>168500</v>
      </c>
      <c r="GE233" s="5">
        <v>0</v>
      </c>
      <c r="GF233" s="5">
        <v>0</v>
      </c>
      <c r="GG233" s="5">
        <v>100000</v>
      </c>
      <c r="GH233" s="5">
        <v>0</v>
      </c>
      <c r="GI233" s="5">
        <v>0</v>
      </c>
      <c r="GJ233" s="5">
        <f>INDEX(Sheet1!$D$2:$D$434,MATCH(Data!B233,Sheet1!$B$2:$B$434,0))</f>
        <v>6703113</v>
      </c>
      <c r="GK233" s="5">
        <f>INDEX(Sheet1!$E$2:$E$434,MATCH(Data!B233,Sheet1!$B$2:$B$434,0))</f>
        <v>168000</v>
      </c>
      <c r="GL233" s="5">
        <f>INDEX(Sheet1!$H$2:$H$434,MATCH(Data!B233,Sheet1!$B$2:$B$434,0))</f>
        <v>0</v>
      </c>
      <c r="GM233" s="5">
        <f>INDEX(Sheet1!$K$2:$K$434,MATCH(Data!B233,Sheet1!$B$2:$B$434,0))</f>
        <v>0</v>
      </c>
      <c r="GN233" s="5">
        <f>INDEX(Sheet1!$F$2:$F$434,MATCH(Data!B233,Sheet1!$B$2:$B$434,0))</f>
        <v>100000</v>
      </c>
      <c r="GO233" s="5">
        <f>INDEX(Sheet1!$I$2:$I$434,MATCH(Data!B233,Sheet1!$B$2:$B$434,0))</f>
        <v>60000</v>
      </c>
      <c r="GP233" s="5">
        <f>INDEX(Sheet1!$J$2:$J$434,MATCH(Data!B233,Sheet1!$B$2:$B$434,0))</f>
        <v>0</v>
      </c>
      <c r="GQ233" s="5">
        <v>6877543</v>
      </c>
      <c r="GR233" s="5">
        <v>163470</v>
      </c>
      <c r="GS233" s="5">
        <v>0</v>
      </c>
      <c r="GT233" s="5">
        <v>0</v>
      </c>
      <c r="GU233" s="5">
        <v>0</v>
      </c>
      <c r="GV233" s="5">
        <v>0</v>
      </c>
      <c r="GW233" s="5">
        <v>0</v>
      </c>
    </row>
    <row r="234" spans="1:205" ht="12.75">
      <c r="A234" s="32">
        <v>3661</v>
      </c>
      <c r="B234" s="32" t="s">
        <v>315</v>
      </c>
      <c r="C234" s="32">
        <v>2177667</v>
      </c>
      <c r="D234" s="32">
        <v>0</v>
      </c>
      <c r="E234" s="32">
        <v>90790</v>
      </c>
      <c r="F234" s="32">
        <v>0</v>
      </c>
      <c r="G234" s="32">
        <v>0</v>
      </c>
      <c r="H234" s="32">
        <v>0</v>
      </c>
      <c r="I234" s="32">
        <v>0</v>
      </c>
      <c r="J234" s="32">
        <v>2594720</v>
      </c>
      <c r="K234" s="32">
        <v>0</v>
      </c>
      <c r="L234" s="32">
        <v>57790</v>
      </c>
      <c r="M234" s="32">
        <v>0</v>
      </c>
      <c r="N234" s="32">
        <v>0</v>
      </c>
      <c r="O234" s="32">
        <v>0</v>
      </c>
      <c r="P234" s="32">
        <v>0</v>
      </c>
      <c r="Q234" s="32">
        <v>2261965</v>
      </c>
      <c r="R234" s="32">
        <v>0</v>
      </c>
      <c r="S234" s="32">
        <v>57790</v>
      </c>
      <c r="T234" s="32">
        <v>0</v>
      </c>
      <c r="U234" s="32">
        <v>0</v>
      </c>
      <c r="V234" s="32">
        <v>0</v>
      </c>
      <c r="W234" s="32">
        <v>4199</v>
      </c>
      <c r="X234" s="32">
        <v>2045268</v>
      </c>
      <c r="Y234" s="32">
        <v>0</v>
      </c>
      <c r="Z234" s="32">
        <v>437860</v>
      </c>
      <c r="AA234" s="32">
        <v>0</v>
      </c>
      <c r="AB234" s="32">
        <v>0</v>
      </c>
      <c r="AC234" s="32">
        <v>0</v>
      </c>
      <c r="AD234" s="32">
        <v>1815</v>
      </c>
      <c r="AE234" s="32">
        <v>1705774</v>
      </c>
      <c r="AF234" s="32">
        <v>0</v>
      </c>
      <c r="AG234" s="32">
        <v>583936</v>
      </c>
      <c r="AH234" s="32">
        <v>0</v>
      </c>
      <c r="AI234" s="32">
        <v>0</v>
      </c>
      <c r="AJ234" s="32">
        <v>0</v>
      </c>
      <c r="AK234" s="32">
        <v>1610</v>
      </c>
      <c r="AL234" s="32">
        <v>1839060</v>
      </c>
      <c r="AM234" s="32">
        <v>0</v>
      </c>
      <c r="AN234" s="32">
        <v>550496</v>
      </c>
      <c r="AO234" s="32">
        <v>0</v>
      </c>
      <c r="AP234" s="32">
        <v>0</v>
      </c>
      <c r="AQ234" s="32">
        <v>0</v>
      </c>
      <c r="AR234" s="32">
        <v>0</v>
      </c>
      <c r="AS234" s="32">
        <v>1930446</v>
      </c>
      <c r="AT234" s="32">
        <v>0</v>
      </c>
      <c r="AU234" s="32">
        <v>588196</v>
      </c>
      <c r="AV234" s="32">
        <v>0</v>
      </c>
      <c r="AW234" s="32">
        <v>0</v>
      </c>
      <c r="AX234" s="32">
        <v>0</v>
      </c>
      <c r="AY234" s="32">
        <v>1532</v>
      </c>
      <c r="AZ234" s="32">
        <v>1647334</v>
      </c>
      <c r="BA234" s="32">
        <v>0</v>
      </c>
      <c r="BB234" s="32">
        <v>613966</v>
      </c>
      <c r="BC234" s="32">
        <v>0</v>
      </c>
      <c r="BD234" s="32">
        <v>0</v>
      </c>
      <c r="BE234" s="32">
        <v>0</v>
      </c>
      <c r="BF234" s="32">
        <v>1644</v>
      </c>
      <c r="BG234" s="32">
        <v>1931805</v>
      </c>
      <c r="BH234" s="32">
        <v>58987</v>
      </c>
      <c r="BI234" s="32">
        <v>640524</v>
      </c>
      <c r="BJ234" s="32">
        <v>0</v>
      </c>
      <c r="BK234" s="32">
        <v>0</v>
      </c>
      <c r="BL234" s="32">
        <v>0</v>
      </c>
      <c r="BM234" s="32">
        <v>1807</v>
      </c>
      <c r="BN234" s="32">
        <v>1854695</v>
      </c>
      <c r="BO234" s="32">
        <v>67127</v>
      </c>
      <c r="BP234" s="32">
        <v>623049</v>
      </c>
      <c r="BQ234" s="32">
        <v>0</v>
      </c>
      <c r="BR234" s="32">
        <v>0</v>
      </c>
      <c r="BS234" s="32">
        <v>0</v>
      </c>
      <c r="BT234" s="32">
        <v>1584</v>
      </c>
      <c r="BU234" s="32">
        <v>1998962</v>
      </c>
      <c r="BV234" s="32">
        <v>67127</v>
      </c>
      <c r="BW234" s="32">
        <v>666124</v>
      </c>
      <c r="BX234" s="32">
        <v>0</v>
      </c>
      <c r="BY234" s="32">
        <v>0</v>
      </c>
      <c r="BZ234" s="32">
        <v>19548</v>
      </c>
      <c r="CA234" s="32">
        <v>1139</v>
      </c>
      <c r="CB234" s="32">
        <v>2373758</v>
      </c>
      <c r="CC234" s="32">
        <v>5427</v>
      </c>
      <c r="CD234" s="32">
        <v>700059</v>
      </c>
      <c r="CE234" s="32">
        <v>0</v>
      </c>
      <c r="CF234" s="32">
        <v>0</v>
      </c>
      <c r="CG234" s="32">
        <v>0</v>
      </c>
      <c r="CH234" s="32">
        <v>1554</v>
      </c>
      <c r="CI234" s="32">
        <v>2260439</v>
      </c>
      <c r="CJ234" s="32">
        <v>25796</v>
      </c>
      <c r="CK234" s="32">
        <v>715428</v>
      </c>
      <c r="CL234" s="32">
        <v>0</v>
      </c>
      <c r="CO234" s="32">
        <v>1570</v>
      </c>
      <c r="CP234" s="32">
        <v>2359631</v>
      </c>
      <c r="CQ234" s="32">
        <v>25796</v>
      </c>
      <c r="CR234" s="32">
        <v>728140</v>
      </c>
      <c r="CS234" s="32">
        <v>0</v>
      </c>
      <c r="CV234" s="32">
        <v>1983</v>
      </c>
      <c r="CW234" s="32">
        <v>2438922</v>
      </c>
      <c r="CX234" s="32">
        <v>25796</v>
      </c>
      <c r="CY234" s="32">
        <v>732666</v>
      </c>
      <c r="CZ234" s="32">
        <v>0</v>
      </c>
      <c r="DC234" s="32">
        <v>1300</v>
      </c>
      <c r="DD234" s="32">
        <v>2770826</v>
      </c>
      <c r="DE234" s="32">
        <v>20126</v>
      </c>
      <c r="DF234" s="32">
        <v>734478</v>
      </c>
      <c r="DG234" s="32">
        <v>0</v>
      </c>
      <c r="DJ234" s="32">
        <v>499</v>
      </c>
      <c r="DK234" s="32">
        <v>3216457</v>
      </c>
      <c r="DM234" s="32">
        <v>740628</v>
      </c>
      <c r="DN234" s="32">
        <v>0</v>
      </c>
      <c r="DQ234" s="32">
        <v>261</v>
      </c>
      <c r="DR234" s="32">
        <v>3441327</v>
      </c>
      <c r="DT234" s="32">
        <v>518951</v>
      </c>
      <c r="DU234" s="32">
        <v>0</v>
      </c>
      <c r="DX234" s="38">
        <v>290</v>
      </c>
      <c r="DY234" s="36">
        <v>3378005</v>
      </c>
      <c r="DZ234" s="37"/>
      <c r="EA234" s="38">
        <v>626900</v>
      </c>
      <c r="EB234" s="32">
        <v>0</v>
      </c>
      <c r="EE234" s="32">
        <v>769</v>
      </c>
      <c r="EF234" s="32">
        <v>3778313</v>
      </c>
      <c r="EH234" s="32">
        <v>605600</v>
      </c>
      <c r="EI234" s="32">
        <v>0</v>
      </c>
      <c r="EL234" s="32">
        <v>2832</v>
      </c>
      <c r="EM234" s="32">
        <v>3689805</v>
      </c>
      <c r="EO234" s="32">
        <v>709350</v>
      </c>
      <c r="EP234" s="32">
        <v>0</v>
      </c>
      <c r="ES234" s="32">
        <v>1058</v>
      </c>
      <c r="ET234" s="32">
        <v>3542436</v>
      </c>
      <c r="EV234" s="32">
        <v>705975</v>
      </c>
      <c r="EW234" s="32">
        <v>0</v>
      </c>
      <c r="EZ234" s="32">
        <v>988</v>
      </c>
      <c r="FA234" s="32">
        <v>3666804</v>
      </c>
      <c r="FC234" s="32">
        <v>705425</v>
      </c>
      <c r="FD234" s="32">
        <v>0</v>
      </c>
      <c r="FH234" s="32">
        <v>3077157</v>
      </c>
      <c r="FI234" s="32">
        <v>79899</v>
      </c>
      <c r="FJ234" s="32">
        <v>788186</v>
      </c>
      <c r="FK234" s="32">
        <v>0</v>
      </c>
      <c r="FM234" s="32"/>
      <c r="FO234" s="5">
        <v>2879725</v>
      </c>
      <c r="FP234" s="5">
        <v>87174</v>
      </c>
      <c r="FQ234" s="5">
        <v>685850</v>
      </c>
      <c r="FR234" s="5">
        <v>0</v>
      </c>
      <c r="FS234" s="5">
        <v>0</v>
      </c>
      <c r="FT234" s="5">
        <v>0</v>
      </c>
      <c r="FU234" s="5">
        <v>0</v>
      </c>
      <c r="FV234" s="5">
        <v>2992978</v>
      </c>
      <c r="FW234" s="5">
        <v>89041</v>
      </c>
      <c r="FX234" s="5">
        <v>686076</v>
      </c>
      <c r="FY234" s="5">
        <v>0</v>
      </c>
      <c r="FZ234" s="5">
        <v>0</v>
      </c>
      <c r="GA234" s="5">
        <v>72000</v>
      </c>
      <c r="GB234" s="5">
        <v>0</v>
      </c>
      <c r="GC234" s="5">
        <v>3047819</v>
      </c>
      <c r="GD234" s="5">
        <v>90634</v>
      </c>
      <c r="GE234" s="5">
        <v>883825</v>
      </c>
      <c r="GF234" s="5">
        <v>0</v>
      </c>
      <c r="GG234" s="5">
        <v>0</v>
      </c>
      <c r="GH234" s="5">
        <v>32761</v>
      </c>
      <c r="GI234" s="5">
        <v>0</v>
      </c>
      <c r="GJ234" s="5">
        <f>INDEX(Sheet1!$D$2:$D$434,MATCH(Data!B234,Sheet1!$B$2:$B$434,0))</f>
        <v>2907251</v>
      </c>
      <c r="GK234" s="5">
        <f>INDEX(Sheet1!$E$2:$E$434,MATCH(Data!B234,Sheet1!$B$2:$B$434,0))</f>
        <v>91850</v>
      </c>
      <c r="GL234" s="5">
        <f>INDEX(Sheet1!$H$2:$H$434,MATCH(Data!B234,Sheet1!$B$2:$B$434,0))</f>
        <v>1184025</v>
      </c>
      <c r="GM234" s="5">
        <f>INDEX(Sheet1!$K$2:$K$434,MATCH(Data!B234,Sheet1!$B$2:$B$434,0))</f>
        <v>0</v>
      </c>
      <c r="GN234" s="5">
        <f>INDEX(Sheet1!$F$2:$F$434,MATCH(Data!B234,Sheet1!$B$2:$B$434,0))</f>
        <v>0</v>
      </c>
      <c r="GO234" s="5">
        <f>INDEX(Sheet1!$I$2:$I$434,MATCH(Data!B234,Sheet1!$B$2:$B$434,0))</f>
        <v>53157</v>
      </c>
      <c r="GP234" s="5">
        <f>INDEX(Sheet1!$J$2:$J$434,MATCH(Data!B234,Sheet1!$B$2:$B$434,0))</f>
        <v>0</v>
      </c>
      <c r="GQ234" s="5">
        <v>2551027</v>
      </c>
      <c r="GR234" s="5">
        <v>92681</v>
      </c>
      <c r="GS234" s="5">
        <v>1561676</v>
      </c>
      <c r="GT234" s="5">
        <v>0</v>
      </c>
      <c r="GU234" s="5">
        <v>0</v>
      </c>
      <c r="GV234" s="5">
        <v>58152</v>
      </c>
      <c r="GW234" s="5">
        <v>0</v>
      </c>
    </row>
    <row r="235" spans="1:205" ht="12.75">
      <c r="A235" s="32">
        <v>3668</v>
      </c>
      <c r="B235" s="32" t="s">
        <v>316</v>
      </c>
      <c r="C235" s="32">
        <v>2102931</v>
      </c>
      <c r="D235" s="32">
        <v>0</v>
      </c>
      <c r="E235" s="32">
        <v>136200</v>
      </c>
      <c r="F235" s="32">
        <v>0</v>
      </c>
      <c r="G235" s="32">
        <v>0</v>
      </c>
      <c r="H235" s="32">
        <v>0</v>
      </c>
      <c r="I235" s="32">
        <v>0</v>
      </c>
      <c r="J235" s="32">
        <v>2027329</v>
      </c>
      <c r="K235" s="32">
        <v>0</v>
      </c>
      <c r="L235" s="32">
        <v>136650</v>
      </c>
      <c r="M235" s="32">
        <v>0</v>
      </c>
      <c r="N235" s="32">
        <v>0</v>
      </c>
      <c r="O235" s="32">
        <v>0</v>
      </c>
      <c r="P235" s="32">
        <v>0</v>
      </c>
      <c r="Q235" s="32">
        <v>1900605</v>
      </c>
      <c r="R235" s="32">
        <v>0</v>
      </c>
      <c r="S235" s="32">
        <v>136515</v>
      </c>
      <c r="T235" s="32">
        <v>0</v>
      </c>
      <c r="U235" s="32">
        <v>0</v>
      </c>
      <c r="V235" s="32">
        <v>0</v>
      </c>
      <c r="W235" s="32">
        <v>0</v>
      </c>
      <c r="X235" s="32">
        <v>1338564</v>
      </c>
      <c r="Y235" s="32">
        <v>0</v>
      </c>
      <c r="Z235" s="32">
        <v>139345</v>
      </c>
      <c r="AA235" s="32">
        <v>0</v>
      </c>
      <c r="AB235" s="32">
        <v>0</v>
      </c>
      <c r="AC235" s="32">
        <v>0</v>
      </c>
      <c r="AD235" s="32">
        <v>0</v>
      </c>
      <c r="AE235" s="32">
        <v>1452555</v>
      </c>
      <c r="AF235" s="32">
        <v>0</v>
      </c>
      <c r="AG235" s="32">
        <v>138103</v>
      </c>
      <c r="AH235" s="32">
        <v>0</v>
      </c>
      <c r="AI235" s="32">
        <v>0</v>
      </c>
      <c r="AJ235" s="32">
        <v>0</v>
      </c>
      <c r="AK235" s="32">
        <v>0</v>
      </c>
      <c r="AL235" s="32">
        <v>1479677</v>
      </c>
      <c r="AM235" s="32">
        <v>0</v>
      </c>
      <c r="AN235" s="32">
        <v>489213</v>
      </c>
      <c r="AO235" s="32">
        <v>0</v>
      </c>
      <c r="AP235" s="32">
        <v>0</v>
      </c>
      <c r="AQ235" s="32">
        <v>0</v>
      </c>
      <c r="AR235" s="32">
        <v>0</v>
      </c>
      <c r="AS235" s="32">
        <v>1364997</v>
      </c>
      <c r="AT235" s="32">
        <v>0</v>
      </c>
      <c r="AU235" s="32">
        <v>506363</v>
      </c>
      <c r="AV235" s="32">
        <v>0</v>
      </c>
      <c r="AW235" s="32">
        <v>0</v>
      </c>
      <c r="AX235" s="32">
        <v>0</v>
      </c>
      <c r="AY235" s="32">
        <v>0</v>
      </c>
      <c r="AZ235" s="32">
        <v>1382076</v>
      </c>
      <c r="BA235" s="32">
        <v>0</v>
      </c>
      <c r="BB235" s="32">
        <v>547000</v>
      </c>
      <c r="BC235" s="32">
        <v>0</v>
      </c>
      <c r="BD235" s="32">
        <v>0</v>
      </c>
      <c r="BE235" s="32">
        <v>0</v>
      </c>
      <c r="BF235" s="32">
        <v>0</v>
      </c>
      <c r="BG235" s="32">
        <v>1263926</v>
      </c>
      <c r="BH235" s="32">
        <v>0</v>
      </c>
      <c r="BI235" s="32">
        <v>605952</v>
      </c>
      <c r="BJ235" s="32">
        <v>0</v>
      </c>
      <c r="BK235" s="32">
        <v>0</v>
      </c>
      <c r="BL235" s="32">
        <v>0</v>
      </c>
      <c r="BM235" s="32">
        <v>0</v>
      </c>
      <c r="BN235" s="32">
        <v>1505495</v>
      </c>
      <c r="BO235" s="32">
        <v>0</v>
      </c>
      <c r="BP235" s="32">
        <v>576048</v>
      </c>
      <c r="BQ235" s="32">
        <v>0</v>
      </c>
      <c r="BR235" s="32">
        <v>0</v>
      </c>
      <c r="BS235" s="32">
        <v>0</v>
      </c>
      <c r="BT235" s="32">
        <v>0</v>
      </c>
      <c r="BU235" s="32">
        <v>1633093</v>
      </c>
      <c r="BV235" s="32">
        <v>0</v>
      </c>
      <c r="BW235" s="32">
        <v>607999</v>
      </c>
      <c r="BX235" s="32">
        <v>0</v>
      </c>
      <c r="BY235" s="32">
        <v>0</v>
      </c>
      <c r="BZ235" s="32">
        <v>0</v>
      </c>
      <c r="CA235" s="32">
        <v>0</v>
      </c>
      <c r="CB235" s="32">
        <v>1733428</v>
      </c>
      <c r="CC235" s="32">
        <v>0</v>
      </c>
      <c r="CD235" s="32">
        <v>604838</v>
      </c>
      <c r="CE235" s="32">
        <v>0</v>
      </c>
      <c r="CF235" s="32">
        <v>0</v>
      </c>
      <c r="CG235" s="32">
        <v>0</v>
      </c>
      <c r="CH235" s="32">
        <v>0</v>
      </c>
      <c r="CI235" s="32">
        <v>1513649</v>
      </c>
      <c r="CK235" s="32">
        <v>602479</v>
      </c>
      <c r="CL235" s="32">
        <v>0</v>
      </c>
      <c r="CO235" s="32">
        <v>0</v>
      </c>
      <c r="CP235" s="32">
        <v>1572292</v>
      </c>
      <c r="CR235" s="32">
        <v>624066</v>
      </c>
      <c r="CS235" s="32">
        <v>0</v>
      </c>
      <c r="CV235" s="32">
        <v>0</v>
      </c>
      <c r="CW235" s="32">
        <v>1856992</v>
      </c>
      <c r="CY235" s="32">
        <v>576399</v>
      </c>
      <c r="CZ235" s="32">
        <v>0</v>
      </c>
      <c r="DB235" s="32">
        <v>42000</v>
      </c>
      <c r="DC235" s="32">
        <v>53</v>
      </c>
      <c r="DD235" s="32">
        <v>2068149</v>
      </c>
      <c r="DF235" s="32">
        <v>602674</v>
      </c>
      <c r="DG235" s="32">
        <v>0</v>
      </c>
      <c r="DI235" s="32">
        <v>42000</v>
      </c>
      <c r="DK235" s="32">
        <v>2352973</v>
      </c>
      <c r="DL235" s="32">
        <v>51794</v>
      </c>
      <c r="DM235" s="32">
        <v>579923</v>
      </c>
      <c r="DN235" s="32">
        <v>0</v>
      </c>
      <c r="DP235" s="32">
        <v>42000</v>
      </c>
      <c r="DR235" s="32">
        <v>2286829</v>
      </c>
      <c r="DS235" s="32">
        <v>131293</v>
      </c>
      <c r="DT235" s="32">
        <v>576690</v>
      </c>
      <c r="DU235" s="32">
        <v>0</v>
      </c>
      <c r="DW235" s="32">
        <v>50000</v>
      </c>
      <c r="DX235" s="35"/>
      <c r="DY235" s="36">
        <v>2439100</v>
      </c>
      <c r="DZ235" s="36">
        <v>79499</v>
      </c>
      <c r="EA235" s="38">
        <v>636461</v>
      </c>
      <c r="EB235" s="32">
        <v>0</v>
      </c>
      <c r="ED235" s="32">
        <v>50000</v>
      </c>
      <c r="EF235" s="32">
        <v>2540453</v>
      </c>
      <c r="EG235" s="32">
        <v>44500</v>
      </c>
      <c r="EH235" s="32">
        <v>628915</v>
      </c>
      <c r="EI235" s="32">
        <v>0</v>
      </c>
      <c r="EK235" s="32">
        <v>50000</v>
      </c>
      <c r="EM235" s="32">
        <v>2804845</v>
      </c>
      <c r="EN235" s="32">
        <v>62415</v>
      </c>
      <c r="EO235" s="32">
        <v>625289</v>
      </c>
      <c r="EP235" s="32">
        <v>0</v>
      </c>
      <c r="ER235" s="32">
        <v>50000</v>
      </c>
      <c r="ET235" s="32">
        <v>2770058</v>
      </c>
      <c r="EU235" s="32">
        <v>64000</v>
      </c>
      <c r="EV235" s="32">
        <v>631126</v>
      </c>
      <c r="EW235" s="32">
        <v>0</v>
      </c>
      <c r="EY235" s="32">
        <v>50000</v>
      </c>
      <c r="EZ235" s="32">
        <v>90</v>
      </c>
      <c r="FA235" s="32">
        <v>3008831</v>
      </c>
      <c r="FB235" s="32">
        <v>64000</v>
      </c>
      <c r="FC235" s="32">
        <v>636141</v>
      </c>
      <c r="FD235" s="32">
        <v>0</v>
      </c>
      <c r="FF235" s="32">
        <v>60000</v>
      </c>
      <c r="FH235" s="32">
        <v>2890117</v>
      </c>
      <c r="FI235" s="32">
        <v>78427</v>
      </c>
      <c r="FJ235" s="32">
        <v>639618</v>
      </c>
      <c r="FK235" s="32">
        <v>0</v>
      </c>
      <c r="FM235" s="32">
        <v>70000</v>
      </c>
      <c r="FO235" s="5">
        <v>2877726</v>
      </c>
      <c r="FP235" s="5">
        <v>3037</v>
      </c>
      <c r="FQ235" s="5">
        <v>986290</v>
      </c>
      <c r="FR235" s="5">
        <v>0</v>
      </c>
      <c r="FS235" s="5">
        <v>0</v>
      </c>
      <c r="FT235" s="5">
        <v>75000</v>
      </c>
      <c r="FU235" s="5">
        <v>0</v>
      </c>
      <c r="FV235" s="5">
        <v>2742534</v>
      </c>
      <c r="FW235" s="5">
        <v>1092</v>
      </c>
      <c r="FX235" s="5">
        <v>1524710</v>
      </c>
      <c r="FY235" s="5">
        <v>0</v>
      </c>
      <c r="FZ235" s="5">
        <v>0</v>
      </c>
      <c r="GA235" s="5">
        <v>75000</v>
      </c>
      <c r="GB235" s="5">
        <v>0</v>
      </c>
      <c r="GC235" s="5">
        <v>2738813</v>
      </c>
      <c r="GD235" s="5">
        <v>0</v>
      </c>
      <c r="GE235" s="5">
        <v>1653716</v>
      </c>
      <c r="GF235" s="5">
        <v>0</v>
      </c>
      <c r="GG235" s="5">
        <v>0</v>
      </c>
      <c r="GH235" s="5">
        <v>75000</v>
      </c>
      <c r="GI235" s="5">
        <v>0</v>
      </c>
      <c r="GJ235" s="5">
        <f>INDEX(Sheet1!$D$2:$D$434,MATCH(Data!B235,Sheet1!$B$2:$B$434,0))</f>
        <v>3159223</v>
      </c>
      <c r="GK235" s="5">
        <f>INDEX(Sheet1!$E$2:$E$434,MATCH(Data!B235,Sheet1!$B$2:$B$434,0))</f>
        <v>0</v>
      </c>
      <c r="GL235" s="5">
        <f>INDEX(Sheet1!$H$2:$H$434,MATCH(Data!B235,Sheet1!$B$2:$B$434,0))</f>
        <v>1332013</v>
      </c>
      <c r="GM235" s="5">
        <f>INDEX(Sheet1!$K$2:$K$434,MATCH(Data!B235,Sheet1!$B$2:$B$434,0))</f>
        <v>0</v>
      </c>
      <c r="GN235" s="5">
        <f>INDEX(Sheet1!$F$2:$F$434,MATCH(Data!B235,Sheet1!$B$2:$B$434,0))</f>
        <v>0</v>
      </c>
      <c r="GO235" s="5">
        <f>INDEX(Sheet1!$I$2:$I$434,MATCH(Data!B235,Sheet1!$B$2:$B$434,0))</f>
        <v>55000</v>
      </c>
      <c r="GP235" s="5">
        <f>INDEX(Sheet1!$J$2:$J$434,MATCH(Data!B235,Sheet1!$B$2:$B$434,0))</f>
        <v>0</v>
      </c>
      <c r="GQ235" s="5">
        <v>2296699</v>
      </c>
      <c r="GR235" s="5">
        <v>0</v>
      </c>
      <c r="GS235" s="5">
        <v>2279188</v>
      </c>
      <c r="GT235" s="5">
        <v>0</v>
      </c>
      <c r="GU235" s="5">
        <v>0</v>
      </c>
      <c r="GV235" s="5">
        <v>50000</v>
      </c>
      <c r="GW235" s="5">
        <v>0</v>
      </c>
    </row>
    <row r="236" spans="1:205" ht="12.75">
      <c r="A236" s="32">
        <v>3675</v>
      </c>
      <c r="B236" s="32" t="s">
        <v>317</v>
      </c>
      <c r="C236" s="32">
        <v>11300000</v>
      </c>
      <c r="D236" s="32">
        <v>0</v>
      </c>
      <c r="E236" s="32">
        <v>916972</v>
      </c>
      <c r="F236" s="32">
        <v>0</v>
      </c>
      <c r="G236" s="32">
        <v>0</v>
      </c>
      <c r="H236" s="32">
        <v>0</v>
      </c>
      <c r="I236" s="32">
        <v>0</v>
      </c>
      <c r="J236" s="32">
        <v>12521332</v>
      </c>
      <c r="K236" s="32">
        <v>43421</v>
      </c>
      <c r="L236" s="32">
        <v>1365248</v>
      </c>
      <c r="M236" s="32">
        <v>0</v>
      </c>
      <c r="N236" s="32">
        <v>0</v>
      </c>
      <c r="O236" s="32">
        <v>0</v>
      </c>
      <c r="P236" s="32">
        <v>0</v>
      </c>
      <c r="Q236" s="32">
        <v>12910000</v>
      </c>
      <c r="R236" s="32">
        <v>43057</v>
      </c>
      <c r="S236" s="32">
        <v>1394659</v>
      </c>
      <c r="T236" s="32">
        <v>0</v>
      </c>
      <c r="U236" s="32">
        <v>0</v>
      </c>
      <c r="V236" s="32">
        <v>0</v>
      </c>
      <c r="W236" s="32">
        <v>56742.76</v>
      </c>
      <c r="X236" s="32">
        <v>11311916</v>
      </c>
      <c r="Y236" s="32">
        <v>28592</v>
      </c>
      <c r="Z236" s="32">
        <v>1435354</v>
      </c>
      <c r="AA236" s="32">
        <v>0</v>
      </c>
      <c r="AB236" s="32">
        <v>0</v>
      </c>
      <c r="AC236" s="32">
        <v>0</v>
      </c>
      <c r="AD236" s="32">
        <v>13817</v>
      </c>
      <c r="AE236" s="32">
        <v>11160146</v>
      </c>
      <c r="AF236" s="32">
        <v>26612</v>
      </c>
      <c r="AG236" s="32">
        <v>1772103</v>
      </c>
      <c r="AH236" s="32">
        <v>0</v>
      </c>
      <c r="AI236" s="32">
        <v>0</v>
      </c>
      <c r="AJ236" s="32">
        <v>0</v>
      </c>
      <c r="AK236" s="32">
        <v>4946</v>
      </c>
      <c r="AL236" s="32">
        <v>11788084</v>
      </c>
      <c r="AM236" s="32">
        <v>0</v>
      </c>
      <c r="AN236" s="32">
        <v>2492312</v>
      </c>
      <c r="AO236" s="32">
        <v>0</v>
      </c>
      <c r="AP236" s="32">
        <v>0</v>
      </c>
      <c r="AQ236" s="32">
        <v>0</v>
      </c>
      <c r="AR236" s="32">
        <v>7516</v>
      </c>
      <c r="AS236" s="32">
        <v>12003201</v>
      </c>
      <c r="AT236" s="32">
        <v>0</v>
      </c>
      <c r="AU236" s="32">
        <v>2896558</v>
      </c>
      <c r="AV236" s="32">
        <v>0</v>
      </c>
      <c r="AW236" s="32">
        <v>0</v>
      </c>
      <c r="AX236" s="32">
        <v>0</v>
      </c>
      <c r="AY236" s="32">
        <v>1752.61</v>
      </c>
      <c r="AZ236" s="32">
        <v>12702181</v>
      </c>
      <c r="BA236" s="32">
        <v>134888</v>
      </c>
      <c r="BB236" s="32">
        <v>2946336.01</v>
      </c>
      <c r="BC236" s="32">
        <v>0</v>
      </c>
      <c r="BD236" s="32">
        <v>0</v>
      </c>
      <c r="BE236" s="32">
        <v>0</v>
      </c>
      <c r="BF236" s="32">
        <v>1117</v>
      </c>
      <c r="BG236" s="32">
        <v>13002015.67</v>
      </c>
      <c r="BH236" s="32">
        <v>135047.33</v>
      </c>
      <c r="BI236" s="32">
        <v>3072790.63</v>
      </c>
      <c r="BJ236" s="32">
        <v>0</v>
      </c>
      <c r="BK236" s="32">
        <v>0</v>
      </c>
      <c r="BL236" s="32">
        <v>120539</v>
      </c>
      <c r="BM236" s="32">
        <v>4799</v>
      </c>
      <c r="BN236" s="32">
        <v>12093370.67</v>
      </c>
      <c r="BO236" s="32">
        <v>135047.33</v>
      </c>
      <c r="BP236" s="32">
        <v>2874172.83</v>
      </c>
      <c r="BQ236" s="32">
        <v>0</v>
      </c>
      <c r="BR236" s="32">
        <v>0</v>
      </c>
      <c r="BS236" s="32">
        <v>177287</v>
      </c>
      <c r="BT236" s="32">
        <v>5278.43</v>
      </c>
      <c r="BU236" s="32">
        <v>12645267.67</v>
      </c>
      <c r="BV236" s="32">
        <v>135047.33</v>
      </c>
      <c r="BW236" s="32">
        <v>3011562.5</v>
      </c>
      <c r="BX236" s="32">
        <v>0</v>
      </c>
      <c r="BY236" s="32">
        <v>0</v>
      </c>
      <c r="BZ236" s="32">
        <v>183733</v>
      </c>
      <c r="CA236" s="32">
        <v>18738.42</v>
      </c>
      <c r="CB236" s="32">
        <v>13551834.33</v>
      </c>
      <c r="CC236" s="32">
        <v>135081.67</v>
      </c>
      <c r="CD236" s="32">
        <v>3134582.5</v>
      </c>
      <c r="CE236" s="32">
        <v>0</v>
      </c>
      <c r="CF236" s="32">
        <v>0</v>
      </c>
      <c r="CG236" s="32">
        <v>216214.61</v>
      </c>
      <c r="CH236" s="32">
        <v>18075.82</v>
      </c>
      <c r="CI236" s="32">
        <v>13285347</v>
      </c>
      <c r="CJ236" s="32">
        <v>252000</v>
      </c>
      <c r="CK236" s="32">
        <v>3123079.5</v>
      </c>
      <c r="CL236" s="32">
        <v>0</v>
      </c>
      <c r="CN236" s="32">
        <v>235861</v>
      </c>
      <c r="CO236" s="32">
        <v>20525.84</v>
      </c>
      <c r="CP236" s="32">
        <v>13823040</v>
      </c>
      <c r="CQ236" s="32">
        <v>260000</v>
      </c>
      <c r="CR236" s="32">
        <v>4720922.5</v>
      </c>
      <c r="CS236" s="32">
        <v>0</v>
      </c>
      <c r="CU236" s="32">
        <v>62136.5</v>
      </c>
      <c r="CV236" s="32">
        <v>9474.41</v>
      </c>
      <c r="CW236" s="32">
        <v>15773630</v>
      </c>
      <c r="CX236" s="32">
        <v>260000</v>
      </c>
      <c r="CY236" s="32">
        <v>4552437.5</v>
      </c>
      <c r="CZ236" s="32">
        <v>0</v>
      </c>
      <c r="DC236" s="32">
        <v>4769.57</v>
      </c>
      <c r="DD236" s="32">
        <v>18059952</v>
      </c>
      <c r="DE236" s="32">
        <v>260000</v>
      </c>
      <c r="DF236" s="32">
        <v>4741368.75</v>
      </c>
      <c r="DG236" s="32">
        <v>0</v>
      </c>
      <c r="DI236" s="32">
        <v>77403.59</v>
      </c>
      <c r="DJ236" s="32">
        <v>18592.43</v>
      </c>
      <c r="DK236" s="32">
        <v>17679498</v>
      </c>
      <c r="DL236" s="32">
        <v>260000</v>
      </c>
      <c r="DM236" s="32">
        <v>4959731.25</v>
      </c>
      <c r="DN236" s="32">
        <v>0</v>
      </c>
      <c r="DP236" s="32">
        <v>184815.94</v>
      </c>
      <c r="DQ236" s="32">
        <v>313.93</v>
      </c>
      <c r="DR236" s="32">
        <v>18814881</v>
      </c>
      <c r="DS236" s="32">
        <v>260560</v>
      </c>
      <c r="DT236" s="32">
        <v>5141408</v>
      </c>
      <c r="DU236" s="32">
        <v>0</v>
      </c>
      <c r="DW236" s="32">
        <v>190000</v>
      </c>
      <c r="DX236" s="35"/>
      <c r="DY236" s="36">
        <v>18187817</v>
      </c>
      <c r="DZ236" s="36">
        <v>271036</v>
      </c>
      <c r="EA236" s="38">
        <v>4481778</v>
      </c>
      <c r="EB236" s="32">
        <v>0</v>
      </c>
      <c r="ED236" s="32">
        <v>245240</v>
      </c>
      <c r="EF236" s="32">
        <v>18402312</v>
      </c>
      <c r="EG236" s="32">
        <v>370560</v>
      </c>
      <c r="EH236" s="32">
        <v>4567940</v>
      </c>
      <c r="EI236" s="32">
        <v>0</v>
      </c>
      <c r="EK236" s="32">
        <v>153048</v>
      </c>
      <c r="EM236" s="32">
        <v>18946673</v>
      </c>
      <c r="EN236" s="32">
        <v>559077</v>
      </c>
      <c r="EO236" s="32">
        <v>4837408</v>
      </c>
      <c r="EP236" s="32">
        <v>0</v>
      </c>
      <c r="ER236" s="32">
        <v>245240</v>
      </c>
      <c r="ET236" s="32">
        <v>18895942</v>
      </c>
      <c r="EU236" s="32">
        <v>615988</v>
      </c>
      <c r="EV236" s="32">
        <v>4922110</v>
      </c>
      <c r="EW236" s="32">
        <v>0</v>
      </c>
      <c r="EY236" s="32">
        <v>245240</v>
      </c>
      <c r="FA236" s="32">
        <v>18686132</v>
      </c>
      <c r="FB236" s="32">
        <v>651712</v>
      </c>
      <c r="FC236" s="32">
        <v>5026488</v>
      </c>
      <c r="FD236" s="32">
        <v>0</v>
      </c>
      <c r="FF236" s="32">
        <v>315250</v>
      </c>
      <c r="FH236" s="32">
        <v>21697838</v>
      </c>
      <c r="FI236" s="32">
        <v>596965</v>
      </c>
      <c r="FJ236" s="32">
        <v>4929626</v>
      </c>
      <c r="FK236" s="32">
        <v>0</v>
      </c>
      <c r="FM236" s="32">
        <v>275000</v>
      </c>
      <c r="FN236" s="32"/>
      <c r="FO236" s="5">
        <v>21328366</v>
      </c>
      <c r="FP236" s="5">
        <v>601965</v>
      </c>
      <c r="FQ236" s="5">
        <v>5768500</v>
      </c>
      <c r="FR236" s="5">
        <v>0</v>
      </c>
      <c r="FS236" s="5">
        <v>0</v>
      </c>
      <c r="FT236" s="5">
        <v>350500</v>
      </c>
      <c r="FU236" s="5">
        <v>1128.78</v>
      </c>
      <c r="FV236" s="5">
        <v>21156559</v>
      </c>
      <c r="FW236" s="5">
        <v>634605</v>
      </c>
      <c r="FX236" s="5">
        <v>5854276</v>
      </c>
      <c r="FY236" s="5">
        <v>0</v>
      </c>
      <c r="FZ236" s="5">
        <v>0</v>
      </c>
      <c r="GA236" s="5">
        <v>385000</v>
      </c>
      <c r="GB236" s="5">
        <v>0</v>
      </c>
      <c r="GC236" s="5">
        <v>22621328</v>
      </c>
      <c r="GD236" s="5">
        <v>1587785</v>
      </c>
      <c r="GE236" s="5">
        <v>5627341</v>
      </c>
      <c r="GF236" s="5">
        <v>0</v>
      </c>
      <c r="GG236" s="5">
        <v>0</v>
      </c>
      <c r="GH236" s="5">
        <v>550000</v>
      </c>
      <c r="GI236" s="5">
        <v>0</v>
      </c>
      <c r="GJ236" s="5">
        <f>INDEX(Sheet1!$D$2:$D$434,MATCH(Data!B236,Sheet1!$B$2:$B$434,0))</f>
        <v>22377969</v>
      </c>
      <c r="GK236" s="5">
        <f>INDEX(Sheet1!$E$2:$E$434,MATCH(Data!B236,Sheet1!$B$2:$B$434,0))</f>
        <v>1494201</v>
      </c>
      <c r="GL236" s="5">
        <f>INDEX(Sheet1!$H$2:$H$434,MATCH(Data!B236,Sheet1!$B$2:$B$434,0))</f>
        <v>5800000</v>
      </c>
      <c r="GM236" s="5">
        <f>INDEX(Sheet1!$K$2:$K$434,MATCH(Data!B236,Sheet1!$B$2:$B$434,0))</f>
        <v>0</v>
      </c>
      <c r="GN236" s="5">
        <f>INDEX(Sheet1!$F$2:$F$434,MATCH(Data!B236,Sheet1!$B$2:$B$434,0))</f>
        <v>0</v>
      </c>
      <c r="GO236" s="5">
        <f>INDEX(Sheet1!$I$2:$I$434,MATCH(Data!B236,Sheet1!$B$2:$B$434,0))</f>
        <v>650000</v>
      </c>
      <c r="GP236" s="5">
        <f>INDEX(Sheet1!$J$2:$J$434,MATCH(Data!B236,Sheet1!$B$2:$B$434,0))</f>
        <v>0</v>
      </c>
      <c r="GQ236" s="5">
        <v>22300935</v>
      </c>
      <c r="GR236" s="5">
        <v>1375221</v>
      </c>
      <c r="GS236" s="5">
        <v>5300000</v>
      </c>
      <c r="GT236" s="5">
        <v>0</v>
      </c>
      <c r="GU236" s="5">
        <v>0</v>
      </c>
      <c r="GV236" s="5">
        <v>650000</v>
      </c>
      <c r="GW236" s="5">
        <v>0</v>
      </c>
    </row>
    <row r="237" spans="1:205" ht="12.75">
      <c r="A237" s="32">
        <v>3682</v>
      </c>
      <c r="B237" s="32" t="s">
        <v>318</v>
      </c>
      <c r="C237" s="32">
        <v>7726964</v>
      </c>
      <c r="D237" s="32">
        <v>0</v>
      </c>
      <c r="E237" s="32">
        <v>515141</v>
      </c>
      <c r="F237" s="32">
        <v>0</v>
      </c>
      <c r="G237" s="32">
        <v>0</v>
      </c>
      <c r="H237" s="32">
        <v>316166</v>
      </c>
      <c r="I237" s="32">
        <v>0</v>
      </c>
      <c r="J237" s="32">
        <v>7107827</v>
      </c>
      <c r="K237" s="32">
        <v>0</v>
      </c>
      <c r="L237" s="32">
        <v>549515</v>
      </c>
      <c r="M237" s="32">
        <v>0</v>
      </c>
      <c r="N237" s="32">
        <v>0</v>
      </c>
      <c r="O237" s="32">
        <v>331694</v>
      </c>
      <c r="P237" s="32">
        <v>0</v>
      </c>
      <c r="Q237" s="32">
        <v>7119484</v>
      </c>
      <c r="R237" s="32">
        <v>0</v>
      </c>
      <c r="S237" s="32">
        <v>731698</v>
      </c>
      <c r="T237" s="32">
        <v>0</v>
      </c>
      <c r="U237" s="32">
        <v>0</v>
      </c>
      <c r="V237" s="32">
        <v>340044</v>
      </c>
      <c r="W237" s="32">
        <v>0</v>
      </c>
      <c r="X237" s="32">
        <v>4882436</v>
      </c>
      <c r="Y237" s="32">
        <v>0</v>
      </c>
      <c r="Z237" s="32">
        <v>737971</v>
      </c>
      <c r="AA237" s="32">
        <v>0</v>
      </c>
      <c r="AB237" s="32">
        <v>0</v>
      </c>
      <c r="AC237" s="32">
        <v>349748</v>
      </c>
      <c r="AD237" s="32">
        <v>0</v>
      </c>
      <c r="AE237" s="32">
        <v>5175457</v>
      </c>
      <c r="AF237" s="32">
        <v>0</v>
      </c>
      <c r="AG237" s="32">
        <v>700025</v>
      </c>
      <c r="AH237" s="32">
        <v>0</v>
      </c>
      <c r="AI237" s="32">
        <v>0</v>
      </c>
      <c r="AJ237" s="32">
        <v>359822</v>
      </c>
      <c r="AK237" s="32">
        <v>0</v>
      </c>
      <c r="AL237" s="32">
        <v>5453574</v>
      </c>
      <c r="AM237" s="32">
        <v>0</v>
      </c>
      <c r="AN237" s="32">
        <v>680014</v>
      </c>
      <c r="AO237" s="32">
        <v>0</v>
      </c>
      <c r="AP237" s="32">
        <v>0</v>
      </c>
      <c r="AQ237" s="32">
        <v>373495</v>
      </c>
      <c r="AR237" s="32">
        <v>0</v>
      </c>
      <c r="AS237" s="32">
        <v>6090579</v>
      </c>
      <c r="AT237" s="32">
        <v>0</v>
      </c>
      <c r="AU237" s="32">
        <v>1897513</v>
      </c>
      <c r="AV237" s="32">
        <v>0</v>
      </c>
      <c r="AW237" s="32">
        <v>0</v>
      </c>
      <c r="AX237" s="32">
        <v>387688</v>
      </c>
      <c r="AY237" s="32">
        <v>0</v>
      </c>
      <c r="AZ237" s="32">
        <v>6590905</v>
      </c>
      <c r="BA237" s="32">
        <v>0</v>
      </c>
      <c r="BB237" s="32">
        <v>2112135</v>
      </c>
      <c r="BC237" s="32">
        <v>0</v>
      </c>
      <c r="BD237" s="32">
        <v>0</v>
      </c>
      <c r="BE237" s="32">
        <v>402420</v>
      </c>
      <c r="BF237" s="32">
        <v>0</v>
      </c>
      <c r="BG237" s="32">
        <v>6206408</v>
      </c>
      <c r="BH237" s="32">
        <v>0</v>
      </c>
      <c r="BI237" s="32">
        <v>2469242</v>
      </c>
      <c r="BJ237" s="32">
        <v>0</v>
      </c>
      <c r="BK237" s="32">
        <v>0</v>
      </c>
      <c r="BL237" s="32">
        <v>417712</v>
      </c>
      <c r="BM237" s="32">
        <v>0</v>
      </c>
      <c r="BN237" s="32">
        <v>6539673</v>
      </c>
      <c r="BO237" s="32">
        <v>0</v>
      </c>
      <c r="BP237" s="32">
        <v>2474511</v>
      </c>
      <c r="BQ237" s="32">
        <v>0</v>
      </c>
      <c r="BR237" s="32">
        <v>0</v>
      </c>
      <c r="BS237" s="32">
        <v>423142</v>
      </c>
      <c r="BT237" s="32">
        <v>0</v>
      </c>
      <c r="BU237" s="32">
        <v>7016501</v>
      </c>
      <c r="BV237" s="32">
        <v>0</v>
      </c>
      <c r="BW237" s="32">
        <v>2487372</v>
      </c>
      <c r="BX237" s="32">
        <v>0</v>
      </c>
      <c r="BY237" s="32">
        <v>0</v>
      </c>
      <c r="BZ237" s="32">
        <v>562418</v>
      </c>
      <c r="CA237" s="32">
        <v>0</v>
      </c>
      <c r="CB237" s="32">
        <v>6583888</v>
      </c>
      <c r="CC237" s="32">
        <v>244435</v>
      </c>
      <c r="CD237" s="32">
        <v>2537787</v>
      </c>
      <c r="CE237" s="32">
        <v>0</v>
      </c>
      <c r="CF237" s="32">
        <v>0</v>
      </c>
      <c r="CG237" s="32">
        <v>584573</v>
      </c>
      <c r="CH237" s="32">
        <v>0</v>
      </c>
      <c r="CI237" s="32">
        <v>5710852</v>
      </c>
      <c r="CJ237" s="32">
        <v>279552</v>
      </c>
      <c r="CK237" s="32">
        <v>2556874</v>
      </c>
      <c r="CL237" s="32">
        <v>0</v>
      </c>
      <c r="CN237" s="32">
        <v>749458</v>
      </c>
      <c r="CO237" s="32">
        <v>0</v>
      </c>
      <c r="CP237" s="32">
        <v>5971831</v>
      </c>
      <c r="CQ237" s="32">
        <v>282668</v>
      </c>
      <c r="CR237" s="32">
        <v>2621573</v>
      </c>
      <c r="CS237" s="32">
        <v>0</v>
      </c>
      <c r="CU237" s="32">
        <v>893136</v>
      </c>
      <c r="CV237" s="32">
        <v>7079</v>
      </c>
      <c r="CW237" s="32">
        <v>8243559</v>
      </c>
      <c r="CX237" s="32">
        <v>288748</v>
      </c>
      <c r="CY237" s="32">
        <v>2380409</v>
      </c>
      <c r="CZ237" s="32">
        <v>0</v>
      </c>
      <c r="DB237" s="32">
        <v>726189</v>
      </c>
      <c r="DC237" s="32">
        <v>5295</v>
      </c>
      <c r="DD237" s="32">
        <v>7877778</v>
      </c>
      <c r="DE237" s="32">
        <v>298686</v>
      </c>
      <c r="DF237" s="32">
        <v>2591992</v>
      </c>
      <c r="DG237" s="32">
        <v>0</v>
      </c>
      <c r="DI237" s="32">
        <v>738070</v>
      </c>
      <c r="DJ237" s="32">
        <v>4376</v>
      </c>
      <c r="DK237" s="32">
        <v>8585121</v>
      </c>
      <c r="DL237" s="32">
        <v>297903</v>
      </c>
      <c r="DM237" s="32">
        <v>2146436</v>
      </c>
      <c r="DN237" s="32">
        <v>0</v>
      </c>
      <c r="DP237" s="32">
        <v>861364</v>
      </c>
      <c r="DQ237" s="32">
        <v>1863</v>
      </c>
      <c r="DR237" s="32">
        <v>8968289</v>
      </c>
      <c r="DS237" s="32">
        <v>306645</v>
      </c>
      <c r="DT237" s="32">
        <v>2098829</v>
      </c>
      <c r="DU237" s="32">
        <v>0</v>
      </c>
      <c r="DW237" s="32">
        <v>897597</v>
      </c>
      <c r="DX237" s="38">
        <v>8891</v>
      </c>
      <c r="DY237" s="36">
        <v>7928889</v>
      </c>
      <c r="DZ237" s="36">
        <v>314488</v>
      </c>
      <c r="EA237" s="38">
        <v>1947130</v>
      </c>
      <c r="EB237" s="32">
        <v>0</v>
      </c>
      <c r="ED237" s="32">
        <v>896990</v>
      </c>
      <c r="EE237" s="32">
        <v>4788</v>
      </c>
      <c r="EF237" s="32">
        <v>8292082</v>
      </c>
      <c r="EG237" s="32">
        <v>336977</v>
      </c>
      <c r="EH237" s="32">
        <v>1936230</v>
      </c>
      <c r="EI237" s="32">
        <v>0</v>
      </c>
      <c r="EK237" s="32">
        <v>961710</v>
      </c>
      <c r="EL237" s="32">
        <v>1165</v>
      </c>
      <c r="EM237" s="32">
        <v>7902123</v>
      </c>
      <c r="EN237" s="32">
        <v>315272</v>
      </c>
      <c r="EO237" s="32">
        <v>1982355</v>
      </c>
      <c r="EP237" s="32">
        <v>0</v>
      </c>
      <c r="ER237" s="32">
        <v>961710</v>
      </c>
      <c r="ES237" s="32">
        <v>896</v>
      </c>
      <c r="ET237" s="32">
        <v>7836372</v>
      </c>
      <c r="EU237" s="32">
        <v>195022</v>
      </c>
      <c r="EV237" s="32">
        <v>1914830</v>
      </c>
      <c r="EW237" s="32">
        <v>0</v>
      </c>
      <c r="EY237" s="32">
        <v>961710</v>
      </c>
      <c r="EZ237" s="32">
        <v>274</v>
      </c>
      <c r="FA237" s="32">
        <v>8425536</v>
      </c>
      <c r="FB237" s="32">
        <v>193000</v>
      </c>
      <c r="FC237" s="32">
        <v>1492030</v>
      </c>
      <c r="FD237" s="32">
        <v>0</v>
      </c>
      <c r="FF237" s="32">
        <v>961710</v>
      </c>
      <c r="FG237" s="32">
        <v>15</v>
      </c>
      <c r="FH237" s="32">
        <v>10402022</v>
      </c>
      <c r="FI237" s="32">
        <v>198230</v>
      </c>
      <c r="FJ237" s="32">
        <v>975588</v>
      </c>
      <c r="FK237" s="32">
        <v>0</v>
      </c>
      <c r="FM237" s="32">
        <v>981000</v>
      </c>
      <c r="FN237" s="32">
        <v>303</v>
      </c>
      <c r="FO237" s="5">
        <v>10104856</v>
      </c>
      <c r="FP237" s="5">
        <v>206447</v>
      </c>
      <c r="FQ237" s="5">
        <v>1347935</v>
      </c>
      <c r="FR237" s="5">
        <v>0</v>
      </c>
      <c r="FS237" s="5">
        <v>0</v>
      </c>
      <c r="FT237" s="5">
        <v>1000000</v>
      </c>
      <c r="FU237" s="5">
        <v>30</v>
      </c>
      <c r="FV237" s="5">
        <v>9481966</v>
      </c>
      <c r="FW237" s="5">
        <v>212529</v>
      </c>
      <c r="FX237" s="5">
        <v>1290338</v>
      </c>
      <c r="FY237" s="5">
        <v>0</v>
      </c>
      <c r="FZ237" s="5">
        <v>0</v>
      </c>
      <c r="GA237" s="5">
        <v>1000000</v>
      </c>
      <c r="GB237" s="5">
        <v>0</v>
      </c>
      <c r="GC237" s="5">
        <v>9033163</v>
      </c>
      <c r="GD237" s="5">
        <v>217887</v>
      </c>
      <c r="GE237" s="5">
        <v>1751880</v>
      </c>
      <c r="GF237" s="5">
        <v>0</v>
      </c>
      <c r="GG237" s="5">
        <v>0</v>
      </c>
      <c r="GH237" s="5">
        <v>1100000</v>
      </c>
      <c r="GI237" s="5">
        <v>230</v>
      </c>
      <c r="GJ237" s="5">
        <f>INDEX(Sheet1!$D$2:$D$434,MATCH(Data!B237,Sheet1!$B$2:$B$434,0))</f>
        <v>9229645</v>
      </c>
      <c r="GK237" s="5">
        <f>INDEX(Sheet1!$E$2:$E$434,MATCH(Data!B237,Sheet1!$B$2:$B$434,0))</f>
        <v>232213</v>
      </c>
      <c r="GL237" s="5">
        <f>INDEX(Sheet1!$H$2:$H$434,MATCH(Data!B237,Sheet1!$B$2:$B$434,0))</f>
        <v>1792925</v>
      </c>
      <c r="GM237" s="5">
        <f>INDEX(Sheet1!$K$2:$K$434,MATCH(Data!B237,Sheet1!$B$2:$B$434,0))</f>
        <v>0</v>
      </c>
      <c r="GN237" s="5">
        <f>INDEX(Sheet1!$F$2:$F$434,MATCH(Data!B237,Sheet1!$B$2:$B$434,0))</f>
        <v>0</v>
      </c>
      <c r="GO237" s="5">
        <f>INDEX(Sheet1!$I$2:$I$434,MATCH(Data!B237,Sheet1!$B$2:$B$434,0))</f>
        <v>1120000</v>
      </c>
      <c r="GP237" s="5">
        <f>INDEX(Sheet1!$J$2:$J$434,MATCH(Data!B237,Sheet1!$B$2:$B$434,0))</f>
        <v>0</v>
      </c>
      <c r="GQ237" s="5">
        <v>9194087</v>
      </c>
      <c r="GR237" s="5">
        <v>239035</v>
      </c>
      <c r="GS237" s="5">
        <v>1837837</v>
      </c>
      <c r="GT237" s="5">
        <v>0</v>
      </c>
      <c r="GU237" s="5">
        <v>0</v>
      </c>
      <c r="GV237" s="5">
        <v>1140000</v>
      </c>
      <c r="GW237" s="5">
        <v>3696</v>
      </c>
    </row>
    <row r="238" spans="1:205" ht="12.75">
      <c r="A238" s="32">
        <v>3689</v>
      </c>
      <c r="B238" s="32" t="s">
        <v>319</v>
      </c>
      <c r="C238" s="32">
        <v>2750734</v>
      </c>
      <c r="D238" s="32">
        <v>0</v>
      </c>
      <c r="E238" s="32">
        <v>278600</v>
      </c>
      <c r="F238" s="32">
        <v>0</v>
      </c>
      <c r="G238" s="32">
        <v>70886</v>
      </c>
      <c r="H238" s="32">
        <v>0</v>
      </c>
      <c r="I238" s="32">
        <v>0</v>
      </c>
      <c r="J238" s="32">
        <v>2782526</v>
      </c>
      <c r="K238" s="32">
        <v>0</v>
      </c>
      <c r="L238" s="32">
        <v>265500</v>
      </c>
      <c r="M238" s="32">
        <v>0</v>
      </c>
      <c r="N238" s="32">
        <v>153450</v>
      </c>
      <c r="O238" s="32">
        <v>0</v>
      </c>
      <c r="P238" s="32">
        <v>901</v>
      </c>
      <c r="Q238" s="32">
        <v>2716797</v>
      </c>
      <c r="R238" s="32">
        <v>0</v>
      </c>
      <c r="S238" s="32">
        <v>280000</v>
      </c>
      <c r="T238" s="32">
        <v>0</v>
      </c>
      <c r="U238" s="32">
        <v>142974</v>
      </c>
      <c r="V238" s="32">
        <v>0</v>
      </c>
      <c r="W238" s="32">
        <v>0</v>
      </c>
      <c r="X238" s="32">
        <v>1883443</v>
      </c>
      <c r="Y238" s="32">
        <v>0</v>
      </c>
      <c r="Z238" s="32">
        <v>282000</v>
      </c>
      <c r="AA238" s="32">
        <v>0</v>
      </c>
      <c r="AB238" s="32">
        <v>160427</v>
      </c>
      <c r="AC238" s="32">
        <v>0</v>
      </c>
      <c r="AD238" s="32">
        <v>0</v>
      </c>
      <c r="AE238" s="32">
        <v>2141942</v>
      </c>
      <c r="AF238" s="32">
        <v>0</v>
      </c>
      <c r="AG238" s="32">
        <v>548431</v>
      </c>
      <c r="AH238" s="32">
        <v>0</v>
      </c>
      <c r="AI238" s="32">
        <v>0</v>
      </c>
      <c r="AJ238" s="32">
        <v>0</v>
      </c>
      <c r="AK238" s="32">
        <v>0</v>
      </c>
      <c r="AL238" s="32">
        <v>2450673</v>
      </c>
      <c r="AM238" s="32">
        <v>0</v>
      </c>
      <c r="AN238" s="32">
        <v>503452</v>
      </c>
      <c r="AO238" s="32">
        <v>0</v>
      </c>
      <c r="AP238" s="32">
        <v>0</v>
      </c>
      <c r="AQ238" s="32">
        <v>0</v>
      </c>
      <c r="AR238" s="32">
        <v>0</v>
      </c>
      <c r="AS238" s="32">
        <v>2409314</v>
      </c>
      <c r="AT238" s="32">
        <v>0</v>
      </c>
      <c r="AU238" s="32">
        <v>438171</v>
      </c>
      <c r="AV238" s="32">
        <v>0</v>
      </c>
      <c r="AW238" s="32">
        <v>0</v>
      </c>
      <c r="AX238" s="32">
        <v>0</v>
      </c>
      <c r="AY238" s="32">
        <v>0</v>
      </c>
      <c r="AZ238" s="32">
        <v>2472696</v>
      </c>
      <c r="BA238" s="32">
        <v>0</v>
      </c>
      <c r="BB238" s="32">
        <v>425940</v>
      </c>
      <c r="BC238" s="32">
        <v>0</v>
      </c>
      <c r="BD238" s="32">
        <v>0</v>
      </c>
      <c r="BE238" s="32">
        <v>0</v>
      </c>
      <c r="BF238" s="32">
        <v>0</v>
      </c>
      <c r="BG238" s="32">
        <v>2781895</v>
      </c>
      <c r="BH238" s="32">
        <v>44306</v>
      </c>
      <c r="BI238" s="32">
        <v>413319</v>
      </c>
      <c r="BJ238" s="32">
        <v>0</v>
      </c>
      <c r="BK238" s="32">
        <v>0</v>
      </c>
      <c r="BL238" s="32">
        <v>0</v>
      </c>
      <c r="BM238" s="32">
        <v>0</v>
      </c>
      <c r="BN238" s="32">
        <v>3092490</v>
      </c>
      <c r="BO238" s="32">
        <v>44286</v>
      </c>
      <c r="BP238" s="32">
        <v>405066</v>
      </c>
      <c r="BQ238" s="32">
        <v>0</v>
      </c>
      <c r="BR238" s="32">
        <v>0</v>
      </c>
      <c r="BS238" s="32">
        <v>0</v>
      </c>
      <c r="BT238" s="32">
        <v>0</v>
      </c>
      <c r="BU238" s="32">
        <v>3298994</v>
      </c>
      <c r="BV238" s="32">
        <v>44286</v>
      </c>
      <c r="BW238" s="32">
        <v>403980</v>
      </c>
      <c r="BX238" s="32">
        <v>0</v>
      </c>
      <c r="BY238" s="32">
        <v>0</v>
      </c>
      <c r="BZ238" s="32">
        <v>0</v>
      </c>
      <c r="CA238" s="32">
        <v>0</v>
      </c>
      <c r="CB238" s="32">
        <v>3465888</v>
      </c>
      <c r="CC238" s="32">
        <v>44285</v>
      </c>
      <c r="CD238" s="32">
        <v>406088</v>
      </c>
      <c r="CE238" s="32">
        <v>0</v>
      </c>
      <c r="CF238" s="32">
        <v>0</v>
      </c>
      <c r="CG238" s="32">
        <v>0</v>
      </c>
      <c r="CH238" s="32">
        <v>0</v>
      </c>
      <c r="CI238" s="32">
        <v>3312182</v>
      </c>
      <c r="CJ238" s="32">
        <v>44286</v>
      </c>
      <c r="CK238" s="32">
        <v>401801</v>
      </c>
      <c r="CL238" s="32">
        <v>0</v>
      </c>
      <c r="CO238" s="32">
        <v>0</v>
      </c>
      <c r="CP238" s="32">
        <v>3573215</v>
      </c>
      <c r="CQ238" s="32">
        <v>44286</v>
      </c>
      <c r="CR238" s="32">
        <v>401319</v>
      </c>
      <c r="CS238" s="32">
        <v>0</v>
      </c>
      <c r="CV238" s="32">
        <v>0</v>
      </c>
      <c r="CW238" s="32">
        <v>4014774</v>
      </c>
      <c r="CX238" s="32">
        <v>44286</v>
      </c>
      <c r="CY238" s="32">
        <v>404637</v>
      </c>
      <c r="CZ238" s="32">
        <v>0</v>
      </c>
      <c r="DC238" s="32">
        <v>0</v>
      </c>
      <c r="DD238" s="32">
        <v>5132765</v>
      </c>
      <c r="DE238" s="32">
        <v>44285</v>
      </c>
      <c r="DF238" s="32">
        <v>294213</v>
      </c>
      <c r="DG238" s="32">
        <v>0</v>
      </c>
      <c r="DK238" s="32">
        <v>5677679</v>
      </c>
      <c r="DL238" s="32">
        <v>172762</v>
      </c>
      <c r="DM238" s="32">
        <v>280816</v>
      </c>
      <c r="DN238" s="32">
        <v>0</v>
      </c>
      <c r="DR238" s="32">
        <v>4974608</v>
      </c>
      <c r="DS238" s="32">
        <v>174125</v>
      </c>
      <c r="DT238" s="32">
        <v>279925</v>
      </c>
      <c r="DU238" s="32">
        <v>0</v>
      </c>
      <c r="DX238" s="35"/>
      <c r="DY238" s="36">
        <v>4622384</v>
      </c>
      <c r="DZ238" s="36">
        <v>174850</v>
      </c>
      <c r="EA238" s="38">
        <v>278100</v>
      </c>
      <c r="EB238" s="32">
        <v>0</v>
      </c>
      <c r="EF238" s="32">
        <v>4773494</v>
      </c>
      <c r="EG238" s="32">
        <v>233088</v>
      </c>
      <c r="EH238" s="32">
        <v>281050</v>
      </c>
      <c r="EI238" s="32">
        <v>0</v>
      </c>
      <c r="EM238" s="32">
        <v>5019026</v>
      </c>
      <c r="EN238" s="32">
        <v>233319</v>
      </c>
      <c r="EO238" s="32">
        <v>278469</v>
      </c>
      <c r="EP238" s="32">
        <v>0</v>
      </c>
      <c r="ET238" s="32">
        <v>4993316</v>
      </c>
      <c r="EU238" s="32">
        <v>283391</v>
      </c>
      <c r="EV238" s="32">
        <v>275113</v>
      </c>
      <c r="EW238" s="32">
        <v>0</v>
      </c>
      <c r="FA238" s="32">
        <v>5003487</v>
      </c>
      <c r="FB238" s="32">
        <v>223625</v>
      </c>
      <c r="FC238" s="32">
        <v>280769</v>
      </c>
      <c r="FD238" s="32">
        <v>0</v>
      </c>
      <c r="FH238" s="32">
        <v>5923136</v>
      </c>
      <c r="FI238" s="32">
        <v>219556</v>
      </c>
      <c r="FJ238" s="32">
        <v>275400</v>
      </c>
      <c r="FK238" s="32">
        <v>0</v>
      </c>
      <c r="FO238" s="5">
        <v>5899340</v>
      </c>
      <c r="FP238" s="5">
        <v>220256</v>
      </c>
      <c r="FQ238" s="5">
        <v>0</v>
      </c>
      <c r="FR238" s="5">
        <v>0</v>
      </c>
      <c r="FS238" s="5">
        <v>0</v>
      </c>
      <c r="FT238" s="5">
        <v>0</v>
      </c>
      <c r="FU238" s="5">
        <v>0</v>
      </c>
      <c r="FV238" s="5">
        <v>5643090</v>
      </c>
      <c r="FW238" s="5">
        <v>57663</v>
      </c>
      <c r="FX238" s="5">
        <v>0</v>
      </c>
      <c r="FY238" s="5">
        <v>0</v>
      </c>
      <c r="FZ238" s="5">
        <v>0</v>
      </c>
      <c r="GA238" s="5">
        <v>0</v>
      </c>
      <c r="GB238" s="5">
        <v>0</v>
      </c>
      <c r="GC238" s="5">
        <v>4624396</v>
      </c>
      <c r="GD238" s="5">
        <v>57663</v>
      </c>
      <c r="GE238" s="5">
        <v>703405</v>
      </c>
      <c r="GF238" s="5">
        <v>0</v>
      </c>
      <c r="GG238" s="5">
        <v>0</v>
      </c>
      <c r="GH238" s="5">
        <v>0</v>
      </c>
      <c r="GI238" s="5">
        <v>0</v>
      </c>
      <c r="GJ238" s="5">
        <f>INDEX(Sheet1!$D$2:$D$434,MATCH(Data!B238,Sheet1!$B$2:$B$434,0))</f>
        <v>4587058</v>
      </c>
      <c r="GK238" s="5">
        <f>INDEX(Sheet1!$E$2:$E$434,MATCH(Data!B238,Sheet1!$B$2:$B$434,0))</f>
        <v>57663</v>
      </c>
      <c r="GL238" s="5">
        <f>INDEX(Sheet1!$H$2:$H$434,MATCH(Data!B238,Sheet1!$B$2:$B$434,0))</f>
        <v>399925</v>
      </c>
      <c r="GM238" s="5">
        <f>INDEX(Sheet1!$K$2:$K$434,MATCH(Data!B238,Sheet1!$B$2:$B$434,0))</f>
        <v>0</v>
      </c>
      <c r="GN238" s="5">
        <f>INDEX(Sheet1!$F$2:$F$434,MATCH(Data!B238,Sheet1!$B$2:$B$434,0))</f>
        <v>0</v>
      </c>
      <c r="GO238" s="5">
        <f>INDEX(Sheet1!$I$2:$I$434,MATCH(Data!B238,Sheet1!$B$2:$B$434,0))</f>
        <v>0</v>
      </c>
      <c r="GP238" s="5">
        <f>INDEX(Sheet1!$J$2:$J$434,MATCH(Data!B238,Sheet1!$B$2:$B$434,0))</f>
        <v>0</v>
      </c>
      <c r="GQ238" s="5">
        <v>4394444</v>
      </c>
      <c r="GR238" s="5">
        <v>57663</v>
      </c>
      <c r="GS238" s="5">
        <v>509425</v>
      </c>
      <c r="GT238" s="5">
        <v>0</v>
      </c>
      <c r="GU238" s="5">
        <v>0</v>
      </c>
      <c r="GV238" s="5">
        <v>0</v>
      </c>
      <c r="GW238" s="5">
        <v>0</v>
      </c>
    </row>
    <row r="239" spans="1:205" ht="12.75">
      <c r="A239" s="32">
        <v>3696</v>
      </c>
      <c r="B239" s="32" t="s">
        <v>320</v>
      </c>
      <c r="C239" s="32">
        <v>1237389</v>
      </c>
      <c r="D239" s="32">
        <v>0</v>
      </c>
      <c r="E239" s="32">
        <v>90459</v>
      </c>
      <c r="F239" s="32">
        <v>0</v>
      </c>
      <c r="G239" s="32">
        <v>0</v>
      </c>
      <c r="H239" s="32">
        <v>0</v>
      </c>
      <c r="I239" s="32">
        <v>0</v>
      </c>
      <c r="J239" s="32">
        <v>1250639</v>
      </c>
      <c r="K239" s="32">
        <v>0</v>
      </c>
      <c r="L239" s="32">
        <v>86840</v>
      </c>
      <c r="M239" s="32">
        <v>0</v>
      </c>
      <c r="N239" s="32">
        <v>0</v>
      </c>
      <c r="O239" s="32">
        <v>0</v>
      </c>
      <c r="P239" s="32">
        <v>0</v>
      </c>
      <c r="Q239" s="32">
        <v>1181034.61</v>
      </c>
      <c r="R239" s="32">
        <v>0</v>
      </c>
      <c r="S239" s="32">
        <v>150034.72</v>
      </c>
      <c r="T239" s="32">
        <v>0</v>
      </c>
      <c r="U239" s="32">
        <v>0</v>
      </c>
      <c r="V239" s="32">
        <v>0</v>
      </c>
      <c r="W239" s="32">
        <v>0</v>
      </c>
      <c r="X239" s="32">
        <v>851426</v>
      </c>
      <c r="Y239" s="32">
        <v>0</v>
      </c>
      <c r="Z239" s="32">
        <v>141338</v>
      </c>
      <c r="AA239" s="32">
        <v>0</v>
      </c>
      <c r="AB239" s="32">
        <v>0</v>
      </c>
      <c r="AC239" s="32">
        <v>0</v>
      </c>
      <c r="AD239" s="32">
        <v>0</v>
      </c>
      <c r="AE239" s="32">
        <v>903051</v>
      </c>
      <c r="AF239" s="32">
        <v>0</v>
      </c>
      <c r="AG239" s="32">
        <v>139552</v>
      </c>
      <c r="AH239" s="32">
        <v>0</v>
      </c>
      <c r="AI239" s="32">
        <v>0</v>
      </c>
      <c r="AJ239" s="32">
        <v>0</v>
      </c>
      <c r="AK239" s="32">
        <v>0</v>
      </c>
      <c r="AL239" s="32">
        <v>956976</v>
      </c>
      <c r="AM239" s="32">
        <v>0</v>
      </c>
      <c r="AN239" s="32">
        <v>146625</v>
      </c>
      <c r="AO239" s="32">
        <v>0</v>
      </c>
      <c r="AP239" s="32">
        <v>0</v>
      </c>
      <c r="AQ239" s="32">
        <v>0</v>
      </c>
      <c r="AR239" s="32">
        <v>18</v>
      </c>
      <c r="AS239" s="32">
        <v>925813</v>
      </c>
      <c r="AT239" s="32">
        <v>0</v>
      </c>
      <c r="AU239" s="32">
        <v>150080</v>
      </c>
      <c r="AV239" s="32">
        <v>0</v>
      </c>
      <c r="AW239" s="32">
        <v>0</v>
      </c>
      <c r="AX239" s="32">
        <v>0</v>
      </c>
      <c r="AY239" s="32">
        <v>0</v>
      </c>
      <c r="AZ239" s="32">
        <v>1008213</v>
      </c>
      <c r="BA239" s="32">
        <v>0</v>
      </c>
      <c r="BB239" s="32">
        <v>151692</v>
      </c>
      <c r="BC239" s="32">
        <v>0</v>
      </c>
      <c r="BD239" s="32">
        <v>0</v>
      </c>
      <c r="BE239" s="32">
        <v>0</v>
      </c>
      <c r="BF239" s="32">
        <v>0</v>
      </c>
      <c r="BG239" s="32">
        <v>1055853</v>
      </c>
      <c r="BH239" s="32">
        <v>0</v>
      </c>
      <c r="BI239" s="32">
        <v>152998</v>
      </c>
      <c r="BJ239" s="32">
        <v>0</v>
      </c>
      <c r="BK239" s="32">
        <v>0</v>
      </c>
      <c r="BL239" s="32">
        <v>0</v>
      </c>
      <c r="BM239" s="32">
        <v>0</v>
      </c>
      <c r="BN239" s="32">
        <v>1076863</v>
      </c>
      <c r="BO239" s="32">
        <v>0</v>
      </c>
      <c r="BP239" s="32">
        <v>271651</v>
      </c>
      <c r="BQ239" s="32">
        <v>0</v>
      </c>
      <c r="BR239" s="32">
        <v>0</v>
      </c>
      <c r="BS239" s="32">
        <v>0</v>
      </c>
      <c r="BT239" s="32">
        <v>0</v>
      </c>
      <c r="BU239" s="32">
        <v>928410</v>
      </c>
      <c r="BV239" s="32">
        <v>0</v>
      </c>
      <c r="BW239" s="32">
        <v>282648</v>
      </c>
      <c r="BX239" s="32">
        <v>0</v>
      </c>
      <c r="BY239" s="32">
        <v>0</v>
      </c>
      <c r="BZ239" s="32">
        <v>0</v>
      </c>
      <c r="CA239" s="32">
        <v>0</v>
      </c>
      <c r="CB239" s="32">
        <v>1031725</v>
      </c>
      <c r="CC239" s="32">
        <v>0</v>
      </c>
      <c r="CD239" s="32">
        <v>296488</v>
      </c>
      <c r="CE239" s="32">
        <v>0</v>
      </c>
      <c r="CF239" s="32">
        <v>0</v>
      </c>
      <c r="CG239" s="32">
        <v>0</v>
      </c>
      <c r="CH239" s="32">
        <v>0</v>
      </c>
      <c r="CI239" s="32">
        <v>1113071</v>
      </c>
      <c r="CK239" s="32">
        <v>299300</v>
      </c>
      <c r="CL239" s="32">
        <v>0</v>
      </c>
      <c r="CO239" s="32">
        <v>0</v>
      </c>
      <c r="CP239" s="32">
        <v>1108221</v>
      </c>
      <c r="CQ239" s="32">
        <v>34668</v>
      </c>
      <c r="CR239" s="32">
        <v>297675</v>
      </c>
      <c r="CS239" s="32">
        <v>0</v>
      </c>
      <c r="CV239" s="32">
        <v>1758</v>
      </c>
      <c r="CW239" s="32">
        <v>1173478</v>
      </c>
      <c r="CX239" s="32">
        <v>34668</v>
      </c>
      <c r="CY239" s="32">
        <v>295347</v>
      </c>
      <c r="CZ239" s="32">
        <v>0</v>
      </c>
      <c r="DC239" s="32">
        <v>1646</v>
      </c>
      <c r="DD239" s="32">
        <v>1353545</v>
      </c>
      <c r="DE239" s="32">
        <v>283916</v>
      </c>
      <c r="DF239" s="32">
        <v>285979</v>
      </c>
      <c r="DG239" s="32">
        <v>0</v>
      </c>
      <c r="DJ239" s="32">
        <v>73</v>
      </c>
      <c r="DK239" s="32">
        <v>1815488</v>
      </c>
      <c r="DL239" s="32">
        <v>156106</v>
      </c>
      <c r="DM239" s="32">
        <v>295947</v>
      </c>
      <c r="DN239" s="32">
        <v>0</v>
      </c>
      <c r="DR239" s="32">
        <v>1820470</v>
      </c>
      <c r="DS239" s="32">
        <v>186637</v>
      </c>
      <c r="DT239" s="32">
        <v>302275</v>
      </c>
      <c r="DU239" s="32">
        <v>0</v>
      </c>
      <c r="DX239" s="35"/>
      <c r="DY239" s="36">
        <v>1810047</v>
      </c>
      <c r="DZ239" s="36">
        <v>149106</v>
      </c>
      <c r="EA239" s="38">
        <v>297775</v>
      </c>
      <c r="EB239" s="32">
        <v>0</v>
      </c>
      <c r="EF239" s="32">
        <v>1866543</v>
      </c>
      <c r="EG239" s="32">
        <v>158200</v>
      </c>
      <c r="EH239" s="32">
        <v>298908</v>
      </c>
      <c r="EI239" s="32">
        <v>0</v>
      </c>
      <c r="EM239" s="32">
        <v>1943737</v>
      </c>
      <c r="EN239" s="32">
        <v>207856</v>
      </c>
      <c r="EO239" s="32">
        <v>290562</v>
      </c>
      <c r="EP239" s="32">
        <v>0</v>
      </c>
      <c r="ET239" s="32">
        <v>2103718</v>
      </c>
      <c r="EU239" s="32">
        <v>69245</v>
      </c>
      <c r="EV239" s="32">
        <v>288537</v>
      </c>
      <c r="EW239" s="32">
        <v>0</v>
      </c>
      <c r="FA239" s="32">
        <v>2079878</v>
      </c>
      <c r="FB239" s="32">
        <v>160966</v>
      </c>
      <c r="FC239" s="32">
        <v>139670</v>
      </c>
      <c r="FD239" s="32">
        <v>0</v>
      </c>
      <c r="FH239" s="32">
        <v>2165196</v>
      </c>
      <c r="FI239" s="32">
        <v>158965</v>
      </c>
      <c r="FJ239" s="32">
        <v>138117</v>
      </c>
      <c r="FK239" s="32">
        <v>0</v>
      </c>
      <c r="FO239" s="5">
        <v>2204430</v>
      </c>
      <c r="FP239" s="5">
        <v>161864</v>
      </c>
      <c r="FQ239" s="5">
        <v>141120</v>
      </c>
      <c r="FR239" s="5">
        <v>0</v>
      </c>
      <c r="FS239" s="5">
        <v>0</v>
      </c>
      <c r="FT239" s="5">
        <v>0</v>
      </c>
      <c r="FU239" s="5">
        <v>0</v>
      </c>
      <c r="FV239" s="5">
        <v>2190076</v>
      </c>
      <c r="FW239" s="5">
        <v>303010</v>
      </c>
      <c r="FX239" s="5">
        <v>0</v>
      </c>
      <c r="FY239" s="5">
        <v>0</v>
      </c>
      <c r="FZ239" s="5">
        <v>0</v>
      </c>
      <c r="GA239" s="5">
        <v>0</v>
      </c>
      <c r="GB239" s="5">
        <v>0</v>
      </c>
      <c r="GC239" s="5">
        <v>2162135</v>
      </c>
      <c r="GD239" s="5">
        <v>302328</v>
      </c>
      <c r="GE239" s="5">
        <v>0</v>
      </c>
      <c r="GF239" s="5">
        <v>0</v>
      </c>
      <c r="GG239" s="5">
        <v>0</v>
      </c>
      <c r="GH239" s="5">
        <v>0</v>
      </c>
      <c r="GI239" s="5">
        <v>0</v>
      </c>
      <c r="GJ239" s="5">
        <f>INDEX(Sheet1!$D$2:$D$434,MATCH(Data!B239,Sheet1!$B$2:$B$434,0))</f>
        <v>2021156</v>
      </c>
      <c r="GK239" s="5">
        <f>INDEX(Sheet1!$E$2:$E$434,MATCH(Data!B239,Sheet1!$B$2:$B$434,0))</f>
        <v>308842</v>
      </c>
      <c r="GL239" s="5">
        <f>INDEX(Sheet1!$H$2:$H$434,MATCH(Data!B239,Sheet1!$B$2:$B$434,0))</f>
        <v>0</v>
      </c>
      <c r="GM239" s="5">
        <f>INDEX(Sheet1!$K$2:$K$434,MATCH(Data!B239,Sheet1!$B$2:$B$434,0))</f>
        <v>0</v>
      </c>
      <c r="GN239" s="5">
        <f>INDEX(Sheet1!$F$2:$F$434,MATCH(Data!B239,Sheet1!$B$2:$B$434,0))</f>
        <v>0</v>
      </c>
      <c r="GO239" s="5">
        <f>INDEX(Sheet1!$I$2:$I$434,MATCH(Data!B239,Sheet1!$B$2:$B$434,0))</f>
        <v>0</v>
      </c>
      <c r="GP239" s="5">
        <f>INDEX(Sheet1!$J$2:$J$434,MATCH(Data!B239,Sheet1!$B$2:$B$434,0))</f>
        <v>0</v>
      </c>
      <c r="GQ239" s="5">
        <v>1916583</v>
      </c>
      <c r="GR239" s="5">
        <v>213979</v>
      </c>
      <c r="GS239" s="5">
        <v>0</v>
      </c>
      <c r="GT239" s="5">
        <v>0</v>
      </c>
      <c r="GU239" s="5">
        <v>0</v>
      </c>
      <c r="GV239" s="5">
        <v>0</v>
      </c>
      <c r="GW239" s="5">
        <v>0</v>
      </c>
    </row>
    <row r="240" spans="1:205" ht="12.75">
      <c r="A240" s="32">
        <v>3787</v>
      </c>
      <c r="B240" s="32" t="s">
        <v>321</v>
      </c>
      <c r="C240" s="32">
        <v>5254240</v>
      </c>
      <c r="D240" s="32">
        <v>0</v>
      </c>
      <c r="E240" s="32">
        <v>357017</v>
      </c>
      <c r="F240" s="32">
        <v>0</v>
      </c>
      <c r="G240" s="32">
        <v>0</v>
      </c>
      <c r="H240" s="32">
        <v>0</v>
      </c>
      <c r="I240" s="32">
        <v>0</v>
      </c>
      <c r="J240" s="32">
        <v>5039255</v>
      </c>
      <c r="K240" s="32">
        <v>0</v>
      </c>
      <c r="L240" s="32">
        <v>361000</v>
      </c>
      <c r="M240" s="32">
        <v>0</v>
      </c>
      <c r="N240" s="32">
        <v>0</v>
      </c>
      <c r="O240" s="32">
        <v>0</v>
      </c>
      <c r="P240" s="32">
        <v>0</v>
      </c>
      <c r="Q240" s="32">
        <v>5179974</v>
      </c>
      <c r="R240" s="32">
        <v>0</v>
      </c>
      <c r="S240" s="32">
        <v>1029026</v>
      </c>
      <c r="T240" s="32">
        <v>0</v>
      </c>
      <c r="U240" s="32">
        <v>0</v>
      </c>
      <c r="V240" s="32">
        <v>0</v>
      </c>
      <c r="W240" s="32">
        <v>0</v>
      </c>
      <c r="X240" s="32">
        <v>4146813</v>
      </c>
      <c r="Y240" s="32">
        <v>0</v>
      </c>
      <c r="Z240" s="32">
        <v>1179026</v>
      </c>
      <c r="AA240" s="32">
        <v>0</v>
      </c>
      <c r="AB240" s="32">
        <v>0</v>
      </c>
      <c r="AC240" s="32">
        <v>0</v>
      </c>
      <c r="AD240" s="32">
        <v>0</v>
      </c>
      <c r="AE240" s="32">
        <v>3794635</v>
      </c>
      <c r="AF240" s="32">
        <v>0</v>
      </c>
      <c r="AG240" s="32">
        <v>1806252</v>
      </c>
      <c r="AH240" s="32">
        <v>0</v>
      </c>
      <c r="AI240" s="32">
        <v>0</v>
      </c>
      <c r="AJ240" s="32">
        <v>0</v>
      </c>
      <c r="AK240" s="32">
        <v>0</v>
      </c>
      <c r="AL240" s="32">
        <v>4043731</v>
      </c>
      <c r="AM240" s="32">
        <v>0</v>
      </c>
      <c r="AN240" s="32">
        <v>2045492</v>
      </c>
      <c r="AO240" s="32">
        <v>0</v>
      </c>
      <c r="AP240" s="32">
        <v>0</v>
      </c>
      <c r="AQ240" s="32">
        <v>0</v>
      </c>
      <c r="AR240" s="32">
        <v>0</v>
      </c>
      <c r="AS240" s="32">
        <v>4195492</v>
      </c>
      <c r="AT240" s="32">
        <v>0</v>
      </c>
      <c r="AU240" s="32">
        <v>2072422</v>
      </c>
      <c r="AV240" s="32">
        <v>0</v>
      </c>
      <c r="AW240" s="32">
        <v>0</v>
      </c>
      <c r="AX240" s="32">
        <v>0</v>
      </c>
      <c r="AY240" s="32">
        <v>0</v>
      </c>
      <c r="AZ240" s="32">
        <v>4794017</v>
      </c>
      <c r="BA240" s="32">
        <v>0</v>
      </c>
      <c r="BB240" s="32">
        <v>2162500</v>
      </c>
      <c r="BC240" s="32">
        <v>0</v>
      </c>
      <c r="BD240" s="32">
        <v>0</v>
      </c>
      <c r="BE240" s="32">
        <v>0</v>
      </c>
      <c r="BF240" s="32">
        <v>0</v>
      </c>
      <c r="BG240" s="32">
        <v>4889680</v>
      </c>
      <c r="BH240" s="32">
        <v>0</v>
      </c>
      <c r="BI240" s="32">
        <v>2066837</v>
      </c>
      <c r="BJ240" s="32">
        <v>0</v>
      </c>
      <c r="BK240" s="32">
        <v>0</v>
      </c>
      <c r="BL240" s="32">
        <v>0</v>
      </c>
      <c r="BM240" s="32">
        <v>0</v>
      </c>
      <c r="BN240" s="32">
        <v>5193999</v>
      </c>
      <c r="BO240" s="32">
        <v>0</v>
      </c>
      <c r="BP240" s="32">
        <v>922543</v>
      </c>
      <c r="BQ240" s="32">
        <v>0</v>
      </c>
      <c r="BR240" s="32">
        <v>0</v>
      </c>
      <c r="BS240" s="32">
        <v>157815</v>
      </c>
      <c r="BT240" s="32">
        <v>0</v>
      </c>
      <c r="BU240" s="32">
        <v>5409119</v>
      </c>
      <c r="BV240" s="32">
        <v>122122</v>
      </c>
      <c r="BW240" s="32">
        <v>0</v>
      </c>
      <c r="BX240" s="32">
        <v>0</v>
      </c>
      <c r="BY240" s="32">
        <v>0</v>
      </c>
      <c r="BZ240" s="32">
        <v>214211</v>
      </c>
      <c r="CA240" s="32">
        <v>0</v>
      </c>
      <c r="CB240" s="32">
        <v>6373375</v>
      </c>
      <c r="CC240" s="32">
        <v>123296</v>
      </c>
      <c r="CD240" s="32">
        <v>0</v>
      </c>
      <c r="CE240" s="32">
        <v>0</v>
      </c>
      <c r="CF240" s="32">
        <v>0</v>
      </c>
      <c r="CG240" s="32">
        <v>254000</v>
      </c>
      <c r="CH240" s="32">
        <v>0</v>
      </c>
      <c r="CI240" s="32">
        <v>6176201</v>
      </c>
      <c r="CJ240" s="32">
        <v>124622</v>
      </c>
      <c r="CL240" s="32">
        <v>0</v>
      </c>
      <c r="CN240" s="32">
        <v>228503</v>
      </c>
      <c r="CO240" s="32">
        <v>0</v>
      </c>
      <c r="CP240" s="32">
        <v>6406811</v>
      </c>
      <c r="CQ240" s="32">
        <v>125961</v>
      </c>
      <c r="CS240" s="32">
        <v>0</v>
      </c>
      <c r="CU240" s="32">
        <v>230818</v>
      </c>
      <c r="CV240" s="32">
        <v>0</v>
      </c>
      <c r="CW240" s="32">
        <v>6987565</v>
      </c>
      <c r="CX240" s="32">
        <v>127315</v>
      </c>
      <c r="CY240" s="32">
        <v>522616</v>
      </c>
      <c r="CZ240" s="32">
        <v>0</v>
      </c>
      <c r="DB240" s="32">
        <v>250000</v>
      </c>
      <c r="DC240" s="32">
        <v>0</v>
      </c>
      <c r="DD240" s="32">
        <v>7683908</v>
      </c>
      <c r="DE240" s="32">
        <v>128679</v>
      </c>
      <c r="DF240" s="32">
        <v>588119</v>
      </c>
      <c r="DG240" s="32">
        <v>0</v>
      </c>
      <c r="DI240" s="32">
        <v>262860</v>
      </c>
      <c r="DK240" s="32">
        <v>8076702</v>
      </c>
      <c r="DL240" s="32">
        <v>130061</v>
      </c>
      <c r="DM240" s="32">
        <v>664300</v>
      </c>
      <c r="DN240" s="32">
        <v>0</v>
      </c>
      <c r="DP240" s="32">
        <v>262860</v>
      </c>
      <c r="DR240" s="32">
        <v>8640522</v>
      </c>
      <c r="DS240" s="32">
        <v>161792</v>
      </c>
      <c r="DT240" s="32">
        <v>707507</v>
      </c>
      <c r="DU240" s="32">
        <v>0</v>
      </c>
      <c r="DW240" s="32">
        <v>199000</v>
      </c>
      <c r="DX240" s="35"/>
      <c r="DY240" s="36">
        <v>8917362</v>
      </c>
      <c r="DZ240" s="36">
        <v>161769</v>
      </c>
      <c r="EA240" s="38">
        <v>743482</v>
      </c>
      <c r="EB240" s="32">
        <v>0</v>
      </c>
      <c r="ED240" s="32">
        <v>250000</v>
      </c>
      <c r="EF240" s="32">
        <v>8463895</v>
      </c>
      <c r="EG240" s="32">
        <v>124382</v>
      </c>
      <c r="EH240" s="32">
        <v>767544</v>
      </c>
      <c r="EI240" s="32">
        <v>0</v>
      </c>
      <c r="EK240" s="32">
        <v>165000</v>
      </c>
      <c r="EM240" s="32">
        <v>8550780</v>
      </c>
      <c r="EN240" s="32">
        <v>124382</v>
      </c>
      <c r="EO240" s="32">
        <v>779588</v>
      </c>
      <c r="EP240" s="32">
        <v>0</v>
      </c>
      <c r="ER240" s="32">
        <v>250000</v>
      </c>
      <c r="ET240" s="32">
        <v>8768973</v>
      </c>
      <c r="EV240" s="32">
        <v>780013</v>
      </c>
      <c r="EW240" s="32">
        <v>0</v>
      </c>
      <c r="EY240" s="32">
        <v>165000</v>
      </c>
      <c r="FA240" s="32">
        <v>8762192</v>
      </c>
      <c r="FC240" s="32">
        <v>725611</v>
      </c>
      <c r="FD240" s="32">
        <v>0</v>
      </c>
      <c r="FH240" s="32">
        <v>8484255</v>
      </c>
      <c r="FJ240" s="32">
        <v>976814</v>
      </c>
      <c r="FK240" s="32">
        <v>0</v>
      </c>
      <c r="FO240" s="5">
        <v>9141927</v>
      </c>
      <c r="FP240" s="5">
        <v>0</v>
      </c>
      <c r="FQ240" s="5">
        <v>724125</v>
      </c>
      <c r="FR240" s="5">
        <v>0</v>
      </c>
      <c r="FS240" s="5">
        <v>0</v>
      </c>
      <c r="FT240" s="5">
        <v>50000</v>
      </c>
      <c r="FU240" s="5">
        <v>0</v>
      </c>
      <c r="FV240" s="5">
        <v>8628971</v>
      </c>
      <c r="FW240" s="5">
        <v>947344</v>
      </c>
      <c r="FX240" s="5">
        <v>721488</v>
      </c>
      <c r="FY240" s="5">
        <v>0</v>
      </c>
      <c r="FZ240" s="5">
        <v>0</v>
      </c>
      <c r="GA240" s="5">
        <v>125000</v>
      </c>
      <c r="GB240" s="5">
        <v>0</v>
      </c>
      <c r="GC240" s="5">
        <v>8267738</v>
      </c>
      <c r="GD240" s="5">
        <v>947279</v>
      </c>
      <c r="GE240" s="5">
        <v>718313</v>
      </c>
      <c r="GF240" s="5">
        <v>0</v>
      </c>
      <c r="GG240" s="5">
        <v>0</v>
      </c>
      <c r="GH240" s="5">
        <v>125000</v>
      </c>
      <c r="GI240" s="5">
        <v>0</v>
      </c>
      <c r="GJ240" s="5">
        <f>INDEX(Sheet1!$D$2:$D$434,MATCH(Data!B240,Sheet1!$B$2:$B$434,0))</f>
        <v>8112615</v>
      </c>
      <c r="GK240" s="5">
        <f>INDEX(Sheet1!$E$2:$E$434,MATCH(Data!B240,Sheet1!$B$2:$B$434,0))</f>
        <v>943029</v>
      </c>
      <c r="GL240" s="5">
        <f>INDEX(Sheet1!$H$2:$H$434,MATCH(Data!B240,Sheet1!$B$2:$B$434,0))</f>
        <v>1318375</v>
      </c>
      <c r="GM240" s="5">
        <f>INDEX(Sheet1!$K$2:$K$434,MATCH(Data!B240,Sheet1!$B$2:$B$434,0))</f>
        <v>0</v>
      </c>
      <c r="GN240" s="5">
        <f>INDEX(Sheet1!$F$2:$F$434,MATCH(Data!B240,Sheet1!$B$2:$B$434,0))</f>
        <v>0</v>
      </c>
      <c r="GO240" s="5">
        <f>INDEX(Sheet1!$I$2:$I$434,MATCH(Data!B240,Sheet1!$B$2:$B$434,0))</f>
        <v>250000</v>
      </c>
      <c r="GP240" s="5">
        <f>INDEX(Sheet1!$J$2:$J$434,MATCH(Data!B240,Sheet1!$B$2:$B$434,0))</f>
        <v>0</v>
      </c>
      <c r="GQ240" s="5">
        <v>7137081</v>
      </c>
      <c r="GR240" s="5">
        <v>943090</v>
      </c>
      <c r="GS240" s="5">
        <v>2061513</v>
      </c>
      <c r="GT240" s="5">
        <v>0</v>
      </c>
      <c r="GU240" s="5">
        <v>0</v>
      </c>
      <c r="GV240" s="5">
        <v>415000</v>
      </c>
      <c r="GW240" s="5">
        <v>0</v>
      </c>
    </row>
    <row r="241" spans="1:205" ht="12.75">
      <c r="A241" s="32">
        <v>3794</v>
      </c>
      <c r="B241" s="32" t="s">
        <v>322</v>
      </c>
      <c r="C241" s="32">
        <v>4605683</v>
      </c>
      <c r="D241" s="32">
        <v>0</v>
      </c>
      <c r="E241" s="32">
        <v>511841</v>
      </c>
      <c r="F241" s="32">
        <v>0</v>
      </c>
      <c r="G241" s="32">
        <v>0</v>
      </c>
      <c r="H241" s="32">
        <v>0</v>
      </c>
      <c r="I241" s="32">
        <v>0</v>
      </c>
      <c r="J241" s="32">
        <v>4173994</v>
      </c>
      <c r="K241" s="32">
        <v>31172</v>
      </c>
      <c r="L241" s="32">
        <v>526305</v>
      </c>
      <c r="M241" s="32">
        <v>0</v>
      </c>
      <c r="N241" s="32">
        <v>0</v>
      </c>
      <c r="O241" s="32">
        <v>0</v>
      </c>
      <c r="P241" s="32">
        <v>410</v>
      </c>
      <c r="Q241" s="32">
        <v>4565713</v>
      </c>
      <c r="R241" s="32">
        <v>31172</v>
      </c>
      <c r="S241" s="32">
        <v>543675</v>
      </c>
      <c r="T241" s="32">
        <v>0</v>
      </c>
      <c r="U241" s="32">
        <v>0</v>
      </c>
      <c r="V241" s="32">
        <v>0</v>
      </c>
      <c r="W241" s="32">
        <v>446</v>
      </c>
      <c r="X241" s="32">
        <v>3386414</v>
      </c>
      <c r="Y241" s="32">
        <v>31172</v>
      </c>
      <c r="Z241" s="32">
        <v>1058120</v>
      </c>
      <c r="AA241" s="32">
        <v>0</v>
      </c>
      <c r="AB241" s="32">
        <v>0</v>
      </c>
      <c r="AC241" s="32">
        <v>0</v>
      </c>
      <c r="AD241" s="32">
        <v>296</v>
      </c>
      <c r="AE241" s="32">
        <v>3644447</v>
      </c>
      <c r="AF241" s="32">
        <v>31172</v>
      </c>
      <c r="AG241" s="32">
        <v>1046053</v>
      </c>
      <c r="AH241" s="32">
        <v>0</v>
      </c>
      <c r="AI241" s="32">
        <v>0</v>
      </c>
      <c r="AJ241" s="32">
        <v>0</v>
      </c>
      <c r="AK241" s="32">
        <v>272</v>
      </c>
      <c r="AL241" s="32">
        <v>3998396</v>
      </c>
      <c r="AM241" s="32">
        <v>31172</v>
      </c>
      <c r="AN241" s="32">
        <v>1054835</v>
      </c>
      <c r="AO241" s="32">
        <v>0</v>
      </c>
      <c r="AP241" s="32">
        <v>0</v>
      </c>
      <c r="AQ241" s="32">
        <v>0</v>
      </c>
      <c r="AR241" s="32">
        <v>0</v>
      </c>
      <c r="AS241" s="32">
        <v>3914690</v>
      </c>
      <c r="AT241" s="32">
        <v>31172</v>
      </c>
      <c r="AU241" s="32">
        <v>1074896</v>
      </c>
      <c r="AV241" s="32">
        <v>0</v>
      </c>
      <c r="AW241" s="32">
        <v>0</v>
      </c>
      <c r="AX241" s="32">
        <v>0</v>
      </c>
      <c r="AY241" s="32">
        <v>367</v>
      </c>
      <c r="AZ241" s="32">
        <v>4483417</v>
      </c>
      <c r="BA241" s="32">
        <v>31172</v>
      </c>
      <c r="BB241" s="32">
        <v>2307435</v>
      </c>
      <c r="BC241" s="32">
        <v>0</v>
      </c>
      <c r="BD241" s="32">
        <v>0</v>
      </c>
      <c r="BE241" s="32">
        <v>0</v>
      </c>
      <c r="BF241" s="32">
        <v>292</v>
      </c>
      <c r="BG241" s="32">
        <v>4608774</v>
      </c>
      <c r="BH241" s="32">
        <v>31172</v>
      </c>
      <c r="BI241" s="32">
        <v>2128034</v>
      </c>
      <c r="BJ241" s="32">
        <v>0</v>
      </c>
      <c r="BK241" s="32">
        <v>0</v>
      </c>
      <c r="BL241" s="32">
        <v>0</v>
      </c>
      <c r="BM241" s="32">
        <v>3578</v>
      </c>
      <c r="BN241" s="32">
        <v>4844258</v>
      </c>
      <c r="BO241" s="32">
        <v>5950</v>
      </c>
      <c r="BP241" s="32">
        <v>2203312</v>
      </c>
      <c r="BQ241" s="32">
        <v>0</v>
      </c>
      <c r="BR241" s="32">
        <v>0</v>
      </c>
      <c r="BS241" s="32">
        <v>0</v>
      </c>
      <c r="BT241" s="32">
        <v>104</v>
      </c>
      <c r="BU241" s="32">
        <v>4977988</v>
      </c>
      <c r="BV241" s="32">
        <v>0</v>
      </c>
      <c r="BW241" s="32">
        <v>2270713</v>
      </c>
      <c r="BX241" s="32">
        <v>0</v>
      </c>
      <c r="BY241" s="32">
        <v>0</v>
      </c>
      <c r="BZ241" s="32">
        <v>0</v>
      </c>
      <c r="CA241" s="32">
        <v>0</v>
      </c>
      <c r="CB241" s="32">
        <v>5724597</v>
      </c>
      <c r="CC241" s="32">
        <v>0</v>
      </c>
      <c r="CD241" s="32">
        <v>2288184</v>
      </c>
      <c r="CE241" s="32">
        <v>0</v>
      </c>
      <c r="CF241" s="32">
        <v>0</v>
      </c>
      <c r="CG241" s="32">
        <v>0</v>
      </c>
      <c r="CH241" s="32">
        <v>497</v>
      </c>
      <c r="CI241" s="32">
        <v>5411023</v>
      </c>
      <c r="CK241" s="32">
        <v>3345621</v>
      </c>
      <c r="CL241" s="32">
        <v>0</v>
      </c>
      <c r="CO241" s="32">
        <v>1708</v>
      </c>
      <c r="CP241" s="32">
        <v>5749408</v>
      </c>
      <c r="CR241" s="32">
        <v>2817015</v>
      </c>
      <c r="CS241" s="32">
        <v>0</v>
      </c>
      <c r="CV241" s="32">
        <v>220</v>
      </c>
      <c r="CW241" s="32">
        <v>7023185</v>
      </c>
      <c r="CY241" s="32">
        <v>3170869</v>
      </c>
      <c r="CZ241" s="32">
        <v>0</v>
      </c>
      <c r="DC241" s="32">
        <v>0</v>
      </c>
      <c r="DD241" s="32">
        <v>7499865</v>
      </c>
      <c r="DF241" s="32">
        <v>3131082</v>
      </c>
      <c r="DG241" s="32">
        <v>0</v>
      </c>
      <c r="DJ241" s="32">
        <v>4268</v>
      </c>
      <c r="DK241" s="32">
        <v>8674478</v>
      </c>
      <c r="DM241" s="32">
        <v>2502540</v>
      </c>
      <c r="DN241" s="32">
        <v>0</v>
      </c>
      <c r="DQ241" s="32">
        <v>6255</v>
      </c>
      <c r="DR241" s="32">
        <v>9038879</v>
      </c>
      <c r="DS241" s="32">
        <v>154463</v>
      </c>
      <c r="DT241" s="32">
        <v>2500487</v>
      </c>
      <c r="DU241" s="32">
        <v>0</v>
      </c>
      <c r="DX241" s="38">
        <v>1560</v>
      </c>
      <c r="DY241" s="36">
        <v>9322023</v>
      </c>
      <c r="DZ241" s="36">
        <v>152664</v>
      </c>
      <c r="EA241" s="38">
        <v>2633267</v>
      </c>
      <c r="EB241" s="32">
        <v>0</v>
      </c>
      <c r="EE241" s="32">
        <v>896</v>
      </c>
      <c r="EF241" s="32">
        <v>9421499</v>
      </c>
      <c r="EG241" s="32">
        <v>155382</v>
      </c>
      <c r="EH241" s="32">
        <v>2523031</v>
      </c>
      <c r="EI241" s="32">
        <v>0</v>
      </c>
      <c r="EL241" s="32">
        <v>1493</v>
      </c>
      <c r="EM241" s="32">
        <v>9669429</v>
      </c>
      <c r="EN241" s="32">
        <v>152585</v>
      </c>
      <c r="EO241" s="32">
        <v>2801444</v>
      </c>
      <c r="EP241" s="32">
        <v>0</v>
      </c>
      <c r="ES241" s="32">
        <v>1208</v>
      </c>
      <c r="ET241" s="32">
        <v>9960997</v>
      </c>
      <c r="EU241" s="32">
        <v>154297</v>
      </c>
      <c r="EV241" s="32">
        <v>2831194</v>
      </c>
      <c r="EW241" s="32">
        <v>0</v>
      </c>
      <c r="FA241" s="32">
        <v>9255329</v>
      </c>
      <c r="FC241" s="32">
        <v>2830024</v>
      </c>
      <c r="FD241" s="32">
        <v>0</v>
      </c>
      <c r="FH241" s="32">
        <v>9549376</v>
      </c>
      <c r="FI241" s="32"/>
      <c r="FJ241" s="32">
        <v>2831394</v>
      </c>
      <c r="FK241" s="32">
        <v>0</v>
      </c>
      <c r="FL241" s="32"/>
      <c r="FM241" s="32"/>
      <c r="FN241" s="32">
        <v>1270</v>
      </c>
      <c r="FO241" s="5">
        <v>10006320</v>
      </c>
      <c r="FP241" s="5">
        <v>0</v>
      </c>
      <c r="FQ241" s="5">
        <v>4096429</v>
      </c>
      <c r="FR241" s="5">
        <v>0</v>
      </c>
      <c r="FS241" s="5">
        <v>0</v>
      </c>
      <c r="FT241" s="5">
        <v>0</v>
      </c>
      <c r="FU241" s="5">
        <v>317</v>
      </c>
      <c r="FV241" s="5">
        <v>9311162</v>
      </c>
      <c r="FW241" s="5">
        <v>0</v>
      </c>
      <c r="FX241" s="5">
        <v>4069911</v>
      </c>
      <c r="FY241" s="5">
        <v>0</v>
      </c>
      <c r="FZ241" s="5">
        <v>0</v>
      </c>
      <c r="GA241" s="5">
        <v>0</v>
      </c>
      <c r="GB241" s="5">
        <v>281</v>
      </c>
      <c r="GC241" s="5">
        <v>10054786</v>
      </c>
      <c r="GD241" s="5">
        <v>0</v>
      </c>
      <c r="GE241" s="5">
        <v>3898765</v>
      </c>
      <c r="GF241" s="5">
        <v>0</v>
      </c>
      <c r="GG241" s="5">
        <v>0</v>
      </c>
      <c r="GH241" s="5">
        <v>0</v>
      </c>
      <c r="GI241" s="5">
        <v>515</v>
      </c>
      <c r="GJ241" s="5">
        <f>INDEX(Sheet1!$D$2:$D$434,MATCH(Data!B241,Sheet1!$B$2:$B$434,0))</f>
        <v>10098569</v>
      </c>
      <c r="GK241" s="5">
        <f>INDEX(Sheet1!$E$2:$E$434,MATCH(Data!B241,Sheet1!$B$2:$B$434,0))</f>
        <v>0</v>
      </c>
      <c r="GL241" s="5">
        <f>INDEX(Sheet1!$H$2:$H$434,MATCH(Data!B241,Sheet1!$B$2:$B$434,0))</f>
        <v>3898075</v>
      </c>
      <c r="GM241" s="5">
        <f>INDEX(Sheet1!$K$2:$K$434,MATCH(Data!B241,Sheet1!$B$2:$B$434,0))</f>
        <v>0</v>
      </c>
      <c r="GN241" s="5">
        <f>INDEX(Sheet1!$F$2:$F$434,MATCH(Data!B241,Sheet1!$B$2:$B$434,0))</f>
        <v>0</v>
      </c>
      <c r="GO241" s="5">
        <f>INDEX(Sheet1!$I$2:$I$434,MATCH(Data!B241,Sheet1!$B$2:$B$434,0))</f>
        <v>0</v>
      </c>
      <c r="GP241" s="5">
        <f>INDEX(Sheet1!$J$2:$J$434,MATCH(Data!B241,Sheet1!$B$2:$B$434,0))</f>
        <v>0</v>
      </c>
      <c r="GQ241" s="5">
        <v>9672080</v>
      </c>
      <c r="GR241" s="5">
        <v>0</v>
      </c>
      <c r="GS241" s="5">
        <v>4628138</v>
      </c>
      <c r="GT241" s="5">
        <v>0</v>
      </c>
      <c r="GU241" s="5">
        <v>0</v>
      </c>
      <c r="GV241" s="5">
        <v>0</v>
      </c>
      <c r="GW241" s="5">
        <v>0</v>
      </c>
    </row>
    <row r="242" spans="1:205" ht="12.75">
      <c r="A242" s="32">
        <v>3822</v>
      </c>
      <c r="B242" s="32" t="s">
        <v>323</v>
      </c>
      <c r="C242" s="32">
        <v>14872670</v>
      </c>
      <c r="D242" s="32">
        <v>0</v>
      </c>
      <c r="E242" s="32">
        <v>1944183</v>
      </c>
      <c r="F242" s="32">
        <v>0</v>
      </c>
      <c r="G242" s="32">
        <v>0</v>
      </c>
      <c r="H242" s="32">
        <v>0</v>
      </c>
      <c r="I242" s="32">
        <v>0</v>
      </c>
      <c r="J242" s="32">
        <v>14861960</v>
      </c>
      <c r="K242" s="32">
        <v>0</v>
      </c>
      <c r="L242" s="32">
        <v>2036012</v>
      </c>
      <c r="M242" s="32">
        <v>0</v>
      </c>
      <c r="N242" s="32">
        <v>0</v>
      </c>
      <c r="O242" s="32">
        <v>0</v>
      </c>
      <c r="P242" s="32">
        <v>0</v>
      </c>
      <c r="Q242" s="32">
        <v>14958645</v>
      </c>
      <c r="R242" s="32">
        <v>0</v>
      </c>
      <c r="S242" s="32">
        <v>2138848</v>
      </c>
      <c r="T242" s="32">
        <v>0</v>
      </c>
      <c r="U242" s="32">
        <v>0</v>
      </c>
      <c r="V242" s="32">
        <v>0</v>
      </c>
      <c r="W242" s="32">
        <v>0</v>
      </c>
      <c r="X242" s="32">
        <v>10660769</v>
      </c>
      <c r="Y242" s="32">
        <v>0</v>
      </c>
      <c r="Z242" s="32">
        <v>2927444</v>
      </c>
      <c r="AA242" s="32">
        <v>0</v>
      </c>
      <c r="AB242" s="32">
        <v>0</v>
      </c>
      <c r="AC242" s="32">
        <v>0</v>
      </c>
      <c r="AD242" s="32">
        <v>0</v>
      </c>
      <c r="AE242" s="32">
        <v>11055014</v>
      </c>
      <c r="AF242" s="32">
        <v>0</v>
      </c>
      <c r="AG242" s="32">
        <v>2904806</v>
      </c>
      <c r="AH242" s="32">
        <v>0</v>
      </c>
      <c r="AI242" s="32">
        <v>0</v>
      </c>
      <c r="AJ242" s="32">
        <v>0</v>
      </c>
      <c r="AK242" s="32">
        <v>0</v>
      </c>
      <c r="AL242" s="32">
        <v>11561405</v>
      </c>
      <c r="AM242" s="32">
        <v>0</v>
      </c>
      <c r="AN242" s="32">
        <v>3454870</v>
      </c>
      <c r="AO242" s="32">
        <v>0</v>
      </c>
      <c r="AP242" s="32">
        <v>0</v>
      </c>
      <c r="AQ242" s="32">
        <v>0</v>
      </c>
      <c r="AR242" s="32">
        <v>0</v>
      </c>
      <c r="AS242" s="32">
        <v>11728261</v>
      </c>
      <c r="AT242" s="32">
        <v>0</v>
      </c>
      <c r="AU242" s="32">
        <v>3985846</v>
      </c>
      <c r="AV242" s="32">
        <v>0</v>
      </c>
      <c r="AW242" s="32">
        <v>0</v>
      </c>
      <c r="AX242" s="32">
        <v>0</v>
      </c>
      <c r="AY242" s="32">
        <v>0</v>
      </c>
      <c r="AZ242" s="32">
        <v>12624544</v>
      </c>
      <c r="BA242" s="32">
        <v>204915</v>
      </c>
      <c r="BB242" s="32">
        <v>4076000</v>
      </c>
      <c r="BC242" s="32">
        <v>0</v>
      </c>
      <c r="BD242" s="32">
        <v>0</v>
      </c>
      <c r="BE242" s="32">
        <v>0</v>
      </c>
      <c r="BF242" s="32">
        <v>0</v>
      </c>
      <c r="BG242" s="32">
        <v>13734285</v>
      </c>
      <c r="BH242" s="32">
        <v>0</v>
      </c>
      <c r="BI242" s="32">
        <v>4186748</v>
      </c>
      <c r="BJ242" s="32">
        <v>0</v>
      </c>
      <c r="BK242" s="32">
        <v>0</v>
      </c>
      <c r="BL242" s="32">
        <v>0</v>
      </c>
      <c r="BM242" s="32">
        <v>0</v>
      </c>
      <c r="BN242" s="32">
        <v>14538716</v>
      </c>
      <c r="BO242" s="32">
        <v>0</v>
      </c>
      <c r="BP242" s="32">
        <v>4219769</v>
      </c>
      <c r="BQ242" s="32">
        <v>0</v>
      </c>
      <c r="BR242" s="32">
        <v>0</v>
      </c>
      <c r="BS242" s="32">
        <v>45621</v>
      </c>
      <c r="BT242" s="32">
        <v>0</v>
      </c>
      <c r="BU242" s="32">
        <v>16293483</v>
      </c>
      <c r="BV242" s="32">
        <v>0</v>
      </c>
      <c r="BW242" s="32">
        <v>4135970</v>
      </c>
      <c r="BX242" s="32">
        <v>0</v>
      </c>
      <c r="BY242" s="32">
        <v>0</v>
      </c>
      <c r="BZ242" s="32">
        <v>95621</v>
      </c>
      <c r="CA242" s="32">
        <v>0</v>
      </c>
      <c r="CB242" s="32">
        <v>16792730</v>
      </c>
      <c r="CC242" s="32">
        <v>0</v>
      </c>
      <c r="CD242" s="32">
        <v>4236971</v>
      </c>
      <c r="CE242" s="32">
        <v>0</v>
      </c>
      <c r="CF242" s="32">
        <v>0</v>
      </c>
      <c r="CG242" s="32">
        <v>106635</v>
      </c>
      <c r="CH242" s="32">
        <v>0</v>
      </c>
      <c r="CI242" s="32">
        <v>16265021</v>
      </c>
      <c r="CJ242" s="32">
        <v>273588</v>
      </c>
      <c r="CK242" s="32">
        <v>4129614</v>
      </c>
      <c r="CL242" s="32">
        <v>0</v>
      </c>
      <c r="CN242" s="32">
        <v>135780</v>
      </c>
      <c r="CO242" s="32">
        <v>11669</v>
      </c>
      <c r="CP242" s="32">
        <v>17370085</v>
      </c>
      <c r="CQ242" s="32">
        <v>287688</v>
      </c>
      <c r="CR242" s="32">
        <v>4136258</v>
      </c>
      <c r="CS242" s="32">
        <v>0</v>
      </c>
      <c r="CT242" s="32">
        <v>433163</v>
      </c>
      <c r="CU242" s="32">
        <v>207931</v>
      </c>
      <c r="CV242" s="32">
        <v>2620</v>
      </c>
      <c r="CW242" s="32">
        <v>19454736</v>
      </c>
      <c r="CX242" s="32">
        <v>306113</v>
      </c>
      <c r="CY242" s="32">
        <v>4213129</v>
      </c>
      <c r="CZ242" s="32">
        <v>0</v>
      </c>
      <c r="DA242" s="32">
        <v>950000</v>
      </c>
      <c r="DB242" s="32">
        <v>121804</v>
      </c>
      <c r="DC242" s="32">
        <v>9117</v>
      </c>
      <c r="DD242" s="32">
        <v>20725556</v>
      </c>
      <c r="DE242" s="32">
        <v>318638</v>
      </c>
      <c r="DF242" s="32">
        <v>3948983</v>
      </c>
      <c r="DG242" s="32">
        <v>0</v>
      </c>
      <c r="DH242" s="32">
        <v>950000</v>
      </c>
      <c r="DI242" s="32">
        <v>195555</v>
      </c>
      <c r="DJ242" s="32">
        <v>6431</v>
      </c>
      <c r="DK242" s="32">
        <v>24004047</v>
      </c>
      <c r="DL242" s="32">
        <v>335488</v>
      </c>
      <c r="DM242" s="32">
        <v>2501684</v>
      </c>
      <c r="DN242" s="32">
        <v>0</v>
      </c>
      <c r="DO242" s="32">
        <v>850000</v>
      </c>
      <c r="DP242" s="32">
        <v>199904</v>
      </c>
      <c r="DQ242" s="32">
        <v>3969</v>
      </c>
      <c r="DR242" s="32">
        <v>23925306</v>
      </c>
      <c r="DS242" s="32">
        <v>351438</v>
      </c>
      <c r="DT242" s="32">
        <v>2500781</v>
      </c>
      <c r="DU242" s="32">
        <v>0</v>
      </c>
      <c r="DV242" s="32">
        <v>2023026</v>
      </c>
      <c r="DW242" s="32">
        <v>206116</v>
      </c>
      <c r="DX242" s="38">
        <v>2550</v>
      </c>
      <c r="DY242" s="36">
        <v>25322944</v>
      </c>
      <c r="DZ242" s="36">
        <v>386620</v>
      </c>
      <c r="EA242" s="38">
        <v>2148956</v>
      </c>
      <c r="EB242" s="32">
        <v>0</v>
      </c>
      <c r="EC242" s="32">
        <v>950000</v>
      </c>
      <c r="ED242" s="32">
        <v>196431</v>
      </c>
      <c r="EE242" s="32">
        <v>4043</v>
      </c>
      <c r="EF242" s="32">
        <v>25030615</v>
      </c>
      <c r="EG242" s="32">
        <v>388640</v>
      </c>
      <c r="EH242" s="32">
        <v>2008634</v>
      </c>
      <c r="EI242" s="32">
        <v>0</v>
      </c>
      <c r="EJ242" s="32">
        <v>950000</v>
      </c>
      <c r="EK242" s="32">
        <v>120697</v>
      </c>
      <c r="EL242" s="32">
        <v>9582</v>
      </c>
      <c r="EM242" s="32">
        <v>24733235</v>
      </c>
      <c r="EN242" s="32">
        <v>387754</v>
      </c>
      <c r="EO242" s="32">
        <v>2020618</v>
      </c>
      <c r="EP242" s="32">
        <v>0</v>
      </c>
      <c r="EQ242" s="32">
        <v>950000</v>
      </c>
      <c r="ER242" s="32">
        <v>204929</v>
      </c>
      <c r="ES242" s="32">
        <v>4279</v>
      </c>
      <c r="ET242" s="32">
        <v>23095302</v>
      </c>
      <c r="EU242" s="32">
        <v>388346</v>
      </c>
      <c r="EV242" s="32">
        <v>2769581</v>
      </c>
      <c r="EW242" s="32">
        <v>0</v>
      </c>
      <c r="EX242" s="32">
        <v>1317000</v>
      </c>
      <c r="EY242" s="32">
        <v>161302</v>
      </c>
      <c r="EZ242" s="32">
        <v>4064</v>
      </c>
      <c r="FA242" s="32">
        <v>22922572</v>
      </c>
      <c r="FB242" s="32">
        <v>387449</v>
      </c>
      <c r="FC242" s="32">
        <v>2770588</v>
      </c>
      <c r="FD242" s="32">
        <v>0</v>
      </c>
      <c r="FE242" s="32">
        <v>950000</v>
      </c>
      <c r="FF242" s="32">
        <v>204929</v>
      </c>
      <c r="FG242" s="32">
        <v>3406</v>
      </c>
      <c r="FH242" s="32">
        <v>21743803</v>
      </c>
      <c r="FI242" s="32">
        <v>302040</v>
      </c>
      <c r="FJ242" s="32">
        <v>4829906</v>
      </c>
      <c r="FK242" s="32">
        <v>0</v>
      </c>
      <c r="FL242" s="32">
        <v>950000</v>
      </c>
      <c r="FM242" s="32">
        <v>213876</v>
      </c>
      <c r="FN242" s="32">
        <v>751</v>
      </c>
      <c r="FO242" s="5">
        <v>22810189</v>
      </c>
      <c r="FP242" s="5">
        <v>0</v>
      </c>
      <c r="FQ242" s="5">
        <v>4213969</v>
      </c>
      <c r="FR242" s="5">
        <v>0</v>
      </c>
      <c r="FS242" s="5">
        <v>950000</v>
      </c>
      <c r="FT242" s="5">
        <v>65000</v>
      </c>
      <c r="FU242" s="5">
        <v>0</v>
      </c>
      <c r="FV242" s="5">
        <v>23635215</v>
      </c>
      <c r="FW242" s="5">
        <v>0</v>
      </c>
      <c r="FX242" s="5">
        <v>3525075</v>
      </c>
      <c r="FY242" s="5">
        <v>0</v>
      </c>
      <c r="FZ242" s="5">
        <v>1069220</v>
      </c>
      <c r="GA242" s="5">
        <v>130000</v>
      </c>
      <c r="GB242" s="5">
        <v>0</v>
      </c>
      <c r="GC242" s="5">
        <v>23807622</v>
      </c>
      <c r="GD242" s="5">
        <v>0</v>
      </c>
      <c r="GE242" s="5">
        <v>3321776</v>
      </c>
      <c r="GF242" s="5">
        <v>0</v>
      </c>
      <c r="GG242" s="5">
        <v>1069220</v>
      </c>
      <c r="GH242" s="5">
        <v>130000</v>
      </c>
      <c r="GI242" s="5">
        <v>8017</v>
      </c>
      <c r="GJ242" s="5">
        <f>INDEX(Sheet1!$D$2:$D$434,MATCH(Data!B242,Sheet1!$B$2:$B$434,0))</f>
        <v>23710539</v>
      </c>
      <c r="GK242" s="5">
        <f>INDEX(Sheet1!$E$2:$E$434,MATCH(Data!B242,Sheet1!$B$2:$B$434,0))</f>
        <v>0</v>
      </c>
      <c r="GL242" s="5">
        <f>INDEX(Sheet1!$H$2:$H$434,MATCH(Data!B242,Sheet1!$B$2:$B$434,0))</f>
        <v>6500000</v>
      </c>
      <c r="GM242" s="5">
        <f>INDEX(Sheet1!$K$2:$K$434,MATCH(Data!B242,Sheet1!$B$2:$B$434,0))</f>
        <v>0</v>
      </c>
      <c r="GN242" s="5">
        <f>INDEX(Sheet1!$F$2:$F$434,MATCH(Data!B242,Sheet1!$B$2:$B$434,0))</f>
        <v>800000</v>
      </c>
      <c r="GO242" s="5">
        <f>INDEX(Sheet1!$I$2:$I$434,MATCH(Data!B242,Sheet1!$B$2:$B$434,0))</f>
        <v>150000</v>
      </c>
      <c r="GP242" s="5">
        <f>INDEX(Sheet1!$J$2:$J$434,MATCH(Data!B242,Sheet1!$B$2:$B$434,0))</f>
        <v>0</v>
      </c>
      <c r="GQ242" s="5">
        <v>23558785</v>
      </c>
      <c r="GR242" s="5">
        <v>0</v>
      </c>
      <c r="GS242" s="5">
        <v>6589433</v>
      </c>
      <c r="GT242" s="5">
        <v>0</v>
      </c>
      <c r="GU242" s="5">
        <v>800000</v>
      </c>
      <c r="GV242" s="5">
        <v>150000</v>
      </c>
      <c r="GW242" s="5">
        <v>0</v>
      </c>
    </row>
    <row r="243" spans="1:205" ht="12.75">
      <c r="A243" s="32">
        <v>3857</v>
      </c>
      <c r="B243" s="32" t="s">
        <v>324</v>
      </c>
      <c r="C243" s="32">
        <v>17058720</v>
      </c>
      <c r="D243" s="32">
        <v>0</v>
      </c>
      <c r="E243" s="32">
        <v>801680</v>
      </c>
      <c r="F243" s="32">
        <v>0</v>
      </c>
      <c r="G243" s="32">
        <v>0</v>
      </c>
      <c r="H243" s="32">
        <v>0</v>
      </c>
      <c r="I243" s="32">
        <v>0</v>
      </c>
      <c r="J243" s="32">
        <v>16794899</v>
      </c>
      <c r="K243" s="32">
        <v>0</v>
      </c>
      <c r="L243" s="32">
        <v>796209</v>
      </c>
      <c r="M243" s="32">
        <v>0</v>
      </c>
      <c r="N243" s="32">
        <v>0</v>
      </c>
      <c r="O243" s="32">
        <v>0</v>
      </c>
      <c r="P243" s="32">
        <v>0</v>
      </c>
      <c r="Q243" s="32">
        <v>17606646</v>
      </c>
      <c r="R243" s="32">
        <v>0</v>
      </c>
      <c r="S243" s="32">
        <v>1118284</v>
      </c>
      <c r="T243" s="32">
        <v>0</v>
      </c>
      <c r="U243" s="32">
        <v>0</v>
      </c>
      <c r="V243" s="32">
        <v>0</v>
      </c>
      <c r="W243" s="32">
        <v>0</v>
      </c>
      <c r="X243" s="32">
        <v>13688608</v>
      </c>
      <c r="Y243" s="32">
        <v>0</v>
      </c>
      <c r="Z243" s="32">
        <v>2361383</v>
      </c>
      <c r="AA243" s="32">
        <v>0</v>
      </c>
      <c r="AB243" s="32">
        <v>0</v>
      </c>
      <c r="AC243" s="32">
        <v>0</v>
      </c>
      <c r="AD243" s="32">
        <v>0</v>
      </c>
      <c r="AE243" s="32">
        <v>14116976</v>
      </c>
      <c r="AF243" s="32">
        <v>0</v>
      </c>
      <c r="AG243" s="32">
        <v>1640857</v>
      </c>
      <c r="AH243" s="32">
        <v>0</v>
      </c>
      <c r="AI243" s="32">
        <v>0</v>
      </c>
      <c r="AJ243" s="32">
        <v>0</v>
      </c>
      <c r="AK243" s="32">
        <v>4384</v>
      </c>
      <c r="AL243" s="32">
        <v>16188646</v>
      </c>
      <c r="AM243" s="32">
        <v>0</v>
      </c>
      <c r="AN243" s="32">
        <v>1906562</v>
      </c>
      <c r="AO243" s="32">
        <v>0</v>
      </c>
      <c r="AP243" s="32">
        <v>0</v>
      </c>
      <c r="AQ243" s="32">
        <v>0</v>
      </c>
      <c r="AR243" s="32">
        <v>2148</v>
      </c>
      <c r="AS243" s="32">
        <v>17616902</v>
      </c>
      <c r="AT243" s="32">
        <v>0</v>
      </c>
      <c r="AU243" s="32">
        <v>1955114</v>
      </c>
      <c r="AV243" s="32">
        <v>0</v>
      </c>
      <c r="AW243" s="32">
        <v>0</v>
      </c>
      <c r="AX243" s="32">
        <v>0</v>
      </c>
      <c r="AY243" s="32">
        <v>1575</v>
      </c>
      <c r="AZ243" s="32">
        <v>17264688</v>
      </c>
      <c r="BA243" s="32">
        <v>0</v>
      </c>
      <c r="BB243" s="32">
        <v>1955965</v>
      </c>
      <c r="BC243" s="32">
        <v>0</v>
      </c>
      <c r="BD243" s="32">
        <v>0</v>
      </c>
      <c r="BE243" s="32">
        <v>0</v>
      </c>
      <c r="BF243" s="32">
        <v>2719</v>
      </c>
      <c r="BG243" s="32">
        <v>18012123</v>
      </c>
      <c r="BH243" s="32">
        <v>0</v>
      </c>
      <c r="BI243" s="32">
        <v>1956187</v>
      </c>
      <c r="BJ243" s="32">
        <v>0</v>
      </c>
      <c r="BK243" s="32">
        <v>0</v>
      </c>
      <c r="BL243" s="32">
        <v>0</v>
      </c>
      <c r="BM243" s="32">
        <v>10013</v>
      </c>
      <c r="BN243" s="32">
        <v>18221031</v>
      </c>
      <c r="BO243" s="32">
        <v>0</v>
      </c>
      <c r="BP243" s="32">
        <v>3827295</v>
      </c>
      <c r="BQ243" s="32">
        <v>0</v>
      </c>
      <c r="BR243" s="32">
        <v>0</v>
      </c>
      <c r="BS243" s="32">
        <v>0</v>
      </c>
      <c r="BT243" s="32">
        <v>775</v>
      </c>
      <c r="BU243" s="32">
        <v>21119118</v>
      </c>
      <c r="BV243" s="32">
        <v>0</v>
      </c>
      <c r="BW243" s="32">
        <v>3896889</v>
      </c>
      <c r="BX243" s="32">
        <v>0</v>
      </c>
      <c r="BY243" s="32">
        <v>0</v>
      </c>
      <c r="BZ243" s="32">
        <v>0</v>
      </c>
      <c r="CA243" s="32">
        <v>5839</v>
      </c>
      <c r="CB243" s="32">
        <v>23046370</v>
      </c>
      <c r="CC243" s="32">
        <v>0</v>
      </c>
      <c r="CD243" s="32">
        <v>3970086</v>
      </c>
      <c r="CE243" s="32">
        <v>0</v>
      </c>
      <c r="CF243" s="32">
        <v>0</v>
      </c>
      <c r="CG243" s="32">
        <v>71189</v>
      </c>
      <c r="CH243" s="32">
        <v>6809</v>
      </c>
      <c r="CI243" s="32">
        <v>22472347</v>
      </c>
      <c r="CK243" s="32">
        <v>3962062</v>
      </c>
      <c r="CL243" s="32">
        <v>0</v>
      </c>
      <c r="CN243" s="32">
        <v>71189</v>
      </c>
      <c r="CO243" s="32">
        <v>5098</v>
      </c>
      <c r="CP243" s="32">
        <v>23180410</v>
      </c>
      <c r="CQ243" s="32">
        <v>209635</v>
      </c>
      <c r="CR243" s="32">
        <v>4296903</v>
      </c>
      <c r="CS243" s="32">
        <v>0</v>
      </c>
      <c r="CU243" s="32">
        <v>71189</v>
      </c>
      <c r="CV243" s="32">
        <v>3290</v>
      </c>
      <c r="CW243" s="32">
        <v>26139298</v>
      </c>
      <c r="CX243" s="32">
        <v>220994</v>
      </c>
      <c r="CY243" s="32">
        <v>4506079</v>
      </c>
      <c r="CZ243" s="32">
        <v>0</v>
      </c>
      <c r="DB243" s="32">
        <v>71189</v>
      </c>
      <c r="DC243" s="32">
        <v>1504</v>
      </c>
      <c r="DD243" s="32">
        <v>27084073</v>
      </c>
      <c r="DE243" s="32">
        <v>232150</v>
      </c>
      <c r="DF243" s="32">
        <v>4499159</v>
      </c>
      <c r="DG243" s="32">
        <v>0</v>
      </c>
      <c r="DI243" s="32">
        <v>71189</v>
      </c>
      <c r="DJ243" s="32">
        <v>1240</v>
      </c>
      <c r="DK243" s="32">
        <v>29211517</v>
      </c>
      <c r="DL243" s="32">
        <v>242519</v>
      </c>
      <c r="DM243" s="32">
        <v>3240405</v>
      </c>
      <c r="DN243" s="32">
        <v>0</v>
      </c>
      <c r="DP243" s="32">
        <v>85457</v>
      </c>
      <c r="DQ243" s="32">
        <v>27504</v>
      </c>
      <c r="DR243" s="32">
        <v>29611593</v>
      </c>
      <c r="DS243" s="32">
        <v>252235</v>
      </c>
      <c r="DT243" s="32">
        <v>3579480</v>
      </c>
      <c r="DU243" s="32">
        <v>0</v>
      </c>
      <c r="DW243" s="32">
        <v>90697</v>
      </c>
      <c r="DX243" s="38">
        <v>4048</v>
      </c>
      <c r="DY243" s="36">
        <v>29329891</v>
      </c>
      <c r="DZ243" s="36">
        <v>105000</v>
      </c>
      <c r="EA243" s="38">
        <v>3594135</v>
      </c>
      <c r="EB243" s="32">
        <v>0</v>
      </c>
      <c r="ED243" s="32">
        <v>95000</v>
      </c>
      <c r="EE243" s="32">
        <v>4044</v>
      </c>
      <c r="EF243" s="32">
        <v>29488983</v>
      </c>
      <c r="EG243" s="32">
        <v>105000</v>
      </c>
      <c r="EH243" s="32">
        <v>3052943</v>
      </c>
      <c r="EI243" s="32">
        <v>0</v>
      </c>
      <c r="EK243" s="32">
        <v>95000</v>
      </c>
      <c r="EM243" s="32">
        <v>28493681</v>
      </c>
      <c r="EN243" s="32">
        <v>105000</v>
      </c>
      <c r="EO243" s="32">
        <v>2996220</v>
      </c>
      <c r="EP243" s="32">
        <v>0</v>
      </c>
      <c r="EQ243" s="32">
        <v>900000</v>
      </c>
      <c r="ER243" s="32">
        <v>95000</v>
      </c>
      <c r="ES243" s="32">
        <v>26248</v>
      </c>
      <c r="ET243" s="32">
        <v>28817217</v>
      </c>
      <c r="EU243" s="32">
        <v>108502</v>
      </c>
      <c r="EV243" s="32">
        <v>2996521</v>
      </c>
      <c r="EW243" s="32">
        <v>0</v>
      </c>
      <c r="EX243" s="32">
        <v>400000</v>
      </c>
      <c r="EY243" s="32">
        <v>95000</v>
      </c>
      <c r="EZ243" s="32">
        <v>3511</v>
      </c>
      <c r="FA243" s="32">
        <v>28813706</v>
      </c>
      <c r="FB243" s="32">
        <v>111842</v>
      </c>
      <c r="FC243" s="32">
        <v>2998153</v>
      </c>
      <c r="FD243" s="32">
        <v>0</v>
      </c>
      <c r="FE243" s="32">
        <v>400000</v>
      </c>
      <c r="FG243" s="32">
        <v>1179</v>
      </c>
      <c r="FH243" s="32">
        <v>27567872</v>
      </c>
      <c r="FI243" s="32">
        <v>108356</v>
      </c>
      <c r="FJ243" s="32">
        <v>4212698</v>
      </c>
      <c r="FK243" s="32">
        <v>0</v>
      </c>
      <c r="FL243" s="32">
        <v>400000</v>
      </c>
      <c r="FN243" s="32">
        <v>2216</v>
      </c>
      <c r="FO243" s="5">
        <v>25844593</v>
      </c>
      <c r="FP243" s="5">
        <v>108356</v>
      </c>
      <c r="FQ243" s="5">
        <v>4879956</v>
      </c>
      <c r="FR243" s="5">
        <v>0</v>
      </c>
      <c r="FS243" s="5">
        <v>1445556</v>
      </c>
      <c r="FT243" s="5">
        <v>0</v>
      </c>
      <c r="FU243" s="5">
        <v>917</v>
      </c>
      <c r="FV243" s="5">
        <v>26019077</v>
      </c>
      <c r="FW243" s="5">
        <v>108210</v>
      </c>
      <c r="FX243" s="5">
        <v>4139683</v>
      </c>
      <c r="FY243" s="5">
        <v>0</v>
      </c>
      <c r="FZ243" s="5">
        <v>2004953</v>
      </c>
      <c r="GA243" s="5">
        <v>0</v>
      </c>
      <c r="GB243" s="5">
        <v>914</v>
      </c>
      <c r="GC243" s="5">
        <v>26993994</v>
      </c>
      <c r="GD243" s="5">
        <v>85436</v>
      </c>
      <c r="GE243" s="5">
        <v>4374116</v>
      </c>
      <c r="GF243" s="5">
        <v>0</v>
      </c>
      <c r="GG243" s="5">
        <v>750000</v>
      </c>
      <c r="GH243" s="5">
        <v>0</v>
      </c>
      <c r="GI243" s="5">
        <v>3953</v>
      </c>
      <c r="GJ243" s="5">
        <f>INDEX(Sheet1!$D$2:$D$434,MATCH(Data!B243,Sheet1!$B$2:$B$434,0))</f>
        <v>26476879</v>
      </c>
      <c r="GK243" s="5">
        <f>INDEX(Sheet1!$E$2:$E$434,MATCH(Data!B243,Sheet1!$B$2:$B$434,0))</f>
        <v>0</v>
      </c>
      <c r="GL243" s="5">
        <f>INDEX(Sheet1!$H$2:$H$434,MATCH(Data!B243,Sheet1!$B$2:$B$434,0))</f>
        <v>4907393</v>
      </c>
      <c r="GM243" s="5">
        <f>INDEX(Sheet1!$K$2:$K$434,MATCH(Data!B243,Sheet1!$B$2:$B$434,0))</f>
        <v>0</v>
      </c>
      <c r="GN243" s="5">
        <f>INDEX(Sheet1!$F$2:$F$434,MATCH(Data!B243,Sheet1!$B$2:$B$434,0))</f>
        <v>750000</v>
      </c>
      <c r="GO243" s="5">
        <f>INDEX(Sheet1!$I$2:$I$434,MATCH(Data!B243,Sheet1!$B$2:$B$434,0))</f>
        <v>0</v>
      </c>
      <c r="GP243" s="5">
        <f>INDEX(Sheet1!$J$2:$J$434,MATCH(Data!B243,Sheet1!$B$2:$B$434,0))</f>
        <v>629</v>
      </c>
      <c r="GQ243" s="5">
        <v>23074549</v>
      </c>
      <c r="GR243" s="5">
        <v>0</v>
      </c>
      <c r="GS243" s="5">
        <v>6501025</v>
      </c>
      <c r="GT243" s="5">
        <v>0</v>
      </c>
      <c r="GU243" s="5">
        <v>750000</v>
      </c>
      <c r="GV243" s="5">
        <v>0</v>
      </c>
      <c r="GW243" s="5">
        <v>1056</v>
      </c>
    </row>
    <row r="244" spans="1:205" ht="12.75">
      <c r="A244" s="32">
        <v>3871</v>
      </c>
      <c r="B244" s="32" t="s">
        <v>325</v>
      </c>
      <c r="C244" s="32">
        <v>2336221</v>
      </c>
      <c r="D244" s="32">
        <v>0</v>
      </c>
      <c r="E244" s="32">
        <v>187850</v>
      </c>
      <c r="F244" s="32">
        <v>0</v>
      </c>
      <c r="G244" s="32">
        <v>0</v>
      </c>
      <c r="H244" s="32">
        <v>0</v>
      </c>
      <c r="I244" s="32">
        <v>0</v>
      </c>
      <c r="J244" s="32">
        <v>2247895</v>
      </c>
      <c r="K244" s="32">
        <v>0</v>
      </c>
      <c r="L244" s="32">
        <v>187850</v>
      </c>
      <c r="M244" s="32">
        <v>0</v>
      </c>
      <c r="N244" s="32">
        <v>0</v>
      </c>
      <c r="O244" s="32">
        <v>0</v>
      </c>
      <c r="P244" s="32">
        <v>0</v>
      </c>
      <c r="Q244" s="32">
        <v>2086265</v>
      </c>
      <c r="R244" s="32">
        <v>0</v>
      </c>
      <c r="S244" s="32">
        <v>185850</v>
      </c>
      <c r="T244" s="32">
        <v>0</v>
      </c>
      <c r="U244" s="32">
        <v>0</v>
      </c>
      <c r="V244" s="32">
        <v>0</v>
      </c>
      <c r="W244" s="32">
        <v>0</v>
      </c>
      <c r="X244" s="32">
        <v>1630569</v>
      </c>
      <c r="Y244" s="32">
        <v>0</v>
      </c>
      <c r="Z244" s="32">
        <v>939999</v>
      </c>
      <c r="AA244" s="32">
        <v>0</v>
      </c>
      <c r="AB244" s="32">
        <v>0</v>
      </c>
      <c r="AC244" s="32">
        <v>0</v>
      </c>
      <c r="AD244" s="32">
        <v>0</v>
      </c>
      <c r="AE244" s="32">
        <v>1630555</v>
      </c>
      <c r="AF244" s="32">
        <v>0</v>
      </c>
      <c r="AG244" s="32">
        <v>956273</v>
      </c>
      <c r="AH244" s="32">
        <v>0</v>
      </c>
      <c r="AI244" s="32">
        <v>0</v>
      </c>
      <c r="AJ244" s="32">
        <v>0</v>
      </c>
      <c r="AK244" s="32">
        <v>0</v>
      </c>
      <c r="AL244" s="32">
        <v>1845131</v>
      </c>
      <c r="AM244" s="32">
        <v>0</v>
      </c>
      <c r="AN244" s="32">
        <v>1017100</v>
      </c>
      <c r="AO244" s="32">
        <v>0</v>
      </c>
      <c r="AP244" s="32">
        <v>0</v>
      </c>
      <c r="AQ244" s="32">
        <v>0</v>
      </c>
      <c r="AR244" s="32">
        <v>0</v>
      </c>
      <c r="AS244" s="32">
        <v>1580897</v>
      </c>
      <c r="AT244" s="32">
        <v>0</v>
      </c>
      <c r="AU244" s="32">
        <v>1043025</v>
      </c>
      <c r="AV244" s="32">
        <v>0</v>
      </c>
      <c r="AW244" s="32">
        <v>0</v>
      </c>
      <c r="AX244" s="32">
        <v>0</v>
      </c>
      <c r="AY244" s="32">
        <v>0</v>
      </c>
      <c r="AZ244" s="32">
        <v>1780343</v>
      </c>
      <c r="BA244" s="32">
        <v>0</v>
      </c>
      <c r="BB244" s="32">
        <v>1021478</v>
      </c>
      <c r="BC244" s="32">
        <v>0</v>
      </c>
      <c r="BD244" s="32">
        <v>0</v>
      </c>
      <c r="BE244" s="32">
        <v>0</v>
      </c>
      <c r="BF244" s="32">
        <v>0</v>
      </c>
      <c r="BG244" s="32">
        <v>1765223</v>
      </c>
      <c r="BH244" s="32">
        <v>0</v>
      </c>
      <c r="BI244" s="32">
        <v>1000251</v>
      </c>
      <c r="BJ244" s="32">
        <v>0</v>
      </c>
      <c r="BK244" s="32">
        <v>0</v>
      </c>
      <c r="BL244" s="32">
        <v>0</v>
      </c>
      <c r="BM244" s="32">
        <v>0</v>
      </c>
      <c r="BN244" s="32">
        <v>1894624</v>
      </c>
      <c r="BO244" s="32">
        <v>0</v>
      </c>
      <c r="BP244" s="32">
        <v>1034711</v>
      </c>
      <c r="BQ244" s="32">
        <v>0</v>
      </c>
      <c r="BR244" s="32">
        <v>0</v>
      </c>
      <c r="BS244" s="32">
        <v>0</v>
      </c>
      <c r="BT244" s="32">
        <v>0</v>
      </c>
      <c r="BU244" s="32">
        <v>2346193</v>
      </c>
      <c r="BV244" s="32">
        <v>0</v>
      </c>
      <c r="BW244" s="32">
        <v>1035000</v>
      </c>
      <c r="BX244" s="32">
        <v>0</v>
      </c>
      <c r="BY244" s="32">
        <v>0</v>
      </c>
      <c r="BZ244" s="32">
        <v>5000</v>
      </c>
      <c r="CA244" s="32">
        <v>1362</v>
      </c>
      <c r="CB244" s="32">
        <v>2243593</v>
      </c>
      <c r="CC244" s="32">
        <v>0</v>
      </c>
      <c r="CD244" s="32">
        <v>1033771</v>
      </c>
      <c r="CE244" s="32">
        <v>0</v>
      </c>
      <c r="CF244" s="32">
        <v>0</v>
      </c>
      <c r="CG244" s="32">
        <v>0</v>
      </c>
      <c r="CH244" s="32">
        <v>0</v>
      </c>
      <c r="CI244" s="32">
        <v>2325120</v>
      </c>
      <c r="CK244" s="32">
        <v>1038916</v>
      </c>
      <c r="CL244" s="32">
        <v>0</v>
      </c>
      <c r="CO244" s="32">
        <v>746</v>
      </c>
      <c r="CP244" s="32">
        <v>2656636</v>
      </c>
      <c r="CR244" s="32">
        <v>1037252</v>
      </c>
      <c r="CS244" s="32">
        <v>0</v>
      </c>
      <c r="CV244" s="32">
        <v>0</v>
      </c>
      <c r="CW244" s="32">
        <v>2666359</v>
      </c>
      <c r="CY244" s="32">
        <v>1045927</v>
      </c>
      <c r="CZ244" s="32">
        <v>0</v>
      </c>
      <c r="DC244" s="32">
        <v>0</v>
      </c>
      <c r="DD244" s="32">
        <v>3071803</v>
      </c>
      <c r="DF244" s="32">
        <v>1046870</v>
      </c>
      <c r="DG244" s="32">
        <v>0</v>
      </c>
      <c r="DK244" s="32">
        <v>3892721</v>
      </c>
      <c r="DM244" s="32">
        <v>1063982</v>
      </c>
      <c r="DN244" s="32">
        <v>0</v>
      </c>
      <c r="DR244" s="32">
        <v>4245698</v>
      </c>
      <c r="DT244" s="32">
        <v>1062966</v>
      </c>
      <c r="DU244" s="32">
        <v>0</v>
      </c>
      <c r="DX244" s="35"/>
      <c r="DY244" s="36">
        <v>3988743</v>
      </c>
      <c r="DZ244" s="37"/>
      <c r="EA244" s="38">
        <v>969890</v>
      </c>
      <c r="EB244" s="32">
        <v>0</v>
      </c>
      <c r="EE244" s="32">
        <v>727</v>
      </c>
      <c r="EF244" s="32">
        <v>3790684</v>
      </c>
      <c r="EH244" s="32">
        <v>995225</v>
      </c>
      <c r="EI244" s="32">
        <v>0</v>
      </c>
      <c r="EM244" s="32">
        <v>4267550</v>
      </c>
      <c r="EO244" s="32">
        <v>994612.5</v>
      </c>
      <c r="EP244" s="32">
        <v>0</v>
      </c>
      <c r="ET244" s="32">
        <v>4502273</v>
      </c>
      <c r="EV244" s="32">
        <v>998725</v>
      </c>
      <c r="EW244" s="32">
        <v>0</v>
      </c>
      <c r="FA244" s="32">
        <v>4264791</v>
      </c>
      <c r="FC244" s="32">
        <v>994700</v>
      </c>
      <c r="FD244" s="32">
        <v>0</v>
      </c>
      <c r="FH244" s="32">
        <v>3740534</v>
      </c>
      <c r="FI244" s="32">
        <v>646497</v>
      </c>
      <c r="FK244" s="32">
        <v>0</v>
      </c>
      <c r="FL244" s="32"/>
      <c r="FM244" s="32"/>
      <c r="FO244" s="5">
        <v>3578508</v>
      </c>
      <c r="FP244" s="5">
        <v>715400</v>
      </c>
      <c r="FQ244" s="5">
        <v>0</v>
      </c>
      <c r="FR244" s="5">
        <v>0</v>
      </c>
      <c r="FS244" s="5">
        <v>0</v>
      </c>
      <c r="FT244" s="5">
        <v>0</v>
      </c>
      <c r="FU244" s="5">
        <v>0</v>
      </c>
      <c r="FV244" s="5">
        <v>4183461</v>
      </c>
      <c r="FW244" s="5">
        <v>718650</v>
      </c>
      <c r="FX244" s="5">
        <v>0</v>
      </c>
      <c r="FY244" s="5">
        <v>0</v>
      </c>
      <c r="FZ244" s="5">
        <v>0</v>
      </c>
      <c r="GA244" s="5">
        <v>0</v>
      </c>
      <c r="GB244" s="5">
        <v>0</v>
      </c>
      <c r="GC244" s="5">
        <v>4222842</v>
      </c>
      <c r="GD244" s="5">
        <v>691150</v>
      </c>
      <c r="GE244" s="5">
        <v>0</v>
      </c>
      <c r="GF244" s="5">
        <v>0</v>
      </c>
      <c r="GG244" s="5">
        <v>0</v>
      </c>
      <c r="GH244" s="5">
        <v>0</v>
      </c>
      <c r="GI244" s="5">
        <v>0</v>
      </c>
      <c r="GJ244" s="5">
        <f>INDEX(Sheet1!$D$2:$D$434,MATCH(Data!B244,Sheet1!$B$2:$B$434,0))</f>
        <v>4480543</v>
      </c>
      <c r="GK244" s="5">
        <f>INDEX(Sheet1!$E$2:$E$434,MATCH(Data!B244,Sheet1!$B$2:$B$434,0))</f>
        <v>693900</v>
      </c>
      <c r="GL244" s="5">
        <f>INDEX(Sheet1!$H$2:$H$434,MATCH(Data!B244,Sheet1!$B$2:$B$434,0))</f>
        <v>0</v>
      </c>
      <c r="GM244" s="5">
        <f>INDEX(Sheet1!$K$2:$K$434,MATCH(Data!B244,Sheet1!$B$2:$B$434,0))</f>
        <v>0</v>
      </c>
      <c r="GN244" s="5">
        <f>INDEX(Sheet1!$F$2:$F$434,MATCH(Data!B244,Sheet1!$B$2:$B$434,0))</f>
        <v>0</v>
      </c>
      <c r="GO244" s="5">
        <f>INDEX(Sheet1!$I$2:$I$434,MATCH(Data!B244,Sheet1!$B$2:$B$434,0))</f>
        <v>0</v>
      </c>
      <c r="GP244" s="5">
        <f>INDEX(Sheet1!$J$2:$J$434,MATCH(Data!B244,Sheet1!$B$2:$B$434,0))</f>
        <v>0</v>
      </c>
      <c r="GQ244" s="5">
        <v>4406807</v>
      </c>
      <c r="GR244" s="5">
        <v>691400</v>
      </c>
      <c r="GS244" s="5">
        <v>0</v>
      </c>
      <c r="GT244" s="5">
        <v>0</v>
      </c>
      <c r="GU244" s="5">
        <v>0</v>
      </c>
      <c r="GV244" s="5">
        <v>0</v>
      </c>
      <c r="GW244" s="5">
        <v>0</v>
      </c>
    </row>
    <row r="245" spans="1:205" ht="12.75">
      <c r="A245" s="32">
        <v>3892</v>
      </c>
      <c r="B245" s="32" t="s">
        <v>326</v>
      </c>
      <c r="C245" s="32">
        <v>26987808</v>
      </c>
      <c r="D245" s="32">
        <v>0</v>
      </c>
      <c r="E245" s="32">
        <v>435800</v>
      </c>
      <c r="F245" s="32">
        <v>0</v>
      </c>
      <c r="G245" s="32">
        <v>670150</v>
      </c>
      <c r="H245" s="32">
        <v>59284</v>
      </c>
      <c r="I245" s="32">
        <v>0</v>
      </c>
      <c r="J245" s="32">
        <v>27655700</v>
      </c>
      <c r="K245" s="32">
        <v>0</v>
      </c>
      <c r="L245" s="32">
        <v>1118694</v>
      </c>
      <c r="M245" s="32">
        <v>0</v>
      </c>
      <c r="N245" s="32">
        <v>25000</v>
      </c>
      <c r="O245" s="32">
        <v>55903</v>
      </c>
      <c r="P245" s="32">
        <v>0</v>
      </c>
      <c r="Q245" s="32">
        <v>27343208</v>
      </c>
      <c r="R245" s="32">
        <v>0</v>
      </c>
      <c r="S245" s="32">
        <v>1270000</v>
      </c>
      <c r="T245" s="32">
        <v>0</v>
      </c>
      <c r="U245" s="32">
        <v>0</v>
      </c>
      <c r="V245" s="32">
        <v>55134</v>
      </c>
      <c r="W245" s="32">
        <v>61908</v>
      </c>
      <c r="X245" s="32">
        <v>20630775</v>
      </c>
      <c r="Y245" s="32">
        <v>0</v>
      </c>
      <c r="Z245" s="32">
        <v>1910065</v>
      </c>
      <c r="AA245" s="32">
        <v>0</v>
      </c>
      <c r="AB245" s="32">
        <v>0</v>
      </c>
      <c r="AC245" s="32">
        <v>54270</v>
      </c>
      <c r="AD245" s="32">
        <v>19250</v>
      </c>
      <c r="AE245" s="32">
        <v>21217654</v>
      </c>
      <c r="AF245" s="32">
        <v>0</v>
      </c>
      <c r="AG245" s="32">
        <v>1925000</v>
      </c>
      <c r="AH245" s="32">
        <v>0</v>
      </c>
      <c r="AI245" s="32">
        <v>0</v>
      </c>
      <c r="AJ245" s="32">
        <v>196971</v>
      </c>
      <c r="AK245" s="32">
        <v>7936</v>
      </c>
      <c r="AL245" s="32">
        <v>21143068</v>
      </c>
      <c r="AM245" s="32">
        <v>0</v>
      </c>
      <c r="AN245" s="32">
        <v>1925000</v>
      </c>
      <c r="AO245" s="32">
        <v>0</v>
      </c>
      <c r="AP245" s="32">
        <v>963872</v>
      </c>
      <c r="AQ245" s="32">
        <v>244238</v>
      </c>
      <c r="AR245" s="32">
        <v>8570</v>
      </c>
      <c r="AS245" s="32">
        <v>20099045</v>
      </c>
      <c r="AT245" s="32">
        <v>0</v>
      </c>
      <c r="AU245" s="32">
        <v>1925000</v>
      </c>
      <c r="AV245" s="32">
        <v>0</v>
      </c>
      <c r="AW245" s="32">
        <v>1018643</v>
      </c>
      <c r="AX245" s="32">
        <v>147400</v>
      </c>
      <c r="AY245" s="32">
        <v>3102</v>
      </c>
      <c r="AZ245" s="32">
        <v>20276547</v>
      </c>
      <c r="BA245" s="32">
        <v>26993</v>
      </c>
      <c r="BB245" s="32">
        <v>1925000</v>
      </c>
      <c r="BC245" s="32">
        <v>0</v>
      </c>
      <c r="BD245" s="32">
        <v>981800</v>
      </c>
      <c r="BE245" s="32">
        <v>185556</v>
      </c>
      <c r="BF245" s="32">
        <v>4464</v>
      </c>
      <c r="BG245" s="32">
        <v>20157851</v>
      </c>
      <c r="BH245" s="32">
        <v>26994</v>
      </c>
      <c r="BI245" s="32">
        <v>2903887</v>
      </c>
      <c r="BJ245" s="32">
        <v>0</v>
      </c>
      <c r="BK245" s="32">
        <v>1573499</v>
      </c>
      <c r="BL245" s="32">
        <v>432760</v>
      </c>
      <c r="BM245" s="32">
        <v>10274</v>
      </c>
      <c r="BN245" s="32">
        <v>20865735</v>
      </c>
      <c r="BO245" s="32">
        <v>49289</v>
      </c>
      <c r="BP245" s="32">
        <v>2786916</v>
      </c>
      <c r="BQ245" s="32">
        <v>0</v>
      </c>
      <c r="BR245" s="32">
        <v>1180298</v>
      </c>
      <c r="BS245" s="32">
        <v>518576</v>
      </c>
      <c r="BT245" s="32">
        <v>9020</v>
      </c>
      <c r="BU245" s="32">
        <v>23035309</v>
      </c>
      <c r="BV245" s="32">
        <v>108659</v>
      </c>
      <c r="BW245" s="32">
        <v>2500246</v>
      </c>
      <c r="BX245" s="32">
        <v>0</v>
      </c>
      <c r="BY245" s="32">
        <v>522700</v>
      </c>
      <c r="BZ245" s="32">
        <v>464932</v>
      </c>
      <c r="CA245" s="32">
        <v>13459</v>
      </c>
      <c r="CB245" s="32">
        <v>24421133</v>
      </c>
      <c r="CC245" s="32">
        <v>135149</v>
      </c>
      <c r="CD245" s="32">
        <v>1806764</v>
      </c>
      <c r="CE245" s="32">
        <v>0</v>
      </c>
      <c r="CF245" s="32">
        <v>540232</v>
      </c>
      <c r="CG245" s="32">
        <v>466575</v>
      </c>
      <c r="CH245" s="32">
        <v>2460</v>
      </c>
      <c r="CI245" s="32">
        <v>22819284</v>
      </c>
      <c r="CJ245" s="32">
        <v>107545</v>
      </c>
      <c r="CK245" s="32">
        <v>1690140</v>
      </c>
      <c r="CL245" s="32">
        <v>0</v>
      </c>
      <c r="CM245" s="32">
        <v>1638915</v>
      </c>
      <c r="CN245" s="32">
        <v>631133</v>
      </c>
      <c r="CO245" s="32">
        <v>22048</v>
      </c>
      <c r="CP245" s="32">
        <v>23548682</v>
      </c>
      <c r="CQ245" s="32">
        <v>109692</v>
      </c>
      <c r="CR245" s="32">
        <v>1161085</v>
      </c>
      <c r="CS245" s="32">
        <v>0</v>
      </c>
      <c r="CT245" s="32">
        <v>21815</v>
      </c>
      <c r="CU245" s="32">
        <v>592858</v>
      </c>
      <c r="CV245" s="32">
        <v>7615</v>
      </c>
      <c r="CW245" s="32">
        <v>27334602</v>
      </c>
      <c r="CX245" s="32">
        <v>101594</v>
      </c>
      <c r="CY245" s="32">
        <v>1159749</v>
      </c>
      <c r="CZ245" s="32">
        <v>0</v>
      </c>
      <c r="DA245" s="32">
        <v>438800</v>
      </c>
      <c r="DB245" s="32">
        <v>550554</v>
      </c>
      <c r="DC245" s="32">
        <v>7504</v>
      </c>
      <c r="DD245" s="32">
        <v>27184660</v>
      </c>
      <c r="DE245" s="32">
        <v>86700</v>
      </c>
      <c r="DF245" s="32">
        <v>1389194</v>
      </c>
      <c r="DG245" s="32">
        <v>0</v>
      </c>
      <c r="DH245" s="32">
        <v>501790</v>
      </c>
      <c r="DI245" s="32">
        <v>587327</v>
      </c>
      <c r="DJ245" s="32">
        <v>80296</v>
      </c>
      <c r="DK245" s="32">
        <v>29001522</v>
      </c>
      <c r="DL245" s="32">
        <v>138850</v>
      </c>
      <c r="DM245" s="32">
        <v>1653170</v>
      </c>
      <c r="DN245" s="32">
        <v>0</v>
      </c>
      <c r="DO245" s="32">
        <v>499100</v>
      </c>
      <c r="DP245" s="32">
        <v>715017</v>
      </c>
      <c r="DQ245" s="32">
        <v>6354</v>
      </c>
      <c r="DR245" s="32">
        <v>29257503</v>
      </c>
      <c r="DS245" s="32">
        <v>136250</v>
      </c>
      <c r="DT245" s="32">
        <v>1940745</v>
      </c>
      <c r="DU245" s="32">
        <v>0</v>
      </c>
      <c r="DV245" s="32">
        <v>409000</v>
      </c>
      <c r="DW245" s="32">
        <v>745779</v>
      </c>
      <c r="DX245" s="38">
        <v>14925</v>
      </c>
      <c r="DY245" s="36">
        <v>28892757</v>
      </c>
      <c r="DZ245" s="36">
        <v>137970</v>
      </c>
      <c r="EA245" s="38">
        <v>1335500</v>
      </c>
      <c r="EB245" s="32">
        <v>0</v>
      </c>
      <c r="EC245" s="32">
        <v>566000</v>
      </c>
      <c r="ED245" s="32">
        <v>782964</v>
      </c>
      <c r="EE245" s="32">
        <v>8764</v>
      </c>
      <c r="EF245" s="32">
        <v>29515310</v>
      </c>
      <c r="EG245" s="32">
        <v>49400</v>
      </c>
      <c r="EI245" s="32">
        <v>0</v>
      </c>
      <c r="EJ245" s="32">
        <v>1400000</v>
      </c>
      <c r="EK245" s="32">
        <v>600000</v>
      </c>
      <c r="EL245" s="32">
        <v>11757</v>
      </c>
      <c r="EM245" s="32">
        <v>28277171</v>
      </c>
      <c r="EN245" s="32">
        <v>49900</v>
      </c>
      <c r="EP245" s="32">
        <v>0</v>
      </c>
      <c r="EQ245" s="32">
        <v>1984000</v>
      </c>
      <c r="ER245" s="32">
        <v>600000</v>
      </c>
      <c r="ES245" s="32">
        <v>25036</v>
      </c>
      <c r="ET245" s="32">
        <v>28934721</v>
      </c>
      <c r="EU245" s="32">
        <v>49900</v>
      </c>
      <c r="EW245" s="32">
        <v>0</v>
      </c>
      <c r="EX245" s="32">
        <v>1659000</v>
      </c>
      <c r="EY245" s="32">
        <v>782964</v>
      </c>
      <c r="EZ245" s="32">
        <v>1056</v>
      </c>
      <c r="FA245" s="32">
        <v>31750081</v>
      </c>
      <c r="FB245" s="32">
        <v>50000</v>
      </c>
      <c r="FD245" s="32">
        <v>0</v>
      </c>
      <c r="FE245" s="32">
        <v>225000</v>
      </c>
      <c r="FF245" s="32">
        <v>200000</v>
      </c>
      <c r="FH245" s="32">
        <v>30354559</v>
      </c>
      <c r="FI245" s="32">
        <v>50000</v>
      </c>
      <c r="FK245" s="32">
        <v>0</v>
      </c>
      <c r="FL245" s="32">
        <v>225000</v>
      </c>
      <c r="FM245" s="32">
        <v>200000</v>
      </c>
      <c r="FN245" s="32">
        <v>38124</v>
      </c>
      <c r="FO245" s="5">
        <v>30497748</v>
      </c>
      <c r="FP245" s="5">
        <v>50000</v>
      </c>
      <c r="FQ245" s="5">
        <v>0</v>
      </c>
      <c r="FR245" s="5">
        <v>0</v>
      </c>
      <c r="FS245" s="5">
        <v>225000</v>
      </c>
      <c r="FT245" s="5">
        <v>300000</v>
      </c>
      <c r="FU245" s="5">
        <v>0</v>
      </c>
      <c r="FV245" s="5">
        <v>29566026</v>
      </c>
      <c r="FW245" s="5">
        <v>44903</v>
      </c>
      <c r="FX245" s="5">
        <v>0</v>
      </c>
      <c r="FY245" s="5">
        <v>0</v>
      </c>
      <c r="FZ245" s="5">
        <v>225000</v>
      </c>
      <c r="GA245" s="5">
        <v>475000</v>
      </c>
      <c r="GB245" s="5">
        <v>0</v>
      </c>
      <c r="GC245" s="5">
        <v>30183418</v>
      </c>
      <c r="GD245" s="5">
        <v>0</v>
      </c>
      <c r="GE245" s="5">
        <v>0</v>
      </c>
      <c r="GF245" s="5">
        <v>0</v>
      </c>
      <c r="GG245" s="5">
        <v>225000</v>
      </c>
      <c r="GH245" s="5">
        <v>550000</v>
      </c>
      <c r="GI245" s="5">
        <v>4193</v>
      </c>
      <c r="GJ245" s="5">
        <f>INDEX(Sheet1!$D$2:$D$434,MATCH(Data!B245,Sheet1!$B$2:$B$434,0))</f>
        <v>30862341</v>
      </c>
      <c r="GK245" s="5">
        <f>INDEX(Sheet1!$E$2:$E$434,MATCH(Data!B245,Sheet1!$B$2:$B$434,0))</f>
        <v>0</v>
      </c>
      <c r="GL245" s="5">
        <f>INDEX(Sheet1!$H$2:$H$434,MATCH(Data!B245,Sheet1!$B$2:$B$434,0))</f>
        <v>4915000</v>
      </c>
      <c r="GM245" s="5">
        <f>INDEX(Sheet1!$K$2:$K$434,MATCH(Data!B245,Sheet1!$B$2:$B$434,0))</f>
        <v>0</v>
      </c>
      <c r="GN245" s="5">
        <f>INDEX(Sheet1!$F$2:$F$434,MATCH(Data!B245,Sheet1!$B$2:$B$434,0))</f>
        <v>0</v>
      </c>
      <c r="GO245" s="5">
        <f>INDEX(Sheet1!$I$2:$I$434,MATCH(Data!B245,Sheet1!$B$2:$B$434,0))</f>
        <v>550000</v>
      </c>
      <c r="GP245" s="5">
        <f>INDEX(Sheet1!$J$2:$J$434,MATCH(Data!B245,Sheet1!$B$2:$B$434,0))</f>
        <v>25343</v>
      </c>
      <c r="GQ245" s="5">
        <v>29009526</v>
      </c>
      <c r="GR245" s="5">
        <v>0</v>
      </c>
      <c r="GS245" s="5">
        <v>6787520</v>
      </c>
      <c r="GT245" s="5">
        <v>0</v>
      </c>
      <c r="GU245" s="5">
        <v>0</v>
      </c>
      <c r="GV245" s="5">
        <v>550000</v>
      </c>
      <c r="GW245" s="5">
        <v>5638</v>
      </c>
    </row>
    <row r="246" spans="1:205" ht="12.75">
      <c r="A246" s="32">
        <v>3899</v>
      </c>
      <c r="B246" s="32" t="s">
        <v>327</v>
      </c>
      <c r="C246" s="32">
        <v>2340401</v>
      </c>
      <c r="D246" s="32">
        <v>0</v>
      </c>
      <c r="E246" s="32">
        <v>177195</v>
      </c>
      <c r="F246" s="32">
        <v>0</v>
      </c>
      <c r="G246" s="32">
        <v>0</v>
      </c>
      <c r="H246" s="32">
        <v>13975</v>
      </c>
      <c r="I246" s="32">
        <v>0</v>
      </c>
      <c r="J246" s="32">
        <v>2354841</v>
      </c>
      <c r="K246" s="32">
        <v>0</v>
      </c>
      <c r="L246" s="32">
        <v>172862</v>
      </c>
      <c r="M246" s="32">
        <v>0</v>
      </c>
      <c r="N246" s="32">
        <v>0</v>
      </c>
      <c r="O246" s="32">
        <v>14472</v>
      </c>
      <c r="P246" s="32">
        <v>0</v>
      </c>
      <c r="Q246" s="32">
        <v>2132060</v>
      </c>
      <c r="R246" s="32">
        <v>0</v>
      </c>
      <c r="S246" s="32">
        <v>149926</v>
      </c>
      <c r="T246" s="32">
        <v>0</v>
      </c>
      <c r="U246" s="32">
        <v>0</v>
      </c>
      <c r="V246" s="32">
        <v>14976.45</v>
      </c>
      <c r="W246" s="32">
        <v>0</v>
      </c>
      <c r="X246" s="32">
        <v>1788406</v>
      </c>
      <c r="Y246" s="32">
        <v>0</v>
      </c>
      <c r="Z246" s="32">
        <v>483094</v>
      </c>
      <c r="AA246" s="32">
        <v>0</v>
      </c>
      <c r="AB246" s="32">
        <v>0</v>
      </c>
      <c r="AC246" s="32">
        <v>16232</v>
      </c>
      <c r="AD246" s="32">
        <v>0</v>
      </c>
      <c r="AE246" s="32">
        <v>1351227</v>
      </c>
      <c r="AF246" s="32">
        <v>0</v>
      </c>
      <c r="AG246" s="32">
        <v>499505</v>
      </c>
      <c r="AH246" s="32">
        <v>0</v>
      </c>
      <c r="AI246" s="32">
        <v>0</v>
      </c>
      <c r="AJ246" s="32">
        <v>16035</v>
      </c>
      <c r="AK246" s="32">
        <v>0</v>
      </c>
      <c r="AL246" s="32">
        <v>1939603</v>
      </c>
      <c r="AM246" s="32">
        <v>0</v>
      </c>
      <c r="AN246" s="32">
        <v>509748</v>
      </c>
      <c r="AO246" s="32">
        <v>0</v>
      </c>
      <c r="AP246" s="32">
        <v>0</v>
      </c>
      <c r="AQ246" s="32">
        <v>17375</v>
      </c>
      <c r="AR246" s="32">
        <v>0</v>
      </c>
      <c r="AS246" s="32">
        <v>1877963</v>
      </c>
      <c r="AT246" s="32">
        <v>0</v>
      </c>
      <c r="AU246" s="32">
        <v>698933</v>
      </c>
      <c r="AV246" s="32">
        <v>0</v>
      </c>
      <c r="AW246" s="32">
        <v>0</v>
      </c>
      <c r="AX246" s="32">
        <v>17688</v>
      </c>
      <c r="AY246" s="32">
        <v>0</v>
      </c>
      <c r="AZ246" s="32">
        <v>1946215</v>
      </c>
      <c r="BA246" s="32">
        <v>0</v>
      </c>
      <c r="BB246" s="32">
        <v>669762</v>
      </c>
      <c r="BC246" s="32">
        <v>0</v>
      </c>
      <c r="BD246" s="32">
        <v>0</v>
      </c>
      <c r="BE246" s="32">
        <v>18220</v>
      </c>
      <c r="BF246" s="32">
        <v>0</v>
      </c>
      <c r="BG246" s="32">
        <v>2045092</v>
      </c>
      <c r="BH246" s="32">
        <v>0</v>
      </c>
      <c r="BI246" s="32">
        <v>430589</v>
      </c>
      <c r="BJ246" s="32">
        <v>0</v>
      </c>
      <c r="BK246" s="32">
        <v>0</v>
      </c>
      <c r="BL246" s="32">
        <v>18666</v>
      </c>
      <c r="BM246" s="32">
        <v>0</v>
      </c>
      <c r="BN246" s="32">
        <v>2241382</v>
      </c>
      <c r="BO246" s="32">
        <v>0</v>
      </c>
      <c r="BP246" s="32">
        <v>423418</v>
      </c>
      <c r="BQ246" s="32">
        <v>0</v>
      </c>
      <c r="BR246" s="32">
        <v>0</v>
      </c>
      <c r="BS246" s="32">
        <v>19429</v>
      </c>
      <c r="BT246" s="32">
        <v>0</v>
      </c>
      <c r="BU246" s="32">
        <v>2383767</v>
      </c>
      <c r="BV246" s="32">
        <v>0</v>
      </c>
      <c r="BW246" s="32">
        <v>420845</v>
      </c>
      <c r="BX246" s="32">
        <v>0</v>
      </c>
      <c r="BY246" s="32">
        <v>0</v>
      </c>
      <c r="BZ246" s="32">
        <v>20238</v>
      </c>
      <c r="CA246" s="32">
        <v>0</v>
      </c>
      <c r="CB246" s="32">
        <v>2544477</v>
      </c>
      <c r="CC246" s="32">
        <v>0</v>
      </c>
      <c r="CD246" s="32">
        <v>422604</v>
      </c>
      <c r="CE246" s="32">
        <v>0</v>
      </c>
      <c r="CF246" s="32">
        <v>0</v>
      </c>
      <c r="CG246" s="32">
        <v>20945</v>
      </c>
      <c r="CH246" s="32">
        <v>0</v>
      </c>
      <c r="CI246" s="32">
        <v>2090365</v>
      </c>
      <c r="CK246" s="32">
        <v>425782</v>
      </c>
      <c r="CL246" s="32">
        <v>0</v>
      </c>
      <c r="CN246" s="32">
        <v>100000</v>
      </c>
      <c r="CO246" s="32">
        <v>0</v>
      </c>
      <c r="CP246" s="32">
        <v>2342281</v>
      </c>
      <c r="CR246" s="32">
        <v>406445</v>
      </c>
      <c r="CS246" s="32">
        <v>0</v>
      </c>
      <c r="CU246" s="32">
        <v>120000</v>
      </c>
      <c r="CV246" s="32">
        <v>0</v>
      </c>
      <c r="CW246" s="32">
        <v>2634543</v>
      </c>
      <c r="CX246" s="32">
        <v>165306</v>
      </c>
      <c r="CY246" s="32">
        <v>405510</v>
      </c>
      <c r="CZ246" s="32">
        <v>0</v>
      </c>
      <c r="DB246" s="32">
        <v>75000</v>
      </c>
      <c r="DC246" s="32">
        <v>0</v>
      </c>
      <c r="DD246" s="32">
        <v>2596399</v>
      </c>
      <c r="DE246" s="32">
        <v>455657</v>
      </c>
      <c r="DF246" s="32">
        <v>403765</v>
      </c>
      <c r="DG246" s="32">
        <v>0</v>
      </c>
      <c r="DI246" s="32">
        <v>75000</v>
      </c>
      <c r="DK246" s="32">
        <v>2851942</v>
      </c>
      <c r="DL246" s="32">
        <v>427949</v>
      </c>
      <c r="DM246" s="32">
        <v>399495</v>
      </c>
      <c r="DN246" s="32">
        <v>0</v>
      </c>
      <c r="DP246" s="32">
        <v>75000</v>
      </c>
      <c r="DR246" s="32">
        <v>3228718</v>
      </c>
      <c r="DS246" s="32">
        <v>263905</v>
      </c>
      <c r="DT246" s="32">
        <v>401800</v>
      </c>
      <c r="DU246" s="32">
        <v>0</v>
      </c>
      <c r="DW246" s="32">
        <v>75000</v>
      </c>
      <c r="DX246" s="35"/>
      <c r="DY246" s="36">
        <v>3236742</v>
      </c>
      <c r="DZ246" s="36">
        <v>243097</v>
      </c>
      <c r="EA246" s="38">
        <v>397600</v>
      </c>
      <c r="EB246" s="32">
        <v>0</v>
      </c>
      <c r="ED246" s="32">
        <v>75000</v>
      </c>
      <c r="EF246" s="32">
        <v>3680018</v>
      </c>
      <c r="EH246" s="32">
        <v>397900</v>
      </c>
      <c r="EI246" s="32">
        <v>0</v>
      </c>
      <c r="EK246" s="32">
        <v>75000</v>
      </c>
      <c r="EM246" s="32">
        <v>3392328</v>
      </c>
      <c r="EO246" s="32">
        <v>347000</v>
      </c>
      <c r="EP246" s="32">
        <v>0</v>
      </c>
      <c r="ER246" s="32">
        <v>75000</v>
      </c>
      <c r="ET246" s="32">
        <v>3537469</v>
      </c>
      <c r="EW246" s="32">
        <v>0</v>
      </c>
      <c r="EY246" s="32">
        <v>75000</v>
      </c>
      <c r="FA246" s="32">
        <v>3872096</v>
      </c>
      <c r="FD246" s="32">
        <v>0</v>
      </c>
      <c r="FF246" s="32">
        <v>75000</v>
      </c>
      <c r="FH246" s="32">
        <v>3781248</v>
      </c>
      <c r="FI246" s="32"/>
      <c r="FJ246" s="32"/>
      <c r="FK246" s="32">
        <v>0</v>
      </c>
      <c r="FM246" s="32">
        <v>75000</v>
      </c>
      <c r="FO246" s="5">
        <v>3679093</v>
      </c>
      <c r="FP246" s="5">
        <v>0</v>
      </c>
      <c r="FQ246" s="5">
        <v>0</v>
      </c>
      <c r="FR246" s="5">
        <v>0</v>
      </c>
      <c r="FS246" s="5">
        <v>0</v>
      </c>
      <c r="FT246" s="5">
        <v>75000</v>
      </c>
      <c r="FU246" s="5">
        <v>0</v>
      </c>
      <c r="FV246" s="5">
        <v>3647124</v>
      </c>
      <c r="FW246" s="5">
        <v>0</v>
      </c>
      <c r="FX246" s="5">
        <v>0</v>
      </c>
      <c r="FY246" s="5">
        <v>0</v>
      </c>
      <c r="FZ246" s="5">
        <v>0</v>
      </c>
      <c r="GA246" s="5">
        <v>75000</v>
      </c>
      <c r="GB246" s="5">
        <v>0</v>
      </c>
      <c r="GC246" s="5">
        <v>3805840</v>
      </c>
      <c r="GD246" s="5">
        <v>0</v>
      </c>
      <c r="GE246" s="5">
        <v>0</v>
      </c>
      <c r="GF246" s="5">
        <v>0</v>
      </c>
      <c r="GG246" s="5">
        <v>0</v>
      </c>
      <c r="GH246" s="5">
        <v>75000</v>
      </c>
      <c r="GI246" s="5">
        <v>0</v>
      </c>
      <c r="GJ246" s="5">
        <f>INDEX(Sheet1!$D$2:$D$434,MATCH(Data!B246,Sheet1!$B$2:$B$434,0))</f>
        <v>3738510</v>
      </c>
      <c r="GK246" s="5">
        <f>INDEX(Sheet1!$E$2:$E$434,MATCH(Data!B246,Sheet1!$B$2:$B$434,0))</f>
        <v>0</v>
      </c>
      <c r="GL246" s="5">
        <f>INDEX(Sheet1!$H$2:$H$434,MATCH(Data!B246,Sheet1!$B$2:$B$434,0))</f>
        <v>0</v>
      </c>
      <c r="GM246" s="5">
        <f>INDEX(Sheet1!$K$2:$K$434,MATCH(Data!B246,Sheet1!$B$2:$B$434,0))</f>
        <v>0</v>
      </c>
      <c r="GN246" s="5">
        <f>INDEX(Sheet1!$F$2:$F$434,MATCH(Data!B246,Sheet1!$B$2:$B$434,0))</f>
        <v>0</v>
      </c>
      <c r="GO246" s="5">
        <f>INDEX(Sheet1!$I$2:$I$434,MATCH(Data!B246,Sheet1!$B$2:$B$434,0))</f>
        <v>75000</v>
      </c>
      <c r="GP246" s="5">
        <f>INDEX(Sheet1!$J$2:$J$434,MATCH(Data!B246,Sheet1!$B$2:$B$434,0))</f>
        <v>0</v>
      </c>
      <c r="GQ246" s="5">
        <v>4100000</v>
      </c>
      <c r="GR246" s="5">
        <v>0</v>
      </c>
      <c r="GS246" s="5">
        <v>0</v>
      </c>
      <c r="GT246" s="5">
        <v>0</v>
      </c>
      <c r="GU246" s="5">
        <v>0</v>
      </c>
      <c r="GV246" s="5">
        <v>75000</v>
      </c>
      <c r="GW246" s="5">
        <v>0</v>
      </c>
    </row>
    <row r="247" spans="1:205" ht="12.75">
      <c r="A247" s="32">
        <v>3906</v>
      </c>
      <c r="B247" s="32" t="s">
        <v>328</v>
      </c>
      <c r="C247" s="32">
        <v>5097481</v>
      </c>
      <c r="D247" s="32">
        <v>0</v>
      </c>
      <c r="E247" s="32">
        <v>30424</v>
      </c>
      <c r="F247" s="32">
        <v>0</v>
      </c>
      <c r="G247" s="32">
        <v>0</v>
      </c>
      <c r="H247" s="32">
        <v>275</v>
      </c>
      <c r="I247" s="32">
        <v>0</v>
      </c>
      <c r="J247" s="32">
        <v>4750371</v>
      </c>
      <c r="K247" s="32">
        <v>43854</v>
      </c>
      <c r="L247" s="32">
        <v>656706</v>
      </c>
      <c r="M247" s="32">
        <v>0</v>
      </c>
      <c r="N247" s="32">
        <v>0</v>
      </c>
      <c r="O247" s="32">
        <v>100</v>
      </c>
      <c r="P247" s="32">
        <v>0</v>
      </c>
      <c r="Q247" s="32">
        <v>4415021</v>
      </c>
      <c r="R247" s="32">
        <v>48532</v>
      </c>
      <c r="S247" s="32">
        <v>731323</v>
      </c>
      <c r="T247" s="32">
        <v>0</v>
      </c>
      <c r="U247" s="32">
        <v>0</v>
      </c>
      <c r="V247" s="32">
        <v>300</v>
      </c>
      <c r="W247" s="32">
        <v>0</v>
      </c>
      <c r="X247" s="32">
        <v>3174203</v>
      </c>
      <c r="Y247" s="32">
        <v>48535</v>
      </c>
      <c r="Z247" s="32">
        <v>867396</v>
      </c>
      <c r="AA247" s="32">
        <v>0</v>
      </c>
      <c r="AB247" s="32">
        <v>0</v>
      </c>
      <c r="AC247" s="32">
        <v>1400</v>
      </c>
      <c r="AD247" s="32">
        <v>1603</v>
      </c>
      <c r="AE247" s="32">
        <v>3014388</v>
      </c>
      <c r="AF247" s="32">
        <v>48532</v>
      </c>
      <c r="AG247" s="32">
        <v>848395</v>
      </c>
      <c r="AH247" s="32">
        <v>0</v>
      </c>
      <c r="AI247" s="32">
        <v>0</v>
      </c>
      <c r="AJ247" s="32">
        <v>100</v>
      </c>
      <c r="AK247" s="32">
        <v>0</v>
      </c>
      <c r="AL247" s="32">
        <v>3622651</v>
      </c>
      <c r="AM247" s="32">
        <v>48532</v>
      </c>
      <c r="AN247" s="32">
        <v>843755</v>
      </c>
      <c r="AO247" s="32">
        <v>0</v>
      </c>
      <c r="AP247" s="32">
        <v>0</v>
      </c>
      <c r="AQ247" s="32">
        <v>483</v>
      </c>
      <c r="AR247" s="32">
        <v>232</v>
      </c>
      <c r="AS247" s="32">
        <v>3590720</v>
      </c>
      <c r="AT247" s="32">
        <v>48535</v>
      </c>
      <c r="AU247" s="32">
        <v>836610</v>
      </c>
      <c r="AV247" s="32">
        <v>0</v>
      </c>
      <c r="AW247" s="32">
        <v>0</v>
      </c>
      <c r="AX247" s="32">
        <v>321</v>
      </c>
      <c r="AY247" s="32">
        <v>318</v>
      </c>
      <c r="AZ247" s="32">
        <v>3857036</v>
      </c>
      <c r="BA247" s="32">
        <v>48531</v>
      </c>
      <c r="BB247" s="32">
        <v>939417</v>
      </c>
      <c r="BC247" s="32">
        <v>0</v>
      </c>
      <c r="BD247" s="32">
        <v>0</v>
      </c>
      <c r="BE247" s="32">
        <v>100</v>
      </c>
      <c r="BF247" s="32">
        <v>367</v>
      </c>
      <c r="BG247" s="32">
        <v>4057730</v>
      </c>
      <c r="BH247" s="32">
        <v>54708</v>
      </c>
      <c r="BI247" s="32">
        <v>935932</v>
      </c>
      <c r="BJ247" s="32">
        <v>0</v>
      </c>
      <c r="BK247" s="32">
        <v>0</v>
      </c>
      <c r="BL247" s="32">
        <v>100</v>
      </c>
      <c r="BM247" s="32">
        <v>0</v>
      </c>
      <c r="BN247" s="32">
        <v>4122133</v>
      </c>
      <c r="BO247" s="32">
        <v>42354</v>
      </c>
      <c r="BP247" s="32">
        <v>942346</v>
      </c>
      <c r="BQ247" s="32">
        <v>0</v>
      </c>
      <c r="BR247" s="32">
        <v>0</v>
      </c>
      <c r="BS247" s="32">
        <v>100</v>
      </c>
      <c r="BT247" s="32">
        <v>1567</v>
      </c>
      <c r="BU247" s="32">
        <v>4463045</v>
      </c>
      <c r="BV247" s="32">
        <v>85000</v>
      </c>
      <c r="BW247" s="32">
        <v>791000</v>
      </c>
      <c r="BX247" s="32">
        <v>0</v>
      </c>
      <c r="BY247" s="32">
        <v>0</v>
      </c>
      <c r="BZ247" s="32">
        <v>100</v>
      </c>
      <c r="CA247" s="32">
        <v>1567</v>
      </c>
      <c r="CB247" s="32">
        <v>5625678</v>
      </c>
      <c r="CC247" s="32">
        <v>82675</v>
      </c>
      <c r="CD247" s="32">
        <v>800000</v>
      </c>
      <c r="CE247" s="32">
        <v>0</v>
      </c>
      <c r="CF247" s="32">
        <v>0</v>
      </c>
      <c r="CG247" s="32">
        <v>100</v>
      </c>
      <c r="CH247" s="32">
        <v>1567</v>
      </c>
      <c r="CI247" s="32">
        <v>5602263</v>
      </c>
      <c r="CJ247" s="32">
        <v>90000</v>
      </c>
      <c r="CK247" s="32">
        <v>830333</v>
      </c>
      <c r="CL247" s="32">
        <v>0</v>
      </c>
      <c r="CN247" s="32">
        <v>85000</v>
      </c>
      <c r="CO247" s="32">
        <v>0</v>
      </c>
      <c r="CP247" s="32">
        <v>5499729</v>
      </c>
      <c r="CR247" s="32">
        <v>1775795</v>
      </c>
      <c r="CS247" s="32">
        <v>0</v>
      </c>
      <c r="CU247" s="32">
        <v>120000</v>
      </c>
      <c r="CV247" s="32">
        <v>0</v>
      </c>
      <c r="CW247" s="32">
        <v>6383295</v>
      </c>
      <c r="CX247" s="32">
        <v>374635</v>
      </c>
      <c r="CY247" s="32">
        <v>1705217</v>
      </c>
      <c r="CZ247" s="32">
        <v>0</v>
      </c>
      <c r="DB247" s="32">
        <v>235000</v>
      </c>
      <c r="DC247" s="32">
        <v>0</v>
      </c>
      <c r="DD247" s="32">
        <v>7895137</v>
      </c>
      <c r="DE247" s="32">
        <v>20682</v>
      </c>
      <c r="DF247" s="32">
        <v>1523746</v>
      </c>
      <c r="DG247" s="32">
        <v>0</v>
      </c>
      <c r="DI247" s="32">
        <v>354880</v>
      </c>
      <c r="DK247" s="32">
        <v>8623872</v>
      </c>
      <c r="DL247" s="32">
        <v>137479</v>
      </c>
      <c r="DM247" s="32">
        <v>1523315</v>
      </c>
      <c r="DN247" s="32">
        <v>0</v>
      </c>
      <c r="DP247" s="32">
        <v>354880</v>
      </c>
      <c r="DQ247" s="32">
        <v>102</v>
      </c>
      <c r="DR247" s="32">
        <v>9032369</v>
      </c>
      <c r="DS247" s="32">
        <v>139466</v>
      </c>
      <c r="DT247" s="32">
        <v>1525515</v>
      </c>
      <c r="DU247" s="32">
        <v>0</v>
      </c>
      <c r="DW247" s="32">
        <v>200000</v>
      </c>
      <c r="DX247" s="38">
        <v>231</v>
      </c>
      <c r="DY247" s="36">
        <v>8384293</v>
      </c>
      <c r="DZ247" s="36">
        <v>141165</v>
      </c>
      <c r="EA247" s="38">
        <v>1524878</v>
      </c>
      <c r="EB247" s="32">
        <v>0</v>
      </c>
      <c r="ED247" s="32">
        <v>200000</v>
      </c>
      <c r="EE247" s="32">
        <v>1654</v>
      </c>
      <c r="EF247" s="32">
        <v>8516132</v>
      </c>
      <c r="EG247" s="32">
        <v>137721</v>
      </c>
      <c r="EH247" s="32">
        <v>1523559</v>
      </c>
      <c r="EI247" s="32">
        <v>0</v>
      </c>
      <c r="EK247" s="32">
        <v>250000</v>
      </c>
      <c r="EL247" s="32">
        <v>161</v>
      </c>
      <c r="EM247" s="32">
        <v>8515629</v>
      </c>
      <c r="EN247" s="32">
        <v>126294</v>
      </c>
      <c r="EO247" s="32">
        <v>1462328</v>
      </c>
      <c r="EP247" s="32">
        <v>0</v>
      </c>
      <c r="ER247" s="32">
        <v>250000</v>
      </c>
      <c r="ES247" s="32">
        <v>176</v>
      </c>
      <c r="ET247" s="32">
        <v>7846639</v>
      </c>
      <c r="EU247" s="32">
        <v>1234028</v>
      </c>
      <c r="EV247" s="32">
        <v>998833</v>
      </c>
      <c r="EW247" s="32">
        <v>0</v>
      </c>
      <c r="EY247" s="32">
        <v>250000</v>
      </c>
      <c r="EZ247" s="32">
        <v>202</v>
      </c>
      <c r="FA247" s="32">
        <v>8305221</v>
      </c>
      <c r="FB247" s="32">
        <v>587710</v>
      </c>
      <c r="FC247" s="32">
        <v>993483</v>
      </c>
      <c r="FD247" s="32">
        <v>0</v>
      </c>
      <c r="FF247" s="32">
        <v>250000</v>
      </c>
      <c r="FH247" s="32">
        <v>8539526</v>
      </c>
      <c r="FI247" s="32">
        <v>815260</v>
      </c>
      <c r="FJ247" s="32">
        <v>816220</v>
      </c>
      <c r="FK247" s="32">
        <v>0</v>
      </c>
      <c r="FM247" s="32">
        <v>250000</v>
      </c>
      <c r="FN247" s="32">
        <v>2479</v>
      </c>
      <c r="FO247" s="5">
        <v>8484726</v>
      </c>
      <c r="FP247" s="5">
        <v>886654</v>
      </c>
      <c r="FQ247" s="5">
        <v>866720</v>
      </c>
      <c r="FR247" s="5">
        <v>0</v>
      </c>
      <c r="FS247" s="5">
        <v>0</v>
      </c>
      <c r="FT247" s="5">
        <v>250000</v>
      </c>
      <c r="FU247" s="5">
        <v>0</v>
      </c>
      <c r="FV247" s="5">
        <v>8279520</v>
      </c>
      <c r="FW247" s="5">
        <v>930791</v>
      </c>
      <c r="FX247" s="5">
        <v>1462020</v>
      </c>
      <c r="FY247" s="5">
        <v>0</v>
      </c>
      <c r="FZ247" s="5">
        <v>0</v>
      </c>
      <c r="GA247" s="5">
        <v>250000</v>
      </c>
      <c r="GB247" s="5">
        <v>0</v>
      </c>
      <c r="GC247" s="5">
        <v>7873881</v>
      </c>
      <c r="GD247" s="5">
        <v>928679</v>
      </c>
      <c r="GE247" s="5">
        <v>2062070</v>
      </c>
      <c r="GF247" s="5">
        <v>0</v>
      </c>
      <c r="GG247" s="5">
        <v>0</v>
      </c>
      <c r="GH247" s="5">
        <v>250000</v>
      </c>
      <c r="GI247" s="5">
        <v>0</v>
      </c>
      <c r="GJ247" s="5">
        <f>INDEX(Sheet1!$D$2:$D$434,MATCH(Data!B247,Sheet1!$B$2:$B$434,0))</f>
        <v>9486644</v>
      </c>
      <c r="GK247" s="5">
        <f>INDEX(Sheet1!$E$2:$E$434,MATCH(Data!B247,Sheet1!$B$2:$B$434,0))</f>
        <v>925993</v>
      </c>
      <c r="GL247" s="5">
        <f>INDEX(Sheet1!$H$2:$H$434,MATCH(Data!B247,Sheet1!$B$2:$B$434,0))</f>
        <v>1136904</v>
      </c>
      <c r="GM247" s="5">
        <f>INDEX(Sheet1!$K$2:$K$434,MATCH(Data!B247,Sheet1!$B$2:$B$434,0))</f>
        <v>0</v>
      </c>
      <c r="GN247" s="5">
        <f>INDEX(Sheet1!$F$2:$F$434,MATCH(Data!B247,Sheet1!$B$2:$B$434,0))</f>
        <v>0</v>
      </c>
      <c r="GO247" s="5">
        <f>INDEX(Sheet1!$I$2:$I$434,MATCH(Data!B247,Sheet1!$B$2:$B$434,0))</f>
        <v>250000</v>
      </c>
      <c r="GP247" s="5">
        <f>INDEX(Sheet1!$J$2:$J$434,MATCH(Data!B247,Sheet1!$B$2:$B$434,0))</f>
        <v>0</v>
      </c>
      <c r="GQ247" s="5">
        <v>10012380</v>
      </c>
      <c r="GR247" s="5">
        <v>922741</v>
      </c>
      <c r="GS247" s="5">
        <v>1143729</v>
      </c>
      <c r="GT247" s="5">
        <v>0</v>
      </c>
      <c r="GU247" s="5">
        <v>0</v>
      </c>
      <c r="GV247" s="5">
        <v>250000</v>
      </c>
      <c r="GW247" s="5">
        <v>0</v>
      </c>
    </row>
    <row r="248" spans="1:205" ht="12.75">
      <c r="A248" s="32">
        <v>3913</v>
      </c>
      <c r="B248" s="32" t="s">
        <v>329</v>
      </c>
      <c r="C248" s="32">
        <v>802000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766082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883190</v>
      </c>
      <c r="R248" s="32">
        <v>0</v>
      </c>
      <c r="S248" s="32">
        <v>39320</v>
      </c>
      <c r="T248" s="32">
        <v>0</v>
      </c>
      <c r="U248" s="32">
        <v>0</v>
      </c>
      <c r="V248" s="32">
        <v>0</v>
      </c>
      <c r="W248" s="32">
        <v>0</v>
      </c>
      <c r="X248" s="32">
        <v>609871</v>
      </c>
      <c r="Y248" s="32">
        <v>0</v>
      </c>
      <c r="Z248" s="32">
        <v>50240</v>
      </c>
      <c r="AA248" s="32">
        <v>0</v>
      </c>
      <c r="AB248" s="32">
        <v>0</v>
      </c>
      <c r="AC248" s="32">
        <v>0</v>
      </c>
      <c r="AD248" s="32">
        <v>0</v>
      </c>
      <c r="AE248" s="32">
        <v>696934</v>
      </c>
      <c r="AF248" s="32">
        <v>0</v>
      </c>
      <c r="AG248" s="32">
        <v>68765</v>
      </c>
      <c r="AH248" s="32">
        <v>0</v>
      </c>
      <c r="AI248" s="32">
        <v>0</v>
      </c>
      <c r="AJ248" s="32">
        <v>0</v>
      </c>
      <c r="AK248" s="32">
        <v>0</v>
      </c>
      <c r="AL248" s="32">
        <v>753915</v>
      </c>
      <c r="AM248" s="32">
        <v>0</v>
      </c>
      <c r="AN248" s="32">
        <v>75953</v>
      </c>
      <c r="AO248" s="32">
        <v>0</v>
      </c>
      <c r="AP248" s="32">
        <v>0</v>
      </c>
      <c r="AQ248" s="32">
        <v>0</v>
      </c>
      <c r="AR248" s="32">
        <v>0</v>
      </c>
      <c r="AS248" s="32">
        <v>694504</v>
      </c>
      <c r="AT248" s="32">
        <v>0</v>
      </c>
      <c r="AU248" s="32">
        <v>82515</v>
      </c>
      <c r="AV248" s="32">
        <v>0</v>
      </c>
      <c r="AW248" s="32">
        <v>0</v>
      </c>
      <c r="AX248" s="32">
        <v>0</v>
      </c>
      <c r="AY248" s="32">
        <v>0</v>
      </c>
      <c r="AZ248" s="32">
        <v>821295</v>
      </c>
      <c r="BA248" s="32">
        <v>0</v>
      </c>
      <c r="BB248" s="32">
        <v>88820</v>
      </c>
      <c r="BC248" s="32">
        <v>0</v>
      </c>
      <c r="BD248" s="32">
        <v>0</v>
      </c>
      <c r="BE248" s="32">
        <v>0</v>
      </c>
      <c r="BF248" s="32">
        <v>0</v>
      </c>
      <c r="BG248" s="32">
        <v>881986</v>
      </c>
      <c r="BH248" s="32">
        <v>0</v>
      </c>
      <c r="BI248" s="32">
        <v>95120</v>
      </c>
      <c r="BJ248" s="32">
        <v>0</v>
      </c>
      <c r="BK248" s="32">
        <v>0</v>
      </c>
      <c r="BL248" s="32">
        <v>0</v>
      </c>
      <c r="BM248" s="32">
        <v>0</v>
      </c>
      <c r="BN248" s="32">
        <v>795135</v>
      </c>
      <c r="BO248" s="32">
        <v>0</v>
      </c>
      <c r="BP248" s="32">
        <v>96200</v>
      </c>
      <c r="BQ248" s="32">
        <v>0</v>
      </c>
      <c r="BR248" s="32">
        <v>0</v>
      </c>
      <c r="BS248" s="32">
        <v>0</v>
      </c>
      <c r="BT248" s="32">
        <v>0</v>
      </c>
      <c r="BU248" s="32">
        <v>772692</v>
      </c>
      <c r="BV248" s="32">
        <v>0</v>
      </c>
      <c r="BW248" s="32">
        <v>96955</v>
      </c>
      <c r="BX248" s="32">
        <v>0</v>
      </c>
      <c r="BY248" s="32">
        <v>0</v>
      </c>
      <c r="BZ248" s="32">
        <v>0</v>
      </c>
      <c r="CA248" s="32">
        <v>0</v>
      </c>
      <c r="CB248" s="32">
        <v>886744</v>
      </c>
      <c r="CC248" s="32">
        <v>0</v>
      </c>
      <c r="CD248" s="32">
        <v>97375</v>
      </c>
      <c r="CE248" s="32">
        <v>0</v>
      </c>
      <c r="CF248" s="32">
        <v>0</v>
      </c>
      <c r="CG248" s="32">
        <v>0</v>
      </c>
      <c r="CH248" s="32">
        <v>0</v>
      </c>
      <c r="CI248" s="32">
        <v>797156</v>
      </c>
      <c r="CL248" s="32">
        <v>0</v>
      </c>
      <c r="CO248" s="32">
        <v>0</v>
      </c>
      <c r="CP248" s="32">
        <v>876831</v>
      </c>
      <c r="CS248" s="32">
        <v>0</v>
      </c>
      <c r="CV248" s="32">
        <v>0</v>
      </c>
      <c r="CW248" s="32">
        <v>1016337</v>
      </c>
      <c r="CZ248" s="32">
        <v>0</v>
      </c>
      <c r="DC248" s="32">
        <v>0</v>
      </c>
      <c r="DD248" s="32">
        <v>1065050</v>
      </c>
      <c r="DG248" s="32">
        <v>0</v>
      </c>
      <c r="DK248" s="32">
        <v>1062606</v>
      </c>
      <c r="DN248" s="32">
        <v>0</v>
      </c>
      <c r="DR248" s="32">
        <v>1064529</v>
      </c>
      <c r="DU248" s="32">
        <v>0</v>
      </c>
      <c r="DX248" s="35"/>
      <c r="DY248" s="36">
        <v>1106090</v>
      </c>
      <c r="DZ248" s="37"/>
      <c r="EA248" s="35"/>
      <c r="EB248" s="32">
        <v>0</v>
      </c>
      <c r="EF248" s="32">
        <v>1065838</v>
      </c>
      <c r="EI248" s="32">
        <v>0</v>
      </c>
      <c r="EK248" s="32">
        <v>19012</v>
      </c>
      <c r="EM248" s="32">
        <v>1058286</v>
      </c>
      <c r="EP248" s="32">
        <v>0</v>
      </c>
      <c r="ER248" s="32">
        <v>18000</v>
      </c>
      <c r="ET248" s="32">
        <v>1078920</v>
      </c>
      <c r="EW248" s="32">
        <v>0</v>
      </c>
      <c r="EY248" s="32">
        <v>19012</v>
      </c>
      <c r="FA248" s="32">
        <v>1118288</v>
      </c>
      <c r="FD248" s="32">
        <v>0</v>
      </c>
      <c r="FF248" s="32">
        <v>19012</v>
      </c>
      <c r="FH248" s="32"/>
      <c r="FI248" s="32"/>
      <c r="FJ248" s="32"/>
      <c r="FK248" s="32"/>
      <c r="FM248" s="32"/>
      <c r="GC248" s="5" t="s">
        <v>673</v>
      </c>
      <c r="GD248" s="5" t="s">
        <v>673</v>
      </c>
      <c r="GE248" s="5" t="s">
        <v>673</v>
      </c>
      <c r="GF248" s="5" t="s">
        <v>673</v>
      </c>
      <c r="GG248" s="5" t="s">
        <v>673</v>
      </c>
      <c r="GH248" s="5" t="s">
        <v>673</v>
      </c>
      <c r="GI248" s="5" t="s">
        <v>673</v>
      </c>
      <c r="GQ248" s="5">
        <v>0</v>
      </c>
      <c r="GR248" s="5">
        <v>0</v>
      </c>
      <c r="GS248" s="5">
        <v>0</v>
      </c>
      <c r="GT248" s="5">
        <v>0</v>
      </c>
      <c r="GU248" s="5">
        <v>0</v>
      </c>
      <c r="GV248" s="5">
        <v>0</v>
      </c>
      <c r="GW248" s="5">
        <v>0</v>
      </c>
    </row>
    <row r="249" spans="1:205" ht="12.75">
      <c r="A249" s="32">
        <v>3920</v>
      </c>
      <c r="B249" s="32" t="s">
        <v>330</v>
      </c>
      <c r="C249" s="32">
        <v>836399</v>
      </c>
      <c r="D249" s="32">
        <v>0</v>
      </c>
      <c r="E249" s="32">
        <v>66089</v>
      </c>
      <c r="F249" s="32">
        <v>0</v>
      </c>
      <c r="G249" s="32">
        <v>0</v>
      </c>
      <c r="H249" s="32">
        <v>0</v>
      </c>
      <c r="I249" s="32">
        <v>0</v>
      </c>
      <c r="J249" s="32">
        <v>758847</v>
      </c>
      <c r="K249" s="32">
        <v>0</v>
      </c>
      <c r="L249" s="32">
        <v>66089</v>
      </c>
      <c r="M249" s="32">
        <v>0</v>
      </c>
      <c r="N249" s="32">
        <v>0</v>
      </c>
      <c r="O249" s="32">
        <v>0</v>
      </c>
      <c r="P249" s="32">
        <v>0</v>
      </c>
      <c r="Q249" s="32">
        <v>828719</v>
      </c>
      <c r="R249" s="32">
        <v>0</v>
      </c>
      <c r="S249" s="32">
        <v>66089</v>
      </c>
      <c r="T249" s="32">
        <v>0</v>
      </c>
      <c r="U249" s="32">
        <v>0</v>
      </c>
      <c r="V249" s="32">
        <v>0</v>
      </c>
      <c r="W249" s="32">
        <v>0</v>
      </c>
      <c r="X249" s="32">
        <v>575039</v>
      </c>
      <c r="Y249" s="32">
        <v>0</v>
      </c>
      <c r="Z249" s="32">
        <v>66089</v>
      </c>
      <c r="AA249" s="32">
        <v>0</v>
      </c>
      <c r="AB249" s="32">
        <v>0</v>
      </c>
      <c r="AC249" s="32">
        <v>0</v>
      </c>
      <c r="AD249" s="32">
        <v>0</v>
      </c>
      <c r="AE249" s="32">
        <v>657679</v>
      </c>
      <c r="AF249" s="32">
        <v>0</v>
      </c>
      <c r="AG249" s="32">
        <v>66089</v>
      </c>
      <c r="AH249" s="32">
        <v>0</v>
      </c>
      <c r="AI249" s="32">
        <v>0</v>
      </c>
      <c r="AJ249" s="32">
        <v>0</v>
      </c>
      <c r="AK249" s="32">
        <v>0</v>
      </c>
      <c r="AL249" s="32">
        <v>671696</v>
      </c>
      <c r="AM249" s="32">
        <v>0</v>
      </c>
      <c r="AN249" s="32">
        <v>66089</v>
      </c>
      <c r="AO249" s="32">
        <v>0</v>
      </c>
      <c r="AP249" s="32">
        <v>0</v>
      </c>
      <c r="AQ249" s="32">
        <v>0</v>
      </c>
      <c r="AR249" s="32">
        <v>0</v>
      </c>
      <c r="AS249" s="32">
        <v>718091</v>
      </c>
      <c r="AT249" s="32">
        <v>0</v>
      </c>
      <c r="AU249" s="32">
        <v>66089</v>
      </c>
      <c r="AV249" s="32">
        <v>0</v>
      </c>
      <c r="AW249" s="32">
        <v>0</v>
      </c>
      <c r="AX249" s="32">
        <v>0</v>
      </c>
      <c r="AY249" s="32">
        <v>0</v>
      </c>
      <c r="AZ249" s="32">
        <v>1136225</v>
      </c>
      <c r="BA249" s="32">
        <v>0</v>
      </c>
      <c r="BB249" s="32">
        <v>207128</v>
      </c>
      <c r="BC249" s="32">
        <v>0</v>
      </c>
      <c r="BD249" s="32">
        <v>0</v>
      </c>
      <c r="BE249" s="32">
        <v>0</v>
      </c>
      <c r="BF249" s="32">
        <v>0</v>
      </c>
      <c r="BG249" s="32">
        <v>1345087</v>
      </c>
      <c r="BH249" s="32">
        <v>245103.07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1490524</v>
      </c>
      <c r="BO249" s="32">
        <v>0</v>
      </c>
      <c r="BP249" s="32">
        <v>250926.26</v>
      </c>
      <c r="BQ249" s="32">
        <v>0</v>
      </c>
      <c r="BR249" s="32">
        <v>0</v>
      </c>
      <c r="BS249" s="32">
        <v>0</v>
      </c>
      <c r="BT249" s="32">
        <v>0</v>
      </c>
      <c r="BU249" s="32">
        <v>1724706</v>
      </c>
      <c r="BV249" s="32">
        <v>0</v>
      </c>
      <c r="BW249" s="32">
        <v>269007.51</v>
      </c>
      <c r="BX249" s="32">
        <v>0</v>
      </c>
      <c r="BY249" s="32">
        <v>0</v>
      </c>
      <c r="BZ249" s="32">
        <v>0</v>
      </c>
      <c r="CA249" s="32">
        <v>0</v>
      </c>
      <c r="CB249" s="32">
        <v>1862540</v>
      </c>
      <c r="CC249" s="32">
        <v>22000</v>
      </c>
      <c r="CD249" s="32">
        <v>269416.51</v>
      </c>
      <c r="CE249" s="32">
        <v>0</v>
      </c>
      <c r="CF249" s="32">
        <v>0</v>
      </c>
      <c r="CG249" s="32">
        <v>0</v>
      </c>
      <c r="CH249" s="32">
        <v>284.58</v>
      </c>
      <c r="CI249" s="32">
        <v>1852635</v>
      </c>
      <c r="CJ249" s="32">
        <v>22000</v>
      </c>
      <c r="CK249" s="32">
        <v>288968.74</v>
      </c>
      <c r="CL249" s="32">
        <v>0</v>
      </c>
      <c r="CO249" s="32">
        <v>0</v>
      </c>
      <c r="CP249" s="32">
        <v>1755729</v>
      </c>
      <c r="CQ249" s="32">
        <v>29000</v>
      </c>
      <c r="CR249" s="32">
        <v>323550.01</v>
      </c>
      <c r="CS249" s="32">
        <v>0</v>
      </c>
      <c r="CV249" s="32">
        <v>0</v>
      </c>
      <c r="CW249" s="32">
        <v>2058207</v>
      </c>
      <c r="CX249" s="32">
        <v>29000</v>
      </c>
      <c r="CY249" s="32">
        <v>337898.59</v>
      </c>
      <c r="CZ249" s="32">
        <v>0</v>
      </c>
      <c r="DC249" s="32">
        <v>0</v>
      </c>
      <c r="DD249" s="32">
        <v>2074453</v>
      </c>
      <c r="DE249" s="32">
        <v>29000</v>
      </c>
      <c r="DF249" s="32">
        <v>358331</v>
      </c>
      <c r="DG249" s="32">
        <v>0</v>
      </c>
      <c r="DK249" s="32">
        <v>2308863</v>
      </c>
      <c r="DM249" s="32">
        <v>361407</v>
      </c>
      <c r="DN249" s="32">
        <v>0</v>
      </c>
      <c r="DR249" s="32">
        <v>2524594</v>
      </c>
      <c r="DT249" s="32">
        <v>349316</v>
      </c>
      <c r="DU249" s="32">
        <v>0</v>
      </c>
      <c r="DX249" s="35"/>
      <c r="DY249" s="36">
        <v>2394356</v>
      </c>
      <c r="DZ249" s="37"/>
      <c r="EA249" s="38">
        <v>344233</v>
      </c>
      <c r="EB249" s="32">
        <v>0</v>
      </c>
      <c r="EF249" s="32">
        <v>2508950</v>
      </c>
      <c r="EH249" s="32">
        <v>345623</v>
      </c>
      <c r="EI249" s="32">
        <v>0</v>
      </c>
      <c r="EK249" s="32">
        <v>5175</v>
      </c>
      <c r="EL249" s="32">
        <v>1220</v>
      </c>
      <c r="EM249" s="32">
        <v>2631688</v>
      </c>
      <c r="EN249" s="32">
        <v>79689.25</v>
      </c>
      <c r="EO249" s="32">
        <v>341158</v>
      </c>
      <c r="EP249" s="32">
        <v>0</v>
      </c>
      <c r="ER249" s="32">
        <v>5175</v>
      </c>
      <c r="ET249" s="32">
        <v>2741741</v>
      </c>
      <c r="EU249" s="32">
        <v>77558</v>
      </c>
      <c r="EV249" s="32">
        <v>341058</v>
      </c>
      <c r="EW249" s="32">
        <v>0</v>
      </c>
      <c r="EY249" s="32">
        <v>5175</v>
      </c>
      <c r="FA249" s="32">
        <v>2918076</v>
      </c>
      <c r="FB249" s="32">
        <v>77228</v>
      </c>
      <c r="FC249" s="32">
        <v>318709</v>
      </c>
      <c r="FD249" s="32">
        <v>0</v>
      </c>
      <c r="FF249" s="32">
        <v>7175</v>
      </c>
      <c r="FH249" s="32">
        <v>2730669</v>
      </c>
      <c r="FI249" s="32">
        <v>75464</v>
      </c>
      <c r="FJ249" s="32">
        <v>326063</v>
      </c>
      <c r="FK249" s="32">
        <v>0</v>
      </c>
      <c r="FL249" s="32"/>
      <c r="FM249" s="32">
        <v>9800</v>
      </c>
      <c r="FN249" s="32"/>
      <c r="FO249" s="5">
        <v>2888087</v>
      </c>
      <c r="FP249" s="5">
        <v>74640</v>
      </c>
      <c r="FQ249" s="5">
        <v>327398</v>
      </c>
      <c r="FR249" s="5">
        <v>0</v>
      </c>
      <c r="FS249" s="5">
        <v>0</v>
      </c>
      <c r="FT249" s="5">
        <v>4611</v>
      </c>
      <c r="FU249" s="5">
        <v>0</v>
      </c>
      <c r="FV249" s="5">
        <v>2715905</v>
      </c>
      <c r="FW249" s="5">
        <v>73815</v>
      </c>
      <c r="FX249" s="5">
        <v>328705</v>
      </c>
      <c r="FY249" s="5">
        <v>0</v>
      </c>
      <c r="FZ249" s="5">
        <v>0</v>
      </c>
      <c r="GA249" s="5">
        <v>4200</v>
      </c>
      <c r="GB249" s="5">
        <v>0</v>
      </c>
      <c r="GC249" s="5">
        <v>2858838</v>
      </c>
      <c r="GD249" s="5">
        <v>72784</v>
      </c>
      <c r="GE249" s="5">
        <v>329378</v>
      </c>
      <c r="GF249" s="5">
        <v>0</v>
      </c>
      <c r="GG249" s="5">
        <v>0</v>
      </c>
      <c r="GH249" s="5">
        <v>5350</v>
      </c>
      <c r="GI249" s="5">
        <v>0</v>
      </c>
      <c r="GJ249" s="5">
        <f>INDEX(Sheet1!$D$2:$D$434,MATCH(Data!B249,Sheet1!$B$2:$B$434,0))</f>
        <v>2785414</v>
      </c>
      <c r="GK249" s="5">
        <f>INDEX(Sheet1!$E$2:$E$434,MATCH(Data!B249,Sheet1!$B$2:$B$434,0))</f>
        <v>76490</v>
      </c>
      <c r="GL249" s="5">
        <f>INDEX(Sheet1!$H$2:$H$434,MATCH(Data!B249,Sheet1!$B$2:$B$434,0))</f>
        <v>329295</v>
      </c>
      <c r="GM249" s="5">
        <f>INDEX(Sheet1!$K$2:$K$434,MATCH(Data!B249,Sheet1!$B$2:$B$434,0))</f>
        <v>0</v>
      </c>
      <c r="GN249" s="5">
        <f>INDEX(Sheet1!$F$2:$F$434,MATCH(Data!B249,Sheet1!$B$2:$B$434,0))</f>
        <v>0</v>
      </c>
      <c r="GO249" s="5">
        <f>INDEX(Sheet1!$I$2:$I$434,MATCH(Data!B249,Sheet1!$B$2:$B$434,0))</f>
        <v>5000</v>
      </c>
      <c r="GP249" s="5">
        <f>INDEX(Sheet1!$J$2:$J$434,MATCH(Data!B249,Sheet1!$B$2:$B$434,0))</f>
        <v>0</v>
      </c>
      <c r="GQ249" s="5">
        <v>2751888</v>
      </c>
      <c r="GR249" s="5">
        <v>75140</v>
      </c>
      <c r="GS249" s="5">
        <v>322050</v>
      </c>
      <c r="GT249" s="5">
        <v>0</v>
      </c>
      <c r="GU249" s="5">
        <v>0</v>
      </c>
      <c r="GV249" s="5">
        <v>5000</v>
      </c>
      <c r="GW249" s="5">
        <v>0</v>
      </c>
    </row>
    <row r="250" spans="1:205" ht="12.75">
      <c r="A250" s="32">
        <v>3925</v>
      </c>
      <c r="B250" s="32" t="s">
        <v>331</v>
      </c>
      <c r="C250" s="32">
        <v>32843565</v>
      </c>
      <c r="D250" s="32">
        <v>0</v>
      </c>
      <c r="E250" s="32">
        <v>528881</v>
      </c>
      <c r="F250" s="32">
        <v>0</v>
      </c>
      <c r="G250" s="32">
        <v>0</v>
      </c>
      <c r="H250" s="32">
        <v>0</v>
      </c>
      <c r="I250" s="32">
        <v>0</v>
      </c>
      <c r="J250" s="32">
        <v>33599512</v>
      </c>
      <c r="K250" s="32">
        <v>0</v>
      </c>
      <c r="L250" s="32">
        <v>745696</v>
      </c>
      <c r="M250" s="32">
        <v>0</v>
      </c>
      <c r="N250" s="32">
        <v>0</v>
      </c>
      <c r="O250" s="32">
        <v>0</v>
      </c>
      <c r="P250" s="32">
        <v>40002</v>
      </c>
      <c r="Q250" s="32">
        <v>34887787</v>
      </c>
      <c r="R250" s="32">
        <v>0</v>
      </c>
      <c r="S250" s="32">
        <v>776179</v>
      </c>
      <c r="T250" s="32">
        <v>0</v>
      </c>
      <c r="U250" s="32">
        <v>0</v>
      </c>
      <c r="V250" s="32">
        <v>0</v>
      </c>
      <c r="W250" s="32">
        <v>141029</v>
      </c>
      <c r="X250" s="32">
        <v>33364931</v>
      </c>
      <c r="Y250" s="32">
        <v>0</v>
      </c>
      <c r="Z250" s="32">
        <v>676560</v>
      </c>
      <c r="AA250" s="32">
        <v>0</v>
      </c>
      <c r="AB250" s="32">
        <v>0</v>
      </c>
      <c r="AC250" s="32">
        <v>0</v>
      </c>
      <c r="AD250" s="32">
        <v>36366</v>
      </c>
      <c r="AE250" s="32">
        <v>34491514</v>
      </c>
      <c r="AF250" s="32">
        <v>0</v>
      </c>
      <c r="AG250" s="32">
        <v>658244</v>
      </c>
      <c r="AH250" s="32">
        <v>0</v>
      </c>
      <c r="AI250" s="32">
        <v>0</v>
      </c>
      <c r="AJ250" s="32">
        <v>0</v>
      </c>
      <c r="AK250" s="32">
        <v>31855</v>
      </c>
      <c r="AL250" s="32">
        <v>35539229</v>
      </c>
      <c r="AM250" s="32">
        <v>0</v>
      </c>
      <c r="AN250" s="32">
        <v>604632</v>
      </c>
      <c r="AO250" s="32">
        <v>0</v>
      </c>
      <c r="AP250" s="32">
        <v>0</v>
      </c>
      <c r="AQ250" s="32">
        <v>0</v>
      </c>
      <c r="AR250" s="32">
        <v>20843</v>
      </c>
      <c r="AS250" s="32">
        <v>35662026</v>
      </c>
      <c r="AT250" s="32">
        <v>0</v>
      </c>
      <c r="AU250" s="32">
        <v>619364</v>
      </c>
      <c r="AV250" s="32">
        <v>0</v>
      </c>
      <c r="AW250" s="32">
        <v>0</v>
      </c>
      <c r="AX250" s="32">
        <v>0</v>
      </c>
      <c r="AY250" s="32">
        <v>20850</v>
      </c>
      <c r="AZ250" s="32">
        <v>33943436</v>
      </c>
      <c r="BA250" s="32">
        <v>0</v>
      </c>
      <c r="BB250" s="32">
        <v>654855</v>
      </c>
      <c r="BC250" s="32">
        <v>0</v>
      </c>
      <c r="BD250" s="32">
        <v>0</v>
      </c>
      <c r="BE250" s="32">
        <v>0</v>
      </c>
      <c r="BF250" s="32">
        <v>25604</v>
      </c>
      <c r="BG250" s="32">
        <v>36148483</v>
      </c>
      <c r="BH250" s="32">
        <v>0</v>
      </c>
      <c r="BI250" s="32">
        <v>1072631</v>
      </c>
      <c r="BJ250" s="32">
        <v>0</v>
      </c>
      <c r="BK250" s="32">
        <v>0</v>
      </c>
      <c r="BL250" s="32">
        <v>0</v>
      </c>
      <c r="BM250" s="32">
        <v>9666</v>
      </c>
      <c r="BN250" s="32">
        <v>37179139</v>
      </c>
      <c r="BO250" s="32">
        <v>0</v>
      </c>
      <c r="BP250" s="32">
        <v>728169</v>
      </c>
      <c r="BQ250" s="32">
        <v>0</v>
      </c>
      <c r="BR250" s="32">
        <v>0</v>
      </c>
      <c r="BS250" s="32">
        <v>0</v>
      </c>
      <c r="BT250" s="32">
        <v>12554</v>
      </c>
      <c r="BU250" s="32">
        <v>39619139</v>
      </c>
      <c r="BV250" s="32">
        <v>0</v>
      </c>
      <c r="BW250" s="32">
        <v>725919</v>
      </c>
      <c r="BX250" s="32">
        <v>0</v>
      </c>
      <c r="BY250" s="32">
        <v>0</v>
      </c>
      <c r="BZ250" s="32">
        <v>0</v>
      </c>
      <c r="CA250" s="32">
        <v>34624</v>
      </c>
      <c r="CB250" s="32">
        <v>41750506</v>
      </c>
      <c r="CC250" s="32">
        <v>0</v>
      </c>
      <c r="CD250" s="32">
        <v>722769</v>
      </c>
      <c r="CE250" s="32">
        <v>0</v>
      </c>
      <c r="CF250" s="32">
        <v>0</v>
      </c>
      <c r="CG250" s="32">
        <v>0</v>
      </c>
      <c r="CH250" s="32">
        <v>7992</v>
      </c>
      <c r="CI250" s="32">
        <v>41543837</v>
      </c>
      <c r="CK250" s="32">
        <v>728470</v>
      </c>
      <c r="CL250" s="32">
        <v>0</v>
      </c>
      <c r="CO250" s="32">
        <v>17155</v>
      </c>
      <c r="CP250" s="32">
        <v>41088144</v>
      </c>
      <c r="CR250" s="32">
        <v>723969</v>
      </c>
      <c r="CS250" s="32">
        <v>0</v>
      </c>
      <c r="CV250" s="32">
        <v>17155</v>
      </c>
      <c r="CW250" s="32">
        <v>42648234</v>
      </c>
      <c r="CY250" s="32">
        <v>723569</v>
      </c>
      <c r="CZ250" s="32">
        <v>0</v>
      </c>
      <c r="DC250" s="32">
        <v>17155</v>
      </c>
      <c r="DD250" s="32">
        <v>42734872</v>
      </c>
      <c r="DF250" s="32">
        <v>716969</v>
      </c>
      <c r="DG250" s="32">
        <v>0</v>
      </c>
      <c r="DJ250" s="32">
        <v>947</v>
      </c>
      <c r="DK250" s="32">
        <v>39140438</v>
      </c>
      <c r="DL250" s="32">
        <v>3884729</v>
      </c>
      <c r="DM250" s="32">
        <v>708344</v>
      </c>
      <c r="DN250" s="32">
        <v>0</v>
      </c>
      <c r="DO250" s="32">
        <v>495000</v>
      </c>
      <c r="DQ250" s="32">
        <v>2486</v>
      </c>
      <c r="DR250" s="32">
        <v>40022892</v>
      </c>
      <c r="DS250" s="32">
        <v>4775793</v>
      </c>
      <c r="DT250" s="32">
        <v>644111</v>
      </c>
      <c r="DU250" s="32">
        <v>0</v>
      </c>
      <c r="DV250" s="32">
        <v>495000</v>
      </c>
      <c r="DX250" s="38">
        <v>19947</v>
      </c>
      <c r="DY250" s="36">
        <v>39809296</v>
      </c>
      <c r="DZ250" s="36">
        <v>4618334</v>
      </c>
      <c r="EA250" s="38">
        <v>666663</v>
      </c>
      <c r="EB250" s="32">
        <v>0</v>
      </c>
      <c r="ED250" s="32">
        <v>142000</v>
      </c>
      <c r="EE250" s="32">
        <v>42460</v>
      </c>
      <c r="EF250" s="32">
        <v>41008560</v>
      </c>
      <c r="EG250" s="32">
        <v>4524028</v>
      </c>
      <c r="EH250" s="32">
        <v>664588</v>
      </c>
      <c r="EI250" s="32">
        <v>0</v>
      </c>
      <c r="EK250" s="32">
        <v>142000</v>
      </c>
      <c r="EL250" s="32">
        <v>16854</v>
      </c>
      <c r="EM250" s="32">
        <v>40828374</v>
      </c>
      <c r="EN250" s="32">
        <v>4693954</v>
      </c>
      <c r="EO250" s="32">
        <v>663778</v>
      </c>
      <c r="EP250" s="32">
        <v>0</v>
      </c>
      <c r="EQ250" s="32">
        <v>1152000</v>
      </c>
      <c r="ER250" s="32">
        <v>142000</v>
      </c>
      <c r="ES250" s="32">
        <v>10334</v>
      </c>
      <c r="ET250" s="32">
        <v>42380033</v>
      </c>
      <c r="EU250" s="32">
        <v>4775195</v>
      </c>
      <c r="EV250" s="32">
        <v>662788</v>
      </c>
      <c r="EW250" s="32">
        <v>0</v>
      </c>
      <c r="EX250" s="32">
        <v>1182000</v>
      </c>
      <c r="EY250" s="32">
        <v>142000</v>
      </c>
      <c r="FA250" s="32">
        <v>42700652</v>
      </c>
      <c r="FB250" s="32">
        <v>5125986</v>
      </c>
      <c r="FC250" s="32">
        <v>660881</v>
      </c>
      <c r="FD250" s="32">
        <v>0</v>
      </c>
      <c r="FE250" s="32">
        <v>1196000</v>
      </c>
      <c r="FF250" s="32">
        <v>40000</v>
      </c>
      <c r="FG250" s="32">
        <v>7395</v>
      </c>
      <c r="FH250" s="32">
        <v>44649236</v>
      </c>
      <c r="FI250" s="32">
        <v>5087047</v>
      </c>
      <c r="FJ250" s="32">
        <v>662275</v>
      </c>
      <c r="FK250" s="32">
        <v>0</v>
      </c>
      <c r="FL250" s="32">
        <v>424448</v>
      </c>
      <c r="FM250" s="32">
        <v>140000</v>
      </c>
      <c r="FN250" s="32">
        <v>10218</v>
      </c>
      <c r="FO250" s="5">
        <v>44393399</v>
      </c>
      <c r="FP250" s="5">
        <v>5348596</v>
      </c>
      <c r="FQ250" s="5">
        <v>1496062</v>
      </c>
      <c r="FR250" s="5">
        <v>0</v>
      </c>
      <c r="FS250" s="5">
        <v>0</v>
      </c>
      <c r="FT250" s="5">
        <v>496513</v>
      </c>
      <c r="FU250" s="5">
        <v>10879</v>
      </c>
      <c r="FV250" s="5">
        <v>43860921</v>
      </c>
      <c r="FW250" s="5">
        <v>5162095</v>
      </c>
      <c r="FX250" s="5">
        <v>907093</v>
      </c>
      <c r="FY250" s="5">
        <v>0</v>
      </c>
      <c r="FZ250" s="5">
        <v>0</v>
      </c>
      <c r="GA250" s="5">
        <v>859276</v>
      </c>
      <c r="GB250" s="5">
        <v>2139</v>
      </c>
      <c r="GC250" s="5">
        <v>43305316</v>
      </c>
      <c r="GD250" s="5">
        <v>5198517</v>
      </c>
      <c r="GE250" s="5">
        <v>0</v>
      </c>
      <c r="GF250" s="5">
        <v>0</v>
      </c>
      <c r="GG250" s="5">
        <v>0</v>
      </c>
      <c r="GH250" s="5">
        <v>597664</v>
      </c>
      <c r="GI250" s="5">
        <v>7688</v>
      </c>
      <c r="GJ250" s="5">
        <f>INDEX(Sheet1!$D$2:$D$434,MATCH(Data!B250,Sheet1!$B$2:$B$434,0))</f>
        <v>39862335</v>
      </c>
      <c r="GK250" s="5">
        <f>INDEX(Sheet1!$E$2:$E$434,MATCH(Data!B250,Sheet1!$B$2:$B$434,0))</f>
        <v>5245944</v>
      </c>
      <c r="GL250" s="5">
        <f>INDEX(Sheet1!$H$2:$H$434,MATCH(Data!B250,Sheet1!$B$2:$B$434,0))</f>
        <v>0</v>
      </c>
      <c r="GM250" s="5">
        <f>INDEX(Sheet1!$K$2:$K$434,MATCH(Data!B250,Sheet1!$B$2:$B$434,0))</f>
        <v>0</v>
      </c>
      <c r="GN250" s="5">
        <f>INDEX(Sheet1!$F$2:$F$434,MATCH(Data!B250,Sheet1!$B$2:$B$434,0))</f>
        <v>0</v>
      </c>
      <c r="GO250" s="5">
        <f>INDEX(Sheet1!$I$2:$I$434,MATCH(Data!B250,Sheet1!$B$2:$B$434,0))</f>
        <v>625000</v>
      </c>
      <c r="GP250" s="5">
        <f>INDEX(Sheet1!$J$2:$J$434,MATCH(Data!B250,Sheet1!$B$2:$B$434,0))</f>
        <v>9244</v>
      </c>
      <c r="GQ250" s="5">
        <v>35787596</v>
      </c>
      <c r="GR250" s="5">
        <v>5174784</v>
      </c>
      <c r="GS250" s="5">
        <v>0</v>
      </c>
      <c r="GT250" s="5">
        <v>0</v>
      </c>
      <c r="GU250" s="5">
        <v>1850000</v>
      </c>
      <c r="GV250" s="5">
        <v>600000</v>
      </c>
      <c r="GW250" s="5">
        <v>176</v>
      </c>
    </row>
    <row r="251" spans="1:205" ht="12.75">
      <c r="A251" s="32">
        <v>3934</v>
      </c>
      <c r="B251" s="32" t="s">
        <v>332</v>
      </c>
      <c r="C251" s="32">
        <v>1709374</v>
      </c>
      <c r="D251" s="32">
        <v>0</v>
      </c>
      <c r="E251" s="32">
        <v>13600</v>
      </c>
      <c r="F251" s="32">
        <v>0</v>
      </c>
      <c r="G251" s="32">
        <v>0</v>
      </c>
      <c r="H251" s="32">
        <v>0</v>
      </c>
      <c r="I251" s="32">
        <v>0</v>
      </c>
      <c r="J251" s="32">
        <v>1638360</v>
      </c>
      <c r="K251" s="32">
        <v>0</v>
      </c>
      <c r="L251" s="32">
        <v>492063.33</v>
      </c>
      <c r="M251" s="32">
        <v>0</v>
      </c>
      <c r="N251" s="32">
        <v>0</v>
      </c>
      <c r="O251" s="32">
        <v>0</v>
      </c>
      <c r="P251" s="32">
        <v>0</v>
      </c>
      <c r="Q251" s="32">
        <v>1620000</v>
      </c>
      <c r="R251" s="32">
        <v>0</v>
      </c>
      <c r="S251" s="32">
        <v>496447.5</v>
      </c>
      <c r="T251" s="32">
        <v>0</v>
      </c>
      <c r="U251" s="32">
        <v>0</v>
      </c>
      <c r="V251" s="32">
        <v>0</v>
      </c>
      <c r="W251" s="32">
        <v>0</v>
      </c>
      <c r="X251" s="32">
        <v>1445064</v>
      </c>
      <c r="Y251" s="32">
        <v>0</v>
      </c>
      <c r="Z251" s="32">
        <v>541585</v>
      </c>
      <c r="AA251" s="32">
        <v>0</v>
      </c>
      <c r="AB251" s="32">
        <v>0</v>
      </c>
      <c r="AC251" s="32">
        <v>0</v>
      </c>
      <c r="AD251" s="32">
        <v>0</v>
      </c>
      <c r="AE251" s="32">
        <v>1406000</v>
      </c>
      <c r="AF251" s="32">
        <v>24000</v>
      </c>
      <c r="AG251" s="32">
        <v>547735</v>
      </c>
      <c r="AH251" s="32">
        <v>0</v>
      </c>
      <c r="AI251" s="32">
        <v>0</v>
      </c>
      <c r="AJ251" s="32">
        <v>0</v>
      </c>
      <c r="AK251" s="32">
        <v>0</v>
      </c>
      <c r="AL251" s="32">
        <v>1463038</v>
      </c>
      <c r="AM251" s="32">
        <v>27162</v>
      </c>
      <c r="AN251" s="32">
        <v>810110</v>
      </c>
      <c r="AO251" s="32">
        <v>0</v>
      </c>
      <c r="AP251" s="32">
        <v>0</v>
      </c>
      <c r="AQ251" s="32">
        <v>0</v>
      </c>
      <c r="AR251" s="32">
        <v>0</v>
      </c>
      <c r="AS251" s="32">
        <v>1642881.14</v>
      </c>
      <c r="AT251" s="32">
        <v>27161.86</v>
      </c>
      <c r="AU251" s="32">
        <v>805457.5</v>
      </c>
      <c r="AV251" s="32">
        <v>0</v>
      </c>
      <c r="AW251" s="32">
        <v>0</v>
      </c>
      <c r="AX251" s="32">
        <v>0</v>
      </c>
      <c r="AY251" s="32">
        <v>0</v>
      </c>
      <c r="AZ251" s="32">
        <v>1703650</v>
      </c>
      <c r="BA251" s="32">
        <v>27162</v>
      </c>
      <c r="BB251" s="32">
        <v>793480</v>
      </c>
      <c r="BC251" s="32">
        <v>0</v>
      </c>
      <c r="BD251" s="32">
        <v>0</v>
      </c>
      <c r="BE251" s="32">
        <v>0</v>
      </c>
      <c r="BF251" s="32">
        <v>0</v>
      </c>
      <c r="BG251" s="32">
        <v>2090528</v>
      </c>
      <c r="BH251" s="32">
        <v>0</v>
      </c>
      <c r="BI251" s="32">
        <v>793985</v>
      </c>
      <c r="BJ251" s="32">
        <v>0</v>
      </c>
      <c r="BK251" s="32">
        <v>0</v>
      </c>
      <c r="BL251" s="32">
        <v>0</v>
      </c>
      <c r="BM251" s="32">
        <v>0</v>
      </c>
      <c r="BN251" s="32">
        <v>2222762</v>
      </c>
      <c r="BO251" s="32">
        <v>0</v>
      </c>
      <c r="BP251" s="32">
        <v>788135</v>
      </c>
      <c r="BQ251" s="32">
        <v>0</v>
      </c>
      <c r="BR251" s="32">
        <v>0</v>
      </c>
      <c r="BS251" s="32">
        <v>0</v>
      </c>
      <c r="BT251" s="32">
        <v>0</v>
      </c>
      <c r="BU251" s="32">
        <v>2301166</v>
      </c>
      <c r="BV251" s="32">
        <v>50427</v>
      </c>
      <c r="BW251" s="32">
        <v>785965</v>
      </c>
      <c r="BX251" s="32">
        <v>0</v>
      </c>
      <c r="BY251" s="32">
        <v>0</v>
      </c>
      <c r="BZ251" s="32">
        <v>0</v>
      </c>
      <c r="CA251" s="32">
        <v>0</v>
      </c>
      <c r="CB251" s="32">
        <v>2537290.17</v>
      </c>
      <c r="CC251" s="32">
        <v>50427.33</v>
      </c>
      <c r="CD251" s="32">
        <v>782262.5</v>
      </c>
      <c r="CE251" s="32">
        <v>0</v>
      </c>
      <c r="CF251" s="32">
        <v>0</v>
      </c>
      <c r="CG251" s="32">
        <v>0</v>
      </c>
      <c r="CH251" s="32">
        <v>0</v>
      </c>
      <c r="CI251" s="32">
        <v>2434711</v>
      </c>
      <c r="CJ251" s="32">
        <v>70711</v>
      </c>
      <c r="CK251" s="32">
        <v>771240</v>
      </c>
      <c r="CL251" s="32">
        <v>0</v>
      </c>
      <c r="CO251" s="32">
        <v>0</v>
      </c>
      <c r="CP251" s="32">
        <v>2482953</v>
      </c>
      <c r="CQ251" s="32">
        <v>70711</v>
      </c>
      <c r="CR251" s="32">
        <v>1089516</v>
      </c>
      <c r="CS251" s="32">
        <v>0</v>
      </c>
      <c r="CU251" s="32">
        <v>12540</v>
      </c>
      <c r="CV251" s="32">
        <v>0</v>
      </c>
      <c r="CW251" s="32">
        <v>3257715</v>
      </c>
      <c r="CX251" s="32">
        <v>70711</v>
      </c>
      <c r="CY251" s="32">
        <v>752829</v>
      </c>
      <c r="CZ251" s="32">
        <v>0</v>
      </c>
      <c r="DB251" s="32">
        <v>7500</v>
      </c>
      <c r="DC251" s="32">
        <v>0</v>
      </c>
      <c r="DD251" s="32">
        <v>3430186</v>
      </c>
      <c r="DE251" s="32">
        <v>99294</v>
      </c>
      <c r="DF251" s="32">
        <v>667083</v>
      </c>
      <c r="DG251" s="32">
        <v>0</v>
      </c>
      <c r="DI251" s="32">
        <v>24111</v>
      </c>
      <c r="DK251" s="32">
        <v>3560300</v>
      </c>
      <c r="DL251" s="32">
        <v>125248</v>
      </c>
      <c r="DM251" s="32">
        <v>668013</v>
      </c>
      <c r="DN251" s="32">
        <v>0</v>
      </c>
      <c r="DP251" s="32">
        <v>24207</v>
      </c>
      <c r="DR251" s="32">
        <v>3846816</v>
      </c>
      <c r="DS251" s="32">
        <v>125711</v>
      </c>
      <c r="DT251" s="32">
        <v>657696</v>
      </c>
      <c r="DU251" s="32">
        <v>0</v>
      </c>
      <c r="DW251" s="32">
        <v>11000</v>
      </c>
      <c r="DX251" s="35"/>
      <c r="DY251" s="36">
        <v>3974466</v>
      </c>
      <c r="DZ251" s="36">
        <v>55000</v>
      </c>
      <c r="EA251" s="38">
        <v>665790</v>
      </c>
      <c r="EB251" s="32">
        <v>0</v>
      </c>
      <c r="ED251" s="32">
        <v>11000</v>
      </c>
      <c r="EF251" s="32">
        <v>3660749</v>
      </c>
      <c r="EG251" s="32">
        <v>55000</v>
      </c>
      <c r="EH251" s="32">
        <v>820790</v>
      </c>
      <c r="EI251" s="32">
        <v>0</v>
      </c>
      <c r="EK251" s="32">
        <v>11000</v>
      </c>
      <c r="EM251" s="32">
        <v>3657042</v>
      </c>
      <c r="EN251" s="32">
        <v>73000</v>
      </c>
      <c r="EO251" s="32">
        <v>730000</v>
      </c>
      <c r="EP251" s="32">
        <v>0</v>
      </c>
      <c r="ER251" s="32">
        <v>11000</v>
      </c>
      <c r="ET251" s="32">
        <v>3831947</v>
      </c>
      <c r="EU251" s="32">
        <v>75000</v>
      </c>
      <c r="EV251" s="32">
        <v>590000</v>
      </c>
      <c r="EW251" s="32">
        <v>0</v>
      </c>
      <c r="EY251" s="32">
        <v>11000</v>
      </c>
      <c r="FA251" s="32">
        <v>3691553</v>
      </c>
      <c r="FB251" s="32">
        <v>88000</v>
      </c>
      <c r="FC251" s="32">
        <v>1005000</v>
      </c>
      <c r="FD251" s="32">
        <v>0</v>
      </c>
      <c r="FF251" s="32">
        <v>11000</v>
      </c>
      <c r="FH251" s="32">
        <v>3552273</v>
      </c>
      <c r="FI251" s="32">
        <v>80000</v>
      </c>
      <c r="FJ251" s="32">
        <v>1453580</v>
      </c>
      <c r="FK251" s="32">
        <v>0</v>
      </c>
      <c r="FM251" s="32"/>
      <c r="FO251" s="5">
        <v>3605877</v>
      </c>
      <c r="FP251" s="5">
        <v>235000</v>
      </c>
      <c r="FQ251" s="5">
        <v>1456045</v>
      </c>
      <c r="FR251" s="5">
        <v>0</v>
      </c>
      <c r="FS251" s="5">
        <v>0</v>
      </c>
      <c r="FT251" s="5">
        <v>0</v>
      </c>
      <c r="FU251" s="5">
        <v>0</v>
      </c>
      <c r="FV251" s="5">
        <v>4756462</v>
      </c>
      <c r="FW251" s="5">
        <v>0</v>
      </c>
      <c r="FX251" s="5">
        <v>871465</v>
      </c>
      <c r="FY251" s="5">
        <v>0</v>
      </c>
      <c r="FZ251" s="5">
        <v>0</v>
      </c>
      <c r="GA251" s="5">
        <v>0</v>
      </c>
      <c r="GB251" s="5">
        <v>0</v>
      </c>
      <c r="GC251" s="5">
        <v>4155036</v>
      </c>
      <c r="GD251" s="5">
        <v>0</v>
      </c>
      <c r="GE251" s="5">
        <v>1788693</v>
      </c>
      <c r="GF251" s="5">
        <v>0</v>
      </c>
      <c r="GG251" s="5">
        <v>0</v>
      </c>
      <c r="GH251" s="5">
        <v>0</v>
      </c>
      <c r="GI251" s="5">
        <v>0</v>
      </c>
      <c r="GJ251" s="5">
        <f>INDEX(Sheet1!$D$2:$D$434,MATCH(Data!B251,Sheet1!$B$2:$B$434,0))</f>
        <v>3772208</v>
      </c>
      <c r="GK251" s="5">
        <f>INDEX(Sheet1!$E$2:$E$434,MATCH(Data!B251,Sheet1!$B$2:$B$434,0))</f>
        <v>0</v>
      </c>
      <c r="GL251" s="5">
        <f>INDEX(Sheet1!$H$2:$H$434,MATCH(Data!B251,Sheet1!$B$2:$B$434,0))</f>
        <v>2483414</v>
      </c>
      <c r="GM251" s="5">
        <f>INDEX(Sheet1!$K$2:$K$434,MATCH(Data!B251,Sheet1!$B$2:$B$434,0))</f>
        <v>0</v>
      </c>
      <c r="GN251" s="5">
        <f>INDEX(Sheet1!$F$2:$F$434,MATCH(Data!B251,Sheet1!$B$2:$B$434,0))</f>
        <v>0</v>
      </c>
      <c r="GO251" s="5">
        <f>INDEX(Sheet1!$I$2:$I$434,MATCH(Data!B251,Sheet1!$B$2:$B$434,0))</f>
        <v>0</v>
      </c>
      <c r="GP251" s="5">
        <f>INDEX(Sheet1!$J$2:$J$434,MATCH(Data!B251,Sheet1!$B$2:$B$434,0))</f>
        <v>0</v>
      </c>
      <c r="GQ251" s="5">
        <v>3619601</v>
      </c>
      <c r="GR251" s="5">
        <v>0</v>
      </c>
      <c r="GS251" s="5">
        <v>3222961</v>
      </c>
      <c r="GT251" s="5">
        <v>0</v>
      </c>
      <c r="GU251" s="5">
        <v>0</v>
      </c>
      <c r="GV251" s="5">
        <v>0</v>
      </c>
      <c r="GW251" s="5">
        <v>0</v>
      </c>
    </row>
    <row r="252" spans="1:205" ht="12.75">
      <c r="A252" s="32">
        <v>3941</v>
      </c>
      <c r="B252" s="32" t="s">
        <v>333</v>
      </c>
      <c r="C252" s="32">
        <v>3986637</v>
      </c>
      <c r="D252" s="32">
        <v>0</v>
      </c>
      <c r="E252" s="32">
        <v>290366</v>
      </c>
      <c r="F252" s="32">
        <v>0</v>
      </c>
      <c r="G252" s="32">
        <v>0</v>
      </c>
      <c r="H252" s="32">
        <v>0</v>
      </c>
      <c r="I252" s="32">
        <v>0</v>
      </c>
      <c r="J252" s="32">
        <v>3587180</v>
      </c>
      <c r="K252" s="32">
        <v>0</v>
      </c>
      <c r="L252" s="32">
        <v>290000</v>
      </c>
      <c r="M252" s="32">
        <v>0</v>
      </c>
      <c r="N252" s="32">
        <v>0</v>
      </c>
      <c r="O252" s="32">
        <v>0</v>
      </c>
      <c r="P252" s="32">
        <v>0</v>
      </c>
      <c r="Q252" s="32">
        <v>3658619</v>
      </c>
      <c r="R252" s="32">
        <v>2208.48</v>
      </c>
      <c r="S252" s="32">
        <v>287791.52</v>
      </c>
      <c r="T252" s="32">
        <v>0</v>
      </c>
      <c r="U252" s="32">
        <v>0</v>
      </c>
      <c r="V252" s="32">
        <v>0</v>
      </c>
      <c r="W252" s="32">
        <v>0</v>
      </c>
      <c r="X252" s="32">
        <v>2549053</v>
      </c>
      <c r="Y252" s="32">
        <v>0</v>
      </c>
      <c r="Z252" s="32">
        <v>291354</v>
      </c>
      <c r="AA252" s="32">
        <v>0</v>
      </c>
      <c r="AB252" s="32">
        <v>0</v>
      </c>
      <c r="AC252" s="32">
        <v>0</v>
      </c>
      <c r="AD252" s="32">
        <v>0</v>
      </c>
      <c r="AE252" s="32">
        <v>2828179</v>
      </c>
      <c r="AF252" s="32">
        <v>2208</v>
      </c>
      <c r="AG252" s="32">
        <v>527467</v>
      </c>
      <c r="AH252" s="32">
        <v>0</v>
      </c>
      <c r="AI252" s="32">
        <v>0</v>
      </c>
      <c r="AJ252" s="32">
        <v>0</v>
      </c>
      <c r="AK252" s="32">
        <v>0</v>
      </c>
      <c r="AL252" s="32">
        <v>2966583</v>
      </c>
      <c r="AM252" s="32">
        <v>2208</v>
      </c>
      <c r="AN252" s="32">
        <v>352052</v>
      </c>
      <c r="AO252" s="32">
        <v>0</v>
      </c>
      <c r="AP252" s="32">
        <v>0</v>
      </c>
      <c r="AQ252" s="32">
        <v>0</v>
      </c>
      <c r="AR252" s="32">
        <v>916</v>
      </c>
      <c r="AS252" s="32">
        <v>2995783</v>
      </c>
      <c r="AT252" s="32">
        <v>0</v>
      </c>
      <c r="AU252" s="32">
        <v>526827</v>
      </c>
      <c r="AV252" s="32">
        <v>0</v>
      </c>
      <c r="AW252" s="32">
        <v>0</v>
      </c>
      <c r="AX252" s="32">
        <v>0</v>
      </c>
      <c r="AY252" s="32">
        <v>0</v>
      </c>
      <c r="AZ252" s="32">
        <v>3146613</v>
      </c>
      <c r="BA252" s="32">
        <v>0</v>
      </c>
      <c r="BB252" s="32">
        <v>446431</v>
      </c>
      <c r="BC252" s="32">
        <v>0</v>
      </c>
      <c r="BD252" s="32">
        <v>0</v>
      </c>
      <c r="BE252" s="32">
        <v>0</v>
      </c>
      <c r="BF252" s="32">
        <v>0</v>
      </c>
      <c r="BG252" s="32">
        <v>3217086</v>
      </c>
      <c r="BH252" s="32">
        <v>0</v>
      </c>
      <c r="BI252" s="32">
        <v>454293</v>
      </c>
      <c r="BJ252" s="32">
        <v>0</v>
      </c>
      <c r="BK252" s="32">
        <v>0</v>
      </c>
      <c r="BL252" s="32">
        <v>0</v>
      </c>
      <c r="BM252" s="32">
        <v>0</v>
      </c>
      <c r="BN252" s="32">
        <v>3212550</v>
      </c>
      <c r="BO252" s="32">
        <v>0</v>
      </c>
      <c r="BP252" s="32">
        <v>617688</v>
      </c>
      <c r="BQ252" s="32">
        <v>0</v>
      </c>
      <c r="BR252" s="32">
        <v>0</v>
      </c>
      <c r="BS252" s="32">
        <v>7000</v>
      </c>
      <c r="BT252" s="32">
        <v>247</v>
      </c>
      <c r="BU252" s="32">
        <v>3323822</v>
      </c>
      <c r="BV252" s="32">
        <v>0</v>
      </c>
      <c r="BW252" s="32">
        <v>597745</v>
      </c>
      <c r="BX252" s="32">
        <v>0</v>
      </c>
      <c r="BY252" s="32">
        <v>0</v>
      </c>
      <c r="BZ252" s="32">
        <v>9135</v>
      </c>
      <c r="CA252" s="32">
        <v>0</v>
      </c>
      <c r="CB252" s="32">
        <v>3749124</v>
      </c>
      <c r="CC252" s="32">
        <v>0</v>
      </c>
      <c r="CD252" s="32">
        <v>591140</v>
      </c>
      <c r="CE252" s="32">
        <v>0</v>
      </c>
      <c r="CF252" s="32">
        <v>0</v>
      </c>
      <c r="CG252" s="32">
        <v>0</v>
      </c>
      <c r="CH252" s="32">
        <v>1377</v>
      </c>
      <c r="CI252" s="32">
        <v>3349614</v>
      </c>
      <c r="CK252" s="32">
        <v>632466</v>
      </c>
      <c r="CL252" s="32">
        <v>0</v>
      </c>
      <c r="CO252" s="32">
        <v>0</v>
      </c>
      <c r="CP252" s="32">
        <v>3360739</v>
      </c>
      <c r="CR252" s="32">
        <v>653091</v>
      </c>
      <c r="CS252" s="32">
        <v>0</v>
      </c>
      <c r="CU252" s="32">
        <v>59000</v>
      </c>
      <c r="CV252" s="32">
        <v>0</v>
      </c>
      <c r="CW252" s="32">
        <v>3942257</v>
      </c>
      <c r="CY252" s="32">
        <v>996763</v>
      </c>
      <c r="CZ252" s="32">
        <v>0</v>
      </c>
      <c r="DB252" s="32">
        <v>90000</v>
      </c>
      <c r="DC252" s="32">
        <v>0</v>
      </c>
      <c r="DD252" s="32">
        <v>4371614</v>
      </c>
      <c r="DF252" s="32">
        <v>947713</v>
      </c>
      <c r="DG252" s="32">
        <v>0</v>
      </c>
      <c r="DK252" s="32">
        <v>4658282</v>
      </c>
      <c r="DM252" s="32">
        <v>1203723</v>
      </c>
      <c r="DN252" s="32">
        <v>0</v>
      </c>
      <c r="DP252" s="32">
        <v>90000</v>
      </c>
      <c r="DR252" s="32">
        <v>4846778</v>
      </c>
      <c r="DT252" s="32">
        <v>1178413</v>
      </c>
      <c r="DU252" s="32">
        <v>0</v>
      </c>
      <c r="DW252" s="32">
        <v>85000</v>
      </c>
      <c r="DX252" s="35"/>
      <c r="DY252" s="36">
        <v>4874547</v>
      </c>
      <c r="DZ252" s="37"/>
      <c r="EA252" s="38">
        <v>1140801</v>
      </c>
      <c r="EB252" s="32">
        <v>0</v>
      </c>
      <c r="ED252" s="32">
        <v>75000</v>
      </c>
      <c r="EF252" s="32">
        <v>5125983</v>
      </c>
      <c r="EH252" s="32">
        <v>836988</v>
      </c>
      <c r="EI252" s="32">
        <v>0</v>
      </c>
      <c r="EK252" s="32">
        <v>65000</v>
      </c>
      <c r="EM252" s="32">
        <v>5147784</v>
      </c>
      <c r="EO252" s="32">
        <v>1124888</v>
      </c>
      <c r="EP252" s="32">
        <v>0</v>
      </c>
      <c r="ER252" s="32">
        <v>75000</v>
      </c>
      <c r="ET252" s="32">
        <v>5258146</v>
      </c>
      <c r="EV252" s="32">
        <v>1126839</v>
      </c>
      <c r="EW252" s="32">
        <v>0</v>
      </c>
      <c r="EY252" s="32">
        <v>75000</v>
      </c>
      <c r="FA252" s="32">
        <v>5306170</v>
      </c>
      <c r="FB252" s="32">
        <v>327236</v>
      </c>
      <c r="FC252" s="32">
        <v>1127914</v>
      </c>
      <c r="FD252" s="32">
        <v>0</v>
      </c>
      <c r="FF252" s="32">
        <v>100000</v>
      </c>
      <c r="FH252" s="32">
        <v>4919396</v>
      </c>
      <c r="FI252" s="32">
        <v>361875</v>
      </c>
      <c r="FJ252" s="32">
        <v>1128313</v>
      </c>
      <c r="FK252" s="32">
        <v>0</v>
      </c>
      <c r="FM252" s="32">
        <v>100000</v>
      </c>
      <c r="FO252" s="5">
        <v>4849736</v>
      </c>
      <c r="FP252" s="5">
        <v>363913</v>
      </c>
      <c r="FQ252" s="5">
        <v>1128138</v>
      </c>
      <c r="FR252" s="5">
        <v>0</v>
      </c>
      <c r="FS252" s="5">
        <v>0</v>
      </c>
      <c r="FT252" s="5">
        <v>100000</v>
      </c>
      <c r="FU252" s="5">
        <v>0</v>
      </c>
      <c r="FV252" s="5">
        <v>4740882</v>
      </c>
      <c r="FW252" s="5">
        <v>366413</v>
      </c>
      <c r="FX252" s="5">
        <v>1467488</v>
      </c>
      <c r="FY252" s="5">
        <v>0</v>
      </c>
      <c r="FZ252" s="5">
        <v>0</v>
      </c>
      <c r="GA252" s="5">
        <v>100000</v>
      </c>
      <c r="GB252" s="5">
        <v>0</v>
      </c>
      <c r="GC252" s="5">
        <v>5040542</v>
      </c>
      <c r="GD252" s="5">
        <v>364500</v>
      </c>
      <c r="GE252" s="5">
        <v>1545000</v>
      </c>
      <c r="GF252" s="5">
        <v>0</v>
      </c>
      <c r="GG252" s="5">
        <v>0</v>
      </c>
      <c r="GH252" s="5">
        <v>100000</v>
      </c>
      <c r="GI252" s="5">
        <v>0</v>
      </c>
      <c r="GJ252" s="5">
        <f>INDEX(Sheet1!$D$2:$D$434,MATCH(Data!B252,Sheet1!$B$2:$B$434,0))</f>
        <v>5191269</v>
      </c>
      <c r="GK252" s="5">
        <f>INDEX(Sheet1!$E$2:$E$434,MATCH(Data!B252,Sheet1!$B$2:$B$434,0))</f>
        <v>363250</v>
      </c>
      <c r="GL252" s="5">
        <f>INDEX(Sheet1!$H$2:$H$434,MATCH(Data!B252,Sheet1!$B$2:$B$434,0))</f>
        <v>1379875</v>
      </c>
      <c r="GM252" s="5">
        <f>INDEX(Sheet1!$K$2:$K$434,MATCH(Data!B252,Sheet1!$B$2:$B$434,0))</f>
        <v>0</v>
      </c>
      <c r="GN252" s="5">
        <f>INDEX(Sheet1!$F$2:$F$434,MATCH(Data!B252,Sheet1!$B$2:$B$434,0))</f>
        <v>0</v>
      </c>
      <c r="GO252" s="5">
        <f>INDEX(Sheet1!$I$2:$I$434,MATCH(Data!B252,Sheet1!$B$2:$B$434,0))</f>
        <v>100000</v>
      </c>
      <c r="GP252" s="5">
        <f>INDEX(Sheet1!$J$2:$J$434,MATCH(Data!B252,Sheet1!$B$2:$B$434,0))</f>
        <v>0</v>
      </c>
      <c r="GQ252" s="5">
        <v>4804767</v>
      </c>
      <c r="GR252" s="5">
        <v>363600</v>
      </c>
      <c r="GS252" s="5">
        <v>1344945</v>
      </c>
      <c r="GT252" s="5">
        <v>0</v>
      </c>
      <c r="GU252" s="5">
        <v>0</v>
      </c>
      <c r="GV252" s="5">
        <v>100000</v>
      </c>
      <c r="GW252" s="5">
        <v>0</v>
      </c>
    </row>
    <row r="253" spans="1:205" ht="12.75">
      <c r="A253" s="32">
        <v>3948</v>
      </c>
      <c r="B253" s="32" t="s">
        <v>334</v>
      </c>
      <c r="C253" s="32">
        <v>1789145</v>
      </c>
      <c r="D253" s="32">
        <v>0</v>
      </c>
      <c r="E253" s="32">
        <v>83110</v>
      </c>
      <c r="F253" s="32">
        <v>0</v>
      </c>
      <c r="G253" s="32">
        <v>0</v>
      </c>
      <c r="H253" s="32">
        <v>0</v>
      </c>
      <c r="I253" s="32">
        <v>0</v>
      </c>
      <c r="J253" s="32">
        <v>1654278</v>
      </c>
      <c r="K253" s="32">
        <v>0</v>
      </c>
      <c r="L253" s="32">
        <v>81070</v>
      </c>
      <c r="M253" s="32">
        <v>0</v>
      </c>
      <c r="N253" s="32">
        <v>0</v>
      </c>
      <c r="O253" s="32">
        <v>5300</v>
      </c>
      <c r="P253" s="32">
        <v>274.11</v>
      </c>
      <c r="Q253" s="32">
        <v>1602803</v>
      </c>
      <c r="R253" s="32">
        <v>0</v>
      </c>
      <c r="S253" s="32">
        <v>79000</v>
      </c>
      <c r="T253" s="32">
        <v>0</v>
      </c>
      <c r="U253" s="32">
        <v>0</v>
      </c>
      <c r="V253" s="32">
        <v>0</v>
      </c>
      <c r="W253" s="32">
        <v>337.14</v>
      </c>
      <c r="X253" s="32">
        <v>1063972</v>
      </c>
      <c r="Y253" s="32">
        <v>0</v>
      </c>
      <c r="Z253" s="32">
        <v>81930</v>
      </c>
      <c r="AA253" s="32">
        <v>0</v>
      </c>
      <c r="AB253" s="32">
        <v>0</v>
      </c>
      <c r="AC253" s="32">
        <v>0</v>
      </c>
      <c r="AD253" s="32">
        <v>0</v>
      </c>
      <c r="AE253" s="32">
        <v>1187720</v>
      </c>
      <c r="AF253" s="32">
        <v>0</v>
      </c>
      <c r="AG253" s="32">
        <v>79480</v>
      </c>
      <c r="AH253" s="32">
        <v>0</v>
      </c>
      <c r="AI253" s="32">
        <v>0</v>
      </c>
      <c r="AJ253" s="32">
        <v>0</v>
      </c>
      <c r="AK253" s="32">
        <v>0</v>
      </c>
      <c r="AL253" s="32">
        <v>1375715</v>
      </c>
      <c r="AM253" s="32">
        <v>0</v>
      </c>
      <c r="AN253" s="32">
        <v>533812</v>
      </c>
      <c r="AO253" s="32">
        <v>0</v>
      </c>
      <c r="AP253" s="32">
        <v>0</v>
      </c>
      <c r="AQ253" s="32">
        <v>0</v>
      </c>
      <c r="AR253" s="32">
        <v>0</v>
      </c>
      <c r="AS253" s="32">
        <v>1255562</v>
      </c>
      <c r="AT253" s="32">
        <v>0</v>
      </c>
      <c r="AU253" s="32">
        <v>553188</v>
      </c>
      <c r="AV253" s="32">
        <v>0</v>
      </c>
      <c r="AW253" s="32">
        <v>0</v>
      </c>
      <c r="AX253" s="32">
        <v>0</v>
      </c>
      <c r="AY253" s="32">
        <v>0</v>
      </c>
      <c r="AZ253" s="32">
        <v>1276496</v>
      </c>
      <c r="BA253" s="32">
        <v>0</v>
      </c>
      <c r="BB253" s="32">
        <v>649613</v>
      </c>
      <c r="BC253" s="32">
        <v>0</v>
      </c>
      <c r="BD253" s="32">
        <v>0</v>
      </c>
      <c r="BE253" s="32">
        <v>0</v>
      </c>
      <c r="BF253" s="32">
        <v>525</v>
      </c>
      <c r="BG253" s="32">
        <v>1339633</v>
      </c>
      <c r="BH253" s="32">
        <v>0</v>
      </c>
      <c r="BI253" s="32">
        <v>684125</v>
      </c>
      <c r="BJ253" s="32">
        <v>0</v>
      </c>
      <c r="BK253" s="32">
        <v>0</v>
      </c>
      <c r="BL253" s="32">
        <v>0</v>
      </c>
      <c r="BM253" s="32">
        <v>0</v>
      </c>
      <c r="BN253" s="32">
        <v>1379193</v>
      </c>
      <c r="BO253" s="32">
        <v>0</v>
      </c>
      <c r="BP253" s="32">
        <v>706944</v>
      </c>
      <c r="BQ253" s="32">
        <v>0</v>
      </c>
      <c r="BR253" s="32">
        <v>0</v>
      </c>
      <c r="BS253" s="32">
        <v>19100</v>
      </c>
      <c r="BT253" s="32">
        <v>6294</v>
      </c>
      <c r="BU253" s="32">
        <v>2098029</v>
      </c>
      <c r="BV253" s="32">
        <v>0</v>
      </c>
      <c r="BW253" s="32">
        <v>482250</v>
      </c>
      <c r="BX253" s="32">
        <v>0</v>
      </c>
      <c r="BY253" s="32">
        <v>0</v>
      </c>
      <c r="BZ253" s="32">
        <v>18000</v>
      </c>
      <c r="CA253" s="32">
        <v>4551</v>
      </c>
      <c r="CB253" s="32">
        <v>1907558</v>
      </c>
      <c r="CC253" s="32">
        <v>55272</v>
      </c>
      <c r="CD253" s="32">
        <v>730688</v>
      </c>
      <c r="CE253" s="32">
        <v>0</v>
      </c>
      <c r="CF253" s="32">
        <v>0</v>
      </c>
      <c r="CG253" s="32">
        <v>14000</v>
      </c>
      <c r="CH253" s="32">
        <v>0</v>
      </c>
      <c r="CI253" s="32">
        <v>1768594</v>
      </c>
      <c r="CJ253" s="32">
        <v>53072</v>
      </c>
      <c r="CK253" s="32">
        <v>703725</v>
      </c>
      <c r="CL253" s="32">
        <v>0</v>
      </c>
      <c r="CN253" s="32">
        <v>17000</v>
      </c>
      <c r="CO253" s="32">
        <v>296</v>
      </c>
      <c r="CP253" s="32">
        <v>2149223</v>
      </c>
      <c r="CQ253" s="32">
        <v>54613</v>
      </c>
      <c r="CR253" s="32">
        <v>719013</v>
      </c>
      <c r="CS253" s="32">
        <v>0</v>
      </c>
      <c r="CU253" s="32">
        <v>50000</v>
      </c>
      <c r="CV253" s="32">
        <v>419</v>
      </c>
      <c r="CW253" s="32">
        <v>2461758</v>
      </c>
      <c r="CX253" s="32">
        <v>56201</v>
      </c>
      <c r="CY253" s="32">
        <v>731100</v>
      </c>
      <c r="CZ253" s="32">
        <v>0</v>
      </c>
      <c r="DB253" s="32">
        <v>50000</v>
      </c>
      <c r="DC253" s="32">
        <v>0</v>
      </c>
      <c r="DD253" s="32">
        <v>2640277</v>
      </c>
      <c r="DE253" s="32">
        <v>57837</v>
      </c>
      <c r="DF253" s="32">
        <v>657026</v>
      </c>
      <c r="DG253" s="32">
        <v>0</v>
      </c>
      <c r="DI253" s="32">
        <v>50000</v>
      </c>
      <c r="DJ253" s="32">
        <v>70</v>
      </c>
      <c r="DK253" s="32">
        <v>3003253</v>
      </c>
      <c r="DL253" s="32">
        <v>60000</v>
      </c>
      <c r="DM253" s="32">
        <v>657000</v>
      </c>
      <c r="DN253" s="32">
        <v>0</v>
      </c>
      <c r="DP253" s="32">
        <v>50000</v>
      </c>
      <c r="DR253" s="32">
        <v>2874828</v>
      </c>
      <c r="DS253" s="32">
        <v>61255</v>
      </c>
      <c r="DT253" s="32">
        <v>651677</v>
      </c>
      <c r="DU253" s="32">
        <v>0</v>
      </c>
      <c r="DW253" s="32">
        <v>50000</v>
      </c>
      <c r="DX253" s="35"/>
      <c r="DY253" s="36">
        <v>2850487</v>
      </c>
      <c r="DZ253" s="36">
        <v>63041</v>
      </c>
      <c r="EA253" s="38">
        <v>667864</v>
      </c>
      <c r="EB253" s="32">
        <v>0</v>
      </c>
      <c r="ED253" s="32">
        <v>10000</v>
      </c>
      <c r="EF253" s="32">
        <v>2927911</v>
      </c>
      <c r="EG253" s="32">
        <v>64881</v>
      </c>
      <c r="EH253" s="32">
        <v>658382</v>
      </c>
      <c r="EI253" s="32">
        <v>0</v>
      </c>
      <c r="EK253" s="32">
        <v>10000</v>
      </c>
      <c r="EM253" s="32">
        <v>2928516</v>
      </c>
      <c r="EN253" s="32">
        <v>78719</v>
      </c>
      <c r="EO253" s="32">
        <v>667183</v>
      </c>
      <c r="EP253" s="32">
        <v>0</v>
      </c>
      <c r="ER253" s="32">
        <v>10000</v>
      </c>
      <c r="ET253" s="32">
        <v>2631529</v>
      </c>
      <c r="EU253" s="32">
        <v>78719</v>
      </c>
      <c r="EV253" s="32">
        <v>667033</v>
      </c>
      <c r="EW253" s="32">
        <v>0</v>
      </c>
      <c r="EY253" s="32">
        <v>10000</v>
      </c>
      <c r="FA253" s="32">
        <v>2788344</v>
      </c>
      <c r="FB253" s="32">
        <v>78719</v>
      </c>
      <c r="FC253" s="32">
        <v>651800</v>
      </c>
      <c r="FD253" s="32">
        <v>0</v>
      </c>
      <c r="FF253" s="32">
        <v>10000</v>
      </c>
      <c r="FH253" s="32">
        <v>2922621</v>
      </c>
      <c r="FI253" s="32">
        <v>78719</v>
      </c>
      <c r="FJ253" s="32">
        <v>654250</v>
      </c>
      <c r="FK253" s="32">
        <v>0</v>
      </c>
      <c r="FM253" s="32">
        <v>15000</v>
      </c>
      <c r="FN253" s="32"/>
      <c r="FO253" s="5">
        <v>2815777</v>
      </c>
      <c r="FP253" s="5">
        <v>78719</v>
      </c>
      <c r="FQ253" s="5">
        <v>529262</v>
      </c>
      <c r="FR253" s="5">
        <v>0</v>
      </c>
      <c r="FS253" s="5">
        <v>0</v>
      </c>
      <c r="FT253" s="5">
        <v>150000</v>
      </c>
      <c r="FU253" s="5">
        <v>0</v>
      </c>
      <c r="FV253" s="5">
        <v>3001237</v>
      </c>
      <c r="FW253" s="5">
        <v>78719</v>
      </c>
      <c r="FX253" s="5">
        <v>176747</v>
      </c>
      <c r="FY253" s="5">
        <v>0</v>
      </c>
      <c r="FZ253" s="5">
        <v>0</v>
      </c>
      <c r="GA253" s="5">
        <v>0</v>
      </c>
      <c r="GB253" s="5">
        <v>0</v>
      </c>
      <c r="GC253" s="5">
        <v>3230312</v>
      </c>
      <c r="GD253" s="5">
        <v>88874</v>
      </c>
      <c r="GE253" s="5">
        <v>159685</v>
      </c>
      <c r="GF253" s="5">
        <v>0</v>
      </c>
      <c r="GG253" s="5">
        <v>0</v>
      </c>
      <c r="GH253" s="5">
        <v>0</v>
      </c>
      <c r="GI253" s="5">
        <v>0</v>
      </c>
      <c r="GJ253" s="5">
        <f>INDEX(Sheet1!$D$2:$D$434,MATCH(Data!B253,Sheet1!$B$2:$B$434,0))</f>
        <v>3271052</v>
      </c>
      <c r="GK253" s="5">
        <f>INDEX(Sheet1!$E$2:$E$434,MATCH(Data!B253,Sheet1!$B$2:$B$434,0))</f>
        <v>91544</v>
      </c>
      <c r="GL253" s="5">
        <f>INDEX(Sheet1!$H$2:$H$434,MATCH(Data!B253,Sheet1!$B$2:$B$434,0))</f>
        <v>156290</v>
      </c>
      <c r="GM253" s="5">
        <f>INDEX(Sheet1!$K$2:$K$434,MATCH(Data!B253,Sheet1!$B$2:$B$434,0))</f>
        <v>0</v>
      </c>
      <c r="GN253" s="5">
        <f>INDEX(Sheet1!$F$2:$F$434,MATCH(Data!B253,Sheet1!$B$2:$B$434,0))</f>
        <v>0</v>
      </c>
      <c r="GO253" s="5">
        <f>INDEX(Sheet1!$I$2:$I$434,MATCH(Data!B253,Sheet1!$B$2:$B$434,0))</f>
        <v>0</v>
      </c>
      <c r="GP253" s="5">
        <f>INDEX(Sheet1!$J$2:$J$434,MATCH(Data!B253,Sheet1!$B$2:$B$434,0))</f>
        <v>0</v>
      </c>
      <c r="GQ253" s="5">
        <v>2869496</v>
      </c>
      <c r="GR253" s="5">
        <v>91544</v>
      </c>
      <c r="GS253" s="5">
        <v>952995</v>
      </c>
      <c r="GT253" s="5">
        <v>0</v>
      </c>
      <c r="GU253" s="5">
        <v>0</v>
      </c>
      <c r="GV253" s="5">
        <v>0</v>
      </c>
      <c r="GW253" s="5">
        <v>0</v>
      </c>
    </row>
    <row r="254" spans="1:205" ht="12.75">
      <c r="A254" s="32">
        <v>3955</v>
      </c>
      <c r="B254" s="32" t="s">
        <v>335</v>
      </c>
      <c r="C254" s="32">
        <v>5865184</v>
      </c>
      <c r="D254" s="32">
        <v>0</v>
      </c>
      <c r="E254" s="32">
        <v>714420</v>
      </c>
      <c r="F254" s="32">
        <v>0</v>
      </c>
      <c r="G254" s="32">
        <v>0</v>
      </c>
      <c r="H254" s="32">
        <v>0</v>
      </c>
      <c r="I254" s="32">
        <v>0</v>
      </c>
      <c r="J254" s="32">
        <v>5634933</v>
      </c>
      <c r="K254" s="32">
        <v>0</v>
      </c>
      <c r="L254" s="32">
        <v>717147</v>
      </c>
      <c r="M254" s="32">
        <v>0</v>
      </c>
      <c r="N254" s="32">
        <v>0</v>
      </c>
      <c r="O254" s="32">
        <v>0</v>
      </c>
      <c r="P254" s="32">
        <v>0</v>
      </c>
      <c r="Q254" s="32">
        <v>5570568</v>
      </c>
      <c r="R254" s="32">
        <v>2925</v>
      </c>
      <c r="S254" s="32">
        <v>729439</v>
      </c>
      <c r="T254" s="32">
        <v>0</v>
      </c>
      <c r="U254" s="32">
        <v>0</v>
      </c>
      <c r="V254" s="32">
        <v>0</v>
      </c>
      <c r="W254" s="32">
        <v>0</v>
      </c>
      <c r="X254" s="32">
        <v>3794657</v>
      </c>
      <c r="Y254" s="32">
        <v>2926</v>
      </c>
      <c r="Z254" s="32">
        <v>738144</v>
      </c>
      <c r="AA254" s="32">
        <v>0</v>
      </c>
      <c r="AB254" s="32">
        <v>0</v>
      </c>
      <c r="AC254" s="32">
        <v>0</v>
      </c>
      <c r="AD254" s="32">
        <v>0</v>
      </c>
      <c r="AE254" s="32">
        <v>4006418</v>
      </c>
      <c r="AF254" s="32">
        <v>2925</v>
      </c>
      <c r="AG254" s="32">
        <v>1078058</v>
      </c>
      <c r="AH254" s="32">
        <v>0</v>
      </c>
      <c r="AI254" s="32">
        <v>0</v>
      </c>
      <c r="AJ254" s="32">
        <v>0</v>
      </c>
      <c r="AK254" s="32">
        <v>0</v>
      </c>
      <c r="AL254" s="32">
        <v>4250638</v>
      </c>
      <c r="AM254" s="32">
        <v>51393</v>
      </c>
      <c r="AN254" s="32">
        <v>1285425</v>
      </c>
      <c r="AO254" s="32">
        <v>0</v>
      </c>
      <c r="AP254" s="32">
        <v>0</v>
      </c>
      <c r="AQ254" s="32">
        <v>0</v>
      </c>
      <c r="AR254" s="32">
        <v>0</v>
      </c>
      <c r="AS254" s="32">
        <v>3870874</v>
      </c>
      <c r="AT254" s="32">
        <v>109341</v>
      </c>
      <c r="AU254" s="32">
        <v>1593764</v>
      </c>
      <c r="AV254" s="32">
        <v>0</v>
      </c>
      <c r="AW254" s="32">
        <v>0</v>
      </c>
      <c r="AX254" s="32">
        <v>0</v>
      </c>
      <c r="AY254" s="32">
        <v>0</v>
      </c>
      <c r="AZ254" s="32">
        <v>4034609</v>
      </c>
      <c r="BA254" s="32">
        <v>150144</v>
      </c>
      <c r="BB254" s="32">
        <v>1685162</v>
      </c>
      <c r="BC254" s="32">
        <v>0</v>
      </c>
      <c r="BD254" s="32">
        <v>0</v>
      </c>
      <c r="BE254" s="32">
        <v>0</v>
      </c>
      <c r="BF254" s="32">
        <v>0</v>
      </c>
      <c r="BG254" s="32">
        <v>4034928</v>
      </c>
      <c r="BH254" s="32">
        <v>194749</v>
      </c>
      <c r="BI254" s="32">
        <v>1888663</v>
      </c>
      <c r="BJ254" s="32">
        <v>0</v>
      </c>
      <c r="BK254" s="32">
        <v>0</v>
      </c>
      <c r="BL254" s="32">
        <v>0</v>
      </c>
      <c r="BM254" s="32">
        <v>0</v>
      </c>
      <c r="BN254" s="32">
        <v>3962784.06</v>
      </c>
      <c r="BO254" s="32">
        <v>194737</v>
      </c>
      <c r="BP254" s="32">
        <v>2061666</v>
      </c>
      <c r="BQ254" s="32">
        <v>0</v>
      </c>
      <c r="BR254" s="32">
        <v>0</v>
      </c>
      <c r="BS254" s="32">
        <v>16000</v>
      </c>
      <c r="BT254" s="32">
        <v>0</v>
      </c>
      <c r="BU254" s="32">
        <v>4018224.86</v>
      </c>
      <c r="BV254" s="32">
        <v>198507</v>
      </c>
      <c r="BW254" s="32">
        <v>2259333</v>
      </c>
      <c r="BX254" s="32">
        <v>0</v>
      </c>
      <c r="BY254" s="32">
        <v>0</v>
      </c>
      <c r="BZ254" s="32">
        <v>126508</v>
      </c>
      <c r="CA254" s="32">
        <v>0</v>
      </c>
      <c r="CB254" s="32">
        <v>5211394</v>
      </c>
      <c r="CC254" s="32">
        <v>190426</v>
      </c>
      <c r="CD254" s="32">
        <v>1622981</v>
      </c>
      <c r="CE254" s="32">
        <v>0</v>
      </c>
      <c r="CF254" s="32">
        <v>0</v>
      </c>
      <c r="CG254" s="32">
        <v>72500</v>
      </c>
      <c r="CH254" s="32">
        <v>0</v>
      </c>
      <c r="CI254" s="32">
        <v>5039722</v>
      </c>
      <c r="CJ254" s="32">
        <v>189076</v>
      </c>
      <c r="CK254" s="32">
        <v>1706120</v>
      </c>
      <c r="CL254" s="32">
        <v>0</v>
      </c>
      <c r="CN254" s="32">
        <v>123815</v>
      </c>
      <c r="CO254" s="32">
        <v>0</v>
      </c>
      <c r="CP254" s="32">
        <v>5170688</v>
      </c>
      <c r="CQ254" s="32">
        <v>148457</v>
      </c>
      <c r="CR254" s="32">
        <v>1765882</v>
      </c>
      <c r="CS254" s="32">
        <v>0</v>
      </c>
      <c r="CU254" s="32">
        <v>168217</v>
      </c>
      <c r="CV254" s="32">
        <v>5717</v>
      </c>
      <c r="CW254" s="32">
        <v>5616125</v>
      </c>
      <c r="CX254" s="32">
        <v>157071</v>
      </c>
      <c r="CY254" s="32">
        <v>1832007</v>
      </c>
      <c r="CZ254" s="32">
        <v>0</v>
      </c>
      <c r="DB254" s="32">
        <v>185600</v>
      </c>
      <c r="DC254" s="32">
        <v>6680</v>
      </c>
      <c r="DD254" s="32">
        <v>6161675</v>
      </c>
      <c r="DE254" s="32">
        <v>198060</v>
      </c>
      <c r="DF254" s="32">
        <v>1917413</v>
      </c>
      <c r="DG254" s="32">
        <v>0</v>
      </c>
      <c r="DI254" s="32">
        <v>275263</v>
      </c>
      <c r="DJ254" s="32">
        <v>2425</v>
      </c>
      <c r="DK254" s="32">
        <v>7223625</v>
      </c>
      <c r="DL254" s="32">
        <v>220644</v>
      </c>
      <c r="DM254" s="32">
        <v>2011575</v>
      </c>
      <c r="DN254" s="32">
        <v>0</v>
      </c>
      <c r="DP254" s="32">
        <v>271050</v>
      </c>
      <c r="DQ254" s="32">
        <v>6987</v>
      </c>
      <c r="DR254" s="32">
        <v>7118477</v>
      </c>
      <c r="DS254" s="32">
        <v>226537</v>
      </c>
      <c r="DT254" s="32">
        <v>2083481</v>
      </c>
      <c r="DU254" s="32">
        <v>0</v>
      </c>
      <c r="DW254" s="32">
        <v>190000</v>
      </c>
      <c r="DX254" s="38">
        <v>136102</v>
      </c>
      <c r="DY254" s="36">
        <v>6722716</v>
      </c>
      <c r="DZ254" s="36">
        <v>251656</v>
      </c>
      <c r="EA254" s="38">
        <v>2188731</v>
      </c>
      <c r="EB254" s="32">
        <v>0</v>
      </c>
      <c r="ED254" s="32">
        <v>380000</v>
      </c>
      <c r="EE254" s="32">
        <v>16753</v>
      </c>
      <c r="EF254" s="32">
        <v>6936418</v>
      </c>
      <c r="EG254" s="32">
        <v>250127</v>
      </c>
      <c r="EH254" s="32">
        <v>2245489</v>
      </c>
      <c r="EI254" s="32">
        <v>0</v>
      </c>
      <c r="EK254" s="32">
        <v>124000</v>
      </c>
      <c r="EL254" s="32">
        <v>2987</v>
      </c>
      <c r="EM254" s="32">
        <v>7449162</v>
      </c>
      <c r="EN254" s="32">
        <v>416977</v>
      </c>
      <c r="EO254" s="32">
        <v>2146816</v>
      </c>
      <c r="EP254" s="32">
        <v>0</v>
      </c>
      <c r="ER254" s="32">
        <v>124000</v>
      </c>
      <c r="ES254" s="32">
        <v>2250</v>
      </c>
      <c r="ET254" s="32">
        <v>7576052</v>
      </c>
      <c r="EU254" s="32">
        <v>501815</v>
      </c>
      <c r="EV254" s="32">
        <v>2135400</v>
      </c>
      <c r="EW254" s="32">
        <v>0</v>
      </c>
      <c r="EY254" s="32">
        <v>124000</v>
      </c>
      <c r="EZ254" s="32">
        <v>414</v>
      </c>
      <c r="FA254" s="32">
        <v>7661610</v>
      </c>
      <c r="FB254" s="32">
        <v>431428</v>
      </c>
      <c r="FC254" s="32">
        <v>2143800</v>
      </c>
      <c r="FD254" s="32">
        <v>0</v>
      </c>
      <c r="FF254" s="32">
        <v>124000</v>
      </c>
      <c r="FG254" s="32">
        <v>341</v>
      </c>
      <c r="FH254" s="32">
        <v>7629413</v>
      </c>
      <c r="FI254" s="32">
        <v>434928</v>
      </c>
      <c r="FJ254" s="32">
        <v>2147700</v>
      </c>
      <c r="FK254" s="32">
        <v>0</v>
      </c>
      <c r="FM254" s="32">
        <v>124000</v>
      </c>
      <c r="FN254" s="32">
        <v>67</v>
      </c>
      <c r="FO254" s="5">
        <v>7264695</v>
      </c>
      <c r="FP254" s="5">
        <v>798619</v>
      </c>
      <c r="FQ254" s="5">
        <v>2005975</v>
      </c>
      <c r="FR254" s="5">
        <v>0</v>
      </c>
      <c r="FS254" s="5">
        <v>0</v>
      </c>
      <c r="FT254" s="5">
        <v>125000</v>
      </c>
      <c r="FU254" s="5">
        <v>337</v>
      </c>
      <c r="FV254" s="5">
        <v>7605096</v>
      </c>
      <c r="FW254" s="5">
        <v>957335</v>
      </c>
      <c r="FX254" s="5">
        <v>0</v>
      </c>
      <c r="FY254" s="5">
        <v>0</v>
      </c>
      <c r="FZ254" s="5">
        <v>0</v>
      </c>
      <c r="GA254" s="5">
        <v>138000</v>
      </c>
      <c r="GB254" s="5">
        <v>154</v>
      </c>
      <c r="GC254" s="5">
        <v>8763313</v>
      </c>
      <c r="GD254" s="5">
        <v>370000</v>
      </c>
      <c r="GE254" s="5">
        <v>0</v>
      </c>
      <c r="GF254" s="5">
        <v>0</v>
      </c>
      <c r="GG254" s="5">
        <v>0</v>
      </c>
      <c r="GH254" s="5">
        <v>129000</v>
      </c>
      <c r="GI254" s="5">
        <v>0</v>
      </c>
      <c r="GJ254" s="5">
        <f>INDEX(Sheet1!$D$2:$D$434,MATCH(Data!B254,Sheet1!$B$2:$B$434,0))</f>
        <v>7425590</v>
      </c>
      <c r="GK254" s="5">
        <f>INDEX(Sheet1!$E$2:$E$434,MATCH(Data!B254,Sheet1!$B$2:$B$434,0))</f>
        <v>1950462</v>
      </c>
      <c r="GL254" s="5">
        <f>INDEX(Sheet1!$H$2:$H$434,MATCH(Data!B254,Sheet1!$B$2:$B$434,0))</f>
        <v>0</v>
      </c>
      <c r="GM254" s="5">
        <f>INDEX(Sheet1!$K$2:$K$434,MATCH(Data!B254,Sheet1!$B$2:$B$434,0))</f>
        <v>0</v>
      </c>
      <c r="GN254" s="5">
        <f>INDEX(Sheet1!$F$2:$F$434,MATCH(Data!B254,Sheet1!$B$2:$B$434,0))</f>
        <v>0</v>
      </c>
      <c r="GO254" s="5">
        <f>INDEX(Sheet1!$I$2:$I$434,MATCH(Data!B254,Sheet1!$B$2:$B$434,0))</f>
        <v>94000</v>
      </c>
      <c r="GP254" s="5">
        <f>INDEX(Sheet1!$J$2:$J$434,MATCH(Data!B254,Sheet1!$B$2:$B$434,0))</f>
        <v>0</v>
      </c>
      <c r="GQ254" s="5">
        <v>7622645</v>
      </c>
      <c r="GR254" s="5">
        <v>1100000</v>
      </c>
      <c r="GS254" s="5">
        <v>0</v>
      </c>
      <c r="GT254" s="5">
        <v>0</v>
      </c>
      <c r="GU254" s="5">
        <v>0</v>
      </c>
      <c r="GV254" s="5">
        <v>116000</v>
      </c>
      <c r="GW254" s="5">
        <v>0</v>
      </c>
    </row>
    <row r="255" spans="1:205" ht="12.75">
      <c r="A255" s="32">
        <v>3962</v>
      </c>
      <c r="B255" s="32" t="s">
        <v>336</v>
      </c>
      <c r="C255" s="32">
        <v>5439392</v>
      </c>
      <c r="D255" s="32">
        <v>0</v>
      </c>
      <c r="E255" s="32">
        <v>854427</v>
      </c>
      <c r="F255" s="32">
        <v>0</v>
      </c>
      <c r="G255" s="32">
        <v>0</v>
      </c>
      <c r="H255" s="32">
        <v>42500</v>
      </c>
      <c r="I255" s="32">
        <v>0</v>
      </c>
      <c r="J255" s="32">
        <v>5369189</v>
      </c>
      <c r="K255" s="32">
        <v>0</v>
      </c>
      <c r="L255" s="32">
        <v>1014640</v>
      </c>
      <c r="M255" s="32">
        <v>0</v>
      </c>
      <c r="N255" s="32">
        <v>0</v>
      </c>
      <c r="O255" s="32">
        <v>42500</v>
      </c>
      <c r="P255" s="32">
        <v>0</v>
      </c>
      <c r="Q255" s="32">
        <v>4910074</v>
      </c>
      <c r="R255" s="32">
        <v>0</v>
      </c>
      <c r="S255" s="32">
        <v>1241653</v>
      </c>
      <c r="T255" s="32">
        <v>0</v>
      </c>
      <c r="U255" s="32">
        <v>0</v>
      </c>
      <c r="V255" s="32">
        <v>42500</v>
      </c>
      <c r="W255" s="32">
        <v>0</v>
      </c>
      <c r="X255" s="32">
        <v>3831487</v>
      </c>
      <c r="Y255" s="32">
        <v>0</v>
      </c>
      <c r="Z255" s="32">
        <v>1272327</v>
      </c>
      <c r="AA255" s="32">
        <v>0</v>
      </c>
      <c r="AB255" s="32">
        <v>0</v>
      </c>
      <c r="AC255" s="32">
        <v>42500</v>
      </c>
      <c r="AD255" s="32">
        <v>0</v>
      </c>
      <c r="AE255" s="32">
        <v>3778298</v>
      </c>
      <c r="AF255" s="32">
        <v>0</v>
      </c>
      <c r="AG255" s="32">
        <v>1012965</v>
      </c>
      <c r="AH255" s="32">
        <v>0</v>
      </c>
      <c r="AI255" s="32">
        <v>0</v>
      </c>
      <c r="AJ255" s="32">
        <v>47600</v>
      </c>
      <c r="AK255" s="32">
        <v>0</v>
      </c>
      <c r="AL255" s="32">
        <v>4192546</v>
      </c>
      <c r="AM255" s="32">
        <v>0</v>
      </c>
      <c r="AN255" s="32">
        <v>1169380</v>
      </c>
      <c r="AO255" s="32">
        <v>0</v>
      </c>
      <c r="AP255" s="32">
        <v>0</v>
      </c>
      <c r="AQ255" s="32">
        <v>47600</v>
      </c>
      <c r="AR255" s="32">
        <v>0</v>
      </c>
      <c r="AS255" s="32">
        <v>4412554</v>
      </c>
      <c r="AT255" s="32">
        <v>0</v>
      </c>
      <c r="AU255" s="32">
        <v>1122054</v>
      </c>
      <c r="AV255" s="32">
        <v>0</v>
      </c>
      <c r="AW255" s="32">
        <v>0</v>
      </c>
      <c r="AX255" s="32">
        <v>47600</v>
      </c>
      <c r="AY255" s="32">
        <v>0</v>
      </c>
      <c r="AZ255" s="32">
        <v>4787719</v>
      </c>
      <c r="BA255" s="32">
        <v>0</v>
      </c>
      <c r="BB255" s="32">
        <v>1147272</v>
      </c>
      <c r="BC255" s="32">
        <v>0</v>
      </c>
      <c r="BD255" s="32">
        <v>0</v>
      </c>
      <c r="BE255" s="32">
        <v>42500</v>
      </c>
      <c r="BF255" s="32">
        <v>0</v>
      </c>
      <c r="BG255" s="32">
        <v>5084055</v>
      </c>
      <c r="BH255" s="32">
        <v>18723</v>
      </c>
      <c r="BI255" s="32">
        <v>1157614</v>
      </c>
      <c r="BJ255" s="32">
        <v>0</v>
      </c>
      <c r="BK255" s="32">
        <v>0</v>
      </c>
      <c r="BL255" s="32">
        <v>42500</v>
      </c>
      <c r="BM255" s="32">
        <v>0</v>
      </c>
      <c r="BN255" s="32">
        <v>5838181</v>
      </c>
      <c r="BO255" s="32">
        <v>0</v>
      </c>
      <c r="BP255" s="32">
        <v>1185007</v>
      </c>
      <c r="BQ255" s="32">
        <v>0</v>
      </c>
      <c r="BR255" s="32">
        <v>0</v>
      </c>
      <c r="BS255" s="32">
        <v>47271</v>
      </c>
      <c r="BT255" s="32">
        <v>0</v>
      </c>
      <c r="BU255" s="32">
        <v>6756698</v>
      </c>
      <c r="BV255" s="32">
        <v>18693</v>
      </c>
      <c r="BW255" s="32">
        <v>1036944</v>
      </c>
      <c r="BX255" s="32">
        <v>0</v>
      </c>
      <c r="BY255" s="32">
        <v>0</v>
      </c>
      <c r="BZ255" s="32">
        <v>100204</v>
      </c>
      <c r="CA255" s="32">
        <v>0</v>
      </c>
      <c r="CB255" s="32">
        <v>7818420</v>
      </c>
      <c r="CC255" s="32">
        <v>18693</v>
      </c>
      <c r="CD255" s="32">
        <v>1084577</v>
      </c>
      <c r="CE255" s="32">
        <v>0</v>
      </c>
      <c r="CF255" s="32">
        <v>0</v>
      </c>
      <c r="CG255" s="32">
        <v>75204</v>
      </c>
      <c r="CH255" s="32">
        <v>0</v>
      </c>
      <c r="CI255" s="32">
        <v>7403226</v>
      </c>
      <c r="CJ255" s="32">
        <v>18693</v>
      </c>
      <c r="CK255" s="32">
        <v>1065496</v>
      </c>
      <c r="CL255" s="32">
        <v>0</v>
      </c>
      <c r="CN255" s="32">
        <v>110204</v>
      </c>
      <c r="CO255" s="32">
        <v>0</v>
      </c>
      <c r="CP255" s="32">
        <v>8478599</v>
      </c>
      <c r="CQ255" s="32">
        <v>161150</v>
      </c>
      <c r="CR255" s="32">
        <v>1063099</v>
      </c>
      <c r="CS255" s="32">
        <v>0</v>
      </c>
      <c r="CU255" s="32">
        <v>110204</v>
      </c>
      <c r="CV255" s="32">
        <v>0</v>
      </c>
      <c r="CW255" s="32">
        <v>9610119</v>
      </c>
      <c r="CX255" s="32">
        <v>160084</v>
      </c>
      <c r="CY255" s="32">
        <v>2114814</v>
      </c>
      <c r="CZ255" s="32">
        <v>0</v>
      </c>
      <c r="DB255" s="32">
        <v>110204</v>
      </c>
      <c r="DC255" s="32">
        <v>0</v>
      </c>
      <c r="DD255" s="32">
        <v>9197076</v>
      </c>
      <c r="DE255" s="32">
        <v>165530</v>
      </c>
      <c r="DF255" s="32">
        <v>3245470</v>
      </c>
      <c r="DG255" s="32">
        <v>0</v>
      </c>
      <c r="DI255" s="32">
        <v>170680</v>
      </c>
      <c r="DK255" s="32">
        <v>9317306</v>
      </c>
      <c r="DL255" s="32">
        <v>165530</v>
      </c>
      <c r="DM255" s="32">
        <v>3989470</v>
      </c>
      <c r="DN255" s="32">
        <v>0</v>
      </c>
      <c r="DP255" s="32">
        <v>170680</v>
      </c>
      <c r="DR255" s="32">
        <v>9656007</v>
      </c>
      <c r="DS255" s="32">
        <v>175193</v>
      </c>
      <c r="DT255" s="32">
        <v>4314807</v>
      </c>
      <c r="DU255" s="32">
        <v>0</v>
      </c>
      <c r="DW255" s="32">
        <v>170680</v>
      </c>
      <c r="DX255" s="35"/>
      <c r="DY255" s="36">
        <v>8814761</v>
      </c>
      <c r="DZ255" s="36">
        <v>160298</v>
      </c>
      <c r="EA255" s="38">
        <v>4963262</v>
      </c>
      <c r="EB255" s="32">
        <v>0</v>
      </c>
      <c r="ED255" s="32">
        <v>200680</v>
      </c>
      <c r="EF255" s="32">
        <v>8175481</v>
      </c>
      <c r="EG255" s="32">
        <v>163525</v>
      </c>
      <c r="EH255" s="32">
        <v>5545012</v>
      </c>
      <c r="EI255" s="32">
        <v>0</v>
      </c>
      <c r="EK255" s="32">
        <v>200680</v>
      </c>
      <c r="EM255" s="32">
        <v>6480618</v>
      </c>
      <c r="EN255" s="32">
        <v>166231</v>
      </c>
      <c r="EO255" s="32">
        <v>6237072</v>
      </c>
      <c r="EP255" s="32">
        <v>0</v>
      </c>
      <c r="ER255" s="32">
        <v>200680</v>
      </c>
      <c r="ET255" s="32">
        <v>7206790</v>
      </c>
      <c r="EU255" s="32">
        <v>173286</v>
      </c>
      <c r="EV255" s="32">
        <v>6526111</v>
      </c>
      <c r="EW255" s="32">
        <v>0</v>
      </c>
      <c r="EY255" s="32">
        <v>200680</v>
      </c>
      <c r="FA255" s="32">
        <v>7674480</v>
      </c>
      <c r="FB255" s="32">
        <v>179559</v>
      </c>
      <c r="FC255" s="32">
        <v>6856226</v>
      </c>
      <c r="FD255" s="32">
        <v>0</v>
      </c>
      <c r="FF255" s="32">
        <v>200680</v>
      </c>
      <c r="FH255" s="32">
        <v>7465577</v>
      </c>
      <c r="FI255" s="32"/>
      <c r="FJ255" s="32">
        <v>7195965</v>
      </c>
      <c r="FK255" s="32">
        <v>0</v>
      </c>
      <c r="FM255" s="32">
        <v>200680</v>
      </c>
      <c r="FO255" s="5">
        <v>7981332</v>
      </c>
      <c r="FP255" s="5">
        <v>0</v>
      </c>
      <c r="FQ255" s="5">
        <v>7439931</v>
      </c>
      <c r="FR255" s="5">
        <v>0</v>
      </c>
      <c r="FS255" s="5">
        <v>0</v>
      </c>
      <c r="FT255" s="5">
        <v>125000</v>
      </c>
      <c r="FU255" s="5">
        <v>0</v>
      </c>
      <c r="FV255" s="5">
        <v>8363235</v>
      </c>
      <c r="FW255" s="5">
        <v>0</v>
      </c>
      <c r="FX255" s="5">
        <v>7409802</v>
      </c>
      <c r="FY255" s="5">
        <v>0</v>
      </c>
      <c r="FZ255" s="5">
        <v>0</v>
      </c>
      <c r="GA255" s="5">
        <v>85000</v>
      </c>
      <c r="GB255" s="5">
        <v>0</v>
      </c>
      <c r="GC255" s="5">
        <v>9644353</v>
      </c>
      <c r="GD255" s="5">
        <v>144075</v>
      </c>
      <c r="GE255" s="5">
        <v>7564050</v>
      </c>
      <c r="GF255" s="5">
        <v>0</v>
      </c>
      <c r="GG255" s="5">
        <v>0</v>
      </c>
      <c r="GH255" s="5">
        <v>85000</v>
      </c>
      <c r="GI255" s="5">
        <v>0</v>
      </c>
      <c r="GJ255" s="5">
        <f>INDEX(Sheet1!$D$2:$D$434,MATCH(Data!B255,Sheet1!$B$2:$B$434,0))</f>
        <v>9134963</v>
      </c>
      <c r="GK255" s="5">
        <f>INDEX(Sheet1!$E$2:$E$434,MATCH(Data!B255,Sheet1!$B$2:$B$434,0))</f>
        <v>119325</v>
      </c>
      <c r="GL255" s="5">
        <f>INDEX(Sheet1!$H$2:$H$434,MATCH(Data!B255,Sheet1!$B$2:$B$434,0))</f>
        <v>7555400</v>
      </c>
      <c r="GM255" s="5">
        <f>INDEX(Sheet1!$K$2:$K$434,MATCH(Data!B255,Sheet1!$B$2:$B$434,0))</f>
        <v>0</v>
      </c>
      <c r="GN255" s="5">
        <f>INDEX(Sheet1!$F$2:$F$434,MATCH(Data!B255,Sheet1!$B$2:$B$434,0))</f>
        <v>0</v>
      </c>
      <c r="GO255" s="5">
        <f>INDEX(Sheet1!$I$2:$I$434,MATCH(Data!B255,Sheet1!$B$2:$B$434,0))</f>
        <v>85000</v>
      </c>
      <c r="GP255" s="5">
        <f>INDEX(Sheet1!$J$2:$J$434,MATCH(Data!B255,Sheet1!$B$2:$B$434,0))</f>
        <v>0</v>
      </c>
      <c r="GQ255" s="5">
        <v>9241273</v>
      </c>
      <c r="GR255" s="5">
        <v>119950</v>
      </c>
      <c r="GS255" s="5">
        <v>7549200</v>
      </c>
      <c r="GT255" s="5">
        <v>0</v>
      </c>
      <c r="GU255" s="5">
        <v>0</v>
      </c>
      <c r="GV255" s="5">
        <v>85000</v>
      </c>
      <c r="GW255" s="5">
        <v>0</v>
      </c>
    </row>
    <row r="256" spans="1:205" ht="12.75">
      <c r="A256" s="32">
        <v>3969</v>
      </c>
      <c r="B256" s="32" t="s">
        <v>337</v>
      </c>
      <c r="C256" s="32">
        <v>1138072</v>
      </c>
      <c r="D256" s="32">
        <v>0</v>
      </c>
      <c r="E256" s="32">
        <v>541330</v>
      </c>
      <c r="F256" s="32">
        <v>0</v>
      </c>
      <c r="G256" s="32">
        <v>0</v>
      </c>
      <c r="H256" s="32">
        <v>0</v>
      </c>
      <c r="I256" s="32">
        <v>0</v>
      </c>
      <c r="J256" s="32">
        <v>1195167</v>
      </c>
      <c r="K256" s="32">
        <v>0</v>
      </c>
      <c r="L256" s="32">
        <v>519907</v>
      </c>
      <c r="M256" s="32">
        <v>0</v>
      </c>
      <c r="N256" s="32">
        <v>0</v>
      </c>
      <c r="O256" s="32">
        <v>0</v>
      </c>
      <c r="P256" s="32">
        <v>111</v>
      </c>
      <c r="Q256" s="32">
        <v>1204230</v>
      </c>
      <c r="R256" s="32">
        <v>21956</v>
      </c>
      <c r="S256" s="32">
        <v>506660</v>
      </c>
      <c r="T256" s="32">
        <v>0</v>
      </c>
      <c r="U256" s="32">
        <v>0</v>
      </c>
      <c r="V256" s="32">
        <v>0</v>
      </c>
      <c r="W256" s="32">
        <v>0</v>
      </c>
      <c r="X256" s="32">
        <v>858375</v>
      </c>
      <c r="Y256" s="32">
        <v>30738</v>
      </c>
      <c r="Z256" s="32">
        <v>497000</v>
      </c>
      <c r="AA256" s="32">
        <v>0</v>
      </c>
      <c r="AB256" s="32">
        <v>0</v>
      </c>
      <c r="AC256" s="32">
        <v>0</v>
      </c>
      <c r="AD256" s="32">
        <v>157</v>
      </c>
      <c r="AE256" s="32">
        <v>663106</v>
      </c>
      <c r="AF256" s="32">
        <v>43883</v>
      </c>
      <c r="AG256" s="32">
        <v>495000</v>
      </c>
      <c r="AH256" s="32">
        <v>0</v>
      </c>
      <c r="AI256" s="32">
        <v>0</v>
      </c>
      <c r="AJ256" s="32">
        <v>0</v>
      </c>
      <c r="AK256" s="32">
        <v>0</v>
      </c>
      <c r="AL256" s="32">
        <v>765294</v>
      </c>
      <c r="AM256" s="32">
        <v>31541</v>
      </c>
      <c r="AN256" s="32">
        <v>504000</v>
      </c>
      <c r="AO256" s="32">
        <v>0</v>
      </c>
      <c r="AP256" s="32">
        <v>0</v>
      </c>
      <c r="AQ256" s="32">
        <v>0</v>
      </c>
      <c r="AR256" s="32">
        <v>0</v>
      </c>
      <c r="AS256" s="32">
        <v>827777</v>
      </c>
      <c r="AT256" s="32">
        <v>51000</v>
      </c>
      <c r="AU256" s="32">
        <v>498000</v>
      </c>
      <c r="AV256" s="32">
        <v>0</v>
      </c>
      <c r="AW256" s="32">
        <v>0</v>
      </c>
      <c r="AX256" s="32">
        <v>0</v>
      </c>
      <c r="AY256" s="32">
        <v>268</v>
      </c>
      <c r="AZ256" s="32">
        <v>895705</v>
      </c>
      <c r="BA256" s="32">
        <v>50800</v>
      </c>
      <c r="BB256" s="32">
        <v>474000</v>
      </c>
      <c r="BC256" s="32">
        <v>0</v>
      </c>
      <c r="BD256" s="32">
        <v>0</v>
      </c>
      <c r="BE256" s="32">
        <v>0</v>
      </c>
      <c r="BF256" s="32">
        <v>0</v>
      </c>
      <c r="BG256" s="32">
        <v>996400</v>
      </c>
      <c r="BH256" s="32">
        <v>50800</v>
      </c>
      <c r="BI256" s="32">
        <v>478000</v>
      </c>
      <c r="BJ256" s="32">
        <v>0</v>
      </c>
      <c r="BK256" s="32">
        <v>0</v>
      </c>
      <c r="BL256" s="32">
        <v>0</v>
      </c>
      <c r="BM256" s="32">
        <v>0</v>
      </c>
      <c r="BN256" s="32">
        <v>844836</v>
      </c>
      <c r="BO256" s="32">
        <v>50200</v>
      </c>
      <c r="BP256" s="32">
        <v>501000</v>
      </c>
      <c r="BQ256" s="32">
        <v>0</v>
      </c>
      <c r="BR256" s="32">
        <v>0</v>
      </c>
      <c r="BS256" s="32">
        <v>0</v>
      </c>
      <c r="BT256" s="32">
        <v>0</v>
      </c>
      <c r="BU256" s="32">
        <v>1061725</v>
      </c>
      <c r="BV256" s="32">
        <v>52083</v>
      </c>
      <c r="BW256" s="32">
        <v>428877</v>
      </c>
      <c r="BX256" s="32">
        <v>0</v>
      </c>
      <c r="BY256" s="32">
        <v>0</v>
      </c>
      <c r="BZ256" s="32">
        <v>10000</v>
      </c>
      <c r="CA256" s="32">
        <v>0</v>
      </c>
      <c r="CB256" s="32">
        <v>1053218</v>
      </c>
      <c r="CC256" s="32">
        <v>80000</v>
      </c>
      <c r="CD256" s="32">
        <v>458035</v>
      </c>
      <c r="CE256" s="32">
        <v>0</v>
      </c>
      <c r="CF256" s="32">
        <v>0</v>
      </c>
      <c r="CG256" s="32">
        <v>10000</v>
      </c>
      <c r="CH256" s="32">
        <v>0</v>
      </c>
      <c r="CI256" s="32">
        <v>897380</v>
      </c>
      <c r="CK256" s="32">
        <v>465385</v>
      </c>
      <c r="CL256" s="32">
        <v>0</v>
      </c>
      <c r="CN256" s="32">
        <v>15000</v>
      </c>
      <c r="CO256" s="32">
        <v>0</v>
      </c>
      <c r="CP256" s="32">
        <v>1021036</v>
      </c>
      <c r="CR256" s="32">
        <v>466985</v>
      </c>
      <c r="CS256" s="32">
        <v>0</v>
      </c>
      <c r="CU256" s="32">
        <v>15000</v>
      </c>
      <c r="CV256" s="32">
        <v>0</v>
      </c>
      <c r="CW256" s="32">
        <v>930461</v>
      </c>
      <c r="CY256" s="32">
        <v>467617</v>
      </c>
      <c r="CZ256" s="32">
        <v>0</v>
      </c>
      <c r="DB256" s="32">
        <v>15000</v>
      </c>
      <c r="DC256" s="32">
        <v>0</v>
      </c>
      <c r="DD256" s="32">
        <v>1028898</v>
      </c>
      <c r="DF256" s="32">
        <v>462042</v>
      </c>
      <c r="DG256" s="32">
        <v>0</v>
      </c>
      <c r="DI256" s="32">
        <v>15000</v>
      </c>
      <c r="DK256" s="32">
        <v>1104202</v>
      </c>
      <c r="DM256" s="32">
        <v>464885</v>
      </c>
      <c r="DN256" s="32">
        <v>0</v>
      </c>
      <c r="DP256" s="32">
        <v>15000</v>
      </c>
      <c r="DR256" s="32">
        <v>1204390</v>
      </c>
      <c r="DT256" s="32">
        <v>461725</v>
      </c>
      <c r="DU256" s="32">
        <v>0</v>
      </c>
      <c r="DW256" s="32">
        <v>20000</v>
      </c>
      <c r="DX256" s="35"/>
      <c r="DY256" s="36">
        <v>1123737</v>
      </c>
      <c r="DZ256" s="37"/>
      <c r="EA256" s="38">
        <v>462508</v>
      </c>
      <c r="EB256" s="32">
        <v>0</v>
      </c>
      <c r="EF256" s="32">
        <v>660589</v>
      </c>
      <c r="EI256" s="32">
        <v>0</v>
      </c>
      <c r="EK256" s="32">
        <v>120000</v>
      </c>
      <c r="EM256" s="32">
        <v>1071860</v>
      </c>
      <c r="EP256" s="32">
        <v>0</v>
      </c>
      <c r="ER256" s="32">
        <v>100000</v>
      </c>
      <c r="ET256" s="32">
        <v>1395956</v>
      </c>
      <c r="EW256" s="32">
        <v>0</v>
      </c>
      <c r="EY256" s="32">
        <v>100000</v>
      </c>
      <c r="FA256" s="32">
        <v>1657090</v>
      </c>
      <c r="FB256" s="32">
        <v>62603</v>
      </c>
      <c r="FD256" s="32">
        <v>0</v>
      </c>
      <c r="FF256" s="32">
        <v>37397</v>
      </c>
      <c r="FH256" s="32">
        <v>1189129</v>
      </c>
      <c r="FI256" s="32">
        <v>142863</v>
      </c>
      <c r="FK256" s="32">
        <v>0</v>
      </c>
      <c r="FM256" s="32">
        <v>30000</v>
      </c>
      <c r="FN256" s="32"/>
      <c r="FO256" s="5">
        <v>1190485</v>
      </c>
      <c r="FP256" s="5">
        <v>165881</v>
      </c>
      <c r="FQ256" s="5">
        <v>0</v>
      </c>
      <c r="FR256" s="5">
        <v>0</v>
      </c>
      <c r="FS256" s="5">
        <v>0</v>
      </c>
      <c r="FT256" s="5">
        <v>30000</v>
      </c>
      <c r="FU256" s="5">
        <v>0</v>
      </c>
      <c r="FV256" s="5">
        <v>1282086</v>
      </c>
      <c r="FW256" s="5">
        <v>172975</v>
      </c>
      <c r="FX256" s="5">
        <v>0</v>
      </c>
      <c r="FY256" s="5">
        <v>0</v>
      </c>
      <c r="FZ256" s="5">
        <v>0</v>
      </c>
      <c r="GA256" s="5">
        <v>30000</v>
      </c>
      <c r="GB256" s="5">
        <v>8376</v>
      </c>
      <c r="GC256" s="5">
        <v>1084365</v>
      </c>
      <c r="GD256" s="5">
        <v>169525</v>
      </c>
      <c r="GE256" s="5">
        <v>0</v>
      </c>
      <c r="GF256" s="5">
        <v>0</v>
      </c>
      <c r="GG256" s="5">
        <v>0</v>
      </c>
      <c r="GH256" s="5">
        <v>30000</v>
      </c>
      <c r="GI256" s="5">
        <v>0</v>
      </c>
      <c r="GJ256" s="5">
        <f>INDEX(Sheet1!$D$2:$D$434,MATCH(Data!B256,Sheet1!$B$2:$B$434,0))</f>
        <v>1349253</v>
      </c>
      <c r="GK256" s="5">
        <f>INDEX(Sheet1!$E$2:$E$434,MATCH(Data!B256,Sheet1!$B$2:$B$434,0))</f>
        <v>191816</v>
      </c>
      <c r="GL256" s="5">
        <f>INDEX(Sheet1!$H$2:$H$434,MATCH(Data!B256,Sheet1!$B$2:$B$434,0))</f>
        <v>128000</v>
      </c>
      <c r="GM256" s="5">
        <f>INDEX(Sheet1!$K$2:$K$434,MATCH(Data!B256,Sheet1!$B$2:$B$434,0))</f>
        <v>0</v>
      </c>
      <c r="GN256" s="5">
        <f>INDEX(Sheet1!$F$2:$F$434,MATCH(Data!B256,Sheet1!$B$2:$B$434,0))</f>
        <v>0</v>
      </c>
      <c r="GO256" s="5">
        <f>INDEX(Sheet1!$I$2:$I$434,MATCH(Data!B256,Sheet1!$B$2:$B$434,0))</f>
        <v>0</v>
      </c>
      <c r="GP256" s="5">
        <f>INDEX(Sheet1!$J$2:$J$434,MATCH(Data!B256,Sheet1!$B$2:$B$434,0))</f>
        <v>0</v>
      </c>
      <c r="GQ256" s="5">
        <v>1457714</v>
      </c>
      <c r="GR256" s="5">
        <v>172325</v>
      </c>
      <c r="GS256" s="5">
        <v>123666</v>
      </c>
      <c r="GT256" s="5">
        <v>0</v>
      </c>
      <c r="GU256" s="5">
        <v>0</v>
      </c>
      <c r="GV256" s="5">
        <v>0</v>
      </c>
      <c r="GW256" s="5">
        <v>0</v>
      </c>
    </row>
    <row r="257" spans="1:205" ht="12.75">
      <c r="A257" s="32">
        <v>2177</v>
      </c>
      <c r="B257" s="32" t="s">
        <v>338</v>
      </c>
      <c r="C257" s="32">
        <v>10306793</v>
      </c>
      <c r="D257" s="32">
        <v>0</v>
      </c>
      <c r="E257" s="32">
        <v>1110505</v>
      </c>
      <c r="F257" s="32">
        <v>0</v>
      </c>
      <c r="G257" s="32">
        <v>0</v>
      </c>
      <c r="H257" s="32">
        <v>149616</v>
      </c>
      <c r="I257" s="32">
        <v>0</v>
      </c>
      <c r="J257" s="32">
        <v>10737539</v>
      </c>
      <c r="K257" s="32">
        <v>0</v>
      </c>
      <c r="L257" s="32">
        <v>1076982</v>
      </c>
      <c r="M257" s="32">
        <v>0</v>
      </c>
      <c r="N257" s="32">
        <v>0</v>
      </c>
      <c r="O257" s="32">
        <v>118989</v>
      </c>
      <c r="P257" s="32">
        <v>0</v>
      </c>
      <c r="Q257" s="32">
        <v>11318241</v>
      </c>
      <c r="R257" s="32">
        <v>0</v>
      </c>
      <c r="S257" s="32">
        <v>1069334</v>
      </c>
      <c r="T257" s="32">
        <v>0</v>
      </c>
      <c r="U257" s="32">
        <v>0</v>
      </c>
      <c r="V257" s="32">
        <v>110191</v>
      </c>
      <c r="W257" s="32">
        <v>0</v>
      </c>
      <c r="X257" s="32">
        <v>11493525</v>
      </c>
      <c r="Y257" s="32">
        <v>0</v>
      </c>
      <c r="Z257" s="32">
        <v>981302</v>
      </c>
      <c r="AA257" s="32">
        <v>0</v>
      </c>
      <c r="AB257" s="32">
        <v>0</v>
      </c>
      <c r="AC257" s="32">
        <v>101393</v>
      </c>
      <c r="AD257" s="32">
        <v>0</v>
      </c>
      <c r="AE257" s="32">
        <v>11992868</v>
      </c>
      <c r="AF257" s="32">
        <v>0</v>
      </c>
      <c r="AG257" s="32">
        <v>733400</v>
      </c>
      <c r="AH257" s="32">
        <v>0</v>
      </c>
      <c r="AI257" s="32">
        <v>0</v>
      </c>
      <c r="AJ257" s="32">
        <v>92595</v>
      </c>
      <c r="AK257" s="32">
        <v>0</v>
      </c>
      <c r="AL257" s="32">
        <v>12206385</v>
      </c>
      <c r="AM257" s="32">
        <v>100164</v>
      </c>
      <c r="AN257" s="32">
        <v>0</v>
      </c>
      <c r="AO257" s="32">
        <v>0</v>
      </c>
      <c r="AP257" s="32">
        <v>0</v>
      </c>
      <c r="AQ257" s="32">
        <v>83797</v>
      </c>
      <c r="AR257" s="32">
        <v>5753</v>
      </c>
      <c r="AS257" s="32">
        <v>12428102</v>
      </c>
      <c r="AT257" s="32">
        <v>100164</v>
      </c>
      <c r="AU257" s="32">
        <v>0</v>
      </c>
      <c r="AV257" s="32">
        <v>0</v>
      </c>
      <c r="AW257" s="32">
        <v>0</v>
      </c>
      <c r="AX257" s="32">
        <v>75000</v>
      </c>
      <c r="AY257" s="32">
        <v>5210</v>
      </c>
      <c r="AZ257" s="32">
        <v>12768110</v>
      </c>
      <c r="BA257" s="32">
        <v>100164</v>
      </c>
      <c r="BB257" s="32">
        <v>0</v>
      </c>
      <c r="BC257" s="32">
        <v>0</v>
      </c>
      <c r="BD257" s="32">
        <v>0</v>
      </c>
      <c r="BE257" s="32">
        <v>75000</v>
      </c>
      <c r="BF257" s="32">
        <v>9335</v>
      </c>
      <c r="BG257" s="32">
        <v>13083769</v>
      </c>
      <c r="BH257" s="32">
        <v>107172</v>
      </c>
      <c r="BI257" s="32">
        <v>0</v>
      </c>
      <c r="BJ257" s="32">
        <v>0</v>
      </c>
      <c r="BK257" s="32">
        <v>0</v>
      </c>
      <c r="BL257" s="32">
        <v>75000</v>
      </c>
      <c r="BM257" s="32">
        <v>7162</v>
      </c>
      <c r="BN257" s="32">
        <v>13778930</v>
      </c>
      <c r="BO257" s="32">
        <v>0</v>
      </c>
      <c r="BP257" s="32">
        <v>0</v>
      </c>
      <c r="BQ257" s="32">
        <v>0</v>
      </c>
      <c r="BR257" s="32">
        <v>0</v>
      </c>
      <c r="BS257" s="32">
        <v>80000</v>
      </c>
      <c r="BT257" s="32">
        <v>30082</v>
      </c>
      <c r="BU257" s="32">
        <v>15016334</v>
      </c>
      <c r="BV257" s="32">
        <v>0</v>
      </c>
      <c r="BW257" s="32">
        <v>0</v>
      </c>
      <c r="BX257" s="32">
        <v>0</v>
      </c>
      <c r="BY257" s="32">
        <v>0</v>
      </c>
      <c r="BZ257" s="32">
        <v>85000</v>
      </c>
      <c r="CA257" s="32">
        <v>15800</v>
      </c>
      <c r="CB257" s="32">
        <v>15439772</v>
      </c>
      <c r="CC257" s="32">
        <v>0</v>
      </c>
      <c r="CD257" s="32">
        <v>0</v>
      </c>
      <c r="CE257" s="32">
        <v>0</v>
      </c>
      <c r="CF257" s="32">
        <v>0</v>
      </c>
      <c r="CG257" s="32">
        <v>90000</v>
      </c>
      <c r="CH257" s="32">
        <v>11736</v>
      </c>
      <c r="CI257" s="32">
        <v>15605563</v>
      </c>
      <c r="CJ257" s="32">
        <v>81965</v>
      </c>
      <c r="CL257" s="32">
        <v>0</v>
      </c>
      <c r="CN257" s="32">
        <v>97500</v>
      </c>
      <c r="CO257" s="32">
        <v>13952</v>
      </c>
      <c r="CP257" s="32">
        <v>15535298</v>
      </c>
      <c r="CQ257" s="32">
        <v>224189</v>
      </c>
      <c r="CS257" s="32">
        <v>0</v>
      </c>
      <c r="CU257" s="32">
        <v>102500</v>
      </c>
      <c r="CV257" s="32">
        <v>18067</v>
      </c>
      <c r="CW257" s="32">
        <v>16321856</v>
      </c>
      <c r="CX257" s="32">
        <v>138689</v>
      </c>
      <c r="CZ257" s="32">
        <v>0</v>
      </c>
      <c r="DB257" s="32">
        <v>117500</v>
      </c>
      <c r="DC257" s="32">
        <v>11158</v>
      </c>
      <c r="DD257" s="32">
        <v>16009762</v>
      </c>
      <c r="DE257" s="32">
        <v>138689</v>
      </c>
      <c r="DG257" s="32">
        <v>0</v>
      </c>
      <c r="DI257" s="32">
        <v>188634</v>
      </c>
      <c r="DJ257" s="32">
        <v>13844</v>
      </c>
      <c r="DK257" s="32">
        <v>16292081</v>
      </c>
      <c r="DL257" s="32">
        <v>153689</v>
      </c>
      <c r="DN257" s="32">
        <v>0</v>
      </c>
      <c r="DP257" s="32">
        <v>469480</v>
      </c>
      <c r="DQ257" s="32">
        <v>14073</v>
      </c>
      <c r="DR257" s="32">
        <v>15466837</v>
      </c>
      <c r="DS257" s="32">
        <v>299748</v>
      </c>
      <c r="DU257" s="32">
        <v>0</v>
      </c>
      <c r="DW257" s="32">
        <v>409651</v>
      </c>
      <c r="DX257" s="38">
        <v>27074</v>
      </c>
      <c r="DY257" s="36">
        <v>16348356</v>
      </c>
      <c r="DZ257" s="36">
        <v>300950</v>
      </c>
      <c r="EA257" s="35"/>
      <c r="EB257" s="32">
        <v>0</v>
      </c>
      <c r="ED257" s="32">
        <v>398651</v>
      </c>
      <c r="EE257" s="32">
        <v>20407</v>
      </c>
      <c r="EF257" s="32">
        <v>16394762</v>
      </c>
      <c r="EG257" s="32">
        <v>299150</v>
      </c>
      <c r="EI257" s="32">
        <v>0</v>
      </c>
      <c r="EK257" s="32">
        <v>398651</v>
      </c>
      <c r="EL257" s="32">
        <v>12400</v>
      </c>
      <c r="EM257" s="32">
        <v>16496716</v>
      </c>
      <c r="EN257" s="32">
        <v>835495</v>
      </c>
      <c r="EP257" s="32">
        <v>0</v>
      </c>
      <c r="ER257" s="32">
        <v>398651</v>
      </c>
      <c r="ES257" s="32">
        <v>14529</v>
      </c>
      <c r="ET257" s="32">
        <v>16798990</v>
      </c>
      <c r="EU257" s="32">
        <v>1121510</v>
      </c>
      <c r="EW257" s="32">
        <v>0</v>
      </c>
      <c r="EY257" s="32">
        <v>305455</v>
      </c>
      <c r="EZ257" s="32">
        <v>3098</v>
      </c>
      <c r="FA257" s="32">
        <v>17088272</v>
      </c>
      <c r="FB257" s="32">
        <v>1356788</v>
      </c>
      <c r="FD257" s="32">
        <v>0</v>
      </c>
      <c r="FF257" s="32">
        <v>305455</v>
      </c>
      <c r="FG257" s="32">
        <v>4901</v>
      </c>
      <c r="FH257" s="32">
        <v>17880406</v>
      </c>
      <c r="FI257" s="32">
        <v>704232</v>
      </c>
      <c r="FK257" s="32">
        <v>0</v>
      </c>
      <c r="FM257" s="32">
        <v>305455</v>
      </c>
      <c r="FN257" s="32">
        <v>5930</v>
      </c>
      <c r="FO257" s="5">
        <v>17987731</v>
      </c>
      <c r="FP257" s="5">
        <v>853778</v>
      </c>
      <c r="FQ257" s="5">
        <v>0</v>
      </c>
      <c r="FR257" s="5">
        <v>0</v>
      </c>
      <c r="FS257" s="5">
        <v>0</v>
      </c>
      <c r="FT257" s="5">
        <v>255455</v>
      </c>
      <c r="FU257" s="5">
        <v>3224</v>
      </c>
      <c r="FV257" s="5">
        <v>18011798</v>
      </c>
      <c r="FW257" s="5">
        <v>914497</v>
      </c>
      <c r="FX257" s="5">
        <v>0</v>
      </c>
      <c r="FY257" s="5">
        <v>0</v>
      </c>
      <c r="FZ257" s="5">
        <v>0</v>
      </c>
      <c r="GA257" s="5">
        <v>255455</v>
      </c>
      <c r="GB257" s="5">
        <v>3783</v>
      </c>
      <c r="GC257" s="5">
        <v>17860681</v>
      </c>
      <c r="GD257" s="5">
        <v>1018069</v>
      </c>
      <c r="GE257" s="5">
        <v>0</v>
      </c>
      <c r="GF257" s="5">
        <v>0</v>
      </c>
      <c r="GG257" s="5">
        <v>0</v>
      </c>
      <c r="GH257" s="5">
        <v>255455</v>
      </c>
      <c r="GI257" s="5">
        <v>1392</v>
      </c>
      <c r="GJ257" s="5">
        <f>INDEX(Sheet1!$D$2:$D$434,MATCH(Data!B257,Sheet1!$B$2:$B$434,0))</f>
        <v>18135265</v>
      </c>
      <c r="GK257" s="5">
        <f>INDEX(Sheet1!$E$2:$E$434,MATCH(Data!B257,Sheet1!$B$2:$B$434,0))</f>
        <v>1115447</v>
      </c>
      <c r="GL257" s="5">
        <f>INDEX(Sheet1!$H$2:$H$434,MATCH(Data!B257,Sheet1!$B$2:$B$434,0))</f>
        <v>0</v>
      </c>
      <c r="GM257" s="5">
        <f>INDEX(Sheet1!$K$2:$K$434,MATCH(Data!B257,Sheet1!$B$2:$B$434,0))</f>
        <v>0</v>
      </c>
      <c r="GN257" s="5">
        <f>INDEX(Sheet1!$F$2:$F$434,MATCH(Data!B257,Sheet1!$B$2:$B$434,0))</f>
        <v>0</v>
      </c>
      <c r="GO257" s="5">
        <f>INDEX(Sheet1!$I$2:$I$434,MATCH(Data!B257,Sheet1!$B$2:$B$434,0))</f>
        <v>342000</v>
      </c>
      <c r="GP257" s="5">
        <f>INDEX(Sheet1!$J$2:$J$434,MATCH(Data!B257,Sheet1!$B$2:$B$434,0))</f>
        <v>403</v>
      </c>
      <c r="GQ257" s="5">
        <v>18001524</v>
      </c>
      <c r="GR257" s="5">
        <v>586168</v>
      </c>
      <c r="GS257" s="5">
        <v>0</v>
      </c>
      <c r="GT257" s="5">
        <v>0</v>
      </c>
      <c r="GU257" s="5">
        <v>0</v>
      </c>
      <c r="GV257" s="5">
        <v>300000</v>
      </c>
      <c r="GW257" s="5">
        <v>819</v>
      </c>
    </row>
    <row r="258" spans="1:205" ht="12.75">
      <c r="A258" s="32">
        <v>3976</v>
      </c>
      <c r="B258" s="32" t="s">
        <v>339</v>
      </c>
      <c r="C258" s="32">
        <v>10271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625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1000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1500</v>
      </c>
      <c r="Y258" s="32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2000</v>
      </c>
      <c r="AF258" s="32">
        <v>0</v>
      </c>
      <c r="AG258" s="32">
        <v>0</v>
      </c>
      <c r="AH258" s="32">
        <v>0</v>
      </c>
      <c r="AI258" s="32">
        <v>0</v>
      </c>
      <c r="AJ258" s="32">
        <v>0</v>
      </c>
      <c r="AK258" s="32">
        <v>0</v>
      </c>
      <c r="AL258" s="32">
        <v>2000</v>
      </c>
      <c r="AM258" s="32">
        <v>0</v>
      </c>
      <c r="AN258" s="32">
        <v>0</v>
      </c>
      <c r="AO258" s="32">
        <v>0</v>
      </c>
      <c r="AP258" s="32">
        <v>0</v>
      </c>
      <c r="AQ258" s="32">
        <v>0</v>
      </c>
      <c r="AR258" s="32">
        <v>0</v>
      </c>
      <c r="AS258" s="32">
        <v>10000</v>
      </c>
      <c r="AT258" s="32">
        <v>0</v>
      </c>
      <c r="AU258" s="32">
        <v>0</v>
      </c>
      <c r="AV258" s="32">
        <v>0</v>
      </c>
      <c r="AW258" s="32">
        <v>0</v>
      </c>
      <c r="AX258" s="32">
        <v>0</v>
      </c>
      <c r="AY258" s="32">
        <v>0</v>
      </c>
      <c r="AZ258" s="32">
        <v>5000</v>
      </c>
      <c r="BA258" s="32">
        <v>0</v>
      </c>
      <c r="BB258" s="32">
        <v>0</v>
      </c>
      <c r="BC258" s="32">
        <v>0</v>
      </c>
      <c r="BD258" s="32">
        <v>0</v>
      </c>
      <c r="BE258" s="32">
        <v>0</v>
      </c>
      <c r="BF258" s="32">
        <v>0</v>
      </c>
      <c r="BG258" s="32">
        <v>5000</v>
      </c>
      <c r="BH258" s="32">
        <v>0</v>
      </c>
      <c r="BI258" s="32">
        <v>0</v>
      </c>
      <c r="BJ258" s="32">
        <v>0</v>
      </c>
      <c r="BK258" s="32">
        <v>0</v>
      </c>
      <c r="BL258" s="32">
        <v>0</v>
      </c>
      <c r="BM258" s="32">
        <v>0</v>
      </c>
      <c r="BN258" s="32">
        <v>5000</v>
      </c>
      <c r="BO258" s="32">
        <v>0</v>
      </c>
      <c r="BP258" s="32">
        <v>0</v>
      </c>
      <c r="BQ258" s="32">
        <v>0</v>
      </c>
      <c r="BR258" s="32">
        <v>0</v>
      </c>
      <c r="BS258" s="32">
        <v>0</v>
      </c>
      <c r="BT258" s="32">
        <v>0</v>
      </c>
      <c r="BU258" s="32">
        <v>5000</v>
      </c>
      <c r="BV258" s="32">
        <v>0</v>
      </c>
      <c r="BW258" s="32">
        <v>0</v>
      </c>
      <c r="BX258" s="32">
        <v>0</v>
      </c>
      <c r="BY258" s="32">
        <v>0</v>
      </c>
      <c r="BZ258" s="32">
        <v>0</v>
      </c>
      <c r="CA258" s="32">
        <v>0</v>
      </c>
      <c r="CB258" s="32">
        <v>5000</v>
      </c>
      <c r="CC258" s="32">
        <v>0</v>
      </c>
      <c r="CD258" s="32">
        <v>0</v>
      </c>
      <c r="CE258" s="32">
        <v>0</v>
      </c>
      <c r="CF258" s="32">
        <v>0</v>
      </c>
      <c r="CG258" s="32">
        <v>0</v>
      </c>
      <c r="CH258" s="32">
        <v>0</v>
      </c>
      <c r="CI258" s="32">
        <v>5000</v>
      </c>
      <c r="CL258" s="32">
        <v>0</v>
      </c>
      <c r="CO258" s="32">
        <v>0</v>
      </c>
      <c r="CP258" s="32">
        <v>5000</v>
      </c>
      <c r="CS258" s="32">
        <v>0</v>
      </c>
      <c r="CV258" s="32">
        <v>0</v>
      </c>
      <c r="CW258" s="32">
        <v>5000</v>
      </c>
      <c r="CZ258" s="32">
        <v>0</v>
      </c>
      <c r="DC258" s="32">
        <v>0</v>
      </c>
      <c r="DD258" s="32">
        <v>5000</v>
      </c>
      <c r="DG258" s="32">
        <v>0</v>
      </c>
      <c r="DK258" s="32">
        <v>5000</v>
      </c>
      <c r="DN258" s="32">
        <v>0</v>
      </c>
      <c r="DR258" s="32">
        <v>5000</v>
      </c>
      <c r="DU258" s="32">
        <v>0</v>
      </c>
      <c r="DX258" s="35"/>
      <c r="DY258" s="36">
        <v>5000</v>
      </c>
      <c r="DZ258" s="37"/>
      <c r="EA258" s="35"/>
      <c r="EB258" s="32">
        <v>0</v>
      </c>
      <c r="EF258" s="32">
        <v>5000</v>
      </c>
      <c r="EI258" s="32">
        <v>0</v>
      </c>
      <c r="EM258" s="32">
        <v>5000</v>
      </c>
      <c r="EP258" s="32">
        <v>0</v>
      </c>
      <c r="ET258" s="32">
        <v>5000</v>
      </c>
      <c r="EW258" s="32">
        <v>0</v>
      </c>
      <c r="FA258" s="32">
        <v>5000</v>
      </c>
      <c r="FD258" s="32">
        <v>0</v>
      </c>
      <c r="FH258" s="32">
        <v>5000</v>
      </c>
      <c r="FK258" s="32">
        <v>0</v>
      </c>
      <c r="FO258" s="5">
        <v>5000</v>
      </c>
      <c r="FP258" s="5">
        <v>0</v>
      </c>
      <c r="FQ258" s="5">
        <v>0</v>
      </c>
      <c r="FR258" s="5">
        <v>0</v>
      </c>
      <c r="FS258" s="5">
        <v>0</v>
      </c>
      <c r="FT258" s="5">
        <v>0</v>
      </c>
      <c r="FU258" s="5">
        <v>0</v>
      </c>
      <c r="FV258" s="5">
        <v>5000</v>
      </c>
      <c r="FW258" s="5">
        <v>0</v>
      </c>
      <c r="FX258" s="5">
        <v>0</v>
      </c>
      <c r="FY258" s="5">
        <v>0</v>
      </c>
      <c r="FZ258" s="5">
        <v>0</v>
      </c>
      <c r="GA258" s="5">
        <v>0</v>
      </c>
      <c r="GB258" s="5">
        <v>0</v>
      </c>
      <c r="GC258" s="5">
        <v>5000</v>
      </c>
      <c r="GD258" s="5">
        <v>0</v>
      </c>
      <c r="GE258" s="5">
        <v>0</v>
      </c>
      <c r="GF258" s="5">
        <v>0</v>
      </c>
      <c r="GG258" s="5">
        <v>0</v>
      </c>
      <c r="GH258" s="5">
        <v>0</v>
      </c>
      <c r="GI258" s="5">
        <v>0</v>
      </c>
      <c r="GJ258" s="5">
        <f>INDEX(Sheet1!$D$2:$D$434,MATCH(Data!B258,Sheet1!$B$2:$B$434,0))</f>
        <v>5000</v>
      </c>
      <c r="GK258" s="5">
        <f>INDEX(Sheet1!$E$2:$E$434,MATCH(Data!B258,Sheet1!$B$2:$B$434,0))</f>
        <v>0</v>
      </c>
      <c r="GL258" s="5">
        <f>INDEX(Sheet1!$H$2:$H$434,MATCH(Data!B258,Sheet1!$B$2:$B$434,0))</f>
        <v>0</v>
      </c>
      <c r="GM258" s="5">
        <f>INDEX(Sheet1!$K$2:$K$434,MATCH(Data!B258,Sheet1!$B$2:$B$434,0))</f>
        <v>0</v>
      </c>
      <c r="GN258" s="5">
        <f>INDEX(Sheet1!$F$2:$F$434,MATCH(Data!B258,Sheet1!$B$2:$B$434,0))</f>
        <v>0</v>
      </c>
      <c r="GO258" s="5">
        <f>INDEX(Sheet1!$I$2:$I$434,MATCH(Data!B258,Sheet1!$B$2:$B$434,0))</f>
        <v>0</v>
      </c>
      <c r="GP258" s="5">
        <f>INDEX(Sheet1!$J$2:$J$434,MATCH(Data!B258,Sheet1!$B$2:$B$434,0))</f>
        <v>0</v>
      </c>
      <c r="GQ258" s="5">
        <v>5000</v>
      </c>
      <c r="GR258" s="5">
        <v>0</v>
      </c>
      <c r="GS258" s="5">
        <v>0</v>
      </c>
      <c r="GT258" s="5">
        <v>0</v>
      </c>
      <c r="GU258" s="5">
        <v>0</v>
      </c>
      <c r="GV258" s="5">
        <v>0</v>
      </c>
      <c r="GW258" s="5">
        <v>0</v>
      </c>
    </row>
    <row r="259" spans="1:205" ht="12.75">
      <c r="A259" s="32">
        <v>4690</v>
      </c>
      <c r="B259" s="32" t="s">
        <v>340</v>
      </c>
      <c r="C259" s="32">
        <v>530351</v>
      </c>
      <c r="D259" s="32">
        <v>0</v>
      </c>
      <c r="E259" s="32">
        <v>26616</v>
      </c>
      <c r="F259" s="32">
        <v>0</v>
      </c>
      <c r="G259" s="32">
        <v>0</v>
      </c>
      <c r="H259" s="32">
        <v>0</v>
      </c>
      <c r="I259" s="32">
        <v>0</v>
      </c>
      <c r="J259" s="32">
        <v>571951</v>
      </c>
      <c r="K259" s="32">
        <v>0</v>
      </c>
      <c r="L259" s="32">
        <v>21200</v>
      </c>
      <c r="M259" s="32">
        <v>0</v>
      </c>
      <c r="N259" s="32">
        <v>0</v>
      </c>
      <c r="O259" s="32">
        <v>0</v>
      </c>
      <c r="P259" s="32">
        <v>0</v>
      </c>
      <c r="Q259" s="32">
        <v>546935</v>
      </c>
      <c r="R259" s="32">
        <v>0</v>
      </c>
      <c r="S259" s="32">
        <v>79290</v>
      </c>
      <c r="T259" s="32">
        <v>0</v>
      </c>
      <c r="U259" s="32">
        <v>0</v>
      </c>
      <c r="V259" s="32">
        <v>0</v>
      </c>
      <c r="W259" s="32">
        <v>0</v>
      </c>
      <c r="X259" s="32">
        <v>430993</v>
      </c>
      <c r="Y259" s="32">
        <v>0</v>
      </c>
      <c r="Z259" s="32">
        <v>79291</v>
      </c>
      <c r="AA259" s="32">
        <v>0</v>
      </c>
      <c r="AB259" s="32">
        <v>0</v>
      </c>
      <c r="AC259" s="32">
        <v>0</v>
      </c>
      <c r="AD259" s="32">
        <v>0</v>
      </c>
      <c r="AE259" s="32">
        <v>393939</v>
      </c>
      <c r="AF259" s="32">
        <v>0</v>
      </c>
      <c r="AG259" s="32">
        <v>79140</v>
      </c>
      <c r="AH259" s="32">
        <v>0</v>
      </c>
      <c r="AI259" s="32">
        <v>0</v>
      </c>
      <c r="AJ259" s="32">
        <v>0</v>
      </c>
      <c r="AK259" s="32">
        <v>0</v>
      </c>
      <c r="AL259" s="32">
        <v>460675</v>
      </c>
      <c r="AM259" s="32">
        <v>0</v>
      </c>
      <c r="AN259" s="32">
        <v>111200</v>
      </c>
      <c r="AO259" s="32">
        <v>0</v>
      </c>
      <c r="AP259" s="32">
        <v>0</v>
      </c>
      <c r="AQ259" s="32">
        <v>0</v>
      </c>
      <c r="AR259" s="32">
        <v>0</v>
      </c>
      <c r="AS259" s="32">
        <v>520255</v>
      </c>
      <c r="AT259" s="32">
        <v>0</v>
      </c>
      <c r="AU259" s="32">
        <v>110596</v>
      </c>
      <c r="AV259" s="32">
        <v>0</v>
      </c>
      <c r="AW259" s="32">
        <v>0</v>
      </c>
      <c r="AX259" s="32">
        <v>0</v>
      </c>
      <c r="AY259" s="32">
        <v>0</v>
      </c>
      <c r="AZ259" s="32">
        <v>489905</v>
      </c>
      <c r="BA259" s="32">
        <v>0</v>
      </c>
      <c r="BB259" s="32">
        <v>107574</v>
      </c>
      <c r="BC259" s="32">
        <v>0</v>
      </c>
      <c r="BD259" s="32">
        <v>0</v>
      </c>
      <c r="BE259" s="32">
        <v>0</v>
      </c>
      <c r="BF259" s="32">
        <v>0</v>
      </c>
      <c r="BG259" s="32">
        <v>546301</v>
      </c>
      <c r="BH259" s="32">
        <v>0</v>
      </c>
      <c r="BI259" s="32">
        <v>108194</v>
      </c>
      <c r="BJ259" s="32">
        <v>0</v>
      </c>
      <c r="BK259" s="32">
        <v>0</v>
      </c>
      <c r="BL259" s="32">
        <v>0</v>
      </c>
      <c r="BM259" s="32">
        <v>0</v>
      </c>
      <c r="BN259" s="32">
        <v>588102</v>
      </c>
      <c r="BO259" s="32">
        <v>0</v>
      </c>
      <c r="BP259" s="32">
        <v>106035</v>
      </c>
      <c r="BQ259" s="32">
        <v>0</v>
      </c>
      <c r="BR259" s="32">
        <v>0</v>
      </c>
      <c r="BS259" s="32">
        <v>0</v>
      </c>
      <c r="BT259" s="32">
        <v>0</v>
      </c>
      <c r="BU259" s="32">
        <v>561540</v>
      </c>
      <c r="BV259" s="32">
        <v>0</v>
      </c>
      <c r="BW259" s="32">
        <v>104655</v>
      </c>
      <c r="BX259" s="32">
        <v>0</v>
      </c>
      <c r="BY259" s="32">
        <v>0</v>
      </c>
      <c r="BZ259" s="32">
        <v>0</v>
      </c>
      <c r="CA259" s="32">
        <v>0</v>
      </c>
      <c r="CB259" s="32">
        <v>685181</v>
      </c>
      <c r="CC259" s="32">
        <v>0</v>
      </c>
      <c r="CD259" s="32">
        <v>102248</v>
      </c>
      <c r="CE259" s="32">
        <v>0</v>
      </c>
      <c r="CF259" s="32">
        <v>0</v>
      </c>
      <c r="CG259" s="32">
        <v>0</v>
      </c>
      <c r="CH259" s="32">
        <v>0</v>
      </c>
      <c r="CI259" s="32">
        <v>756548</v>
      </c>
      <c r="CK259" s="32">
        <v>98854</v>
      </c>
      <c r="CL259" s="32">
        <v>0</v>
      </c>
      <c r="CO259" s="32">
        <v>0</v>
      </c>
      <c r="CP259" s="32">
        <v>1188470</v>
      </c>
      <c r="CR259" s="32">
        <v>100351</v>
      </c>
      <c r="CS259" s="32">
        <v>0</v>
      </c>
      <c r="CV259" s="32">
        <v>0</v>
      </c>
      <c r="CW259" s="32">
        <v>1185665</v>
      </c>
      <c r="CY259" s="32">
        <v>101062</v>
      </c>
      <c r="CZ259" s="32">
        <v>0</v>
      </c>
      <c r="DC259" s="32">
        <v>0</v>
      </c>
      <c r="DD259" s="32">
        <v>1218881</v>
      </c>
      <c r="DF259" s="32">
        <v>103821</v>
      </c>
      <c r="DG259" s="32">
        <v>0</v>
      </c>
      <c r="DK259" s="32">
        <v>1399851</v>
      </c>
      <c r="DM259" s="32">
        <v>75000</v>
      </c>
      <c r="DN259" s="32">
        <v>0</v>
      </c>
      <c r="DR259" s="32">
        <v>1399764</v>
      </c>
      <c r="DT259" s="32">
        <v>71270</v>
      </c>
      <c r="DU259" s="32">
        <v>0</v>
      </c>
      <c r="DX259" s="35"/>
      <c r="DY259" s="36">
        <v>1404018</v>
      </c>
      <c r="DZ259" s="37"/>
      <c r="EA259" s="38">
        <v>69949</v>
      </c>
      <c r="EB259" s="32">
        <v>0</v>
      </c>
      <c r="EF259" s="32">
        <v>1406196</v>
      </c>
      <c r="EH259" s="32">
        <v>67231</v>
      </c>
      <c r="EI259" s="32">
        <v>0</v>
      </c>
      <c r="EM259" s="32">
        <v>1437010</v>
      </c>
      <c r="EO259" s="32">
        <v>21816</v>
      </c>
      <c r="EP259" s="32">
        <v>0</v>
      </c>
      <c r="ET259" s="32">
        <v>1451265</v>
      </c>
      <c r="EW259" s="32">
        <v>0</v>
      </c>
      <c r="FA259" s="32">
        <v>1530531</v>
      </c>
      <c r="FD259" s="32">
        <v>0</v>
      </c>
      <c r="FH259" s="32">
        <v>1613384</v>
      </c>
      <c r="FK259" s="32">
        <v>0</v>
      </c>
      <c r="FM259" s="32"/>
      <c r="FO259" s="5">
        <v>1473549</v>
      </c>
      <c r="FP259" s="5">
        <v>0</v>
      </c>
      <c r="FQ259" s="5">
        <v>0</v>
      </c>
      <c r="FR259" s="5">
        <v>0</v>
      </c>
      <c r="FS259" s="5">
        <v>0</v>
      </c>
      <c r="FT259" s="5">
        <v>0</v>
      </c>
      <c r="FU259" s="5">
        <v>0</v>
      </c>
      <c r="FV259" s="5">
        <v>1360278</v>
      </c>
      <c r="FW259" s="5">
        <v>0</v>
      </c>
      <c r="FX259" s="5">
        <v>0</v>
      </c>
      <c r="FY259" s="5">
        <v>0</v>
      </c>
      <c r="FZ259" s="5">
        <v>0</v>
      </c>
      <c r="GA259" s="5">
        <v>0</v>
      </c>
      <c r="GB259" s="5">
        <v>0</v>
      </c>
      <c r="GC259" s="5">
        <v>1388577</v>
      </c>
      <c r="GD259" s="5">
        <v>0</v>
      </c>
      <c r="GE259" s="5">
        <v>0</v>
      </c>
      <c r="GF259" s="5">
        <v>0</v>
      </c>
      <c r="GG259" s="5">
        <v>0</v>
      </c>
      <c r="GH259" s="5">
        <v>0</v>
      </c>
      <c r="GI259" s="5">
        <v>0</v>
      </c>
      <c r="GJ259" s="5">
        <f>INDEX(Sheet1!$D$2:$D$434,MATCH(Data!B259,Sheet1!$B$2:$B$434,0))</f>
        <v>1575556</v>
      </c>
      <c r="GK259" s="5">
        <f>INDEX(Sheet1!$E$2:$E$434,MATCH(Data!B259,Sheet1!$B$2:$B$434,0))</f>
        <v>0</v>
      </c>
      <c r="GL259" s="5">
        <f>INDEX(Sheet1!$H$2:$H$434,MATCH(Data!B259,Sheet1!$B$2:$B$434,0))</f>
        <v>0</v>
      </c>
      <c r="GM259" s="5">
        <f>INDEX(Sheet1!$K$2:$K$434,MATCH(Data!B259,Sheet1!$B$2:$B$434,0))</f>
        <v>0</v>
      </c>
      <c r="GN259" s="5">
        <f>INDEX(Sheet1!$F$2:$F$434,MATCH(Data!B259,Sheet1!$B$2:$B$434,0))</f>
        <v>0</v>
      </c>
      <c r="GO259" s="5">
        <f>INDEX(Sheet1!$I$2:$I$434,MATCH(Data!B259,Sheet1!$B$2:$B$434,0))</f>
        <v>0</v>
      </c>
      <c r="GP259" s="5">
        <f>INDEX(Sheet1!$J$2:$J$434,MATCH(Data!B259,Sheet1!$B$2:$B$434,0))</f>
        <v>0</v>
      </c>
      <c r="GQ259" s="5">
        <v>1660287</v>
      </c>
      <c r="GR259" s="5">
        <v>0</v>
      </c>
      <c r="GS259" s="5">
        <v>0</v>
      </c>
      <c r="GT259" s="5">
        <v>0</v>
      </c>
      <c r="GU259" s="5">
        <v>0</v>
      </c>
      <c r="GV259" s="5">
        <v>0</v>
      </c>
      <c r="GW259" s="5">
        <v>0</v>
      </c>
    </row>
    <row r="260" spans="1:205" ht="12.75">
      <c r="A260" s="32">
        <v>2016</v>
      </c>
      <c r="B260" s="32" t="s">
        <v>341</v>
      </c>
      <c r="C260" s="32">
        <v>1213582</v>
      </c>
      <c r="D260" s="32">
        <v>0</v>
      </c>
      <c r="E260" s="32">
        <v>6400</v>
      </c>
      <c r="F260" s="32">
        <v>0</v>
      </c>
      <c r="G260" s="32">
        <v>0</v>
      </c>
      <c r="H260" s="32">
        <v>1000</v>
      </c>
      <c r="I260" s="32">
        <v>0</v>
      </c>
      <c r="J260" s="32">
        <v>1307295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370</v>
      </c>
      <c r="Q260" s="32">
        <v>1233877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226.67</v>
      </c>
      <c r="X260" s="32">
        <v>813716</v>
      </c>
      <c r="Y260" s="32">
        <v>0</v>
      </c>
      <c r="Z260" s="32">
        <v>133357</v>
      </c>
      <c r="AA260" s="32">
        <v>0</v>
      </c>
      <c r="AB260" s="32">
        <v>0</v>
      </c>
      <c r="AC260" s="32">
        <v>0</v>
      </c>
      <c r="AD260" s="32">
        <v>379</v>
      </c>
      <c r="AE260" s="32">
        <v>831215</v>
      </c>
      <c r="AF260" s="32">
        <v>0</v>
      </c>
      <c r="AG260" s="32">
        <v>185157</v>
      </c>
      <c r="AH260" s="32">
        <v>0</v>
      </c>
      <c r="AI260" s="32">
        <v>0</v>
      </c>
      <c r="AJ260" s="32">
        <v>0</v>
      </c>
      <c r="AK260" s="32">
        <v>828</v>
      </c>
      <c r="AL260" s="32">
        <v>384097</v>
      </c>
      <c r="AM260" s="32">
        <v>0</v>
      </c>
      <c r="AN260" s="32">
        <v>734795</v>
      </c>
      <c r="AO260" s="32">
        <v>0</v>
      </c>
      <c r="AP260" s="32">
        <v>0</v>
      </c>
      <c r="AQ260" s="32">
        <v>0</v>
      </c>
      <c r="AR260" s="32">
        <v>28</v>
      </c>
      <c r="AS260" s="32">
        <v>482935</v>
      </c>
      <c r="AT260" s="32">
        <v>0</v>
      </c>
      <c r="AU260" s="32">
        <v>789758</v>
      </c>
      <c r="AV260" s="32">
        <v>0</v>
      </c>
      <c r="AW260" s="32">
        <v>0</v>
      </c>
      <c r="AX260" s="32">
        <v>0</v>
      </c>
      <c r="AY260" s="32">
        <v>13</v>
      </c>
      <c r="AZ260" s="32">
        <v>648727.06</v>
      </c>
      <c r="BA260" s="32">
        <v>0</v>
      </c>
      <c r="BB260" s="32">
        <v>800000</v>
      </c>
      <c r="BC260" s="32">
        <v>0</v>
      </c>
      <c r="BD260" s="32">
        <v>0</v>
      </c>
      <c r="BE260" s="32">
        <v>0</v>
      </c>
      <c r="BF260" s="32">
        <v>0</v>
      </c>
      <c r="BG260" s="32">
        <v>648705.63</v>
      </c>
      <c r="BH260" s="32">
        <v>0</v>
      </c>
      <c r="BI260" s="32">
        <v>812000</v>
      </c>
      <c r="BJ260" s="32">
        <v>0</v>
      </c>
      <c r="BK260" s="32">
        <v>0</v>
      </c>
      <c r="BL260" s="32">
        <v>1200</v>
      </c>
      <c r="BM260" s="32">
        <v>11.56</v>
      </c>
      <c r="BN260" s="32">
        <v>764923</v>
      </c>
      <c r="BO260" s="32">
        <v>0</v>
      </c>
      <c r="BP260" s="32">
        <v>660336</v>
      </c>
      <c r="BQ260" s="32">
        <v>0</v>
      </c>
      <c r="BR260" s="32">
        <v>0</v>
      </c>
      <c r="BS260" s="32">
        <v>1200</v>
      </c>
      <c r="BT260" s="32">
        <v>0</v>
      </c>
      <c r="BU260" s="32">
        <v>918273</v>
      </c>
      <c r="BV260" s="32">
        <v>0</v>
      </c>
      <c r="BW260" s="32">
        <v>676000</v>
      </c>
      <c r="BX260" s="32">
        <v>0</v>
      </c>
      <c r="BY260" s="32">
        <v>0</v>
      </c>
      <c r="BZ260" s="32">
        <v>1200</v>
      </c>
      <c r="CA260" s="32">
        <v>371</v>
      </c>
      <c r="CB260" s="32">
        <v>930274</v>
      </c>
      <c r="CC260" s="32">
        <v>0</v>
      </c>
      <c r="CD260" s="32">
        <v>664000</v>
      </c>
      <c r="CE260" s="32">
        <v>0</v>
      </c>
      <c r="CF260" s="32">
        <v>0</v>
      </c>
      <c r="CG260" s="32">
        <v>1200</v>
      </c>
      <c r="CH260" s="32">
        <v>370</v>
      </c>
      <c r="CI260" s="32">
        <v>1024443</v>
      </c>
      <c r="CK260" s="32">
        <v>645000</v>
      </c>
      <c r="CL260" s="32">
        <v>0</v>
      </c>
      <c r="CN260" s="32">
        <v>1200</v>
      </c>
      <c r="CO260" s="32">
        <v>935</v>
      </c>
      <c r="CP260" s="32">
        <v>955724</v>
      </c>
      <c r="CQ260" s="32">
        <v>44404.75</v>
      </c>
      <c r="CR260" s="32">
        <v>593883.39</v>
      </c>
      <c r="CS260" s="32">
        <v>0</v>
      </c>
      <c r="CU260" s="32">
        <v>1200</v>
      </c>
      <c r="CV260" s="32">
        <v>60</v>
      </c>
      <c r="CW260" s="32">
        <v>1065875</v>
      </c>
      <c r="CX260" s="32">
        <v>28518.25</v>
      </c>
      <c r="CY260" s="32">
        <v>534356.43</v>
      </c>
      <c r="CZ260" s="32">
        <v>0</v>
      </c>
      <c r="DB260" s="32">
        <v>1200</v>
      </c>
      <c r="DC260" s="32">
        <v>124.94</v>
      </c>
      <c r="DD260" s="32">
        <v>1394160</v>
      </c>
      <c r="DE260" s="32">
        <v>22211.24</v>
      </c>
      <c r="DF260" s="32">
        <v>287121.09</v>
      </c>
      <c r="DG260" s="32">
        <v>0</v>
      </c>
      <c r="DI260" s="32">
        <v>1200</v>
      </c>
      <c r="DJ260" s="32">
        <v>267</v>
      </c>
      <c r="DK260" s="32">
        <v>1608600</v>
      </c>
      <c r="DL260" s="32">
        <v>2736.45</v>
      </c>
      <c r="DM260" s="32">
        <v>246731.8</v>
      </c>
      <c r="DN260" s="32">
        <v>0</v>
      </c>
      <c r="DP260" s="32">
        <v>1200</v>
      </c>
      <c r="DR260" s="32">
        <v>1787974</v>
      </c>
      <c r="DU260" s="32">
        <v>0</v>
      </c>
      <c r="DW260" s="32">
        <v>1500</v>
      </c>
      <c r="DX260" s="38">
        <v>1207</v>
      </c>
      <c r="DY260" s="36">
        <v>1702222</v>
      </c>
      <c r="DZ260" s="37"/>
      <c r="EA260" s="35"/>
      <c r="EB260" s="32">
        <v>0</v>
      </c>
      <c r="ED260" s="32">
        <v>1500</v>
      </c>
      <c r="EF260" s="32">
        <v>1707121</v>
      </c>
      <c r="EI260" s="32">
        <v>0</v>
      </c>
      <c r="EK260" s="32">
        <v>1500</v>
      </c>
      <c r="EM260" s="32">
        <v>1737748</v>
      </c>
      <c r="EP260" s="32">
        <v>0</v>
      </c>
      <c r="ER260" s="32">
        <v>1500</v>
      </c>
      <c r="ET260" s="32">
        <v>1767221</v>
      </c>
      <c r="EW260" s="32">
        <v>0</v>
      </c>
      <c r="EY260" s="32">
        <v>1500</v>
      </c>
      <c r="FA260" s="32">
        <v>1711922</v>
      </c>
      <c r="FD260" s="32">
        <v>0</v>
      </c>
      <c r="FF260" s="32">
        <v>41500</v>
      </c>
      <c r="FH260" s="32">
        <v>1631196</v>
      </c>
      <c r="FI260" s="32">
        <v>110769</v>
      </c>
      <c r="FJ260" s="32"/>
      <c r="FK260" s="32">
        <v>0</v>
      </c>
      <c r="FM260" s="32">
        <v>26000</v>
      </c>
      <c r="FO260" s="5">
        <v>1726222</v>
      </c>
      <c r="FP260" s="5">
        <v>110769</v>
      </c>
      <c r="FQ260" s="5">
        <v>0</v>
      </c>
      <c r="FR260" s="5">
        <v>0</v>
      </c>
      <c r="FS260" s="5">
        <v>0</v>
      </c>
      <c r="FT260" s="5">
        <v>30000</v>
      </c>
      <c r="FU260" s="5">
        <v>0</v>
      </c>
      <c r="FV260" s="5">
        <v>1591893</v>
      </c>
      <c r="FW260" s="5">
        <v>110769</v>
      </c>
      <c r="FX260" s="5">
        <v>0</v>
      </c>
      <c r="FY260" s="5">
        <v>0</v>
      </c>
      <c r="FZ260" s="5">
        <v>0</v>
      </c>
      <c r="GA260" s="5">
        <v>26000</v>
      </c>
      <c r="GB260" s="5">
        <v>0</v>
      </c>
      <c r="GC260" s="5">
        <v>1518150</v>
      </c>
      <c r="GD260" s="5">
        <v>110769</v>
      </c>
      <c r="GE260" s="5">
        <v>0</v>
      </c>
      <c r="GF260" s="5">
        <v>0</v>
      </c>
      <c r="GG260" s="5">
        <v>0</v>
      </c>
      <c r="GH260" s="5">
        <v>65000</v>
      </c>
      <c r="GI260" s="5">
        <v>0</v>
      </c>
      <c r="GJ260" s="5">
        <f>INDEX(Sheet1!$D$2:$D$434,MATCH(Data!B260,Sheet1!$B$2:$B$434,0))</f>
        <v>1554799</v>
      </c>
      <c r="GK260" s="5">
        <f>INDEX(Sheet1!$E$2:$E$434,MATCH(Data!B260,Sheet1!$B$2:$B$434,0))</f>
        <v>110769</v>
      </c>
      <c r="GL260" s="5">
        <f>INDEX(Sheet1!$H$2:$H$434,MATCH(Data!B260,Sheet1!$B$2:$B$434,0))</f>
        <v>0</v>
      </c>
      <c r="GM260" s="5">
        <f>INDEX(Sheet1!$K$2:$K$434,MATCH(Data!B260,Sheet1!$B$2:$B$434,0))</f>
        <v>0</v>
      </c>
      <c r="GN260" s="5">
        <f>INDEX(Sheet1!$F$2:$F$434,MATCH(Data!B260,Sheet1!$B$2:$B$434,0))</f>
        <v>0</v>
      </c>
      <c r="GO260" s="5">
        <f>INDEX(Sheet1!$I$2:$I$434,MATCH(Data!B260,Sheet1!$B$2:$B$434,0))</f>
        <v>40000</v>
      </c>
      <c r="GP260" s="5">
        <f>INDEX(Sheet1!$J$2:$J$434,MATCH(Data!B260,Sheet1!$B$2:$B$434,0))</f>
        <v>0</v>
      </c>
      <c r="GQ260" s="5">
        <v>1728506</v>
      </c>
      <c r="GR260" s="5">
        <v>110769</v>
      </c>
      <c r="GS260" s="5">
        <v>0</v>
      </c>
      <c r="GT260" s="5">
        <v>0</v>
      </c>
      <c r="GU260" s="5">
        <v>0</v>
      </c>
      <c r="GV260" s="5">
        <v>0</v>
      </c>
      <c r="GW260" s="5">
        <v>0</v>
      </c>
    </row>
    <row r="261" spans="1:205" ht="12.75">
      <c r="A261" s="32">
        <v>3983</v>
      </c>
      <c r="B261" s="32" t="s">
        <v>342</v>
      </c>
      <c r="C261" s="32">
        <v>2306567</v>
      </c>
      <c r="D261" s="32">
        <v>0</v>
      </c>
      <c r="E261" s="32">
        <v>254880</v>
      </c>
      <c r="F261" s="32">
        <v>0</v>
      </c>
      <c r="G261" s="32">
        <v>0</v>
      </c>
      <c r="H261" s="32">
        <v>0</v>
      </c>
      <c r="I261" s="32">
        <v>0</v>
      </c>
      <c r="J261" s="32">
        <v>2449941</v>
      </c>
      <c r="K261" s="32">
        <v>0</v>
      </c>
      <c r="L261" s="32">
        <v>248300</v>
      </c>
      <c r="M261" s="32">
        <v>0</v>
      </c>
      <c r="N261" s="32">
        <v>0</v>
      </c>
      <c r="O261" s="32">
        <v>0</v>
      </c>
      <c r="P261" s="32">
        <v>0</v>
      </c>
      <c r="Q261" s="32">
        <v>2273374</v>
      </c>
      <c r="R261" s="32">
        <v>0</v>
      </c>
      <c r="S261" s="32">
        <v>255000</v>
      </c>
      <c r="T261" s="32">
        <v>0</v>
      </c>
      <c r="U261" s="32">
        <v>0</v>
      </c>
      <c r="V261" s="32">
        <v>0</v>
      </c>
      <c r="W261" s="32">
        <v>0</v>
      </c>
      <c r="X261" s="32">
        <v>1870479</v>
      </c>
      <c r="Y261" s="32">
        <v>0</v>
      </c>
      <c r="Z261" s="32">
        <v>249000</v>
      </c>
      <c r="AA261" s="32">
        <v>0</v>
      </c>
      <c r="AB261" s="32">
        <v>0</v>
      </c>
      <c r="AC261" s="32">
        <v>0</v>
      </c>
      <c r="AD261" s="32">
        <v>0</v>
      </c>
      <c r="AE261" s="32">
        <v>1778558</v>
      </c>
      <c r="AF261" s="32">
        <v>0</v>
      </c>
      <c r="AG261" s="32">
        <v>255000</v>
      </c>
      <c r="AH261" s="32">
        <v>0</v>
      </c>
      <c r="AI261" s="32">
        <v>0</v>
      </c>
      <c r="AJ261" s="32">
        <v>0</v>
      </c>
      <c r="AK261" s="32">
        <v>0</v>
      </c>
      <c r="AL261" s="32">
        <v>1971385</v>
      </c>
      <c r="AM261" s="32">
        <v>0</v>
      </c>
      <c r="AN261" s="32">
        <v>755000</v>
      </c>
      <c r="AO261" s="32">
        <v>0</v>
      </c>
      <c r="AP261" s="32">
        <v>0</v>
      </c>
      <c r="AQ261" s="32">
        <v>0</v>
      </c>
      <c r="AR261" s="32">
        <v>0</v>
      </c>
      <c r="AS261" s="32">
        <v>1906740</v>
      </c>
      <c r="AT261" s="32">
        <v>0</v>
      </c>
      <c r="AU261" s="32">
        <v>775000</v>
      </c>
      <c r="AV261" s="32">
        <v>0</v>
      </c>
      <c r="AW261" s="32">
        <v>0</v>
      </c>
      <c r="AX261" s="32">
        <v>0</v>
      </c>
      <c r="AY261" s="32">
        <v>0</v>
      </c>
      <c r="AZ261" s="32">
        <v>1885352</v>
      </c>
      <c r="BA261" s="32">
        <v>0</v>
      </c>
      <c r="BB261" s="32">
        <v>1122000</v>
      </c>
      <c r="BC261" s="32">
        <v>0</v>
      </c>
      <c r="BD261" s="32">
        <v>0</v>
      </c>
      <c r="BE261" s="32">
        <v>0</v>
      </c>
      <c r="BF261" s="32">
        <v>0</v>
      </c>
      <c r="BG261" s="32">
        <v>1574032</v>
      </c>
      <c r="BH261" s="32">
        <v>0</v>
      </c>
      <c r="BI261" s="32">
        <v>1215000</v>
      </c>
      <c r="BJ261" s="32">
        <v>0</v>
      </c>
      <c r="BK261" s="32">
        <v>0</v>
      </c>
      <c r="BL261" s="32">
        <v>0</v>
      </c>
      <c r="BM261" s="32">
        <v>0</v>
      </c>
      <c r="BN261" s="32">
        <v>1739340</v>
      </c>
      <c r="BO261" s="32">
        <v>0</v>
      </c>
      <c r="BP261" s="32">
        <v>1225000</v>
      </c>
      <c r="BQ261" s="32">
        <v>0</v>
      </c>
      <c r="BR261" s="32">
        <v>0</v>
      </c>
      <c r="BS261" s="32">
        <v>0</v>
      </c>
      <c r="BT261" s="32">
        <v>0</v>
      </c>
      <c r="BU261" s="32">
        <v>1892936</v>
      </c>
      <c r="BV261" s="32">
        <v>0</v>
      </c>
      <c r="BW261" s="32">
        <v>1235000</v>
      </c>
      <c r="BX261" s="32">
        <v>0</v>
      </c>
      <c r="BY261" s="32">
        <v>0</v>
      </c>
      <c r="BZ261" s="32">
        <v>0</v>
      </c>
      <c r="CA261" s="32">
        <v>0</v>
      </c>
      <c r="CB261" s="32">
        <v>2448999</v>
      </c>
      <c r="CC261" s="32">
        <v>0</v>
      </c>
      <c r="CD261" s="32">
        <v>1237000</v>
      </c>
      <c r="CE261" s="32">
        <v>0</v>
      </c>
      <c r="CF261" s="32">
        <v>0</v>
      </c>
      <c r="CG261" s="32">
        <v>0</v>
      </c>
      <c r="CH261" s="32">
        <v>0</v>
      </c>
      <c r="CI261" s="32">
        <v>2414150</v>
      </c>
      <c r="CK261" s="32">
        <v>1234000</v>
      </c>
      <c r="CL261" s="32">
        <v>0</v>
      </c>
      <c r="CO261" s="32">
        <v>0</v>
      </c>
      <c r="CP261" s="32">
        <v>2386326</v>
      </c>
      <c r="CR261" s="32">
        <v>1215000</v>
      </c>
      <c r="CS261" s="32">
        <v>0</v>
      </c>
      <c r="CV261" s="32">
        <v>0</v>
      </c>
      <c r="CW261" s="32">
        <v>2775495</v>
      </c>
      <c r="CY261" s="32">
        <v>1210000</v>
      </c>
      <c r="CZ261" s="32">
        <v>0</v>
      </c>
      <c r="DC261" s="32">
        <v>0</v>
      </c>
      <c r="DD261" s="32">
        <v>2883066</v>
      </c>
      <c r="DF261" s="32">
        <v>1295000</v>
      </c>
      <c r="DG261" s="32">
        <v>0</v>
      </c>
      <c r="DK261" s="32">
        <v>3045339</v>
      </c>
      <c r="DM261" s="32">
        <v>1102000</v>
      </c>
      <c r="DN261" s="32">
        <v>0</v>
      </c>
      <c r="DR261" s="32">
        <v>3639450</v>
      </c>
      <c r="DT261" s="32">
        <v>816233</v>
      </c>
      <c r="DU261" s="32">
        <v>0</v>
      </c>
      <c r="DX261" s="35"/>
      <c r="DY261" s="36">
        <v>3564641</v>
      </c>
      <c r="DZ261" s="36">
        <v>44000</v>
      </c>
      <c r="EA261" s="38">
        <v>1036065</v>
      </c>
      <c r="EB261" s="32">
        <v>0</v>
      </c>
      <c r="ED261" s="32">
        <v>84059</v>
      </c>
      <c r="EF261" s="32">
        <v>3586923</v>
      </c>
      <c r="EG261" s="32">
        <v>44000</v>
      </c>
      <c r="EH261" s="32">
        <v>1046440</v>
      </c>
      <c r="EI261" s="32">
        <v>0</v>
      </c>
      <c r="EK261" s="32">
        <v>84844</v>
      </c>
      <c r="EM261" s="32">
        <v>3435650</v>
      </c>
      <c r="EN261" s="32">
        <v>57196</v>
      </c>
      <c r="EO261" s="32">
        <v>1038240</v>
      </c>
      <c r="EP261" s="32">
        <v>0</v>
      </c>
      <c r="ER261" s="32">
        <v>84844</v>
      </c>
      <c r="ET261" s="32">
        <v>3414571</v>
      </c>
      <c r="EU261" s="32">
        <v>105326</v>
      </c>
      <c r="EV261" s="32">
        <v>1029040</v>
      </c>
      <c r="EW261" s="32">
        <v>0</v>
      </c>
      <c r="EY261" s="32">
        <v>84844</v>
      </c>
      <c r="FA261" s="32">
        <v>3356411</v>
      </c>
      <c r="FB261" s="32">
        <v>103982</v>
      </c>
      <c r="FC261" s="32">
        <v>1040000</v>
      </c>
      <c r="FD261" s="32">
        <v>0</v>
      </c>
      <c r="FF261" s="32">
        <v>84844</v>
      </c>
      <c r="FH261" s="32">
        <v>2899842</v>
      </c>
      <c r="FI261" s="32">
        <v>152065</v>
      </c>
      <c r="FJ261" s="32">
        <v>1620000</v>
      </c>
      <c r="FK261" s="32">
        <v>0</v>
      </c>
      <c r="FM261" s="32">
        <v>98594</v>
      </c>
      <c r="FO261" s="5">
        <v>3250777</v>
      </c>
      <c r="FP261" s="5">
        <v>150174</v>
      </c>
      <c r="FQ261" s="5">
        <v>1711810</v>
      </c>
      <c r="FR261" s="5">
        <v>0</v>
      </c>
      <c r="FS261" s="5">
        <v>0</v>
      </c>
      <c r="FT261" s="5">
        <v>98594</v>
      </c>
      <c r="FU261" s="5">
        <v>0</v>
      </c>
      <c r="FV261" s="5">
        <v>2582465</v>
      </c>
      <c r="FW261" s="5">
        <v>144500</v>
      </c>
      <c r="FX261" s="5">
        <v>2480000</v>
      </c>
      <c r="FY261" s="5">
        <v>0</v>
      </c>
      <c r="FZ261" s="5">
        <v>0</v>
      </c>
      <c r="GA261" s="5">
        <v>98594</v>
      </c>
      <c r="GB261" s="5">
        <v>0</v>
      </c>
      <c r="GC261" s="5">
        <v>3567492</v>
      </c>
      <c r="GD261" s="5">
        <v>160848</v>
      </c>
      <c r="GE261" s="5">
        <v>1931994</v>
      </c>
      <c r="GF261" s="5">
        <v>0</v>
      </c>
      <c r="GG261" s="5">
        <v>0</v>
      </c>
      <c r="GH261" s="5">
        <v>178286</v>
      </c>
      <c r="GI261" s="5">
        <v>0</v>
      </c>
      <c r="GJ261" s="5">
        <f>INDEX(Sheet1!$D$2:$D$434,MATCH(Data!B261,Sheet1!$B$2:$B$434,0))</f>
        <v>3080545</v>
      </c>
      <c r="GK261" s="5">
        <f>INDEX(Sheet1!$E$2:$E$434,MATCH(Data!B261,Sheet1!$B$2:$B$434,0))</f>
        <v>158790</v>
      </c>
      <c r="GL261" s="5">
        <f>INDEX(Sheet1!$H$2:$H$434,MATCH(Data!B261,Sheet1!$B$2:$B$434,0))</f>
        <v>2285000</v>
      </c>
      <c r="GM261" s="5">
        <f>INDEX(Sheet1!$K$2:$K$434,MATCH(Data!B261,Sheet1!$B$2:$B$434,0))</f>
        <v>0</v>
      </c>
      <c r="GN261" s="5">
        <f>INDEX(Sheet1!$F$2:$F$434,MATCH(Data!B261,Sheet1!$B$2:$B$434,0))</f>
        <v>0</v>
      </c>
      <c r="GO261" s="5">
        <f>INDEX(Sheet1!$I$2:$I$434,MATCH(Data!B261,Sheet1!$B$2:$B$434,0))</f>
        <v>129636</v>
      </c>
      <c r="GP261" s="5">
        <f>INDEX(Sheet1!$J$2:$J$434,MATCH(Data!B261,Sheet1!$B$2:$B$434,0))</f>
        <v>0</v>
      </c>
      <c r="GQ261" s="5">
        <v>2439476</v>
      </c>
      <c r="GR261" s="5">
        <v>303145</v>
      </c>
      <c r="GS261" s="5">
        <v>2773000</v>
      </c>
      <c r="GT261" s="5">
        <v>0</v>
      </c>
      <c r="GU261" s="5">
        <v>0</v>
      </c>
      <c r="GV261" s="5">
        <v>125000</v>
      </c>
      <c r="GW261" s="5">
        <v>0</v>
      </c>
    </row>
    <row r="262" spans="1:205" ht="12.75">
      <c r="A262" s="32">
        <v>3514</v>
      </c>
      <c r="B262" s="32" t="s">
        <v>343</v>
      </c>
      <c r="C262" s="32">
        <v>1514140</v>
      </c>
      <c r="D262" s="32">
        <v>0</v>
      </c>
      <c r="E262" s="32">
        <v>78688</v>
      </c>
      <c r="F262" s="32">
        <v>0</v>
      </c>
      <c r="G262" s="32">
        <v>0</v>
      </c>
      <c r="H262" s="32">
        <v>17500</v>
      </c>
      <c r="I262" s="32">
        <v>0</v>
      </c>
      <c r="J262" s="32">
        <v>1610187</v>
      </c>
      <c r="K262" s="32">
        <v>0</v>
      </c>
      <c r="L262" s="32">
        <v>73522</v>
      </c>
      <c r="M262" s="32">
        <v>0</v>
      </c>
      <c r="N262" s="32">
        <v>0</v>
      </c>
      <c r="O262" s="32">
        <v>16528</v>
      </c>
      <c r="P262" s="32">
        <v>0</v>
      </c>
      <c r="Q262" s="32">
        <v>1498560.56</v>
      </c>
      <c r="R262" s="32">
        <v>0</v>
      </c>
      <c r="S262" s="32">
        <v>363101</v>
      </c>
      <c r="T262" s="32">
        <v>0</v>
      </c>
      <c r="U262" s="32">
        <v>0</v>
      </c>
      <c r="V262" s="32">
        <v>26500</v>
      </c>
      <c r="W262" s="32">
        <v>0</v>
      </c>
      <c r="X262" s="32">
        <v>1316601</v>
      </c>
      <c r="Y262" s="32">
        <v>0</v>
      </c>
      <c r="Z262" s="32">
        <v>365502</v>
      </c>
      <c r="AA262" s="32">
        <v>0</v>
      </c>
      <c r="AB262" s="32">
        <v>0</v>
      </c>
      <c r="AC262" s="32">
        <v>25000</v>
      </c>
      <c r="AD262" s="32">
        <v>0</v>
      </c>
      <c r="AE262" s="32">
        <v>1475266</v>
      </c>
      <c r="AF262" s="32">
        <v>0</v>
      </c>
      <c r="AG262" s="32">
        <v>358005</v>
      </c>
      <c r="AH262" s="32">
        <v>0</v>
      </c>
      <c r="AI262" s="32">
        <v>0</v>
      </c>
      <c r="AJ262" s="32">
        <v>28000</v>
      </c>
      <c r="AK262" s="32">
        <v>0</v>
      </c>
      <c r="AL262" s="32">
        <v>1394298</v>
      </c>
      <c r="AM262" s="32">
        <v>0</v>
      </c>
      <c r="AN262" s="32">
        <v>358613</v>
      </c>
      <c r="AO262" s="32">
        <v>0</v>
      </c>
      <c r="AP262" s="32">
        <v>0</v>
      </c>
      <c r="AQ262" s="32">
        <v>35500</v>
      </c>
      <c r="AR262" s="32">
        <v>0</v>
      </c>
      <c r="AS262" s="32">
        <v>1333409</v>
      </c>
      <c r="AT262" s="32">
        <v>84830</v>
      </c>
      <c r="AU262" s="32">
        <v>346463</v>
      </c>
      <c r="AV262" s="32">
        <v>0</v>
      </c>
      <c r="AW262" s="32">
        <v>0</v>
      </c>
      <c r="AX262" s="32">
        <v>35000</v>
      </c>
      <c r="AY262" s="32">
        <v>0</v>
      </c>
      <c r="AZ262" s="32">
        <v>1710116</v>
      </c>
      <c r="BA262" s="32">
        <v>84830</v>
      </c>
      <c r="BB262" s="32">
        <v>340675</v>
      </c>
      <c r="BC262" s="32">
        <v>0</v>
      </c>
      <c r="BD262" s="32">
        <v>0</v>
      </c>
      <c r="BE262" s="32">
        <v>35000</v>
      </c>
      <c r="BF262" s="32">
        <v>0</v>
      </c>
      <c r="BG262" s="32">
        <v>1452101</v>
      </c>
      <c r="BH262" s="32">
        <v>84830</v>
      </c>
      <c r="BI262" s="32">
        <v>343500</v>
      </c>
      <c r="BJ262" s="32">
        <v>0</v>
      </c>
      <c r="BK262" s="32">
        <v>0</v>
      </c>
      <c r="BL262" s="32">
        <v>45000</v>
      </c>
      <c r="BM262" s="32">
        <v>0</v>
      </c>
      <c r="BN262" s="32">
        <v>1688699</v>
      </c>
      <c r="BO262" s="32">
        <v>79545</v>
      </c>
      <c r="BP262" s="32">
        <v>340383</v>
      </c>
      <c r="BQ262" s="32">
        <v>0</v>
      </c>
      <c r="BR262" s="32">
        <v>0</v>
      </c>
      <c r="BS262" s="32">
        <v>45000</v>
      </c>
      <c r="BT262" s="32">
        <v>1065</v>
      </c>
      <c r="BU262" s="32">
        <v>1976596</v>
      </c>
      <c r="BV262" s="32">
        <v>81081</v>
      </c>
      <c r="BW262" s="32">
        <v>347861</v>
      </c>
      <c r="BX262" s="32">
        <v>0</v>
      </c>
      <c r="BY262" s="32">
        <v>0</v>
      </c>
      <c r="BZ262" s="32">
        <v>45000</v>
      </c>
      <c r="CA262" s="32">
        <v>1749</v>
      </c>
      <c r="CB262" s="32">
        <v>2116055</v>
      </c>
      <c r="CC262" s="32">
        <v>81750</v>
      </c>
      <c r="CD262" s="32">
        <v>356123</v>
      </c>
      <c r="CE262" s="32">
        <v>0</v>
      </c>
      <c r="CF262" s="32">
        <v>0</v>
      </c>
      <c r="CG262" s="32">
        <v>45000</v>
      </c>
      <c r="CH262" s="32">
        <v>0</v>
      </c>
      <c r="CI262" s="32">
        <v>2227174</v>
      </c>
      <c r="CJ262" s="32">
        <v>87685</v>
      </c>
      <c r="CK262" s="32">
        <v>355944</v>
      </c>
      <c r="CL262" s="32">
        <v>0</v>
      </c>
      <c r="CN262" s="32">
        <v>45000</v>
      </c>
      <c r="CO262" s="32">
        <v>0</v>
      </c>
      <c r="CP262" s="32">
        <v>2228453</v>
      </c>
      <c r="CQ262" s="32">
        <v>100000</v>
      </c>
      <c r="CR262" s="32">
        <v>350000</v>
      </c>
      <c r="CS262" s="32">
        <v>0</v>
      </c>
      <c r="CU262" s="32">
        <v>45000</v>
      </c>
      <c r="CV262" s="32">
        <v>0</v>
      </c>
      <c r="CW262" s="32">
        <v>2398467</v>
      </c>
      <c r="CX262" s="32">
        <v>101700</v>
      </c>
      <c r="CY262" s="32">
        <v>350500</v>
      </c>
      <c r="CZ262" s="32">
        <v>0</v>
      </c>
      <c r="DB262" s="32">
        <v>45000</v>
      </c>
      <c r="DC262" s="32">
        <v>0</v>
      </c>
      <c r="DD262" s="32">
        <v>2433889</v>
      </c>
      <c r="DE262" s="32">
        <v>103500</v>
      </c>
      <c r="DF262" s="32">
        <v>349600</v>
      </c>
      <c r="DG262" s="32">
        <v>0</v>
      </c>
      <c r="DI262" s="32">
        <v>45000</v>
      </c>
      <c r="DK262" s="32">
        <v>2538749</v>
      </c>
      <c r="DL262" s="32">
        <v>16820</v>
      </c>
      <c r="DM262" s="32">
        <v>339675</v>
      </c>
      <c r="DN262" s="32">
        <v>0</v>
      </c>
      <c r="DP262" s="32">
        <v>45000</v>
      </c>
      <c r="DR262" s="32">
        <v>2657647</v>
      </c>
      <c r="DS262" s="32">
        <v>17140</v>
      </c>
      <c r="DT262" s="32">
        <v>342450</v>
      </c>
      <c r="DU262" s="32">
        <v>0</v>
      </c>
      <c r="DW262" s="32">
        <v>45000</v>
      </c>
      <c r="DX262" s="35"/>
      <c r="DY262" s="36">
        <v>2501388</v>
      </c>
      <c r="DZ262" s="36">
        <v>17140</v>
      </c>
      <c r="EA262" s="38">
        <v>330050</v>
      </c>
      <c r="EB262" s="32">
        <v>0</v>
      </c>
      <c r="ED262" s="32">
        <v>45000</v>
      </c>
      <c r="EF262" s="32">
        <v>2357710</v>
      </c>
      <c r="EG262" s="32">
        <v>17127</v>
      </c>
      <c r="EH262" s="32">
        <v>322000</v>
      </c>
      <c r="EI262" s="32">
        <v>0</v>
      </c>
      <c r="EK262" s="32">
        <v>45000</v>
      </c>
      <c r="EM262" s="32">
        <v>2310059</v>
      </c>
      <c r="EO262" s="32">
        <v>278070</v>
      </c>
      <c r="EP262" s="32">
        <v>0</v>
      </c>
      <c r="ER262" s="32">
        <v>45000</v>
      </c>
      <c r="ET262" s="32">
        <v>2598994</v>
      </c>
      <c r="EV262" s="32">
        <v>259411</v>
      </c>
      <c r="EW262" s="32">
        <v>0</v>
      </c>
      <c r="EY262" s="32">
        <v>45000</v>
      </c>
      <c r="FA262" s="32">
        <v>2723055</v>
      </c>
      <c r="FC262" s="32">
        <v>261087</v>
      </c>
      <c r="FD262" s="32">
        <v>0</v>
      </c>
      <c r="FF262" s="32">
        <v>35000</v>
      </c>
      <c r="FH262" s="32">
        <v>2618901</v>
      </c>
      <c r="FI262" s="32"/>
      <c r="FJ262" s="32">
        <v>252000</v>
      </c>
      <c r="FK262" s="32">
        <v>0</v>
      </c>
      <c r="FM262" s="32">
        <v>35000</v>
      </c>
      <c r="FO262" s="5">
        <v>2459489</v>
      </c>
      <c r="FP262" s="5">
        <v>0</v>
      </c>
      <c r="FQ262" s="5">
        <v>250000</v>
      </c>
      <c r="FR262" s="5">
        <v>0</v>
      </c>
      <c r="FS262" s="5">
        <v>0</v>
      </c>
      <c r="FT262" s="5">
        <v>35000</v>
      </c>
      <c r="FU262" s="5">
        <v>0</v>
      </c>
      <c r="FV262" s="5">
        <v>2445025</v>
      </c>
      <c r="FW262" s="5">
        <v>0</v>
      </c>
      <c r="FX262" s="5">
        <v>248500</v>
      </c>
      <c r="FY262" s="5">
        <v>0</v>
      </c>
      <c r="FZ262" s="5">
        <v>0</v>
      </c>
      <c r="GA262" s="5">
        <v>25000</v>
      </c>
      <c r="GB262" s="5">
        <v>279.34</v>
      </c>
      <c r="GC262" s="5">
        <v>2392829</v>
      </c>
      <c r="GD262" s="5">
        <v>0</v>
      </c>
      <c r="GE262" s="5">
        <v>246750</v>
      </c>
      <c r="GF262" s="5">
        <v>0</v>
      </c>
      <c r="GG262" s="5">
        <v>0</v>
      </c>
      <c r="GH262" s="5">
        <v>25000</v>
      </c>
      <c r="GI262" s="5">
        <v>0</v>
      </c>
      <c r="GJ262" s="5">
        <f>INDEX(Sheet1!$D$2:$D$434,MATCH(Data!B262,Sheet1!$B$2:$B$434,0))</f>
        <v>2563914</v>
      </c>
      <c r="GK262" s="5">
        <f>INDEX(Sheet1!$E$2:$E$434,MATCH(Data!B262,Sheet1!$B$2:$B$434,0))</f>
        <v>0</v>
      </c>
      <c r="GL262" s="5">
        <f>INDEX(Sheet1!$H$2:$H$434,MATCH(Data!B262,Sheet1!$B$2:$B$434,0))</f>
        <v>250500</v>
      </c>
      <c r="GM262" s="5">
        <f>INDEX(Sheet1!$K$2:$K$434,MATCH(Data!B262,Sheet1!$B$2:$B$434,0))</f>
        <v>0</v>
      </c>
      <c r="GN262" s="5">
        <f>INDEX(Sheet1!$F$2:$F$434,MATCH(Data!B262,Sheet1!$B$2:$B$434,0))</f>
        <v>0</v>
      </c>
      <c r="GO262" s="5">
        <f>INDEX(Sheet1!$I$2:$I$434,MATCH(Data!B262,Sheet1!$B$2:$B$434,0))</f>
        <v>25000</v>
      </c>
      <c r="GP262" s="5">
        <f>INDEX(Sheet1!$J$2:$J$434,MATCH(Data!B262,Sheet1!$B$2:$B$434,0))</f>
        <v>0</v>
      </c>
      <c r="GQ262" s="5">
        <v>2433938</v>
      </c>
      <c r="GR262" s="5">
        <v>0</v>
      </c>
      <c r="GS262" s="5">
        <v>250500</v>
      </c>
      <c r="GT262" s="5">
        <v>0</v>
      </c>
      <c r="GU262" s="5">
        <v>0</v>
      </c>
      <c r="GV262" s="5">
        <v>25000</v>
      </c>
      <c r="GW262" s="5">
        <v>42</v>
      </c>
    </row>
    <row r="263" spans="1:205" ht="12.75">
      <c r="A263" s="32">
        <v>616</v>
      </c>
      <c r="B263" s="32" t="s">
        <v>344</v>
      </c>
      <c r="C263" s="32">
        <v>1948363</v>
      </c>
      <c r="D263" s="32">
        <v>0</v>
      </c>
      <c r="E263" s="32">
        <v>122555</v>
      </c>
      <c r="F263" s="32">
        <v>0</v>
      </c>
      <c r="G263" s="32">
        <v>0</v>
      </c>
      <c r="H263" s="32">
        <v>23723</v>
      </c>
      <c r="I263" s="32">
        <v>0</v>
      </c>
      <c r="J263" s="32">
        <v>2029755</v>
      </c>
      <c r="K263" s="32">
        <v>0</v>
      </c>
      <c r="L263" s="32">
        <v>121974</v>
      </c>
      <c r="M263" s="32">
        <v>0</v>
      </c>
      <c r="N263" s="32">
        <v>0</v>
      </c>
      <c r="O263" s="32">
        <v>22031</v>
      </c>
      <c r="P263" s="32">
        <v>113.29</v>
      </c>
      <c r="Q263" s="32">
        <v>2096145</v>
      </c>
      <c r="R263" s="32">
        <v>0</v>
      </c>
      <c r="S263" s="32">
        <v>122332</v>
      </c>
      <c r="T263" s="32">
        <v>0</v>
      </c>
      <c r="U263" s="32">
        <v>0</v>
      </c>
      <c r="V263" s="32">
        <v>27267</v>
      </c>
      <c r="W263" s="32">
        <v>0</v>
      </c>
      <c r="X263" s="32">
        <v>2140307</v>
      </c>
      <c r="Y263" s="32">
        <v>0</v>
      </c>
      <c r="Z263" s="32">
        <v>118878</v>
      </c>
      <c r="AA263" s="32">
        <v>0</v>
      </c>
      <c r="AB263" s="32">
        <v>0</v>
      </c>
      <c r="AC263" s="32">
        <v>27267</v>
      </c>
      <c r="AD263" s="32">
        <v>0</v>
      </c>
      <c r="AE263" s="32">
        <v>2204528</v>
      </c>
      <c r="AF263" s="32">
        <v>0</v>
      </c>
      <c r="AG263" s="32">
        <v>118878</v>
      </c>
      <c r="AH263" s="32">
        <v>0</v>
      </c>
      <c r="AI263" s="32">
        <v>0</v>
      </c>
      <c r="AJ263" s="32">
        <v>25267</v>
      </c>
      <c r="AK263" s="32">
        <v>0</v>
      </c>
      <c r="AL263" s="32">
        <v>2311039</v>
      </c>
      <c r="AM263" s="32">
        <v>0</v>
      </c>
      <c r="AN263" s="32">
        <v>198967</v>
      </c>
      <c r="AO263" s="32">
        <v>0</v>
      </c>
      <c r="AP263" s="32">
        <v>0</v>
      </c>
      <c r="AQ263" s="32">
        <v>25000</v>
      </c>
      <c r="AR263" s="32">
        <v>0</v>
      </c>
      <c r="AS263" s="32">
        <v>2363882</v>
      </c>
      <c r="AT263" s="32">
        <v>0</v>
      </c>
      <c r="AU263" s="32">
        <v>197890.39</v>
      </c>
      <c r="AV263" s="32">
        <v>0</v>
      </c>
      <c r="AW263" s="32">
        <v>0</v>
      </c>
      <c r="AX263" s="32">
        <v>23000</v>
      </c>
      <c r="AY263" s="32">
        <v>0</v>
      </c>
      <c r="AZ263" s="32">
        <v>2394837</v>
      </c>
      <c r="BA263" s="32">
        <v>0</v>
      </c>
      <c r="BB263" s="32">
        <v>196316</v>
      </c>
      <c r="BC263" s="32">
        <v>0</v>
      </c>
      <c r="BD263" s="32">
        <v>0</v>
      </c>
      <c r="BE263" s="32">
        <v>23000</v>
      </c>
      <c r="BF263" s="32">
        <v>0</v>
      </c>
      <c r="BG263" s="32">
        <v>2609818</v>
      </c>
      <c r="BH263" s="32">
        <v>0</v>
      </c>
      <c r="BI263" s="32">
        <v>260684</v>
      </c>
      <c r="BJ263" s="32">
        <v>0</v>
      </c>
      <c r="BK263" s="32">
        <v>0</v>
      </c>
      <c r="BL263" s="32">
        <v>23000</v>
      </c>
      <c r="BM263" s="32">
        <v>0</v>
      </c>
      <c r="BN263" s="32">
        <v>2648355</v>
      </c>
      <c r="BO263" s="32">
        <v>0</v>
      </c>
      <c r="BP263" s="32">
        <v>199014</v>
      </c>
      <c r="BQ263" s="32">
        <v>0</v>
      </c>
      <c r="BR263" s="32">
        <v>0</v>
      </c>
      <c r="BS263" s="32">
        <v>99044</v>
      </c>
      <c r="BT263" s="32">
        <v>0</v>
      </c>
      <c r="BU263" s="32">
        <v>2678368</v>
      </c>
      <c r="BV263" s="32">
        <v>0</v>
      </c>
      <c r="BW263" s="32">
        <v>211641</v>
      </c>
      <c r="BX263" s="32">
        <v>0</v>
      </c>
      <c r="BY263" s="32">
        <v>0</v>
      </c>
      <c r="BZ263" s="32">
        <v>106000</v>
      </c>
      <c r="CA263" s="32">
        <v>0</v>
      </c>
      <c r="CB263" s="32">
        <v>2552798</v>
      </c>
      <c r="CC263" s="32">
        <v>0</v>
      </c>
      <c r="CD263" s="32">
        <v>208116</v>
      </c>
      <c r="CE263" s="32">
        <v>0</v>
      </c>
      <c r="CF263" s="32">
        <v>0</v>
      </c>
      <c r="CG263" s="32">
        <v>110000</v>
      </c>
      <c r="CH263" s="32">
        <v>0</v>
      </c>
      <c r="CI263" s="32">
        <v>2538205</v>
      </c>
      <c r="CK263" s="32">
        <v>206245</v>
      </c>
      <c r="CL263" s="32">
        <v>0</v>
      </c>
      <c r="CN263" s="32">
        <v>135000</v>
      </c>
      <c r="CO263" s="32">
        <v>0</v>
      </c>
      <c r="CP263" s="32">
        <v>3004082</v>
      </c>
      <c r="CR263" s="32">
        <v>213045</v>
      </c>
      <c r="CS263" s="32">
        <v>0</v>
      </c>
      <c r="CU263" s="32">
        <v>149700</v>
      </c>
      <c r="CV263" s="32">
        <v>0</v>
      </c>
      <c r="CW263" s="32">
        <v>3056415</v>
      </c>
      <c r="CY263" s="32">
        <v>211170</v>
      </c>
      <c r="CZ263" s="32">
        <v>0</v>
      </c>
      <c r="DB263" s="32">
        <v>153900</v>
      </c>
      <c r="DC263" s="32">
        <v>0</v>
      </c>
      <c r="DD263" s="32">
        <v>3110358</v>
      </c>
      <c r="DF263" s="32">
        <v>214581</v>
      </c>
      <c r="DG263" s="32">
        <v>0</v>
      </c>
      <c r="DI263" s="32">
        <v>183500</v>
      </c>
      <c r="DJ263" s="32">
        <v>1053</v>
      </c>
      <c r="DK263" s="32">
        <v>3748413</v>
      </c>
      <c r="DM263" s="32">
        <v>221230</v>
      </c>
      <c r="DN263" s="32">
        <v>0</v>
      </c>
      <c r="DP263" s="32">
        <v>189800</v>
      </c>
      <c r="DR263" s="32">
        <v>3987258</v>
      </c>
      <c r="DT263" s="32">
        <v>218510</v>
      </c>
      <c r="DU263" s="32">
        <v>0</v>
      </c>
      <c r="DW263" s="32">
        <v>178300</v>
      </c>
      <c r="DX263" s="38">
        <v>912</v>
      </c>
      <c r="DY263" s="36">
        <v>3509998</v>
      </c>
      <c r="DZ263" s="37"/>
      <c r="EA263" s="38">
        <v>84110</v>
      </c>
      <c r="EB263" s="32">
        <v>0</v>
      </c>
      <c r="ED263" s="32">
        <v>200150</v>
      </c>
      <c r="EE263" s="32">
        <v>930</v>
      </c>
      <c r="EF263" s="32">
        <v>3155023</v>
      </c>
      <c r="EH263" s="32">
        <v>81170</v>
      </c>
      <c r="EI263" s="32">
        <v>0</v>
      </c>
      <c r="EK263" s="32">
        <v>233350</v>
      </c>
      <c r="EL263" s="32">
        <v>580</v>
      </c>
      <c r="EM263" s="32">
        <v>2985838</v>
      </c>
      <c r="EO263" s="32">
        <v>90753</v>
      </c>
      <c r="EP263" s="32">
        <v>0</v>
      </c>
      <c r="ER263" s="32">
        <v>208720</v>
      </c>
      <c r="ES263" s="32">
        <v>570</v>
      </c>
      <c r="ET263" s="32">
        <v>3099291</v>
      </c>
      <c r="EV263" s="32">
        <v>83260</v>
      </c>
      <c r="EW263" s="32">
        <v>0</v>
      </c>
      <c r="EY263" s="32">
        <v>190000</v>
      </c>
      <c r="FA263" s="32">
        <v>3128797</v>
      </c>
      <c r="FB263" s="32">
        <v>138163</v>
      </c>
      <c r="FC263" s="32">
        <v>79690</v>
      </c>
      <c r="FD263" s="32">
        <v>0</v>
      </c>
      <c r="FF263" s="32">
        <v>100000</v>
      </c>
      <c r="FH263" s="32">
        <v>2767376</v>
      </c>
      <c r="FI263" s="32">
        <v>135163</v>
      </c>
      <c r="FJ263" s="32">
        <v>80993</v>
      </c>
      <c r="FK263" s="32">
        <v>0</v>
      </c>
      <c r="FM263" s="32">
        <v>100000</v>
      </c>
      <c r="FN263" s="32">
        <v>60</v>
      </c>
      <c r="FO263" s="5">
        <v>2881986</v>
      </c>
      <c r="FP263" s="5">
        <v>137088</v>
      </c>
      <c r="FQ263" s="5">
        <v>82040</v>
      </c>
      <c r="FR263" s="5">
        <v>0</v>
      </c>
      <c r="FS263" s="5">
        <v>0</v>
      </c>
      <c r="FT263" s="5">
        <v>100000</v>
      </c>
      <c r="FU263" s="5">
        <v>0</v>
      </c>
      <c r="FV263" s="5">
        <v>2718078</v>
      </c>
      <c r="FW263" s="5">
        <v>197963</v>
      </c>
      <c r="FX263" s="5">
        <v>0</v>
      </c>
      <c r="FY263" s="5">
        <v>0</v>
      </c>
      <c r="FZ263" s="5">
        <v>0</v>
      </c>
      <c r="GA263" s="5">
        <v>100000</v>
      </c>
      <c r="GB263" s="5">
        <v>0</v>
      </c>
      <c r="GC263" s="5">
        <v>2795755</v>
      </c>
      <c r="GD263" s="5">
        <v>197787.5</v>
      </c>
      <c r="GE263" s="5">
        <v>0</v>
      </c>
      <c r="GF263" s="5">
        <v>0</v>
      </c>
      <c r="GG263" s="5">
        <v>0</v>
      </c>
      <c r="GH263" s="5">
        <v>100000</v>
      </c>
      <c r="GI263" s="5">
        <v>0</v>
      </c>
      <c r="GJ263" s="5">
        <f>INDEX(Sheet1!$D$2:$D$434,MATCH(Data!B263,Sheet1!$B$2:$B$434,0))</f>
        <v>2591042.5</v>
      </c>
      <c r="GK263" s="5">
        <f>INDEX(Sheet1!$E$2:$E$434,MATCH(Data!B263,Sheet1!$B$2:$B$434,0))</f>
        <v>197462.5</v>
      </c>
      <c r="GL263" s="5">
        <f>INDEX(Sheet1!$H$2:$H$434,MATCH(Data!B263,Sheet1!$B$2:$B$434,0))</f>
        <v>0</v>
      </c>
      <c r="GM263" s="5">
        <f>INDEX(Sheet1!$K$2:$K$434,MATCH(Data!B263,Sheet1!$B$2:$B$434,0))</f>
        <v>0</v>
      </c>
      <c r="GN263" s="5">
        <f>INDEX(Sheet1!$F$2:$F$434,MATCH(Data!B263,Sheet1!$B$2:$B$434,0))</f>
        <v>0</v>
      </c>
      <c r="GO263" s="5">
        <f>INDEX(Sheet1!$I$2:$I$434,MATCH(Data!B263,Sheet1!$B$2:$B$434,0))</f>
        <v>100000</v>
      </c>
      <c r="GP263" s="5">
        <f>INDEX(Sheet1!$J$2:$J$434,MATCH(Data!B263,Sheet1!$B$2:$B$434,0))</f>
        <v>0</v>
      </c>
      <c r="GQ263" s="5">
        <v>2554871.75</v>
      </c>
      <c r="GR263" s="5">
        <v>197681.25</v>
      </c>
      <c r="GS263" s="5">
        <v>0</v>
      </c>
      <c r="GT263" s="5">
        <v>0</v>
      </c>
      <c r="GU263" s="5">
        <v>0</v>
      </c>
      <c r="GV263" s="5">
        <v>100000</v>
      </c>
      <c r="GW263" s="5">
        <v>0</v>
      </c>
    </row>
    <row r="264" spans="1:205" ht="12.75">
      <c r="A264" s="32">
        <v>1945</v>
      </c>
      <c r="B264" s="32" t="s">
        <v>345</v>
      </c>
      <c r="C264" s="32">
        <v>3890562</v>
      </c>
      <c r="D264" s="32">
        <v>0</v>
      </c>
      <c r="E264" s="32">
        <v>185364</v>
      </c>
      <c r="F264" s="32">
        <v>0</v>
      </c>
      <c r="G264" s="32">
        <v>0</v>
      </c>
      <c r="H264" s="32">
        <v>0</v>
      </c>
      <c r="I264" s="32">
        <v>0</v>
      </c>
      <c r="J264" s="32">
        <v>3991055</v>
      </c>
      <c r="K264" s="32">
        <v>0</v>
      </c>
      <c r="L264" s="32">
        <v>246432</v>
      </c>
      <c r="M264" s="32">
        <v>0</v>
      </c>
      <c r="N264" s="32">
        <v>0</v>
      </c>
      <c r="O264" s="32">
        <v>0</v>
      </c>
      <c r="P264" s="32">
        <v>472.38</v>
      </c>
      <c r="Q264" s="32">
        <v>4178659</v>
      </c>
      <c r="R264" s="32">
        <v>0</v>
      </c>
      <c r="S264" s="32">
        <v>245212</v>
      </c>
      <c r="T264" s="32">
        <v>0</v>
      </c>
      <c r="U264" s="32">
        <v>0</v>
      </c>
      <c r="V264" s="32">
        <v>0</v>
      </c>
      <c r="W264" s="32">
        <v>0</v>
      </c>
      <c r="X264" s="32">
        <v>3677758</v>
      </c>
      <c r="Y264" s="32">
        <v>0</v>
      </c>
      <c r="Z264" s="32">
        <v>243697</v>
      </c>
      <c r="AA264" s="32">
        <v>0</v>
      </c>
      <c r="AB264" s="32">
        <v>0</v>
      </c>
      <c r="AC264" s="32">
        <v>0</v>
      </c>
      <c r="AD264" s="32">
        <v>0</v>
      </c>
      <c r="AE264" s="32">
        <v>3470099</v>
      </c>
      <c r="AF264" s="32">
        <v>99803</v>
      </c>
      <c r="AG264" s="32">
        <v>241650</v>
      </c>
      <c r="AH264" s="32">
        <v>0</v>
      </c>
      <c r="AI264" s="32">
        <v>0</v>
      </c>
      <c r="AJ264" s="32">
        <v>0</v>
      </c>
      <c r="AK264" s="32">
        <v>0</v>
      </c>
      <c r="AL264" s="32">
        <v>3700478</v>
      </c>
      <c r="AM264" s="32">
        <v>124630</v>
      </c>
      <c r="AN264" s="32">
        <v>238522</v>
      </c>
      <c r="AO264" s="32">
        <v>0</v>
      </c>
      <c r="AP264" s="32">
        <v>0</v>
      </c>
      <c r="AQ264" s="32">
        <v>0</v>
      </c>
      <c r="AR264" s="32">
        <v>0</v>
      </c>
      <c r="AS264" s="32">
        <v>3606002</v>
      </c>
      <c r="AT264" s="32">
        <v>129180</v>
      </c>
      <c r="AU264" s="32">
        <v>237005</v>
      </c>
      <c r="AV264" s="32">
        <v>0</v>
      </c>
      <c r="AW264" s="32">
        <v>0</v>
      </c>
      <c r="AX264" s="32">
        <v>0</v>
      </c>
      <c r="AY264" s="32">
        <v>0</v>
      </c>
      <c r="AZ264" s="32">
        <v>3653177</v>
      </c>
      <c r="BA264" s="32">
        <v>150187.03</v>
      </c>
      <c r="BB264" s="32">
        <v>644394</v>
      </c>
      <c r="BC264" s="32">
        <v>0</v>
      </c>
      <c r="BD264" s="32">
        <v>0</v>
      </c>
      <c r="BE264" s="32">
        <v>0</v>
      </c>
      <c r="BF264" s="32">
        <v>1937.74</v>
      </c>
      <c r="BG264" s="32">
        <v>3920838</v>
      </c>
      <c r="BH264" s="32">
        <v>108490</v>
      </c>
      <c r="BI264" s="32">
        <v>439424</v>
      </c>
      <c r="BJ264" s="32">
        <v>0</v>
      </c>
      <c r="BK264" s="32">
        <v>0</v>
      </c>
      <c r="BL264" s="32">
        <v>28642</v>
      </c>
      <c r="BM264" s="32">
        <v>0</v>
      </c>
      <c r="BN264" s="32">
        <v>3897824</v>
      </c>
      <c r="BO264" s="32">
        <v>110442</v>
      </c>
      <c r="BP264" s="32">
        <v>449527</v>
      </c>
      <c r="BQ264" s="32">
        <v>0</v>
      </c>
      <c r="BR264" s="32">
        <v>0</v>
      </c>
      <c r="BS264" s="32">
        <v>28700</v>
      </c>
      <c r="BT264" s="32">
        <v>135</v>
      </c>
      <c r="BU264" s="32">
        <v>4285869</v>
      </c>
      <c r="BV264" s="32">
        <v>108397</v>
      </c>
      <c r="BW264" s="32">
        <v>453270</v>
      </c>
      <c r="BX264" s="32">
        <v>0</v>
      </c>
      <c r="BY264" s="32">
        <v>0</v>
      </c>
      <c r="BZ264" s="32">
        <v>80000</v>
      </c>
      <c r="CA264" s="32">
        <v>0</v>
      </c>
      <c r="CB264" s="32">
        <v>4222713</v>
      </c>
      <c r="CC264" s="32">
        <v>108397</v>
      </c>
      <c r="CD264" s="32">
        <v>471445</v>
      </c>
      <c r="CE264" s="32">
        <v>0</v>
      </c>
      <c r="CF264" s="32">
        <v>0</v>
      </c>
      <c r="CG264" s="32">
        <v>80000</v>
      </c>
      <c r="CH264" s="32">
        <v>0</v>
      </c>
      <c r="CI264" s="32">
        <v>4441189</v>
      </c>
      <c r="CJ264" s="32">
        <v>108397</v>
      </c>
      <c r="CK264" s="32">
        <v>487308</v>
      </c>
      <c r="CL264" s="32">
        <v>0</v>
      </c>
      <c r="CM264" s="32">
        <v>1000</v>
      </c>
      <c r="CN264" s="32">
        <v>80000</v>
      </c>
      <c r="CO264" s="32">
        <v>0</v>
      </c>
      <c r="CP264" s="32">
        <v>4338535</v>
      </c>
      <c r="CQ264" s="32">
        <v>118328</v>
      </c>
      <c r="CR264" s="32">
        <v>530501</v>
      </c>
      <c r="CS264" s="32">
        <v>0</v>
      </c>
      <c r="CT264" s="32">
        <v>1000</v>
      </c>
      <c r="CU264" s="32">
        <v>80000</v>
      </c>
      <c r="CV264" s="32">
        <v>56572</v>
      </c>
      <c r="CW264" s="32">
        <v>4674395</v>
      </c>
      <c r="CX264" s="32">
        <v>118328</v>
      </c>
      <c r="CY264" s="32">
        <v>540920</v>
      </c>
      <c r="CZ264" s="32">
        <v>0</v>
      </c>
      <c r="DB264" s="32">
        <v>80000</v>
      </c>
      <c r="DC264" s="32">
        <v>0</v>
      </c>
      <c r="DD264" s="32">
        <v>5187977</v>
      </c>
      <c r="DE264" s="32">
        <v>118344.78</v>
      </c>
      <c r="DF264" s="32">
        <v>573614</v>
      </c>
      <c r="DG264" s="32">
        <v>0</v>
      </c>
      <c r="DI264" s="32">
        <v>80000</v>
      </c>
      <c r="DK264" s="32">
        <v>4552065</v>
      </c>
      <c r="DL264" s="32">
        <v>619459</v>
      </c>
      <c r="DM264" s="32">
        <v>607670</v>
      </c>
      <c r="DN264" s="32">
        <v>0</v>
      </c>
      <c r="DP264" s="32">
        <v>80000</v>
      </c>
      <c r="DR264" s="32">
        <v>5291680</v>
      </c>
      <c r="DS264" s="32">
        <v>629458</v>
      </c>
      <c r="DT264" s="32">
        <v>639340</v>
      </c>
      <c r="DU264" s="32">
        <v>0</v>
      </c>
      <c r="DW264" s="32">
        <v>72428</v>
      </c>
      <c r="DX264" s="35"/>
      <c r="DY264" s="36">
        <v>5712712</v>
      </c>
      <c r="DZ264" s="37"/>
      <c r="EA264" s="38">
        <v>669529</v>
      </c>
      <c r="EB264" s="32">
        <v>0</v>
      </c>
      <c r="ED264" s="32">
        <v>80000</v>
      </c>
      <c r="EF264" s="32">
        <v>5332941</v>
      </c>
      <c r="EG264" s="32">
        <v>167978</v>
      </c>
      <c r="EH264" s="32">
        <v>701648</v>
      </c>
      <c r="EI264" s="32">
        <v>0</v>
      </c>
      <c r="EK264" s="32">
        <v>71650</v>
      </c>
      <c r="EM264" s="32">
        <v>5719126</v>
      </c>
      <c r="EN264" s="32">
        <v>66650</v>
      </c>
      <c r="EO264" s="32">
        <v>705000</v>
      </c>
      <c r="EP264" s="32">
        <v>0</v>
      </c>
      <c r="ER264" s="32">
        <v>53175</v>
      </c>
      <c r="ES264" s="32">
        <v>13818</v>
      </c>
      <c r="ET264" s="32">
        <v>5584831</v>
      </c>
      <c r="EU264" s="32">
        <v>95662</v>
      </c>
      <c r="EV264" s="32">
        <v>871798</v>
      </c>
      <c r="EW264" s="32">
        <v>0</v>
      </c>
      <c r="EY264" s="32">
        <v>45000</v>
      </c>
      <c r="FA264" s="32">
        <v>5104349</v>
      </c>
      <c r="FB264" s="32">
        <v>90535</v>
      </c>
      <c r="FC264" s="32">
        <v>850000</v>
      </c>
      <c r="FD264" s="32">
        <v>0</v>
      </c>
      <c r="FF264" s="32">
        <v>45000</v>
      </c>
      <c r="FH264" s="32">
        <v>4957150</v>
      </c>
      <c r="FI264" s="32">
        <v>207421</v>
      </c>
      <c r="FJ264" s="32">
        <v>850750</v>
      </c>
      <c r="FK264" s="32">
        <v>0</v>
      </c>
      <c r="FM264" s="32">
        <v>46715</v>
      </c>
      <c r="FO264" s="5">
        <v>4984553</v>
      </c>
      <c r="FP264" s="5">
        <v>207297</v>
      </c>
      <c r="FQ264" s="5">
        <v>851000</v>
      </c>
      <c r="FR264" s="5">
        <v>0</v>
      </c>
      <c r="FS264" s="5">
        <v>0</v>
      </c>
      <c r="FT264" s="5">
        <v>46715</v>
      </c>
      <c r="FU264" s="5">
        <v>0</v>
      </c>
      <c r="FV264" s="5">
        <v>4616403</v>
      </c>
      <c r="FW264" s="5">
        <v>212681</v>
      </c>
      <c r="FX264" s="5">
        <v>1710000</v>
      </c>
      <c r="FY264" s="5">
        <v>0</v>
      </c>
      <c r="FZ264" s="5">
        <v>0</v>
      </c>
      <c r="GA264" s="5">
        <v>46751</v>
      </c>
      <c r="GB264" s="5">
        <v>0</v>
      </c>
      <c r="GC264" s="5">
        <v>4749009</v>
      </c>
      <c r="GD264" s="5">
        <v>207295</v>
      </c>
      <c r="GE264" s="5">
        <v>1821050</v>
      </c>
      <c r="GF264" s="5">
        <v>0</v>
      </c>
      <c r="GG264" s="5">
        <v>0</v>
      </c>
      <c r="GH264" s="5">
        <v>65735</v>
      </c>
      <c r="GI264" s="5">
        <v>0</v>
      </c>
      <c r="GJ264" s="5">
        <f>INDEX(Sheet1!$D$2:$D$434,MATCH(Data!B264,Sheet1!$B$2:$B$434,0))</f>
        <v>5446637</v>
      </c>
      <c r="GK264" s="5">
        <f>INDEX(Sheet1!$E$2:$E$434,MATCH(Data!B264,Sheet1!$B$2:$B$434,0))</f>
        <v>207296</v>
      </c>
      <c r="GL264" s="5">
        <f>INDEX(Sheet1!$H$2:$H$434,MATCH(Data!B264,Sheet1!$B$2:$B$434,0))</f>
        <v>1457193</v>
      </c>
      <c r="GM264" s="5">
        <f>INDEX(Sheet1!$K$2:$K$434,MATCH(Data!B264,Sheet1!$B$2:$B$434,0))</f>
        <v>0</v>
      </c>
      <c r="GN264" s="5">
        <f>INDEX(Sheet1!$F$2:$F$434,MATCH(Data!B264,Sheet1!$B$2:$B$434,0))</f>
        <v>0</v>
      </c>
      <c r="GO264" s="5">
        <f>INDEX(Sheet1!$I$2:$I$434,MATCH(Data!B264,Sheet1!$B$2:$B$434,0))</f>
        <v>67955</v>
      </c>
      <c r="GP264" s="5">
        <f>INDEX(Sheet1!$J$2:$J$434,MATCH(Data!B264,Sheet1!$B$2:$B$434,0))</f>
        <v>0</v>
      </c>
      <c r="GQ264" s="5">
        <v>4788667</v>
      </c>
      <c r="GR264" s="5">
        <v>90535</v>
      </c>
      <c r="GS264" s="5">
        <v>2424160</v>
      </c>
      <c r="GT264" s="5">
        <v>0</v>
      </c>
      <c r="GU264" s="5">
        <v>0</v>
      </c>
      <c r="GV264" s="5">
        <v>83570</v>
      </c>
      <c r="GW264" s="5">
        <v>0</v>
      </c>
    </row>
    <row r="265" spans="1:205" ht="12.75">
      <c r="A265" s="32">
        <v>1526</v>
      </c>
      <c r="B265" s="32" t="s">
        <v>346</v>
      </c>
      <c r="C265" s="32">
        <v>8403604</v>
      </c>
      <c r="D265" s="32">
        <v>0</v>
      </c>
      <c r="E265" s="32">
        <v>1315985</v>
      </c>
      <c r="F265" s="32">
        <v>0</v>
      </c>
      <c r="G265" s="32">
        <v>0</v>
      </c>
      <c r="H265" s="32">
        <v>0</v>
      </c>
      <c r="I265" s="32">
        <v>0</v>
      </c>
      <c r="J265" s="32">
        <v>8984129</v>
      </c>
      <c r="K265" s="32">
        <v>0</v>
      </c>
      <c r="L265" s="32">
        <v>1037950</v>
      </c>
      <c r="M265" s="32">
        <v>0</v>
      </c>
      <c r="N265" s="32">
        <v>0</v>
      </c>
      <c r="O265" s="32">
        <v>0</v>
      </c>
      <c r="P265" s="32">
        <v>3127</v>
      </c>
      <c r="Q265" s="32">
        <v>9493967</v>
      </c>
      <c r="R265" s="32">
        <v>0</v>
      </c>
      <c r="S265" s="32">
        <v>1552622</v>
      </c>
      <c r="T265" s="32">
        <v>0</v>
      </c>
      <c r="U265" s="32">
        <v>0</v>
      </c>
      <c r="V265" s="32">
        <v>0</v>
      </c>
      <c r="W265" s="32">
        <v>0</v>
      </c>
      <c r="X265" s="32">
        <v>9657857</v>
      </c>
      <c r="Y265" s="32">
        <v>0</v>
      </c>
      <c r="Z265" s="32">
        <v>1599680</v>
      </c>
      <c r="AA265" s="32">
        <v>0</v>
      </c>
      <c r="AB265" s="32">
        <v>0</v>
      </c>
      <c r="AC265" s="32">
        <v>0</v>
      </c>
      <c r="AD265" s="32">
        <v>0</v>
      </c>
      <c r="AE265" s="32">
        <v>10363003</v>
      </c>
      <c r="AF265" s="32">
        <v>0</v>
      </c>
      <c r="AG265" s="32">
        <v>1537879</v>
      </c>
      <c r="AH265" s="32">
        <v>0</v>
      </c>
      <c r="AI265" s="32">
        <v>0</v>
      </c>
      <c r="AJ265" s="32">
        <v>0</v>
      </c>
      <c r="AK265" s="32">
        <v>1913</v>
      </c>
      <c r="AL265" s="32">
        <v>10988771</v>
      </c>
      <c r="AM265" s="32">
        <v>0</v>
      </c>
      <c r="AN265" s="32">
        <v>1538165</v>
      </c>
      <c r="AO265" s="32">
        <v>0</v>
      </c>
      <c r="AP265" s="32">
        <v>0</v>
      </c>
      <c r="AQ265" s="32">
        <v>0</v>
      </c>
      <c r="AR265" s="32">
        <v>0</v>
      </c>
      <c r="AS265" s="32">
        <v>11558591</v>
      </c>
      <c r="AT265" s="32">
        <v>0</v>
      </c>
      <c r="AU265" s="32">
        <v>1544265</v>
      </c>
      <c r="AV265" s="32">
        <v>0</v>
      </c>
      <c r="AW265" s="32">
        <v>0</v>
      </c>
      <c r="AX265" s="32">
        <v>0</v>
      </c>
      <c r="AY265" s="32">
        <v>308</v>
      </c>
      <c r="AZ265" s="32">
        <v>11981852</v>
      </c>
      <c r="BA265" s="32">
        <v>31879</v>
      </c>
      <c r="BB265" s="32">
        <v>1595658</v>
      </c>
      <c r="BC265" s="32">
        <v>0</v>
      </c>
      <c r="BD265" s="32">
        <v>0</v>
      </c>
      <c r="BE265" s="32">
        <v>0</v>
      </c>
      <c r="BF265" s="32">
        <v>0</v>
      </c>
      <c r="BG265" s="32">
        <v>12390830</v>
      </c>
      <c r="BH265" s="32">
        <v>31850</v>
      </c>
      <c r="BI265" s="32">
        <v>1631345</v>
      </c>
      <c r="BJ265" s="32">
        <v>0</v>
      </c>
      <c r="BK265" s="32">
        <v>0</v>
      </c>
      <c r="BL265" s="32">
        <v>0</v>
      </c>
      <c r="BM265" s="32">
        <v>0</v>
      </c>
      <c r="BN265" s="32">
        <v>14146412</v>
      </c>
      <c r="BO265" s="32">
        <v>31849</v>
      </c>
      <c r="BP265" s="32">
        <v>1662321</v>
      </c>
      <c r="BQ265" s="32">
        <v>0</v>
      </c>
      <c r="BR265" s="32">
        <v>0</v>
      </c>
      <c r="BS265" s="32">
        <v>0</v>
      </c>
      <c r="BT265" s="32">
        <v>0</v>
      </c>
      <c r="BU265" s="32">
        <v>14712608</v>
      </c>
      <c r="BV265" s="32">
        <v>31849</v>
      </c>
      <c r="BW265" s="32">
        <v>1635530</v>
      </c>
      <c r="BX265" s="32">
        <v>0</v>
      </c>
      <c r="BY265" s="32">
        <v>0</v>
      </c>
      <c r="BZ265" s="32">
        <v>0</v>
      </c>
      <c r="CA265" s="32">
        <v>0</v>
      </c>
      <c r="CB265" s="32">
        <v>15024116</v>
      </c>
      <c r="CC265" s="32">
        <v>0</v>
      </c>
      <c r="CD265" s="32">
        <v>3293775</v>
      </c>
      <c r="CE265" s="32">
        <v>0</v>
      </c>
      <c r="CF265" s="32">
        <v>0</v>
      </c>
      <c r="CG265" s="32">
        <v>0</v>
      </c>
      <c r="CH265" s="32">
        <v>2598</v>
      </c>
      <c r="CI265" s="32">
        <v>13720707</v>
      </c>
      <c r="CJ265" s="32">
        <v>116821</v>
      </c>
      <c r="CK265" s="32">
        <v>3474289</v>
      </c>
      <c r="CL265" s="32">
        <v>0</v>
      </c>
      <c r="CO265" s="32">
        <v>0</v>
      </c>
      <c r="CP265" s="32">
        <v>15317365</v>
      </c>
      <c r="CQ265" s="32">
        <v>146398</v>
      </c>
      <c r="CR265" s="32">
        <v>3586487</v>
      </c>
      <c r="CS265" s="32">
        <v>0</v>
      </c>
      <c r="CV265" s="32">
        <v>0</v>
      </c>
      <c r="CW265" s="32">
        <v>15454255</v>
      </c>
      <c r="CX265" s="32">
        <v>143998</v>
      </c>
      <c r="CY265" s="32">
        <v>3692452</v>
      </c>
      <c r="CZ265" s="32">
        <v>0</v>
      </c>
      <c r="DB265" s="32">
        <v>75000</v>
      </c>
      <c r="DC265" s="32">
        <v>0</v>
      </c>
      <c r="DD265" s="32">
        <v>15548934</v>
      </c>
      <c r="DE265" s="32">
        <v>154098</v>
      </c>
      <c r="DF265" s="32">
        <v>3860504</v>
      </c>
      <c r="DG265" s="32">
        <v>0</v>
      </c>
      <c r="DI265" s="32">
        <v>75000</v>
      </c>
      <c r="DK265" s="32">
        <v>17143872</v>
      </c>
      <c r="DL265" s="32">
        <v>158348</v>
      </c>
      <c r="DM265" s="32">
        <v>3981090</v>
      </c>
      <c r="DN265" s="32">
        <v>0</v>
      </c>
      <c r="DP265" s="32">
        <v>75000</v>
      </c>
      <c r="DR265" s="32">
        <v>17265016</v>
      </c>
      <c r="DS265" s="32">
        <v>162098</v>
      </c>
      <c r="DT265" s="32">
        <v>4105403</v>
      </c>
      <c r="DU265" s="32">
        <v>0</v>
      </c>
      <c r="DW265" s="32">
        <v>75000</v>
      </c>
      <c r="DX265" s="35"/>
      <c r="DY265" s="36">
        <v>16496728</v>
      </c>
      <c r="DZ265" s="36">
        <v>170213</v>
      </c>
      <c r="EA265" s="38">
        <v>4241840</v>
      </c>
      <c r="EB265" s="32">
        <v>0</v>
      </c>
      <c r="ED265" s="32">
        <v>80000</v>
      </c>
      <c r="EE265" s="32">
        <v>5140</v>
      </c>
      <c r="EF265" s="32">
        <v>13766033</v>
      </c>
      <c r="EG265" s="32">
        <v>149741</v>
      </c>
      <c r="EH265" s="32">
        <v>2705839</v>
      </c>
      <c r="EI265" s="32">
        <v>0</v>
      </c>
      <c r="EK265" s="32">
        <v>80000</v>
      </c>
      <c r="EL265" s="32">
        <v>1259</v>
      </c>
      <c r="EM265" s="32">
        <v>16735571</v>
      </c>
      <c r="EN265" s="32">
        <v>77006</v>
      </c>
      <c r="EO265" s="32">
        <v>3059206</v>
      </c>
      <c r="EP265" s="32">
        <v>0</v>
      </c>
      <c r="ER265" s="32">
        <v>80000</v>
      </c>
      <c r="ET265" s="32">
        <v>16405792</v>
      </c>
      <c r="EV265" s="32">
        <v>2600644</v>
      </c>
      <c r="EW265" s="32">
        <v>0</v>
      </c>
      <c r="EY265" s="32">
        <v>80000</v>
      </c>
      <c r="FA265" s="32">
        <v>16488316</v>
      </c>
      <c r="FC265" s="32">
        <v>2482455</v>
      </c>
      <c r="FD265" s="32">
        <v>0</v>
      </c>
      <c r="FF265" s="32">
        <v>80000</v>
      </c>
      <c r="FH265" s="32">
        <v>17004578</v>
      </c>
      <c r="FI265" s="32"/>
      <c r="FJ265" s="32">
        <v>2479605</v>
      </c>
      <c r="FK265" s="32">
        <v>0</v>
      </c>
      <c r="FM265" s="32">
        <v>105000</v>
      </c>
      <c r="FO265" s="5">
        <v>16926750</v>
      </c>
      <c r="FP265" s="5">
        <v>90937</v>
      </c>
      <c r="FQ265" s="5">
        <v>2481328</v>
      </c>
      <c r="FR265" s="5">
        <v>0</v>
      </c>
      <c r="FS265" s="5">
        <v>0</v>
      </c>
      <c r="FT265" s="5">
        <v>105000</v>
      </c>
      <c r="FU265" s="5">
        <v>0</v>
      </c>
      <c r="FV265" s="5">
        <v>16827610</v>
      </c>
      <c r="FW265" s="5">
        <v>85969</v>
      </c>
      <c r="FX265" s="5">
        <v>2479840</v>
      </c>
      <c r="FY265" s="5">
        <v>0</v>
      </c>
      <c r="FZ265" s="5">
        <v>0</v>
      </c>
      <c r="GA265" s="5">
        <v>105000</v>
      </c>
      <c r="GB265" s="5">
        <v>0</v>
      </c>
      <c r="GC265" s="5">
        <v>17732774</v>
      </c>
      <c r="GD265" s="5">
        <v>83913</v>
      </c>
      <c r="GE265" s="5">
        <v>2481223</v>
      </c>
      <c r="GF265" s="5">
        <v>0</v>
      </c>
      <c r="GG265" s="5">
        <v>0</v>
      </c>
      <c r="GH265" s="5">
        <v>105000</v>
      </c>
      <c r="GI265" s="5">
        <v>0</v>
      </c>
      <c r="GJ265" s="5">
        <f>INDEX(Sheet1!$D$2:$D$434,MATCH(Data!B265,Sheet1!$B$2:$B$434,0))</f>
        <v>17850251</v>
      </c>
      <c r="GK265" s="5">
        <f>INDEX(Sheet1!$E$2:$E$434,MATCH(Data!B265,Sheet1!$B$2:$B$434,0))</f>
        <v>81782</v>
      </c>
      <c r="GL265" s="5">
        <f>INDEX(Sheet1!$H$2:$H$434,MATCH(Data!B265,Sheet1!$B$2:$B$434,0))</f>
        <v>2480683</v>
      </c>
      <c r="GM265" s="5">
        <f>INDEX(Sheet1!$K$2:$K$434,MATCH(Data!B265,Sheet1!$B$2:$B$434,0))</f>
        <v>0</v>
      </c>
      <c r="GN265" s="5">
        <f>INDEX(Sheet1!$F$2:$F$434,MATCH(Data!B265,Sheet1!$B$2:$B$434,0))</f>
        <v>0</v>
      </c>
      <c r="GO265" s="5">
        <f>INDEX(Sheet1!$I$2:$I$434,MATCH(Data!B265,Sheet1!$B$2:$B$434,0))</f>
        <v>105000</v>
      </c>
      <c r="GP265" s="5">
        <f>INDEX(Sheet1!$J$2:$J$434,MATCH(Data!B265,Sheet1!$B$2:$B$434,0))</f>
        <v>0</v>
      </c>
      <c r="GQ265" s="5">
        <v>17874095</v>
      </c>
      <c r="GR265" s="5">
        <v>79688</v>
      </c>
      <c r="GS265" s="5">
        <v>2483380</v>
      </c>
      <c r="GT265" s="5">
        <v>0</v>
      </c>
      <c r="GU265" s="5">
        <v>0</v>
      </c>
      <c r="GV265" s="5">
        <v>105000</v>
      </c>
      <c r="GW265" s="5">
        <v>0</v>
      </c>
    </row>
    <row r="266" spans="1:205" ht="12.75">
      <c r="A266" s="32">
        <v>3654</v>
      </c>
      <c r="B266" s="32" t="s">
        <v>347</v>
      </c>
      <c r="C266" s="32">
        <v>2752405</v>
      </c>
      <c r="D266" s="32">
        <v>0</v>
      </c>
      <c r="E266" s="32">
        <v>0</v>
      </c>
      <c r="F266" s="32">
        <v>0</v>
      </c>
      <c r="G266" s="32">
        <v>71990</v>
      </c>
      <c r="H266" s="32">
        <v>0</v>
      </c>
      <c r="I266" s="32">
        <v>0</v>
      </c>
      <c r="J266" s="32">
        <v>2772405</v>
      </c>
      <c r="K266" s="32">
        <v>0</v>
      </c>
      <c r="L266" s="32">
        <v>337391</v>
      </c>
      <c r="M266" s="32">
        <v>0</v>
      </c>
      <c r="N266" s="32">
        <v>0</v>
      </c>
      <c r="O266" s="32">
        <v>0</v>
      </c>
      <c r="P266" s="32">
        <v>0</v>
      </c>
      <c r="Q266" s="32">
        <v>2784416</v>
      </c>
      <c r="R266" s="32">
        <v>0</v>
      </c>
      <c r="S266" s="32">
        <v>334328</v>
      </c>
      <c r="T266" s="32">
        <v>0</v>
      </c>
      <c r="U266" s="32">
        <v>0</v>
      </c>
      <c r="V266" s="32">
        <v>0</v>
      </c>
      <c r="W266" s="32">
        <v>0</v>
      </c>
      <c r="X266" s="32">
        <v>2608251</v>
      </c>
      <c r="Y266" s="32">
        <v>0</v>
      </c>
      <c r="Z266" s="32">
        <v>336828</v>
      </c>
      <c r="AA266" s="32">
        <v>0</v>
      </c>
      <c r="AB266" s="32">
        <v>0</v>
      </c>
      <c r="AC266" s="32">
        <v>0</v>
      </c>
      <c r="AD266" s="32">
        <v>0</v>
      </c>
      <c r="AE266" s="32">
        <v>2643662</v>
      </c>
      <c r="AF266" s="32">
        <v>0</v>
      </c>
      <c r="AG266" s="32">
        <v>334191</v>
      </c>
      <c r="AH266" s="32">
        <v>0</v>
      </c>
      <c r="AI266" s="32">
        <v>55180</v>
      </c>
      <c r="AJ266" s="32">
        <v>0</v>
      </c>
      <c r="AK266" s="32">
        <v>0</v>
      </c>
      <c r="AL266" s="32">
        <v>2748937</v>
      </c>
      <c r="AM266" s="32">
        <v>0</v>
      </c>
      <c r="AN266" s="32">
        <v>333388</v>
      </c>
      <c r="AO266" s="32">
        <v>0</v>
      </c>
      <c r="AP266" s="32">
        <v>126191</v>
      </c>
      <c r="AQ266" s="32">
        <v>0</v>
      </c>
      <c r="AR266" s="32">
        <v>0</v>
      </c>
      <c r="AS266" s="32">
        <v>2897000</v>
      </c>
      <c r="AT266" s="32">
        <v>0</v>
      </c>
      <c r="AU266" s="32">
        <v>334478</v>
      </c>
      <c r="AV266" s="32">
        <v>0</v>
      </c>
      <c r="AW266" s="32">
        <v>153750</v>
      </c>
      <c r="AX266" s="32">
        <v>0</v>
      </c>
      <c r="AY266" s="32">
        <v>0</v>
      </c>
      <c r="AZ266" s="32">
        <v>2994819</v>
      </c>
      <c r="BA266" s="32">
        <v>0</v>
      </c>
      <c r="BB266" s="32">
        <v>491700</v>
      </c>
      <c r="BC266" s="32">
        <v>0</v>
      </c>
      <c r="BD266" s="32">
        <v>0</v>
      </c>
      <c r="BE266" s="32">
        <v>5000</v>
      </c>
      <c r="BF266" s="32">
        <v>0</v>
      </c>
      <c r="BG266" s="32">
        <v>3142883</v>
      </c>
      <c r="BH266" s="32">
        <v>0</v>
      </c>
      <c r="BI266" s="32">
        <v>476922</v>
      </c>
      <c r="BJ266" s="32">
        <v>0</v>
      </c>
      <c r="BK266" s="32">
        <v>0</v>
      </c>
      <c r="BL266" s="32">
        <v>6350</v>
      </c>
      <c r="BM266" s="32">
        <v>0</v>
      </c>
      <c r="BN266" s="32">
        <v>3248705</v>
      </c>
      <c r="BO266" s="32">
        <v>0</v>
      </c>
      <c r="BP266" s="32">
        <v>509000</v>
      </c>
      <c r="BQ266" s="32">
        <v>0</v>
      </c>
      <c r="BR266" s="32">
        <v>0</v>
      </c>
      <c r="BS266" s="32">
        <v>6350</v>
      </c>
      <c r="BT266" s="32">
        <v>0</v>
      </c>
      <c r="BU266" s="32">
        <v>3342823.04</v>
      </c>
      <c r="BV266" s="32">
        <v>0</v>
      </c>
      <c r="BW266" s="32">
        <v>566500</v>
      </c>
      <c r="BX266" s="32">
        <v>0</v>
      </c>
      <c r="BY266" s="32">
        <v>0</v>
      </c>
      <c r="BZ266" s="32">
        <v>6350</v>
      </c>
      <c r="CA266" s="32">
        <v>0</v>
      </c>
      <c r="CB266" s="32">
        <v>3524308.95</v>
      </c>
      <c r="CC266" s="32">
        <v>0</v>
      </c>
      <c r="CD266" s="32">
        <v>563697</v>
      </c>
      <c r="CE266" s="32">
        <v>0</v>
      </c>
      <c r="CF266" s="32">
        <v>0</v>
      </c>
      <c r="CG266" s="32">
        <v>6350</v>
      </c>
      <c r="CH266" s="32">
        <v>0</v>
      </c>
      <c r="CI266" s="32">
        <v>3675699</v>
      </c>
      <c r="CK266" s="32">
        <v>559674</v>
      </c>
      <c r="CL266" s="32">
        <v>0</v>
      </c>
      <c r="CN266" s="32">
        <v>6350</v>
      </c>
      <c r="CO266" s="32">
        <v>0</v>
      </c>
      <c r="CP266" s="32">
        <v>3820620</v>
      </c>
      <c r="CR266" s="32">
        <v>556934</v>
      </c>
      <c r="CS266" s="32">
        <v>0</v>
      </c>
      <c r="CU266" s="32">
        <v>6350</v>
      </c>
      <c r="CV266" s="32">
        <v>0</v>
      </c>
      <c r="CW266" s="32">
        <v>4021873</v>
      </c>
      <c r="CY266" s="32">
        <v>554530</v>
      </c>
      <c r="CZ266" s="32">
        <v>0</v>
      </c>
      <c r="DB266" s="32">
        <v>6350</v>
      </c>
      <c r="DC266" s="32">
        <v>0</v>
      </c>
      <c r="DD266" s="32">
        <v>4179488</v>
      </c>
      <c r="DF266" s="32">
        <v>556187</v>
      </c>
      <c r="DG266" s="32">
        <v>0</v>
      </c>
      <c r="DI266" s="32">
        <v>9350</v>
      </c>
      <c r="DK266" s="32">
        <v>4307870</v>
      </c>
      <c r="DM266" s="32">
        <v>549310</v>
      </c>
      <c r="DN266" s="32">
        <v>0</v>
      </c>
      <c r="DP266" s="32">
        <v>9350</v>
      </c>
      <c r="DR266" s="32">
        <v>4425860</v>
      </c>
      <c r="DT266" s="32">
        <v>544821</v>
      </c>
      <c r="DU266" s="32">
        <v>0</v>
      </c>
      <c r="DW266" s="32">
        <v>78301</v>
      </c>
      <c r="DX266" s="35"/>
      <c r="DY266" s="36">
        <v>4216891</v>
      </c>
      <c r="DZ266" s="36">
        <v>57575</v>
      </c>
      <c r="EA266" s="38">
        <v>437526</v>
      </c>
      <c r="EB266" s="32">
        <v>0</v>
      </c>
      <c r="ED266" s="32">
        <v>101659</v>
      </c>
      <c r="EF266" s="32">
        <v>4072619</v>
      </c>
      <c r="EG266" s="32">
        <v>57235</v>
      </c>
      <c r="EH266" s="32">
        <v>461560</v>
      </c>
      <c r="EI266" s="32">
        <v>0</v>
      </c>
      <c r="EK266" s="32">
        <v>100170</v>
      </c>
      <c r="EM266" s="32">
        <v>3926706</v>
      </c>
      <c r="EN266" s="32">
        <v>65696</v>
      </c>
      <c r="EO266" s="32">
        <v>439304</v>
      </c>
      <c r="EP266" s="32">
        <v>0</v>
      </c>
      <c r="ER266" s="32">
        <v>100170</v>
      </c>
      <c r="ET266" s="32">
        <v>4371720</v>
      </c>
      <c r="EU266" s="32">
        <v>55278</v>
      </c>
      <c r="EW266" s="32">
        <v>0</v>
      </c>
      <c r="EY266" s="32">
        <v>100170</v>
      </c>
      <c r="FA266" s="32">
        <v>4202518</v>
      </c>
      <c r="FB266" s="32">
        <v>60000</v>
      </c>
      <c r="FD266" s="32">
        <v>0</v>
      </c>
      <c r="FF266" s="32">
        <v>100170</v>
      </c>
      <c r="FH266" s="32">
        <v>3872129</v>
      </c>
      <c r="FI266" s="32">
        <v>60000</v>
      </c>
      <c r="FJ266" s="32"/>
      <c r="FK266" s="32">
        <v>0</v>
      </c>
      <c r="FM266" s="32">
        <v>100170</v>
      </c>
      <c r="FO266" s="5">
        <v>3817938</v>
      </c>
      <c r="FP266" s="5">
        <v>56000</v>
      </c>
      <c r="FQ266" s="5">
        <v>0</v>
      </c>
      <c r="FR266" s="5">
        <v>0</v>
      </c>
      <c r="FS266" s="5">
        <v>0</v>
      </c>
      <c r="FT266" s="5">
        <v>110170</v>
      </c>
      <c r="FU266" s="5">
        <v>0</v>
      </c>
      <c r="FV266" s="5">
        <v>3700494</v>
      </c>
      <c r="FW266" s="5">
        <v>55000</v>
      </c>
      <c r="FX266" s="5">
        <v>0</v>
      </c>
      <c r="FY266" s="5">
        <v>0</v>
      </c>
      <c r="FZ266" s="5">
        <v>0</v>
      </c>
      <c r="GA266" s="5">
        <v>160170</v>
      </c>
      <c r="GB266" s="5">
        <v>0</v>
      </c>
      <c r="GC266" s="5">
        <v>3650000</v>
      </c>
      <c r="GD266" s="5">
        <v>55000</v>
      </c>
      <c r="GE266" s="5">
        <v>0</v>
      </c>
      <c r="GF266" s="5">
        <v>0</v>
      </c>
      <c r="GG266" s="5">
        <v>0</v>
      </c>
      <c r="GH266" s="5">
        <v>160170</v>
      </c>
      <c r="GI266" s="5">
        <v>0</v>
      </c>
      <c r="GJ266" s="5">
        <f>INDEX(Sheet1!$D$2:$D$434,MATCH(Data!B266,Sheet1!$B$2:$B$434,0))</f>
        <v>3481056</v>
      </c>
      <c r="GK266" s="5">
        <f>INDEX(Sheet1!$E$2:$E$434,MATCH(Data!B266,Sheet1!$B$2:$B$434,0))</f>
        <v>57695</v>
      </c>
      <c r="GL266" s="5">
        <f>INDEX(Sheet1!$H$2:$H$434,MATCH(Data!B266,Sheet1!$B$2:$B$434,0))</f>
        <v>0</v>
      </c>
      <c r="GM266" s="5">
        <f>INDEX(Sheet1!$K$2:$K$434,MATCH(Data!B266,Sheet1!$B$2:$B$434,0))</f>
        <v>0</v>
      </c>
      <c r="GN266" s="5">
        <f>INDEX(Sheet1!$F$2:$F$434,MATCH(Data!B266,Sheet1!$B$2:$B$434,0))</f>
        <v>0</v>
      </c>
      <c r="GO266" s="5">
        <f>INDEX(Sheet1!$I$2:$I$434,MATCH(Data!B266,Sheet1!$B$2:$B$434,0))</f>
        <v>160170</v>
      </c>
      <c r="GP266" s="5">
        <f>INDEX(Sheet1!$J$2:$J$434,MATCH(Data!B266,Sheet1!$B$2:$B$434,0))</f>
        <v>0</v>
      </c>
      <c r="GQ266" s="5">
        <v>3526346</v>
      </c>
      <c r="GR266" s="5">
        <v>57750</v>
      </c>
      <c r="GS266" s="5">
        <v>0</v>
      </c>
      <c r="GT266" s="5">
        <v>0</v>
      </c>
      <c r="GU266" s="5">
        <v>0</v>
      </c>
      <c r="GV266" s="5">
        <v>160170</v>
      </c>
      <c r="GW266" s="5">
        <v>0</v>
      </c>
    </row>
    <row r="267" spans="1:205" ht="12.75">
      <c r="A267" s="32">
        <v>3990</v>
      </c>
      <c r="B267" s="32" t="s">
        <v>348</v>
      </c>
      <c r="C267" s="32">
        <v>990147</v>
      </c>
      <c r="D267" s="32">
        <v>0</v>
      </c>
      <c r="E267" s="32">
        <v>58026</v>
      </c>
      <c r="F267" s="32">
        <v>0</v>
      </c>
      <c r="G267" s="32">
        <v>0</v>
      </c>
      <c r="H267" s="32">
        <v>3000</v>
      </c>
      <c r="I267" s="32">
        <v>0</v>
      </c>
      <c r="J267" s="32">
        <v>957786.75</v>
      </c>
      <c r="K267" s="32">
        <v>0</v>
      </c>
      <c r="L267" s="32">
        <v>153275.33</v>
      </c>
      <c r="M267" s="32">
        <v>0</v>
      </c>
      <c r="N267" s="32">
        <v>0</v>
      </c>
      <c r="O267" s="32">
        <v>3000</v>
      </c>
      <c r="P267" s="32">
        <v>708</v>
      </c>
      <c r="Q267" s="32">
        <v>884903.51</v>
      </c>
      <c r="R267" s="32">
        <v>0</v>
      </c>
      <c r="S267" s="32">
        <v>153000</v>
      </c>
      <c r="T267" s="32">
        <v>0</v>
      </c>
      <c r="U267" s="32">
        <v>0</v>
      </c>
      <c r="V267" s="32">
        <v>3000</v>
      </c>
      <c r="W267" s="32">
        <v>687.37</v>
      </c>
      <c r="X267" s="32">
        <v>703199</v>
      </c>
      <c r="Y267" s="32">
        <v>0</v>
      </c>
      <c r="Z267" s="32">
        <v>153000</v>
      </c>
      <c r="AA267" s="32">
        <v>0</v>
      </c>
      <c r="AB267" s="32">
        <v>0</v>
      </c>
      <c r="AC267" s="32">
        <v>3000</v>
      </c>
      <c r="AD267" s="32">
        <v>0</v>
      </c>
      <c r="AE267" s="32">
        <v>680658</v>
      </c>
      <c r="AF267" s="32">
        <v>566</v>
      </c>
      <c r="AG267" s="32">
        <v>152434</v>
      </c>
      <c r="AH267" s="32">
        <v>0</v>
      </c>
      <c r="AI267" s="32">
        <v>0</v>
      </c>
      <c r="AJ267" s="32">
        <v>3000</v>
      </c>
      <c r="AK267" s="32">
        <v>0</v>
      </c>
      <c r="AL267" s="32">
        <v>711013</v>
      </c>
      <c r="AM267" s="32">
        <v>956</v>
      </c>
      <c r="AN267" s="32">
        <v>153000</v>
      </c>
      <c r="AO267" s="32">
        <v>0</v>
      </c>
      <c r="AP267" s="32">
        <v>0</v>
      </c>
      <c r="AQ267" s="32">
        <v>5000</v>
      </c>
      <c r="AR267" s="32">
        <v>177</v>
      </c>
      <c r="AS267" s="32">
        <v>723832</v>
      </c>
      <c r="AT267" s="32">
        <v>1031</v>
      </c>
      <c r="AU267" s="32">
        <v>153000</v>
      </c>
      <c r="AV267" s="32">
        <v>0</v>
      </c>
      <c r="AW267" s="32">
        <v>0</v>
      </c>
      <c r="AX267" s="32">
        <v>5000</v>
      </c>
      <c r="AY267" s="32">
        <v>155</v>
      </c>
      <c r="AZ267" s="32">
        <v>1397312</v>
      </c>
      <c r="BA267" s="32">
        <v>1091.66</v>
      </c>
      <c r="BB267" s="32">
        <v>308520.34</v>
      </c>
      <c r="BC267" s="32">
        <v>0</v>
      </c>
      <c r="BD267" s="32">
        <v>0</v>
      </c>
      <c r="BE267" s="32">
        <v>7000</v>
      </c>
      <c r="BF267" s="32">
        <v>0</v>
      </c>
      <c r="BG267" s="32">
        <v>1082666</v>
      </c>
      <c r="BH267" s="32">
        <v>1099</v>
      </c>
      <c r="BI267" s="32">
        <v>309560</v>
      </c>
      <c r="BJ267" s="32">
        <v>0</v>
      </c>
      <c r="BK267" s="32">
        <v>0</v>
      </c>
      <c r="BL267" s="32">
        <v>8000</v>
      </c>
      <c r="BM267" s="32">
        <v>0</v>
      </c>
      <c r="BN267" s="32">
        <v>1185340</v>
      </c>
      <c r="BO267" s="32">
        <v>0</v>
      </c>
      <c r="BP267" s="32">
        <v>312978</v>
      </c>
      <c r="BQ267" s="32">
        <v>0</v>
      </c>
      <c r="BR267" s="32">
        <v>0</v>
      </c>
      <c r="BS267" s="32">
        <v>9000</v>
      </c>
      <c r="BT267" s="32">
        <v>0</v>
      </c>
      <c r="BU267" s="32">
        <v>1183601</v>
      </c>
      <c r="BV267" s="32">
        <v>0</v>
      </c>
      <c r="BW267" s="32">
        <v>306341.93</v>
      </c>
      <c r="BX267" s="32">
        <v>0</v>
      </c>
      <c r="BY267" s="32">
        <v>0</v>
      </c>
      <c r="BZ267" s="32">
        <v>9000</v>
      </c>
      <c r="CA267" s="32">
        <v>0</v>
      </c>
      <c r="CB267" s="32">
        <v>1250719</v>
      </c>
      <c r="CC267" s="32">
        <v>0</v>
      </c>
      <c r="CD267" s="32">
        <v>310000</v>
      </c>
      <c r="CE267" s="32">
        <v>0</v>
      </c>
      <c r="CF267" s="32">
        <v>0</v>
      </c>
      <c r="CG267" s="32">
        <v>9000</v>
      </c>
      <c r="CH267" s="32">
        <v>0</v>
      </c>
      <c r="CI267" s="32">
        <v>1214970</v>
      </c>
      <c r="CK267" s="32">
        <v>301170</v>
      </c>
      <c r="CL267" s="32">
        <v>0</v>
      </c>
      <c r="CN267" s="32">
        <v>9000</v>
      </c>
      <c r="CO267" s="32">
        <v>0</v>
      </c>
      <c r="CP267" s="32">
        <v>1048319</v>
      </c>
      <c r="CQ267" s="32">
        <v>39323</v>
      </c>
      <c r="CR267" s="32">
        <v>301035</v>
      </c>
      <c r="CS267" s="32">
        <v>0</v>
      </c>
      <c r="CU267" s="32">
        <v>16000</v>
      </c>
      <c r="CV267" s="32">
        <v>0</v>
      </c>
      <c r="CW267" s="32">
        <v>1147942</v>
      </c>
      <c r="CX267" s="32">
        <v>39038</v>
      </c>
      <c r="CY267" s="32">
        <v>322019</v>
      </c>
      <c r="CZ267" s="32">
        <v>0</v>
      </c>
      <c r="DB267" s="32">
        <v>16000</v>
      </c>
      <c r="DC267" s="32">
        <v>394</v>
      </c>
      <c r="DD267" s="32">
        <v>1316251</v>
      </c>
      <c r="DE267" s="32">
        <v>43610</v>
      </c>
      <c r="DF267" s="32">
        <v>321725</v>
      </c>
      <c r="DG267" s="32">
        <v>0</v>
      </c>
      <c r="DK267" s="32">
        <v>1373084</v>
      </c>
      <c r="DL267" s="32">
        <v>43040</v>
      </c>
      <c r="DM267" s="32">
        <v>302063</v>
      </c>
      <c r="DN267" s="32">
        <v>0</v>
      </c>
      <c r="DP267" s="32">
        <v>3000</v>
      </c>
      <c r="DQ267" s="32">
        <v>43</v>
      </c>
      <c r="DR267" s="32">
        <v>1498620</v>
      </c>
      <c r="DS267" s="32">
        <v>47328</v>
      </c>
      <c r="DT267" s="32">
        <v>505554</v>
      </c>
      <c r="DU267" s="32">
        <v>0</v>
      </c>
      <c r="DX267" s="38">
        <v>717</v>
      </c>
      <c r="DY267" s="36">
        <v>1205287</v>
      </c>
      <c r="DZ267" s="36">
        <v>46450</v>
      </c>
      <c r="EA267" s="38">
        <v>461542</v>
      </c>
      <c r="EB267" s="32">
        <v>0</v>
      </c>
      <c r="EE267" s="32">
        <v>782</v>
      </c>
      <c r="EF267" s="32">
        <v>1370556</v>
      </c>
      <c r="EG267" s="32">
        <v>45550</v>
      </c>
      <c r="EH267" s="32">
        <v>458289</v>
      </c>
      <c r="EI267" s="32">
        <v>0</v>
      </c>
      <c r="EM267" s="32">
        <v>1470643</v>
      </c>
      <c r="EN267" s="32">
        <v>49500</v>
      </c>
      <c r="EO267" s="32">
        <v>334240</v>
      </c>
      <c r="EP267" s="32">
        <v>0</v>
      </c>
      <c r="ET267" s="32">
        <v>1352730</v>
      </c>
      <c r="EU267" s="32">
        <v>48300</v>
      </c>
      <c r="EV267" s="32">
        <v>430445</v>
      </c>
      <c r="EW267" s="32">
        <v>0</v>
      </c>
      <c r="FA267" s="32">
        <v>1423545</v>
      </c>
      <c r="FB267" s="32">
        <v>51950</v>
      </c>
      <c r="FC267" s="32">
        <v>429150</v>
      </c>
      <c r="FD267" s="32">
        <v>0</v>
      </c>
      <c r="FH267" s="32">
        <v>1362008</v>
      </c>
      <c r="FJ267" s="32">
        <v>428400</v>
      </c>
      <c r="FK267" s="32">
        <v>0</v>
      </c>
      <c r="FL267" s="32"/>
      <c r="FO267" s="5">
        <v>1651110</v>
      </c>
      <c r="FP267" s="5">
        <v>0</v>
      </c>
      <c r="FQ267" s="5">
        <v>428550</v>
      </c>
      <c r="FR267" s="5">
        <v>0</v>
      </c>
      <c r="FS267" s="5">
        <v>0</v>
      </c>
      <c r="FT267" s="5">
        <v>0</v>
      </c>
      <c r="FU267" s="5">
        <v>0</v>
      </c>
      <c r="FV267" s="5">
        <v>1672899</v>
      </c>
      <c r="FW267" s="5">
        <v>0</v>
      </c>
      <c r="FX267" s="5">
        <v>433100</v>
      </c>
      <c r="FY267" s="5">
        <v>0</v>
      </c>
      <c r="FZ267" s="5">
        <v>0</v>
      </c>
      <c r="GA267" s="5">
        <v>0</v>
      </c>
      <c r="GB267" s="5">
        <v>0</v>
      </c>
      <c r="GC267" s="5">
        <v>1350668</v>
      </c>
      <c r="GD267" s="5">
        <v>0</v>
      </c>
      <c r="GE267" s="5">
        <v>432827</v>
      </c>
      <c r="GF267" s="5">
        <v>0</v>
      </c>
      <c r="GG267" s="5">
        <v>0</v>
      </c>
      <c r="GH267" s="5">
        <v>0</v>
      </c>
      <c r="GI267" s="5">
        <v>0</v>
      </c>
      <c r="GJ267" s="5">
        <f>INDEX(Sheet1!$D$2:$D$434,MATCH(Data!B267,Sheet1!$B$2:$B$434,0))</f>
        <v>1399924</v>
      </c>
      <c r="GK267" s="5">
        <f>INDEX(Sheet1!$E$2:$E$434,MATCH(Data!B267,Sheet1!$B$2:$B$434,0))</f>
        <v>0</v>
      </c>
      <c r="GL267" s="5">
        <f>INDEX(Sheet1!$H$2:$H$434,MATCH(Data!B267,Sheet1!$B$2:$B$434,0))</f>
        <v>405096</v>
      </c>
      <c r="GM267" s="5">
        <f>INDEX(Sheet1!$K$2:$K$434,MATCH(Data!B267,Sheet1!$B$2:$B$434,0))</f>
        <v>0</v>
      </c>
      <c r="GN267" s="5">
        <f>INDEX(Sheet1!$F$2:$F$434,MATCH(Data!B267,Sheet1!$B$2:$B$434,0))</f>
        <v>0</v>
      </c>
      <c r="GO267" s="5">
        <f>INDEX(Sheet1!$I$2:$I$434,MATCH(Data!B267,Sheet1!$B$2:$B$434,0))</f>
        <v>0</v>
      </c>
      <c r="GP267" s="5">
        <f>INDEX(Sheet1!$J$2:$J$434,MATCH(Data!B267,Sheet1!$B$2:$B$434,0))</f>
        <v>0</v>
      </c>
      <c r="GQ267" s="5">
        <v>1253137</v>
      </c>
      <c r="GR267" s="5">
        <v>0</v>
      </c>
      <c r="GS267" s="5">
        <v>631195</v>
      </c>
      <c r="GT267" s="5">
        <v>0</v>
      </c>
      <c r="GU267" s="5">
        <v>0</v>
      </c>
      <c r="GV267" s="5">
        <v>0</v>
      </c>
      <c r="GW267" s="5">
        <v>0</v>
      </c>
    </row>
    <row r="268" spans="1:205" ht="12.75">
      <c r="A268" s="32">
        <v>4011</v>
      </c>
      <c r="B268" s="32" t="s">
        <v>349</v>
      </c>
      <c r="C268" s="32">
        <v>430917</v>
      </c>
      <c r="D268" s="32">
        <v>0</v>
      </c>
      <c r="E268" s="32">
        <v>22000</v>
      </c>
      <c r="F268" s="32">
        <v>0</v>
      </c>
      <c r="G268" s="32">
        <v>0</v>
      </c>
      <c r="H268" s="32">
        <v>0</v>
      </c>
      <c r="I268" s="32">
        <v>0</v>
      </c>
      <c r="J268" s="32">
        <v>404131</v>
      </c>
      <c r="K268" s="32">
        <v>0</v>
      </c>
      <c r="L268" s="32">
        <v>22001</v>
      </c>
      <c r="M268" s="32">
        <v>0</v>
      </c>
      <c r="N268" s="32">
        <v>0</v>
      </c>
      <c r="O268" s="32">
        <v>0</v>
      </c>
      <c r="P268" s="32">
        <v>0</v>
      </c>
      <c r="Q268" s="32">
        <v>348824</v>
      </c>
      <c r="R268" s="32">
        <v>0</v>
      </c>
      <c r="S268" s="32">
        <v>22001</v>
      </c>
      <c r="T268" s="32">
        <v>0</v>
      </c>
      <c r="U268" s="32">
        <v>0</v>
      </c>
      <c r="V268" s="32">
        <v>0</v>
      </c>
      <c r="W268" s="32">
        <v>0</v>
      </c>
      <c r="X268" s="32">
        <v>333220</v>
      </c>
      <c r="Y268" s="32">
        <v>0</v>
      </c>
      <c r="Z268" s="32">
        <v>21000</v>
      </c>
      <c r="AA268" s="32">
        <v>0</v>
      </c>
      <c r="AB268" s="32">
        <v>0</v>
      </c>
      <c r="AC268" s="32">
        <v>0</v>
      </c>
      <c r="AD268" s="32">
        <v>0</v>
      </c>
      <c r="AE268" s="32">
        <v>282563</v>
      </c>
      <c r="AF268" s="32">
        <v>0</v>
      </c>
      <c r="AG268" s="32">
        <v>22001</v>
      </c>
      <c r="AH268" s="32">
        <v>0</v>
      </c>
      <c r="AI268" s="32">
        <v>0</v>
      </c>
      <c r="AJ268" s="32">
        <v>0</v>
      </c>
      <c r="AK268" s="32">
        <v>0</v>
      </c>
      <c r="AL268" s="32">
        <v>309461</v>
      </c>
      <c r="AM268" s="32">
        <v>0</v>
      </c>
      <c r="AN268" s="32">
        <v>56700</v>
      </c>
      <c r="AO268" s="32">
        <v>0</v>
      </c>
      <c r="AP268" s="32">
        <v>0</v>
      </c>
      <c r="AQ268" s="32">
        <v>0</v>
      </c>
      <c r="AR268" s="32">
        <v>0</v>
      </c>
      <c r="AS268" s="32">
        <v>281408</v>
      </c>
      <c r="AT268" s="32">
        <v>0</v>
      </c>
      <c r="AU268" s="32">
        <v>61720</v>
      </c>
      <c r="AV268" s="32">
        <v>0</v>
      </c>
      <c r="AW268" s="32">
        <v>0</v>
      </c>
      <c r="AX268" s="32">
        <v>0</v>
      </c>
      <c r="AY268" s="32">
        <v>0</v>
      </c>
      <c r="AZ268" s="32">
        <v>332044</v>
      </c>
      <c r="BA268" s="32">
        <v>0</v>
      </c>
      <c r="BB268" s="32">
        <v>65000</v>
      </c>
      <c r="BC268" s="32">
        <v>0</v>
      </c>
      <c r="BD268" s="32">
        <v>0</v>
      </c>
      <c r="BE268" s="32">
        <v>0</v>
      </c>
      <c r="BF268" s="32">
        <v>0</v>
      </c>
      <c r="BG268" s="32">
        <v>344000</v>
      </c>
      <c r="BH268" s="32">
        <v>0</v>
      </c>
      <c r="BI268" s="32">
        <v>65000</v>
      </c>
      <c r="BJ268" s="32">
        <v>0</v>
      </c>
      <c r="BK268" s="32">
        <v>0</v>
      </c>
      <c r="BL268" s="32">
        <v>0</v>
      </c>
      <c r="BM268" s="32">
        <v>0</v>
      </c>
      <c r="BN268" s="32">
        <v>269127</v>
      </c>
      <c r="BO268" s="32">
        <v>0</v>
      </c>
      <c r="BP268" s="32">
        <v>180873</v>
      </c>
      <c r="BQ268" s="32">
        <v>0</v>
      </c>
      <c r="BR268" s="32">
        <v>0</v>
      </c>
      <c r="BS268" s="32">
        <v>0</v>
      </c>
      <c r="BT268" s="32">
        <v>0</v>
      </c>
      <c r="BU268" s="32">
        <v>392449</v>
      </c>
      <c r="BV268" s="32">
        <v>0</v>
      </c>
      <c r="BW268" s="32">
        <v>87551</v>
      </c>
      <c r="BX268" s="32">
        <v>0</v>
      </c>
      <c r="BY268" s="32">
        <v>0</v>
      </c>
      <c r="BZ268" s="32">
        <v>0</v>
      </c>
      <c r="CA268" s="32">
        <v>0</v>
      </c>
      <c r="CB268" s="32">
        <v>341490</v>
      </c>
      <c r="CC268" s="32">
        <v>0</v>
      </c>
      <c r="CD268" s="32">
        <v>150000</v>
      </c>
      <c r="CE268" s="32">
        <v>0</v>
      </c>
      <c r="CF268" s="32">
        <v>0</v>
      </c>
      <c r="CG268" s="32">
        <v>0</v>
      </c>
      <c r="CH268" s="32">
        <v>0</v>
      </c>
      <c r="CI268" s="32">
        <v>392976</v>
      </c>
      <c r="CK268" s="32">
        <v>180000</v>
      </c>
      <c r="CL268" s="32">
        <v>0</v>
      </c>
      <c r="CO268" s="32">
        <v>0</v>
      </c>
      <c r="CP268" s="32">
        <v>663006</v>
      </c>
      <c r="CR268" s="32">
        <v>65000</v>
      </c>
      <c r="CS268" s="32">
        <v>0</v>
      </c>
      <c r="CV268" s="32">
        <v>0</v>
      </c>
      <c r="CW268" s="32">
        <v>730752</v>
      </c>
      <c r="CZ268" s="32">
        <v>0</v>
      </c>
      <c r="DC268" s="32">
        <v>0</v>
      </c>
      <c r="DD268" s="32">
        <v>898144</v>
      </c>
      <c r="DG268" s="32">
        <v>0</v>
      </c>
      <c r="DK268" s="32">
        <v>824338</v>
      </c>
      <c r="DM268" s="32">
        <v>57827</v>
      </c>
      <c r="DN268" s="32">
        <v>0</v>
      </c>
      <c r="DR268" s="32">
        <v>831992</v>
      </c>
      <c r="DT268" s="32">
        <v>86180</v>
      </c>
      <c r="DU268" s="32">
        <v>0</v>
      </c>
      <c r="DX268" s="35"/>
      <c r="DY268" s="36">
        <v>735266</v>
      </c>
      <c r="DZ268" s="37"/>
      <c r="EA268" s="38">
        <v>88988</v>
      </c>
      <c r="EB268" s="32">
        <v>0</v>
      </c>
      <c r="EF268" s="32">
        <v>706296</v>
      </c>
      <c r="EH268" s="32">
        <v>65305</v>
      </c>
      <c r="EI268" s="32">
        <v>0</v>
      </c>
      <c r="EM268" s="32">
        <v>744136</v>
      </c>
      <c r="EO268" s="32">
        <v>38830</v>
      </c>
      <c r="EP268" s="32">
        <v>0</v>
      </c>
      <c r="ET268" s="32">
        <v>800102</v>
      </c>
      <c r="EV268" s="32">
        <v>29577</v>
      </c>
      <c r="EW268" s="32">
        <v>0</v>
      </c>
      <c r="FA268" s="32">
        <v>841575</v>
      </c>
      <c r="FC268" s="32">
        <v>17850</v>
      </c>
      <c r="FD268" s="32">
        <v>0</v>
      </c>
      <c r="FE268" s="32">
        <v>8500</v>
      </c>
      <c r="FH268" s="32">
        <v>841541</v>
      </c>
      <c r="FI268" s="32"/>
      <c r="FJ268" s="32">
        <v>10689.64</v>
      </c>
      <c r="FK268" s="32">
        <v>0</v>
      </c>
      <c r="FL268" s="32">
        <v>19215</v>
      </c>
      <c r="FN268" s="32"/>
      <c r="FO268" s="5">
        <v>743737</v>
      </c>
      <c r="FP268" s="5">
        <v>0</v>
      </c>
      <c r="FQ268" s="5">
        <v>0</v>
      </c>
      <c r="FR268" s="5">
        <v>0</v>
      </c>
      <c r="FS268" s="5">
        <v>69590</v>
      </c>
      <c r="FT268" s="5">
        <v>0</v>
      </c>
      <c r="FU268" s="5">
        <v>0</v>
      </c>
      <c r="FV268" s="5">
        <v>793736</v>
      </c>
      <c r="FW268" s="5">
        <v>0</v>
      </c>
      <c r="FX268" s="5">
        <v>0</v>
      </c>
      <c r="FY268" s="5">
        <v>0</v>
      </c>
      <c r="FZ268" s="5">
        <v>30000</v>
      </c>
      <c r="GA268" s="5">
        <v>0</v>
      </c>
      <c r="GB268" s="5">
        <v>0</v>
      </c>
      <c r="GC268" s="5">
        <v>847971</v>
      </c>
      <c r="GD268" s="5">
        <v>0</v>
      </c>
      <c r="GE268" s="5">
        <v>0</v>
      </c>
      <c r="GF268" s="5">
        <v>0</v>
      </c>
      <c r="GG268" s="5">
        <v>36746</v>
      </c>
      <c r="GH268" s="5">
        <v>0</v>
      </c>
      <c r="GI268" s="5">
        <v>0</v>
      </c>
      <c r="GJ268" s="5">
        <f>INDEX(Sheet1!$D$2:$D$434,MATCH(Data!B268,Sheet1!$B$2:$B$434,0))</f>
        <v>820558</v>
      </c>
      <c r="GK268" s="5">
        <f>INDEX(Sheet1!$E$2:$E$434,MATCH(Data!B268,Sheet1!$B$2:$B$434,0))</f>
        <v>0</v>
      </c>
      <c r="GL268" s="5">
        <f>INDEX(Sheet1!$H$2:$H$434,MATCH(Data!B268,Sheet1!$B$2:$B$434,0))</f>
        <v>0</v>
      </c>
      <c r="GM268" s="5">
        <f>INDEX(Sheet1!$K$2:$K$434,MATCH(Data!B268,Sheet1!$B$2:$B$434,0))</f>
        <v>0</v>
      </c>
      <c r="GN268" s="5">
        <f>INDEX(Sheet1!$F$2:$F$434,MATCH(Data!B268,Sheet1!$B$2:$B$434,0))</f>
        <v>30000</v>
      </c>
      <c r="GO268" s="5">
        <f>INDEX(Sheet1!$I$2:$I$434,MATCH(Data!B268,Sheet1!$B$2:$B$434,0))</f>
        <v>0</v>
      </c>
      <c r="GP268" s="5">
        <f>INDEX(Sheet1!$J$2:$J$434,MATCH(Data!B268,Sheet1!$B$2:$B$434,0))</f>
        <v>0</v>
      </c>
      <c r="GQ268" s="5">
        <v>884205</v>
      </c>
      <c r="GR268" s="5">
        <v>0</v>
      </c>
      <c r="GS268" s="5">
        <v>0</v>
      </c>
      <c r="GT268" s="5">
        <v>0</v>
      </c>
      <c r="GU268" s="5">
        <v>25000</v>
      </c>
      <c r="GV268" s="5">
        <v>0</v>
      </c>
      <c r="GW268" s="5">
        <v>0</v>
      </c>
    </row>
    <row r="269" spans="1:205" ht="12.75">
      <c r="A269" s="32">
        <v>4018</v>
      </c>
      <c r="B269" s="32" t="s">
        <v>350</v>
      </c>
      <c r="C269" s="32">
        <v>13656974</v>
      </c>
      <c r="D269" s="32">
        <v>0</v>
      </c>
      <c r="E269" s="32">
        <v>1490470</v>
      </c>
      <c r="F269" s="32">
        <v>0</v>
      </c>
      <c r="G269" s="32">
        <v>0</v>
      </c>
      <c r="H269" s="32">
        <v>0</v>
      </c>
      <c r="I269" s="32">
        <v>0</v>
      </c>
      <c r="J269" s="32">
        <v>13561705</v>
      </c>
      <c r="K269" s="32">
        <v>0</v>
      </c>
      <c r="L269" s="32">
        <v>1568152</v>
      </c>
      <c r="M269" s="32">
        <v>0</v>
      </c>
      <c r="N269" s="32">
        <v>0</v>
      </c>
      <c r="O269" s="32">
        <v>0</v>
      </c>
      <c r="P269" s="32">
        <v>14604</v>
      </c>
      <c r="Q269" s="32">
        <v>16364909</v>
      </c>
      <c r="R269" s="32">
        <v>0</v>
      </c>
      <c r="S269" s="32">
        <v>1600000</v>
      </c>
      <c r="T269" s="32">
        <v>0</v>
      </c>
      <c r="U269" s="32">
        <v>0</v>
      </c>
      <c r="V269" s="32">
        <v>0</v>
      </c>
      <c r="W269" s="32">
        <v>22338</v>
      </c>
      <c r="X269" s="32">
        <v>12691885</v>
      </c>
      <c r="Y269" s="32">
        <v>0</v>
      </c>
      <c r="Z269" s="32">
        <v>1420275</v>
      </c>
      <c r="AA269" s="32">
        <v>0</v>
      </c>
      <c r="AB269" s="32">
        <v>0</v>
      </c>
      <c r="AC269" s="32">
        <v>0</v>
      </c>
      <c r="AD269" s="32">
        <v>20020</v>
      </c>
      <c r="AE269" s="32">
        <v>13063091</v>
      </c>
      <c r="AF269" s="32">
        <v>0</v>
      </c>
      <c r="AG269" s="32">
        <v>1431325</v>
      </c>
      <c r="AH269" s="32">
        <v>0</v>
      </c>
      <c r="AI269" s="32">
        <v>0</v>
      </c>
      <c r="AJ269" s="32">
        <v>0</v>
      </c>
      <c r="AK269" s="32">
        <v>26126</v>
      </c>
      <c r="AL269" s="32">
        <v>13922428</v>
      </c>
      <c r="AM269" s="32">
        <v>0</v>
      </c>
      <c r="AN269" s="32">
        <v>1400535</v>
      </c>
      <c r="AO269" s="32">
        <v>0</v>
      </c>
      <c r="AP269" s="32">
        <v>0</v>
      </c>
      <c r="AQ269" s="32">
        <v>0</v>
      </c>
      <c r="AR269" s="32">
        <v>4616</v>
      </c>
      <c r="AS269" s="32">
        <v>13920820</v>
      </c>
      <c r="AT269" s="32">
        <v>0</v>
      </c>
      <c r="AU269" s="32">
        <v>1416530</v>
      </c>
      <c r="AV269" s="32">
        <v>0</v>
      </c>
      <c r="AW269" s="32">
        <v>0</v>
      </c>
      <c r="AX269" s="32">
        <v>0</v>
      </c>
      <c r="AY269" s="32">
        <v>2321</v>
      </c>
      <c r="AZ269" s="32">
        <v>15706339</v>
      </c>
      <c r="BA269" s="32">
        <v>154812</v>
      </c>
      <c r="BB269" s="32">
        <v>1424292</v>
      </c>
      <c r="BC269" s="32">
        <v>0</v>
      </c>
      <c r="BD269" s="32">
        <v>0</v>
      </c>
      <c r="BE269" s="32">
        <v>0</v>
      </c>
      <c r="BF269" s="32">
        <v>10951</v>
      </c>
      <c r="BG269" s="32">
        <v>15972385</v>
      </c>
      <c r="BH269" s="32">
        <v>154650</v>
      </c>
      <c r="BI269" s="32">
        <v>3555265</v>
      </c>
      <c r="BJ269" s="32">
        <v>0</v>
      </c>
      <c r="BK269" s="32">
        <v>0</v>
      </c>
      <c r="BL269" s="32">
        <v>0</v>
      </c>
      <c r="BM269" s="32">
        <v>9161</v>
      </c>
      <c r="BN269" s="32">
        <v>16867400</v>
      </c>
      <c r="BO269" s="32">
        <v>154649</v>
      </c>
      <c r="BP269" s="32">
        <v>3116979</v>
      </c>
      <c r="BQ269" s="32">
        <v>0</v>
      </c>
      <c r="BR269" s="32">
        <v>0</v>
      </c>
      <c r="BS269" s="32">
        <v>40000</v>
      </c>
      <c r="BT269" s="32">
        <v>12873</v>
      </c>
      <c r="BU269" s="32">
        <v>18293021</v>
      </c>
      <c r="BV269" s="32">
        <v>0</v>
      </c>
      <c r="BW269" s="32">
        <v>3097229</v>
      </c>
      <c r="BX269" s="32">
        <v>0</v>
      </c>
      <c r="BY269" s="32">
        <v>0</v>
      </c>
      <c r="BZ269" s="32">
        <v>0</v>
      </c>
      <c r="CA269" s="32">
        <v>12286</v>
      </c>
      <c r="CB269" s="32">
        <v>19204317</v>
      </c>
      <c r="CC269" s="32">
        <v>300000</v>
      </c>
      <c r="CD269" s="32">
        <v>3428390</v>
      </c>
      <c r="CE269" s="32">
        <v>0</v>
      </c>
      <c r="CF269" s="32">
        <v>0</v>
      </c>
      <c r="CG269" s="32">
        <v>50000</v>
      </c>
      <c r="CH269" s="32">
        <v>5915</v>
      </c>
      <c r="CI269" s="32">
        <v>19697998</v>
      </c>
      <c r="CJ269" s="32">
        <v>180000</v>
      </c>
      <c r="CK269" s="32">
        <v>3561702</v>
      </c>
      <c r="CL269" s="32">
        <v>0</v>
      </c>
      <c r="CN269" s="32">
        <v>50000</v>
      </c>
      <c r="CO269" s="32">
        <v>5944</v>
      </c>
      <c r="CP269" s="32">
        <v>20588466</v>
      </c>
      <c r="CQ269" s="32">
        <v>300000</v>
      </c>
      <c r="CR269" s="32">
        <v>3650460</v>
      </c>
      <c r="CS269" s="32">
        <v>0</v>
      </c>
      <c r="CU269" s="32">
        <v>50000</v>
      </c>
      <c r="CV269" s="32">
        <v>11575</v>
      </c>
      <c r="CW269" s="32">
        <v>22218439</v>
      </c>
      <c r="CX269" s="32">
        <v>468000</v>
      </c>
      <c r="CY269" s="32">
        <v>5664000</v>
      </c>
      <c r="CZ269" s="32">
        <v>0</v>
      </c>
      <c r="DB269" s="32">
        <v>50000</v>
      </c>
      <c r="DC269" s="32">
        <v>46930</v>
      </c>
      <c r="DD269" s="32">
        <v>24898366</v>
      </c>
      <c r="DE269" s="32">
        <v>466680</v>
      </c>
      <c r="DF269" s="32">
        <v>5533000</v>
      </c>
      <c r="DG269" s="32">
        <v>0</v>
      </c>
      <c r="DI269" s="32">
        <v>50000</v>
      </c>
      <c r="DJ269" s="32">
        <v>11370</v>
      </c>
      <c r="DK269" s="32">
        <v>28313018</v>
      </c>
      <c r="DL269" s="32">
        <v>244790</v>
      </c>
      <c r="DM269" s="32">
        <v>3811883</v>
      </c>
      <c r="DN269" s="32">
        <v>0</v>
      </c>
      <c r="DQ269" s="32">
        <v>11480</v>
      </c>
      <c r="DR269" s="32">
        <v>27868904</v>
      </c>
      <c r="DS269" s="32">
        <v>391402</v>
      </c>
      <c r="DT269" s="32">
        <v>3839097</v>
      </c>
      <c r="DU269" s="32">
        <v>0</v>
      </c>
      <c r="DX269" s="38">
        <v>11929</v>
      </c>
      <c r="DY269" s="36">
        <v>27971075</v>
      </c>
      <c r="DZ269" s="36">
        <v>393600</v>
      </c>
      <c r="EA269" s="38">
        <v>3700125</v>
      </c>
      <c r="EB269" s="32">
        <v>0</v>
      </c>
      <c r="EE269" s="32">
        <v>46532</v>
      </c>
      <c r="EF269" s="32">
        <v>28444501</v>
      </c>
      <c r="EG269" s="32">
        <v>390345</v>
      </c>
      <c r="EH269" s="32">
        <v>3517161</v>
      </c>
      <c r="EI269" s="32">
        <v>0</v>
      </c>
      <c r="EM269" s="32">
        <v>27043057</v>
      </c>
      <c r="EN269" s="32">
        <v>391250</v>
      </c>
      <c r="EO269" s="32">
        <v>4387521</v>
      </c>
      <c r="EP269" s="32">
        <v>0</v>
      </c>
      <c r="ES269" s="32">
        <v>3645</v>
      </c>
      <c r="ET269" s="32">
        <v>27007311</v>
      </c>
      <c r="EU269" s="32">
        <v>390968</v>
      </c>
      <c r="EV269" s="32">
        <v>4385689</v>
      </c>
      <c r="EW269" s="32">
        <v>0</v>
      </c>
      <c r="EZ269" s="32">
        <v>2107</v>
      </c>
      <c r="FA269" s="32">
        <v>27412270</v>
      </c>
      <c r="FB269" s="32">
        <v>375368</v>
      </c>
      <c r="FC269" s="32">
        <v>6644816</v>
      </c>
      <c r="FD269" s="32">
        <v>0</v>
      </c>
      <c r="FG269" s="32">
        <v>4986</v>
      </c>
      <c r="FH269" s="32">
        <v>25586248</v>
      </c>
      <c r="FI269" s="32">
        <v>377880</v>
      </c>
      <c r="FJ269" s="32">
        <v>6694130</v>
      </c>
      <c r="FK269" s="32">
        <v>0</v>
      </c>
      <c r="FN269" s="32">
        <v>7084</v>
      </c>
      <c r="FO269" s="5">
        <v>25865380</v>
      </c>
      <c r="FP269" s="5">
        <v>379050</v>
      </c>
      <c r="FQ269" s="5">
        <v>6674195</v>
      </c>
      <c r="FR269" s="5">
        <v>0</v>
      </c>
      <c r="FS269" s="5">
        <v>0</v>
      </c>
      <c r="FT269" s="5">
        <v>0</v>
      </c>
      <c r="FU269" s="5">
        <v>0</v>
      </c>
      <c r="FV269" s="5">
        <v>25803095</v>
      </c>
      <c r="FW269" s="5">
        <v>924375</v>
      </c>
      <c r="FX269" s="5">
        <v>6732193</v>
      </c>
      <c r="FY269" s="5">
        <v>0</v>
      </c>
      <c r="FZ269" s="5">
        <v>0</v>
      </c>
      <c r="GA269" s="5">
        <v>0</v>
      </c>
      <c r="GB269" s="5">
        <v>2534</v>
      </c>
      <c r="GC269" s="5">
        <v>26684240</v>
      </c>
      <c r="GD269" s="5">
        <v>925623</v>
      </c>
      <c r="GE269" s="5">
        <v>9209073</v>
      </c>
      <c r="GF269" s="5">
        <v>0</v>
      </c>
      <c r="GG269" s="5">
        <v>0</v>
      </c>
      <c r="GH269" s="5">
        <v>194467</v>
      </c>
      <c r="GI269" s="5">
        <v>5372</v>
      </c>
      <c r="GJ269" s="5">
        <f>INDEX(Sheet1!$D$2:$D$434,MATCH(Data!B269,Sheet1!$B$2:$B$434,0))</f>
        <v>28038181</v>
      </c>
      <c r="GK269" s="5">
        <f>INDEX(Sheet1!$E$2:$E$434,MATCH(Data!B269,Sheet1!$B$2:$B$434,0))</f>
        <v>1179950</v>
      </c>
      <c r="GL269" s="5">
        <f>INDEX(Sheet1!$H$2:$H$434,MATCH(Data!B269,Sheet1!$B$2:$B$434,0))</f>
        <v>9579529</v>
      </c>
      <c r="GM269" s="5">
        <f>INDEX(Sheet1!$K$2:$K$434,MATCH(Data!B269,Sheet1!$B$2:$B$434,0))</f>
        <v>0</v>
      </c>
      <c r="GN269" s="5">
        <f>INDEX(Sheet1!$F$2:$F$434,MATCH(Data!B269,Sheet1!$B$2:$B$434,0))</f>
        <v>0</v>
      </c>
      <c r="GO269" s="5">
        <f>INDEX(Sheet1!$I$2:$I$434,MATCH(Data!B269,Sheet1!$B$2:$B$434,0))</f>
        <v>216475</v>
      </c>
      <c r="GP269" s="5">
        <f>INDEX(Sheet1!$J$2:$J$434,MATCH(Data!B269,Sheet1!$B$2:$B$434,0))</f>
        <v>995</v>
      </c>
      <c r="GQ269" s="5">
        <v>24941485</v>
      </c>
      <c r="GR269" s="5">
        <v>1567295</v>
      </c>
      <c r="GS269" s="5">
        <v>14487371</v>
      </c>
      <c r="GT269" s="5">
        <v>0</v>
      </c>
      <c r="GU269" s="5">
        <v>0</v>
      </c>
      <c r="GV269" s="5">
        <v>527635</v>
      </c>
      <c r="GW269" s="5">
        <v>2693</v>
      </c>
    </row>
    <row r="270" spans="1:205" ht="12.75">
      <c r="A270" s="32">
        <v>4025</v>
      </c>
      <c r="B270" s="32" t="s">
        <v>351</v>
      </c>
      <c r="C270" s="32">
        <v>1559626</v>
      </c>
      <c r="D270" s="32">
        <v>0</v>
      </c>
      <c r="E270" s="32">
        <v>73325</v>
      </c>
      <c r="F270" s="32">
        <v>0</v>
      </c>
      <c r="G270" s="32">
        <v>0</v>
      </c>
      <c r="H270" s="32">
        <v>0</v>
      </c>
      <c r="I270" s="32">
        <v>0</v>
      </c>
      <c r="J270" s="32">
        <v>1467962</v>
      </c>
      <c r="K270" s="32">
        <v>0</v>
      </c>
      <c r="L270" s="32">
        <v>70000</v>
      </c>
      <c r="M270" s="32">
        <v>0</v>
      </c>
      <c r="N270" s="32">
        <v>0</v>
      </c>
      <c r="O270" s="32">
        <v>0</v>
      </c>
      <c r="P270" s="32">
        <v>0</v>
      </c>
      <c r="Q270" s="32">
        <v>1533280</v>
      </c>
      <c r="R270" s="32">
        <v>0</v>
      </c>
      <c r="S270" s="32">
        <v>125496</v>
      </c>
      <c r="T270" s="32">
        <v>0</v>
      </c>
      <c r="U270" s="32">
        <v>0</v>
      </c>
      <c r="V270" s="32">
        <v>0</v>
      </c>
      <c r="W270" s="32">
        <v>0</v>
      </c>
      <c r="X270" s="32">
        <v>1114073</v>
      </c>
      <c r="Y270" s="32">
        <v>0</v>
      </c>
      <c r="Z270" s="32">
        <v>122398</v>
      </c>
      <c r="AA270" s="32">
        <v>0</v>
      </c>
      <c r="AB270" s="32">
        <v>0</v>
      </c>
      <c r="AC270" s="32">
        <v>0</v>
      </c>
      <c r="AD270" s="32">
        <v>0</v>
      </c>
      <c r="AE270" s="32">
        <v>999095</v>
      </c>
      <c r="AF270" s="32">
        <v>0</v>
      </c>
      <c r="AG270" s="32">
        <v>375248</v>
      </c>
      <c r="AH270" s="32">
        <v>0</v>
      </c>
      <c r="AI270" s="32">
        <v>0</v>
      </c>
      <c r="AJ270" s="32">
        <v>0</v>
      </c>
      <c r="AK270" s="32">
        <v>0</v>
      </c>
      <c r="AL270" s="32">
        <v>997496</v>
      </c>
      <c r="AM270" s="32">
        <v>0</v>
      </c>
      <c r="AN270" s="32">
        <v>690194</v>
      </c>
      <c r="AO270" s="32">
        <v>0</v>
      </c>
      <c r="AP270" s="32">
        <v>0</v>
      </c>
      <c r="AQ270" s="32">
        <v>0</v>
      </c>
      <c r="AR270" s="32">
        <v>0</v>
      </c>
      <c r="AS270" s="32">
        <v>969910</v>
      </c>
      <c r="AT270" s="32">
        <v>0</v>
      </c>
      <c r="AU270" s="32">
        <v>691709</v>
      </c>
      <c r="AV270" s="32">
        <v>0</v>
      </c>
      <c r="AW270" s="32">
        <v>0</v>
      </c>
      <c r="AX270" s="32">
        <v>0</v>
      </c>
      <c r="AY270" s="32">
        <v>0</v>
      </c>
      <c r="AZ270" s="32">
        <v>1050785</v>
      </c>
      <c r="BA270" s="32">
        <v>0</v>
      </c>
      <c r="BB270" s="32">
        <v>682930</v>
      </c>
      <c r="BC270" s="32">
        <v>0</v>
      </c>
      <c r="BD270" s="32">
        <v>0</v>
      </c>
      <c r="BE270" s="32">
        <v>0</v>
      </c>
      <c r="BF270" s="32">
        <v>0</v>
      </c>
      <c r="BG270" s="32">
        <v>1049605</v>
      </c>
      <c r="BH270" s="32">
        <v>0</v>
      </c>
      <c r="BI270" s="32">
        <v>672855</v>
      </c>
      <c r="BJ270" s="32">
        <v>0</v>
      </c>
      <c r="BK270" s="32">
        <v>0</v>
      </c>
      <c r="BL270" s="32">
        <v>0</v>
      </c>
      <c r="BM270" s="32">
        <v>0</v>
      </c>
      <c r="BN270" s="32">
        <v>958863</v>
      </c>
      <c r="BO270" s="32">
        <v>0</v>
      </c>
      <c r="BP270" s="32">
        <v>625460</v>
      </c>
      <c r="BQ270" s="32">
        <v>0</v>
      </c>
      <c r="BR270" s="32">
        <v>0</v>
      </c>
      <c r="BS270" s="32">
        <v>0</v>
      </c>
      <c r="BT270" s="32">
        <v>0</v>
      </c>
      <c r="BU270" s="32">
        <v>988211</v>
      </c>
      <c r="BV270" s="32">
        <v>0</v>
      </c>
      <c r="BW270" s="32">
        <v>626158</v>
      </c>
      <c r="BX270" s="32">
        <v>0</v>
      </c>
      <c r="BY270" s="32">
        <v>0</v>
      </c>
      <c r="BZ270" s="32">
        <v>20000</v>
      </c>
      <c r="CA270" s="32">
        <v>0</v>
      </c>
      <c r="CB270" s="32">
        <v>932978</v>
      </c>
      <c r="CC270" s="32">
        <v>0</v>
      </c>
      <c r="CD270" s="32">
        <v>630025</v>
      </c>
      <c r="CE270" s="32">
        <v>0</v>
      </c>
      <c r="CF270" s="32">
        <v>0</v>
      </c>
      <c r="CG270" s="32">
        <v>45000</v>
      </c>
      <c r="CH270" s="32">
        <v>0</v>
      </c>
      <c r="CI270" s="32">
        <v>834401</v>
      </c>
      <c r="CK270" s="32">
        <v>573357</v>
      </c>
      <c r="CL270" s="32">
        <v>0</v>
      </c>
      <c r="CN270" s="32">
        <v>1717</v>
      </c>
      <c r="CO270" s="32">
        <v>0</v>
      </c>
      <c r="CP270" s="32">
        <v>1338047</v>
      </c>
      <c r="CR270" s="32">
        <v>517625</v>
      </c>
      <c r="CS270" s="32">
        <v>0</v>
      </c>
      <c r="CU270" s="32">
        <v>10000</v>
      </c>
      <c r="CV270" s="32">
        <v>0</v>
      </c>
      <c r="CW270" s="32">
        <v>1819085</v>
      </c>
      <c r="CZ270" s="32">
        <v>0</v>
      </c>
      <c r="DC270" s="32">
        <v>0</v>
      </c>
      <c r="DD270" s="32">
        <v>1845855</v>
      </c>
      <c r="DG270" s="32">
        <v>0</v>
      </c>
      <c r="DI270" s="32">
        <v>10000</v>
      </c>
      <c r="DK270" s="32">
        <v>1812916</v>
      </c>
      <c r="DN270" s="32">
        <v>0</v>
      </c>
      <c r="DP270" s="32">
        <v>10000</v>
      </c>
      <c r="DR270" s="32">
        <v>2075132</v>
      </c>
      <c r="DU270" s="32">
        <v>0</v>
      </c>
      <c r="DX270" s="35"/>
      <c r="DY270" s="36">
        <v>2154975</v>
      </c>
      <c r="DZ270" s="37"/>
      <c r="EA270" s="35"/>
      <c r="EB270" s="32">
        <v>0</v>
      </c>
      <c r="EF270" s="32">
        <v>2214633</v>
      </c>
      <c r="EI270" s="32">
        <v>0</v>
      </c>
      <c r="EM270" s="32">
        <v>2132968</v>
      </c>
      <c r="EP270" s="32">
        <v>0</v>
      </c>
      <c r="ET270" s="32">
        <v>2391487</v>
      </c>
      <c r="EW270" s="32">
        <v>0</v>
      </c>
      <c r="FA270" s="32">
        <v>2392720</v>
      </c>
      <c r="FD270" s="32">
        <v>0</v>
      </c>
      <c r="FH270" s="32">
        <v>2322480</v>
      </c>
      <c r="FI270" s="32">
        <v>159031</v>
      </c>
      <c r="FJ270" s="32"/>
      <c r="FK270" s="32">
        <v>0</v>
      </c>
      <c r="FM270" s="32"/>
      <c r="FN270" s="32"/>
      <c r="FO270" s="5">
        <v>2489932</v>
      </c>
      <c r="FP270" s="5">
        <v>158175</v>
      </c>
      <c r="FQ270" s="5">
        <v>0</v>
      </c>
      <c r="FR270" s="5">
        <v>0</v>
      </c>
      <c r="FS270" s="5">
        <v>0</v>
      </c>
      <c r="FT270" s="5">
        <v>0</v>
      </c>
      <c r="FU270" s="5">
        <v>0</v>
      </c>
      <c r="FV270" s="5">
        <v>2359975</v>
      </c>
      <c r="FW270" s="5">
        <v>82357</v>
      </c>
      <c r="FX270" s="5">
        <v>0</v>
      </c>
      <c r="FY270" s="5">
        <v>0</v>
      </c>
      <c r="FZ270" s="5">
        <v>0</v>
      </c>
      <c r="GA270" s="5">
        <v>0</v>
      </c>
      <c r="GB270" s="5">
        <v>0</v>
      </c>
      <c r="GC270" s="5">
        <v>2271520</v>
      </c>
      <c r="GD270" s="5">
        <v>47765</v>
      </c>
      <c r="GE270" s="5">
        <v>0</v>
      </c>
      <c r="GF270" s="5">
        <v>0</v>
      </c>
      <c r="GG270" s="5">
        <v>0</v>
      </c>
      <c r="GH270" s="5">
        <v>0</v>
      </c>
      <c r="GI270" s="5">
        <v>0</v>
      </c>
      <c r="GJ270" s="5">
        <f>INDEX(Sheet1!$D$2:$D$434,MATCH(Data!B270,Sheet1!$B$2:$B$434,0))</f>
        <v>2200787</v>
      </c>
      <c r="GK270" s="5">
        <f>INDEX(Sheet1!$E$2:$E$434,MATCH(Data!B270,Sheet1!$B$2:$B$434,0))</f>
        <v>0</v>
      </c>
      <c r="GL270" s="5">
        <f>INDEX(Sheet1!$H$2:$H$434,MATCH(Data!B270,Sheet1!$B$2:$B$434,0))</f>
        <v>0</v>
      </c>
      <c r="GM270" s="5">
        <f>INDEX(Sheet1!$K$2:$K$434,MATCH(Data!B270,Sheet1!$B$2:$B$434,0))</f>
        <v>0</v>
      </c>
      <c r="GN270" s="5">
        <f>INDEX(Sheet1!$F$2:$F$434,MATCH(Data!B270,Sheet1!$B$2:$B$434,0))</f>
        <v>0</v>
      </c>
      <c r="GO270" s="5">
        <f>INDEX(Sheet1!$I$2:$I$434,MATCH(Data!B270,Sheet1!$B$2:$B$434,0))</f>
        <v>0</v>
      </c>
      <c r="GP270" s="5">
        <f>INDEX(Sheet1!$J$2:$J$434,MATCH(Data!B270,Sheet1!$B$2:$B$434,0))</f>
        <v>0</v>
      </c>
      <c r="GQ270" s="5">
        <v>2443879</v>
      </c>
      <c r="GR270" s="5">
        <v>0</v>
      </c>
      <c r="GS270" s="5">
        <v>0</v>
      </c>
      <c r="GT270" s="5">
        <v>0</v>
      </c>
      <c r="GU270" s="5">
        <v>0</v>
      </c>
      <c r="GV270" s="5">
        <v>0</v>
      </c>
      <c r="GW270" s="5">
        <v>0</v>
      </c>
    </row>
    <row r="271" spans="1:205" ht="12.75">
      <c r="A271" s="32">
        <v>4060</v>
      </c>
      <c r="B271" s="32" t="s">
        <v>352</v>
      </c>
      <c r="C271" s="32">
        <v>23888580</v>
      </c>
      <c r="D271" s="32">
        <v>0</v>
      </c>
      <c r="E271" s="32">
        <v>668048</v>
      </c>
      <c r="F271" s="32">
        <v>0</v>
      </c>
      <c r="G271" s="32">
        <v>191654</v>
      </c>
      <c r="H271" s="32">
        <v>0</v>
      </c>
      <c r="I271" s="32">
        <v>0</v>
      </c>
      <c r="J271" s="32">
        <v>25268518</v>
      </c>
      <c r="K271" s="32">
        <v>0</v>
      </c>
      <c r="L271" s="32">
        <v>666476</v>
      </c>
      <c r="M271" s="32">
        <v>0</v>
      </c>
      <c r="N271" s="32">
        <v>0</v>
      </c>
      <c r="O271" s="32">
        <v>0</v>
      </c>
      <c r="P271" s="32">
        <v>11711.71</v>
      </c>
      <c r="Q271" s="32">
        <v>25740032</v>
      </c>
      <c r="R271" s="32">
        <v>0</v>
      </c>
      <c r="S271" s="32">
        <v>1580463</v>
      </c>
      <c r="T271" s="32">
        <v>0</v>
      </c>
      <c r="U271" s="32">
        <v>0</v>
      </c>
      <c r="V271" s="32">
        <v>0</v>
      </c>
      <c r="W271" s="32">
        <v>4362</v>
      </c>
      <c r="X271" s="32">
        <v>21371312</v>
      </c>
      <c r="Y271" s="32">
        <v>0</v>
      </c>
      <c r="Z271" s="32">
        <v>1581745</v>
      </c>
      <c r="AA271" s="32">
        <v>0</v>
      </c>
      <c r="AB271" s="32">
        <v>0</v>
      </c>
      <c r="AC271" s="32">
        <v>0</v>
      </c>
      <c r="AD271" s="32">
        <v>0</v>
      </c>
      <c r="AE271" s="32">
        <v>22875555</v>
      </c>
      <c r="AF271" s="32">
        <v>0</v>
      </c>
      <c r="AG271" s="32">
        <v>1577700</v>
      </c>
      <c r="AH271" s="32">
        <v>0</v>
      </c>
      <c r="AI271" s="32">
        <v>0</v>
      </c>
      <c r="AJ271" s="32">
        <v>0</v>
      </c>
      <c r="AK271" s="32">
        <v>0</v>
      </c>
      <c r="AL271" s="32">
        <v>24316904</v>
      </c>
      <c r="AM271" s="32">
        <v>0</v>
      </c>
      <c r="AN271" s="32">
        <v>1575925</v>
      </c>
      <c r="AO271" s="32">
        <v>0</v>
      </c>
      <c r="AP271" s="32">
        <v>0</v>
      </c>
      <c r="AQ271" s="32">
        <v>0</v>
      </c>
      <c r="AR271" s="32">
        <v>0</v>
      </c>
      <c r="AS271" s="32">
        <v>23922057</v>
      </c>
      <c r="AT271" s="32">
        <v>0</v>
      </c>
      <c r="AU271" s="32">
        <v>1576696</v>
      </c>
      <c r="AV271" s="32">
        <v>0</v>
      </c>
      <c r="AW271" s="32">
        <v>0</v>
      </c>
      <c r="AX271" s="32">
        <v>0</v>
      </c>
      <c r="AY271" s="32">
        <v>0</v>
      </c>
      <c r="AZ271" s="32">
        <v>21883759</v>
      </c>
      <c r="BA271" s="32">
        <v>0</v>
      </c>
      <c r="BB271" s="32">
        <v>1578021</v>
      </c>
      <c r="BC271" s="32">
        <v>0</v>
      </c>
      <c r="BD271" s="32">
        <v>0</v>
      </c>
      <c r="BE271" s="32">
        <v>0</v>
      </c>
      <c r="BF271" s="32">
        <v>927</v>
      </c>
      <c r="BG271" s="32">
        <v>23684298</v>
      </c>
      <c r="BH271" s="32">
        <v>0</v>
      </c>
      <c r="BI271" s="32">
        <v>2377234</v>
      </c>
      <c r="BJ271" s="32">
        <v>0</v>
      </c>
      <c r="BK271" s="32">
        <v>0</v>
      </c>
      <c r="BL271" s="32">
        <v>120000</v>
      </c>
      <c r="BM271" s="32">
        <v>0</v>
      </c>
      <c r="BN271" s="32">
        <v>25032302</v>
      </c>
      <c r="BO271" s="32">
        <v>0</v>
      </c>
      <c r="BP271" s="32">
        <v>2365701</v>
      </c>
      <c r="BQ271" s="32">
        <v>0</v>
      </c>
      <c r="BR271" s="32">
        <v>0</v>
      </c>
      <c r="BS271" s="32">
        <v>120000</v>
      </c>
      <c r="BT271" s="32">
        <v>0</v>
      </c>
      <c r="BU271" s="32">
        <v>28602317</v>
      </c>
      <c r="BV271" s="32">
        <v>0</v>
      </c>
      <c r="BW271" s="32">
        <v>2309130</v>
      </c>
      <c r="BX271" s="32">
        <v>0</v>
      </c>
      <c r="BY271" s="32">
        <v>0</v>
      </c>
      <c r="BZ271" s="32">
        <v>200000</v>
      </c>
      <c r="CA271" s="32">
        <v>0</v>
      </c>
      <c r="CB271" s="32">
        <v>30552825</v>
      </c>
      <c r="CC271" s="32">
        <v>0</v>
      </c>
      <c r="CD271" s="32">
        <v>2329000</v>
      </c>
      <c r="CE271" s="32">
        <v>0</v>
      </c>
      <c r="CF271" s="32">
        <v>0</v>
      </c>
      <c r="CG271" s="32">
        <v>400000</v>
      </c>
      <c r="CH271" s="32">
        <v>0</v>
      </c>
      <c r="CI271" s="32">
        <v>27396589</v>
      </c>
      <c r="CK271" s="32">
        <v>4000000</v>
      </c>
      <c r="CL271" s="32">
        <v>0</v>
      </c>
      <c r="CN271" s="32">
        <v>570000</v>
      </c>
      <c r="CO271" s="32">
        <v>1432</v>
      </c>
      <c r="CP271" s="32">
        <v>31006787</v>
      </c>
      <c r="CQ271" s="32">
        <v>76495</v>
      </c>
      <c r="CR271" s="32">
        <v>4118502</v>
      </c>
      <c r="CS271" s="32">
        <v>0</v>
      </c>
      <c r="CU271" s="32">
        <v>545000</v>
      </c>
      <c r="CV271" s="32">
        <v>0</v>
      </c>
      <c r="CW271" s="32">
        <v>35038379</v>
      </c>
      <c r="CY271" s="32">
        <v>3674000</v>
      </c>
      <c r="CZ271" s="32">
        <v>0</v>
      </c>
      <c r="DB271" s="32">
        <v>595000</v>
      </c>
      <c r="DC271" s="32">
        <v>4164</v>
      </c>
      <c r="DD271" s="32">
        <v>38736557</v>
      </c>
      <c r="DF271" s="32">
        <v>3439401</v>
      </c>
      <c r="DG271" s="32">
        <v>0</v>
      </c>
      <c r="DI271" s="32">
        <v>635000</v>
      </c>
      <c r="DJ271" s="32">
        <v>94436</v>
      </c>
      <c r="DK271" s="32">
        <v>41860824</v>
      </c>
      <c r="DM271" s="32">
        <v>4271000</v>
      </c>
      <c r="DN271" s="32">
        <v>0</v>
      </c>
      <c r="DP271" s="32">
        <v>612000</v>
      </c>
      <c r="DQ271" s="32">
        <v>2000</v>
      </c>
      <c r="DR271" s="32">
        <v>42904211</v>
      </c>
      <c r="DT271" s="32">
        <v>4950000</v>
      </c>
      <c r="DU271" s="32">
        <v>0</v>
      </c>
      <c r="DW271" s="32">
        <v>612000</v>
      </c>
      <c r="DX271" s="38">
        <v>19000</v>
      </c>
      <c r="DY271" s="36">
        <v>42834837</v>
      </c>
      <c r="DZ271" s="37"/>
      <c r="EA271" s="38">
        <v>4892000</v>
      </c>
      <c r="EB271" s="32">
        <v>0</v>
      </c>
      <c r="ED271" s="32">
        <v>612000</v>
      </c>
      <c r="EE271" s="32">
        <v>61022</v>
      </c>
      <c r="EF271" s="32">
        <v>44677541</v>
      </c>
      <c r="EH271" s="32">
        <v>4896000</v>
      </c>
      <c r="EI271" s="32">
        <v>0</v>
      </c>
      <c r="EK271" s="32">
        <v>562000</v>
      </c>
      <c r="EL271" s="32">
        <v>171396</v>
      </c>
      <c r="EM271" s="32">
        <v>42628993</v>
      </c>
      <c r="EO271" s="32">
        <v>4898263</v>
      </c>
      <c r="EP271" s="32">
        <v>0</v>
      </c>
      <c r="ER271" s="32">
        <v>562000</v>
      </c>
      <c r="ES271" s="32">
        <v>171396</v>
      </c>
      <c r="ET271" s="32">
        <v>42978425</v>
      </c>
      <c r="EV271" s="32">
        <v>4898138</v>
      </c>
      <c r="EW271" s="32">
        <v>0</v>
      </c>
      <c r="EY271" s="32">
        <v>562000</v>
      </c>
      <c r="EZ271" s="32">
        <v>1189</v>
      </c>
      <c r="FA271" s="32">
        <v>44657880</v>
      </c>
      <c r="FC271" s="32">
        <v>4898547</v>
      </c>
      <c r="FD271" s="32">
        <v>0</v>
      </c>
      <c r="FF271" s="32">
        <v>562000</v>
      </c>
      <c r="FG271" s="32">
        <v>2293</v>
      </c>
      <c r="FH271" s="32">
        <v>44649857</v>
      </c>
      <c r="FJ271" s="32">
        <v>4898547</v>
      </c>
      <c r="FK271" s="32">
        <v>0</v>
      </c>
      <c r="FM271" s="32">
        <v>562000</v>
      </c>
      <c r="FN271" s="32">
        <v>507</v>
      </c>
      <c r="FO271" s="5">
        <v>43838819</v>
      </c>
      <c r="FP271" s="5">
        <v>0</v>
      </c>
      <c r="FQ271" s="5">
        <v>7221733</v>
      </c>
      <c r="FR271" s="5">
        <v>0</v>
      </c>
      <c r="FS271" s="5">
        <v>0</v>
      </c>
      <c r="FT271" s="5">
        <v>562000</v>
      </c>
      <c r="FU271" s="5">
        <v>109</v>
      </c>
      <c r="FV271" s="5">
        <v>44002729</v>
      </c>
      <c r="FW271" s="5">
        <v>0</v>
      </c>
      <c r="FX271" s="5">
        <v>7729509</v>
      </c>
      <c r="FY271" s="5">
        <v>0</v>
      </c>
      <c r="FZ271" s="5">
        <v>0</v>
      </c>
      <c r="GA271" s="5">
        <v>562000</v>
      </c>
      <c r="GB271" s="5">
        <v>1315</v>
      </c>
      <c r="GC271" s="5">
        <v>47512496</v>
      </c>
      <c r="GD271" s="5">
        <v>0</v>
      </c>
      <c r="GE271" s="5">
        <v>8003510</v>
      </c>
      <c r="GF271" s="5">
        <v>0</v>
      </c>
      <c r="GG271" s="5">
        <v>0</v>
      </c>
      <c r="GH271" s="5">
        <v>562000</v>
      </c>
      <c r="GI271" s="5">
        <v>1488</v>
      </c>
      <c r="GJ271" s="5">
        <f>INDEX(Sheet1!$D$2:$D$434,MATCH(Data!B271,Sheet1!$B$2:$B$434,0))</f>
        <v>48977215</v>
      </c>
      <c r="GK271" s="5">
        <f>INDEX(Sheet1!$E$2:$E$434,MATCH(Data!B271,Sheet1!$B$2:$B$434,0))</f>
        <v>0</v>
      </c>
      <c r="GL271" s="5">
        <f>INDEX(Sheet1!$H$2:$H$434,MATCH(Data!B271,Sheet1!$B$2:$B$434,0))</f>
        <v>8539609.76</v>
      </c>
      <c r="GM271" s="5">
        <f>INDEX(Sheet1!$K$2:$K$434,MATCH(Data!B271,Sheet1!$B$2:$B$434,0))</f>
        <v>0</v>
      </c>
      <c r="GN271" s="5">
        <f>INDEX(Sheet1!$F$2:$F$434,MATCH(Data!B271,Sheet1!$B$2:$B$434,0))</f>
        <v>0</v>
      </c>
      <c r="GO271" s="5">
        <f>INDEX(Sheet1!$I$2:$I$434,MATCH(Data!B271,Sheet1!$B$2:$B$434,0))</f>
        <v>562000</v>
      </c>
      <c r="GP271" s="5">
        <f>INDEX(Sheet1!$J$2:$J$434,MATCH(Data!B271,Sheet1!$B$2:$B$434,0))</f>
        <v>44.94</v>
      </c>
      <c r="GQ271" s="5">
        <v>50041571</v>
      </c>
      <c r="GR271" s="5">
        <v>0</v>
      </c>
      <c r="GS271" s="5">
        <v>8255353.51</v>
      </c>
      <c r="GT271" s="5">
        <v>0</v>
      </c>
      <c r="GU271" s="5">
        <v>0</v>
      </c>
      <c r="GV271" s="5">
        <v>562000</v>
      </c>
      <c r="GW271" s="5">
        <v>1204.45</v>
      </c>
    </row>
    <row r="272" spans="1:205" ht="12.75">
      <c r="A272" s="32">
        <v>4067</v>
      </c>
      <c r="B272" s="32" t="s">
        <v>353</v>
      </c>
      <c r="C272" s="32">
        <v>1916787</v>
      </c>
      <c r="D272" s="32">
        <v>0</v>
      </c>
      <c r="E272" s="32">
        <v>385768</v>
      </c>
      <c r="F272" s="32">
        <v>0</v>
      </c>
      <c r="G272" s="32">
        <v>0</v>
      </c>
      <c r="H272" s="32">
        <v>0</v>
      </c>
      <c r="I272" s="32">
        <v>0</v>
      </c>
      <c r="J272" s="32">
        <v>1765976</v>
      </c>
      <c r="K272" s="32">
        <v>0</v>
      </c>
      <c r="L272" s="32">
        <v>387148</v>
      </c>
      <c r="M272" s="32">
        <v>0</v>
      </c>
      <c r="N272" s="32">
        <v>0</v>
      </c>
      <c r="O272" s="32">
        <v>0</v>
      </c>
      <c r="P272" s="32">
        <v>12167.81</v>
      </c>
      <c r="Q272" s="32">
        <v>1910875.5</v>
      </c>
      <c r="R272" s="32">
        <v>0</v>
      </c>
      <c r="S272" s="32">
        <v>392958</v>
      </c>
      <c r="T272" s="32">
        <v>0</v>
      </c>
      <c r="U272" s="32">
        <v>0</v>
      </c>
      <c r="V272" s="32">
        <v>0</v>
      </c>
      <c r="W272" s="32">
        <v>4066.57</v>
      </c>
      <c r="X272" s="32">
        <v>1318436</v>
      </c>
      <c r="Y272" s="32">
        <v>0</v>
      </c>
      <c r="Z272" s="32">
        <v>392728</v>
      </c>
      <c r="AA272" s="32">
        <v>0</v>
      </c>
      <c r="AB272" s="32">
        <v>0</v>
      </c>
      <c r="AC272" s="32">
        <v>0</v>
      </c>
      <c r="AD272" s="32">
        <v>291</v>
      </c>
      <c r="AE272" s="32">
        <v>1665064</v>
      </c>
      <c r="AF272" s="32">
        <v>0</v>
      </c>
      <c r="AG272" s="32">
        <v>366837</v>
      </c>
      <c r="AH272" s="32">
        <v>0</v>
      </c>
      <c r="AI272" s="32">
        <v>0</v>
      </c>
      <c r="AJ272" s="32">
        <v>0</v>
      </c>
      <c r="AK272" s="32">
        <v>964</v>
      </c>
      <c r="AL272" s="32">
        <v>1519735</v>
      </c>
      <c r="AM272" s="32">
        <v>0</v>
      </c>
      <c r="AN272" s="32">
        <v>717038</v>
      </c>
      <c r="AO272" s="32">
        <v>0</v>
      </c>
      <c r="AP272" s="32">
        <v>0</v>
      </c>
      <c r="AQ272" s="32">
        <v>0</v>
      </c>
      <c r="AR272" s="32">
        <v>0</v>
      </c>
      <c r="AS272" s="32">
        <v>436367</v>
      </c>
      <c r="AT272" s="32">
        <v>0</v>
      </c>
      <c r="AU272" s="32">
        <v>972467</v>
      </c>
      <c r="AV272" s="32">
        <v>0</v>
      </c>
      <c r="AW272" s="32">
        <v>0</v>
      </c>
      <c r="AX272" s="32">
        <v>0</v>
      </c>
      <c r="AY272" s="32">
        <v>360</v>
      </c>
      <c r="AZ272" s="32">
        <v>1529281</v>
      </c>
      <c r="BA272" s="32">
        <v>0</v>
      </c>
      <c r="BB272" s="32">
        <v>1146853</v>
      </c>
      <c r="BC272" s="32">
        <v>0</v>
      </c>
      <c r="BD272" s="32">
        <v>0</v>
      </c>
      <c r="BE272" s="32">
        <v>0</v>
      </c>
      <c r="BF272" s="32">
        <v>251</v>
      </c>
      <c r="BG272" s="32">
        <v>1979082</v>
      </c>
      <c r="BH272" s="32">
        <v>0</v>
      </c>
      <c r="BI272" s="32">
        <v>1254248</v>
      </c>
      <c r="BJ272" s="32">
        <v>0</v>
      </c>
      <c r="BK272" s="32">
        <v>0</v>
      </c>
      <c r="BL272" s="32">
        <v>0</v>
      </c>
      <c r="BM272" s="32">
        <v>296</v>
      </c>
      <c r="BN272" s="32">
        <v>1634018</v>
      </c>
      <c r="BO272" s="32">
        <v>0</v>
      </c>
      <c r="BP272" s="32">
        <v>1287426</v>
      </c>
      <c r="BQ272" s="32">
        <v>0</v>
      </c>
      <c r="BR272" s="32">
        <v>0</v>
      </c>
      <c r="BS272" s="32">
        <v>0</v>
      </c>
      <c r="BT272" s="32">
        <v>512</v>
      </c>
      <c r="BU272" s="32">
        <v>1902879</v>
      </c>
      <c r="BV272" s="32">
        <v>0</v>
      </c>
      <c r="BW272" s="32">
        <v>1338638</v>
      </c>
      <c r="BX272" s="32">
        <v>0</v>
      </c>
      <c r="BY272" s="32">
        <v>0</v>
      </c>
      <c r="BZ272" s="32">
        <v>0</v>
      </c>
      <c r="CA272" s="32">
        <v>409</v>
      </c>
      <c r="CB272" s="32">
        <v>2410865</v>
      </c>
      <c r="CC272" s="32">
        <v>0</v>
      </c>
      <c r="CD272" s="32">
        <v>1347735</v>
      </c>
      <c r="CE272" s="32">
        <v>0</v>
      </c>
      <c r="CF272" s="32">
        <v>0</v>
      </c>
      <c r="CG272" s="32">
        <v>10261</v>
      </c>
      <c r="CH272" s="32">
        <v>3665</v>
      </c>
      <c r="CI272" s="32">
        <v>2424187</v>
      </c>
      <c r="CK272" s="32">
        <v>1372355</v>
      </c>
      <c r="CL272" s="32">
        <v>0</v>
      </c>
      <c r="CN272" s="32">
        <v>10261</v>
      </c>
      <c r="CO272" s="32">
        <v>125</v>
      </c>
      <c r="CP272" s="32">
        <v>2325283</v>
      </c>
      <c r="CR272" s="32">
        <v>1403520</v>
      </c>
      <c r="CS272" s="32">
        <v>0</v>
      </c>
      <c r="CU272" s="32">
        <v>20261</v>
      </c>
      <c r="CV272" s="32">
        <v>215</v>
      </c>
      <c r="CW272" s="32">
        <v>2457776</v>
      </c>
      <c r="CY272" s="32">
        <v>1420645</v>
      </c>
      <c r="CZ272" s="32">
        <v>0</v>
      </c>
      <c r="DB272" s="32">
        <v>20261</v>
      </c>
      <c r="DC272" s="32">
        <v>0</v>
      </c>
      <c r="DD272" s="32">
        <v>2356152</v>
      </c>
      <c r="DF272" s="32">
        <v>1445128</v>
      </c>
      <c r="DG272" s="32">
        <v>0</v>
      </c>
      <c r="DI272" s="32">
        <v>20261</v>
      </c>
      <c r="DK272" s="32">
        <v>2745003</v>
      </c>
      <c r="DM272" s="32">
        <v>1097178</v>
      </c>
      <c r="DN272" s="32">
        <v>0</v>
      </c>
      <c r="DP272" s="32">
        <v>20261</v>
      </c>
      <c r="DQ272" s="32">
        <v>461</v>
      </c>
      <c r="DR272" s="32">
        <v>3030075</v>
      </c>
      <c r="DT272" s="32">
        <v>1098041</v>
      </c>
      <c r="DU272" s="32">
        <v>0</v>
      </c>
      <c r="DW272" s="32">
        <v>20261</v>
      </c>
      <c r="DX272" s="35"/>
      <c r="DY272" s="36">
        <v>3482734</v>
      </c>
      <c r="DZ272" s="37"/>
      <c r="EA272" s="38">
        <v>1101949</v>
      </c>
      <c r="EB272" s="32">
        <v>0</v>
      </c>
      <c r="ED272" s="32">
        <v>20261</v>
      </c>
      <c r="EE272" s="32">
        <v>235</v>
      </c>
      <c r="EF272" s="32">
        <v>3196036</v>
      </c>
      <c r="EH272" s="32">
        <v>1118885</v>
      </c>
      <c r="EI272" s="32">
        <v>0</v>
      </c>
      <c r="EK272" s="32">
        <v>20261</v>
      </c>
      <c r="EM272" s="32">
        <v>2988042</v>
      </c>
      <c r="EO272" s="32">
        <v>1128085</v>
      </c>
      <c r="EP272" s="32">
        <v>0</v>
      </c>
      <c r="ER272" s="32">
        <v>20261</v>
      </c>
      <c r="ET272" s="32">
        <v>2893124</v>
      </c>
      <c r="EV272" s="32">
        <v>1369600</v>
      </c>
      <c r="EW272" s="32">
        <v>0</v>
      </c>
      <c r="EY272" s="32">
        <v>20261</v>
      </c>
      <c r="FA272" s="32">
        <v>2569310</v>
      </c>
      <c r="FC272" s="32">
        <v>1724050</v>
      </c>
      <c r="FD272" s="32">
        <v>0</v>
      </c>
      <c r="FH272" s="32">
        <v>2274874</v>
      </c>
      <c r="FI272" s="32">
        <v>48674</v>
      </c>
      <c r="FJ272" s="32">
        <v>1837908</v>
      </c>
      <c r="FK272" s="32">
        <v>0</v>
      </c>
      <c r="FL272" s="32"/>
      <c r="FM272" s="32">
        <v>55000</v>
      </c>
      <c r="FN272" s="32"/>
      <c r="FO272" s="5">
        <v>2504490</v>
      </c>
      <c r="FP272" s="5">
        <v>50565</v>
      </c>
      <c r="FQ272" s="5">
        <v>1792350</v>
      </c>
      <c r="FR272" s="5">
        <v>0</v>
      </c>
      <c r="FS272" s="5">
        <v>0</v>
      </c>
      <c r="FT272" s="5">
        <v>0</v>
      </c>
      <c r="FU272" s="5">
        <v>0</v>
      </c>
      <c r="FV272" s="5">
        <v>2648946</v>
      </c>
      <c r="FW272" s="5">
        <v>52537</v>
      </c>
      <c r="FX272" s="5">
        <v>1846200</v>
      </c>
      <c r="FY272" s="5">
        <v>0</v>
      </c>
      <c r="FZ272" s="5">
        <v>0</v>
      </c>
      <c r="GA272" s="5">
        <v>0</v>
      </c>
      <c r="GB272" s="5">
        <v>0</v>
      </c>
      <c r="GC272" s="5">
        <v>3338598</v>
      </c>
      <c r="GD272" s="5">
        <v>54607</v>
      </c>
      <c r="GE272" s="5">
        <v>1277275</v>
      </c>
      <c r="GF272" s="5">
        <v>0</v>
      </c>
      <c r="GG272" s="5">
        <v>0</v>
      </c>
      <c r="GH272" s="5">
        <v>74188</v>
      </c>
      <c r="GI272" s="5">
        <v>0</v>
      </c>
      <c r="GJ272" s="5">
        <f>INDEX(Sheet1!$D$2:$D$434,MATCH(Data!B272,Sheet1!$B$2:$B$434,0))</f>
        <v>3157387</v>
      </c>
      <c r="GK272" s="5">
        <f>INDEX(Sheet1!$E$2:$E$434,MATCH(Data!B272,Sheet1!$B$2:$B$434,0))</f>
        <v>0</v>
      </c>
      <c r="GL272" s="5">
        <f>INDEX(Sheet1!$H$2:$H$434,MATCH(Data!B272,Sheet1!$B$2:$B$434,0))</f>
        <v>1591825</v>
      </c>
      <c r="GM272" s="5">
        <f>INDEX(Sheet1!$K$2:$K$434,MATCH(Data!B272,Sheet1!$B$2:$B$434,0))</f>
        <v>0</v>
      </c>
      <c r="GN272" s="5">
        <f>INDEX(Sheet1!$F$2:$F$434,MATCH(Data!B272,Sheet1!$B$2:$B$434,0))</f>
        <v>0</v>
      </c>
      <c r="GO272" s="5">
        <f>INDEX(Sheet1!$I$2:$I$434,MATCH(Data!B272,Sheet1!$B$2:$B$434,0))</f>
        <v>58118</v>
      </c>
      <c r="GP272" s="5">
        <f>INDEX(Sheet1!$J$2:$J$434,MATCH(Data!B272,Sheet1!$B$2:$B$434,0))</f>
        <v>0</v>
      </c>
      <c r="GQ272" s="5">
        <v>3483595</v>
      </c>
      <c r="GR272" s="5">
        <v>0</v>
      </c>
      <c r="GS272" s="5">
        <v>1646153</v>
      </c>
      <c r="GT272" s="5">
        <v>0</v>
      </c>
      <c r="GU272" s="5">
        <v>0</v>
      </c>
      <c r="GV272" s="5">
        <v>35000</v>
      </c>
      <c r="GW272" s="5">
        <v>0</v>
      </c>
    </row>
    <row r="273" spans="1:205" ht="12.75">
      <c r="A273" s="32">
        <v>4074</v>
      </c>
      <c r="B273" s="32" t="s">
        <v>354</v>
      </c>
      <c r="C273" s="32">
        <v>3794050</v>
      </c>
      <c r="D273" s="32">
        <v>0</v>
      </c>
      <c r="E273" s="32">
        <v>225708</v>
      </c>
      <c r="F273" s="32">
        <v>0</v>
      </c>
      <c r="G273" s="32">
        <v>0</v>
      </c>
      <c r="H273" s="32">
        <v>0</v>
      </c>
      <c r="I273" s="32">
        <v>0</v>
      </c>
      <c r="J273" s="32">
        <v>3806623</v>
      </c>
      <c r="K273" s="32">
        <v>0</v>
      </c>
      <c r="L273" s="32">
        <v>521024</v>
      </c>
      <c r="M273" s="32">
        <v>0</v>
      </c>
      <c r="N273" s="32">
        <v>0</v>
      </c>
      <c r="O273" s="32">
        <v>0</v>
      </c>
      <c r="P273" s="32">
        <v>600</v>
      </c>
      <c r="Q273" s="32">
        <v>3793015</v>
      </c>
      <c r="R273" s="32">
        <v>0</v>
      </c>
      <c r="S273" s="32">
        <v>610922</v>
      </c>
      <c r="T273" s="32">
        <v>0</v>
      </c>
      <c r="U273" s="32">
        <v>0</v>
      </c>
      <c r="V273" s="32">
        <v>0</v>
      </c>
      <c r="W273" s="32">
        <v>1018</v>
      </c>
      <c r="X273" s="32">
        <v>2300904</v>
      </c>
      <c r="Y273" s="32">
        <v>85283</v>
      </c>
      <c r="Z273" s="32">
        <v>686341</v>
      </c>
      <c r="AA273" s="32">
        <v>0</v>
      </c>
      <c r="AB273" s="32">
        <v>0</v>
      </c>
      <c r="AC273" s="32">
        <v>0</v>
      </c>
      <c r="AD273" s="32">
        <v>832</v>
      </c>
      <c r="AE273" s="32">
        <v>2425083</v>
      </c>
      <c r="AF273" s="32">
        <v>177137</v>
      </c>
      <c r="AG273" s="32">
        <v>735740</v>
      </c>
      <c r="AH273" s="32">
        <v>0</v>
      </c>
      <c r="AI273" s="32">
        <v>0</v>
      </c>
      <c r="AJ273" s="32">
        <v>0</v>
      </c>
      <c r="AK273" s="32">
        <v>5895</v>
      </c>
      <c r="AL273" s="32">
        <v>2528460</v>
      </c>
      <c r="AM273" s="32">
        <v>197231</v>
      </c>
      <c r="AN273" s="32">
        <v>862802</v>
      </c>
      <c r="AO273" s="32">
        <v>0</v>
      </c>
      <c r="AP273" s="32">
        <v>0</v>
      </c>
      <c r="AQ273" s="32">
        <v>0</v>
      </c>
      <c r="AR273" s="32">
        <v>37</v>
      </c>
      <c r="AS273" s="32">
        <v>2811708</v>
      </c>
      <c r="AT273" s="32">
        <v>170213</v>
      </c>
      <c r="AU273" s="32">
        <v>911899</v>
      </c>
      <c r="AV273" s="32">
        <v>0</v>
      </c>
      <c r="AW273" s="32">
        <v>0</v>
      </c>
      <c r="AX273" s="32">
        <v>0</v>
      </c>
      <c r="AY273" s="32">
        <v>169</v>
      </c>
      <c r="AZ273" s="32">
        <v>3004899</v>
      </c>
      <c r="BA273" s="32">
        <v>180000</v>
      </c>
      <c r="BB273" s="32">
        <v>1998791</v>
      </c>
      <c r="BC273" s="32">
        <v>0</v>
      </c>
      <c r="BD273" s="32">
        <v>0</v>
      </c>
      <c r="BE273" s="32">
        <v>0</v>
      </c>
      <c r="BF273" s="32">
        <v>391</v>
      </c>
      <c r="BG273" s="32">
        <v>2992183</v>
      </c>
      <c r="BH273" s="32">
        <v>145628</v>
      </c>
      <c r="BI273" s="32">
        <v>2079174</v>
      </c>
      <c r="BJ273" s="32">
        <v>0</v>
      </c>
      <c r="BK273" s="32">
        <v>0</v>
      </c>
      <c r="BL273" s="32">
        <v>20000</v>
      </c>
      <c r="BM273" s="32">
        <v>1490</v>
      </c>
      <c r="BN273" s="32">
        <v>3441646</v>
      </c>
      <c r="BO273" s="32">
        <v>137700</v>
      </c>
      <c r="BP273" s="32">
        <v>2296204</v>
      </c>
      <c r="BQ273" s="32">
        <v>0</v>
      </c>
      <c r="BR273" s="32">
        <v>0</v>
      </c>
      <c r="BS273" s="32">
        <v>20000</v>
      </c>
      <c r="BT273" s="32">
        <v>955</v>
      </c>
      <c r="BU273" s="32">
        <v>3282046</v>
      </c>
      <c r="BV273" s="32">
        <v>114733</v>
      </c>
      <c r="BW273" s="32">
        <v>2232105</v>
      </c>
      <c r="BX273" s="32">
        <v>0</v>
      </c>
      <c r="BY273" s="32">
        <v>0</v>
      </c>
      <c r="BZ273" s="32">
        <v>20000</v>
      </c>
      <c r="CA273" s="32">
        <v>859</v>
      </c>
      <c r="CB273" s="32">
        <v>4258413</v>
      </c>
      <c r="CC273" s="32">
        <v>87521</v>
      </c>
      <c r="CD273" s="32">
        <v>2327395</v>
      </c>
      <c r="CE273" s="32">
        <v>0</v>
      </c>
      <c r="CF273" s="32">
        <v>0</v>
      </c>
      <c r="CG273" s="32">
        <v>20000</v>
      </c>
      <c r="CH273" s="32">
        <v>277</v>
      </c>
      <c r="CI273" s="32">
        <v>3964480</v>
      </c>
      <c r="CJ273" s="32">
        <v>166422</v>
      </c>
      <c r="CK273" s="32">
        <v>2383136</v>
      </c>
      <c r="CL273" s="32">
        <v>0</v>
      </c>
      <c r="CN273" s="32">
        <v>20000</v>
      </c>
      <c r="CO273" s="32">
        <v>1656</v>
      </c>
      <c r="CP273" s="32">
        <v>4041692</v>
      </c>
      <c r="CQ273" s="32">
        <v>148316</v>
      </c>
      <c r="CR273" s="32">
        <v>2452888</v>
      </c>
      <c r="CS273" s="32">
        <v>0</v>
      </c>
      <c r="CU273" s="32">
        <v>25000</v>
      </c>
      <c r="CV273" s="32">
        <v>812</v>
      </c>
      <c r="CW273" s="32">
        <v>4488040</v>
      </c>
      <c r="CX273" s="32">
        <v>173828</v>
      </c>
      <c r="CY273" s="32">
        <v>2538196</v>
      </c>
      <c r="CZ273" s="32">
        <v>0</v>
      </c>
      <c r="DB273" s="32">
        <v>25000</v>
      </c>
      <c r="DC273" s="32">
        <v>1614</v>
      </c>
      <c r="DD273" s="32">
        <v>4499122</v>
      </c>
      <c r="DE273" s="32">
        <v>160025</v>
      </c>
      <c r="DF273" s="32">
        <v>2486799</v>
      </c>
      <c r="DG273" s="32">
        <v>0</v>
      </c>
      <c r="DI273" s="32">
        <v>25000</v>
      </c>
      <c r="DJ273" s="32">
        <v>15732</v>
      </c>
      <c r="DK273" s="32">
        <v>5334056</v>
      </c>
      <c r="DL273" s="32">
        <v>214853</v>
      </c>
      <c r="DM273" s="32">
        <v>2492098</v>
      </c>
      <c r="DN273" s="32">
        <v>0</v>
      </c>
      <c r="DP273" s="32">
        <v>25000</v>
      </c>
      <c r="DQ273" s="32">
        <v>1414</v>
      </c>
      <c r="DR273" s="32">
        <v>5803935</v>
      </c>
      <c r="DS273" s="32">
        <v>192888</v>
      </c>
      <c r="DT273" s="32">
        <v>2400032</v>
      </c>
      <c r="DU273" s="32">
        <v>0</v>
      </c>
      <c r="DW273" s="32">
        <v>25000</v>
      </c>
      <c r="DX273" s="38">
        <v>649</v>
      </c>
      <c r="DY273" s="36">
        <v>5756325</v>
      </c>
      <c r="DZ273" s="36">
        <v>198660</v>
      </c>
      <c r="EA273" s="38">
        <v>2378000</v>
      </c>
      <c r="EB273" s="32">
        <v>0</v>
      </c>
      <c r="EC273" s="32">
        <v>10000</v>
      </c>
      <c r="ED273" s="32">
        <v>46000</v>
      </c>
      <c r="EE273" s="32">
        <v>2196</v>
      </c>
      <c r="EF273" s="32">
        <v>5696911</v>
      </c>
      <c r="EG273" s="32">
        <v>184650</v>
      </c>
      <c r="EH273" s="32">
        <v>2330734</v>
      </c>
      <c r="EI273" s="32">
        <v>0</v>
      </c>
      <c r="EJ273" s="32">
        <v>20000</v>
      </c>
      <c r="EK273" s="32">
        <v>25000</v>
      </c>
      <c r="EL273" s="32">
        <v>786</v>
      </c>
      <c r="EM273" s="32">
        <v>5908614</v>
      </c>
      <c r="EN273" s="32">
        <v>265528</v>
      </c>
      <c r="EO273" s="32">
        <v>2249856</v>
      </c>
      <c r="EP273" s="32">
        <v>0</v>
      </c>
      <c r="EQ273" s="32">
        <v>20000</v>
      </c>
      <c r="ER273" s="32">
        <v>46000</v>
      </c>
      <c r="ES273" s="32">
        <v>645</v>
      </c>
      <c r="ET273" s="32">
        <v>6315360</v>
      </c>
      <c r="EU273" s="32">
        <v>273385</v>
      </c>
      <c r="EV273" s="32">
        <v>2020883</v>
      </c>
      <c r="EW273" s="32">
        <v>0</v>
      </c>
      <c r="EX273" s="32">
        <v>20000</v>
      </c>
      <c r="EY273" s="32">
        <v>46000</v>
      </c>
      <c r="EZ273" s="32">
        <v>292</v>
      </c>
      <c r="FA273" s="32">
        <v>6345939</v>
      </c>
      <c r="FB273" s="32">
        <v>348899</v>
      </c>
      <c r="FC273" s="32">
        <v>1945425</v>
      </c>
      <c r="FD273" s="32">
        <v>0</v>
      </c>
      <c r="FE273" s="32">
        <v>20000</v>
      </c>
      <c r="FF273" s="32">
        <v>46000</v>
      </c>
      <c r="FG273" s="32">
        <v>58</v>
      </c>
      <c r="FH273" s="32">
        <v>6201070</v>
      </c>
      <c r="FI273" s="32">
        <v>348739</v>
      </c>
      <c r="FJ273" s="32">
        <v>2185900</v>
      </c>
      <c r="FK273" s="32">
        <v>0</v>
      </c>
      <c r="FL273" s="32">
        <v>20000</v>
      </c>
      <c r="FM273" s="32">
        <v>136000</v>
      </c>
      <c r="FO273" s="5">
        <v>6836916</v>
      </c>
      <c r="FP273" s="5">
        <v>318012</v>
      </c>
      <c r="FQ273" s="5">
        <v>2069800</v>
      </c>
      <c r="FR273" s="5">
        <v>0</v>
      </c>
      <c r="FS273" s="5">
        <v>20000</v>
      </c>
      <c r="FT273" s="5">
        <v>146000</v>
      </c>
      <c r="FU273" s="5">
        <v>0</v>
      </c>
      <c r="FV273" s="5">
        <v>7308045</v>
      </c>
      <c r="FW273" s="5">
        <v>363225</v>
      </c>
      <c r="FX273" s="5">
        <v>2070700</v>
      </c>
      <c r="FY273" s="5">
        <v>0</v>
      </c>
      <c r="FZ273" s="5">
        <v>20000</v>
      </c>
      <c r="GA273" s="5">
        <v>137000</v>
      </c>
      <c r="GB273" s="5">
        <v>0</v>
      </c>
      <c r="GC273" s="5">
        <v>7942267</v>
      </c>
      <c r="GD273" s="5">
        <v>386809</v>
      </c>
      <c r="GE273" s="5">
        <v>2096150</v>
      </c>
      <c r="GF273" s="5">
        <v>0</v>
      </c>
      <c r="GG273" s="5">
        <v>20000</v>
      </c>
      <c r="GH273" s="5">
        <v>137000</v>
      </c>
      <c r="GI273" s="5">
        <v>0</v>
      </c>
      <c r="GJ273" s="5">
        <f>INDEX(Sheet1!$D$2:$D$434,MATCH(Data!B273,Sheet1!$B$2:$B$434,0))</f>
        <v>9375494</v>
      </c>
      <c r="GK273" s="5">
        <f>INDEX(Sheet1!$E$2:$E$434,MATCH(Data!B273,Sheet1!$B$2:$B$434,0))</f>
        <v>428000</v>
      </c>
      <c r="GL273" s="5">
        <f>INDEX(Sheet1!$H$2:$H$434,MATCH(Data!B273,Sheet1!$B$2:$B$434,0))</f>
        <v>696000</v>
      </c>
      <c r="GM273" s="5">
        <f>INDEX(Sheet1!$K$2:$K$434,MATCH(Data!B273,Sheet1!$B$2:$B$434,0))</f>
        <v>0</v>
      </c>
      <c r="GN273" s="5">
        <f>INDEX(Sheet1!$F$2:$F$434,MATCH(Data!B273,Sheet1!$B$2:$B$434,0))</f>
        <v>20000</v>
      </c>
      <c r="GO273" s="5">
        <f>INDEX(Sheet1!$I$2:$I$434,MATCH(Data!B273,Sheet1!$B$2:$B$434,0))</f>
        <v>387000</v>
      </c>
      <c r="GP273" s="5">
        <f>INDEX(Sheet1!$J$2:$J$434,MATCH(Data!B273,Sheet1!$B$2:$B$434,0))</f>
        <v>0</v>
      </c>
      <c r="GQ273" s="5">
        <v>10268499</v>
      </c>
      <c r="GR273" s="5">
        <v>874783</v>
      </c>
      <c r="GS273" s="5">
        <v>0</v>
      </c>
      <c r="GT273" s="5">
        <v>0</v>
      </c>
      <c r="GU273" s="5">
        <v>20000</v>
      </c>
      <c r="GV273" s="5">
        <v>129000</v>
      </c>
      <c r="GW273" s="5">
        <v>0</v>
      </c>
    </row>
    <row r="274" spans="1:205" ht="12.75">
      <c r="A274" s="32">
        <v>4088</v>
      </c>
      <c r="B274" s="32" t="s">
        <v>355</v>
      </c>
      <c r="C274" s="32">
        <v>2766391</v>
      </c>
      <c r="D274" s="32">
        <v>0</v>
      </c>
      <c r="E274" s="32">
        <v>430345</v>
      </c>
      <c r="F274" s="32">
        <v>0</v>
      </c>
      <c r="G274" s="32">
        <v>0</v>
      </c>
      <c r="H274" s="32">
        <v>0</v>
      </c>
      <c r="I274" s="32">
        <v>0</v>
      </c>
      <c r="J274" s="32">
        <v>2646618</v>
      </c>
      <c r="K274" s="32">
        <v>0</v>
      </c>
      <c r="L274" s="32">
        <v>433089</v>
      </c>
      <c r="M274" s="32">
        <v>0</v>
      </c>
      <c r="N274" s="32">
        <v>0</v>
      </c>
      <c r="O274" s="32">
        <v>0</v>
      </c>
      <c r="P274" s="32">
        <v>0</v>
      </c>
      <c r="Q274" s="32">
        <v>2715312</v>
      </c>
      <c r="R274" s="32">
        <v>0</v>
      </c>
      <c r="S274" s="32">
        <v>41933</v>
      </c>
      <c r="T274" s="32">
        <v>0</v>
      </c>
      <c r="U274" s="32">
        <v>0</v>
      </c>
      <c r="V274" s="32">
        <v>0</v>
      </c>
      <c r="W274" s="32">
        <v>0</v>
      </c>
      <c r="X274" s="32">
        <v>2133743</v>
      </c>
      <c r="Y274" s="32">
        <v>0</v>
      </c>
      <c r="Z274" s="32">
        <v>0</v>
      </c>
      <c r="AA274" s="32">
        <v>0</v>
      </c>
      <c r="AB274" s="32">
        <v>0</v>
      </c>
      <c r="AC274" s="32">
        <v>0</v>
      </c>
      <c r="AD274" s="32">
        <v>0</v>
      </c>
      <c r="AE274" s="32">
        <v>2437029</v>
      </c>
      <c r="AF274" s="32">
        <v>0</v>
      </c>
      <c r="AG274" s="32">
        <v>0</v>
      </c>
      <c r="AH274" s="32">
        <v>0</v>
      </c>
      <c r="AI274" s="32">
        <v>0</v>
      </c>
      <c r="AJ274" s="32">
        <v>0</v>
      </c>
      <c r="AK274" s="32">
        <v>0</v>
      </c>
      <c r="AL274" s="32">
        <v>2329911</v>
      </c>
      <c r="AM274" s="32">
        <v>35680</v>
      </c>
      <c r="AN274" s="32">
        <v>757684</v>
      </c>
      <c r="AO274" s="32">
        <v>0</v>
      </c>
      <c r="AP274" s="32">
        <v>0</v>
      </c>
      <c r="AQ274" s="32">
        <v>0</v>
      </c>
      <c r="AR274" s="32">
        <v>0</v>
      </c>
      <c r="AS274" s="32">
        <v>2448357</v>
      </c>
      <c r="AT274" s="32">
        <v>30933</v>
      </c>
      <c r="AU274" s="32">
        <v>843044</v>
      </c>
      <c r="AV274" s="32">
        <v>0</v>
      </c>
      <c r="AW274" s="32">
        <v>0</v>
      </c>
      <c r="AX274" s="32">
        <v>8500</v>
      </c>
      <c r="AY274" s="32">
        <v>0</v>
      </c>
      <c r="AZ274" s="32">
        <v>2422364</v>
      </c>
      <c r="BA274" s="32">
        <v>33222</v>
      </c>
      <c r="BB274" s="32">
        <v>1020847</v>
      </c>
      <c r="BC274" s="32">
        <v>0</v>
      </c>
      <c r="BD274" s="32">
        <v>0</v>
      </c>
      <c r="BE274" s="32">
        <v>0</v>
      </c>
      <c r="BF274" s="32">
        <v>0</v>
      </c>
      <c r="BG274" s="32">
        <v>2289497</v>
      </c>
      <c r="BH274" s="32">
        <v>33222</v>
      </c>
      <c r="BI274" s="32">
        <v>1140957</v>
      </c>
      <c r="BJ274" s="32">
        <v>0</v>
      </c>
      <c r="BK274" s="32">
        <v>0</v>
      </c>
      <c r="BL274" s="32">
        <v>0</v>
      </c>
      <c r="BM274" s="32">
        <v>0</v>
      </c>
      <c r="BN274" s="32">
        <v>2252076</v>
      </c>
      <c r="BO274" s="32">
        <v>33322</v>
      </c>
      <c r="BP274" s="32">
        <v>1205388</v>
      </c>
      <c r="BQ274" s="32">
        <v>0</v>
      </c>
      <c r="BR274" s="32">
        <v>0</v>
      </c>
      <c r="BS274" s="32">
        <v>0</v>
      </c>
      <c r="BT274" s="32">
        <v>0</v>
      </c>
      <c r="BU274" s="32">
        <v>2448184</v>
      </c>
      <c r="BV274" s="32">
        <v>33051</v>
      </c>
      <c r="BW274" s="32">
        <v>1205388</v>
      </c>
      <c r="BX274" s="32">
        <v>0</v>
      </c>
      <c r="BY274" s="32">
        <v>0</v>
      </c>
      <c r="BZ274" s="32">
        <v>0</v>
      </c>
      <c r="CA274" s="32">
        <v>0</v>
      </c>
      <c r="CB274" s="32">
        <v>2728474</v>
      </c>
      <c r="CC274" s="32">
        <v>0</v>
      </c>
      <c r="CD274" s="32">
        <v>1207488</v>
      </c>
      <c r="CE274" s="32">
        <v>0</v>
      </c>
      <c r="CF274" s="32">
        <v>0</v>
      </c>
      <c r="CG274" s="32">
        <v>0</v>
      </c>
      <c r="CH274" s="32">
        <v>0</v>
      </c>
      <c r="CI274" s="32">
        <v>2411910</v>
      </c>
      <c r="CK274" s="32">
        <v>1203510</v>
      </c>
      <c r="CL274" s="32">
        <v>0</v>
      </c>
      <c r="CO274" s="32">
        <v>0</v>
      </c>
      <c r="CP274" s="32">
        <v>2723440</v>
      </c>
      <c r="CR274" s="32">
        <v>1201291</v>
      </c>
      <c r="CS274" s="32">
        <v>0</v>
      </c>
      <c r="CV274" s="32">
        <v>0</v>
      </c>
      <c r="CW274" s="32">
        <v>3233329</v>
      </c>
      <c r="CY274" s="32">
        <v>1221113</v>
      </c>
      <c r="CZ274" s="32">
        <v>0</v>
      </c>
      <c r="DC274" s="32">
        <v>0</v>
      </c>
      <c r="DD274" s="32">
        <v>3020348</v>
      </c>
      <c r="DF274" s="32">
        <v>1219358</v>
      </c>
      <c r="DG274" s="32">
        <v>0</v>
      </c>
      <c r="DK274" s="32">
        <v>3327155</v>
      </c>
      <c r="DM274" s="32">
        <v>1217748</v>
      </c>
      <c r="DN274" s="32">
        <v>0</v>
      </c>
      <c r="DR274" s="32">
        <v>3705251</v>
      </c>
      <c r="DT274" s="32">
        <v>1218338</v>
      </c>
      <c r="DU274" s="32">
        <v>0</v>
      </c>
      <c r="DX274" s="35"/>
      <c r="DY274" s="36">
        <v>3812238</v>
      </c>
      <c r="DZ274" s="37"/>
      <c r="EA274" s="38">
        <v>1218338</v>
      </c>
      <c r="EB274" s="32">
        <v>0</v>
      </c>
      <c r="EF274" s="32">
        <v>3925667</v>
      </c>
      <c r="EH274" s="32">
        <v>1220345</v>
      </c>
      <c r="EI274" s="32">
        <v>0</v>
      </c>
      <c r="EM274" s="32">
        <v>3829712</v>
      </c>
      <c r="EO274" s="32">
        <v>1223278</v>
      </c>
      <c r="EP274" s="32">
        <v>0</v>
      </c>
      <c r="ET274" s="32">
        <v>3722072</v>
      </c>
      <c r="EV274" s="32">
        <v>1202133</v>
      </c>
      <c r="EW274" s="32">
        <v>0</v>
      </c>
      <c r="EY274" s="32">
        <v>65000</v>
      </c>
      <c r="FA274" s="32">
        <v>3957177</v>
      </c>
      <c r="FC274" s="32">
        <v>1228059</v>
      </c>
      <c r="FD274" s="32">
        <v>0</v>
      </c>
      <c r="FF274" s="32">
        <v>65000</v>
      </c>
      <c r="FH274" s="32">
        <v>3687807</v>
      </c>
      <c r="FI274" s="32"/>
      <c r="FJ274" s="32">
        <v>1191925</v>
      </c>
      <c r="FK274" s="32">
        <v>0</v>
      </c>
      <c r="FM274" s="32">
        <v>65000</v>
      </c>
      <c r="FN274" s="32"/>
      <c r="FO274" s="5">
        <v>3732438</v>
      </c>
      <c r="FP274" s="5">
        <v>0</v>
      </c>
      <c r="FQ274" s="5">
        <v>1440000</v>
      </c>
      <c r="FR274" s="5">
        <v>0</v>
      </c>
      <c r="FS274" s="5">
        <v>0</v>
      </c>
      <c r="FT274" s="5">
        <v>65000</v>
      </c>
      <c r="FU274" s="5">
        <v>0</v>
      </c>
      <c r="FV274" s="5">
        <v>5018976</v>
      </c>
      <c r="FW274" s="5">
        <v>0</v>
      </c>
      <c r="FX274" s="5">
        <v>371741</v>
      </c>
      <c r="FY274" s="5">
        <v>0</v>
      </c>
      <c r="FZ274" s="5">
        <v>260000</v>
      </c>
      <c r="GA274" s="5">
        <v>132161</v>
      </c>
      <c r="GB274" s="5">
        <v>0</v>
      </c>
      <c r="GC274" s="5">
        <v>4045446</v>
      </c>
      <c r="GD274" s="5">
        <v>1341064</v>
      </c>
      <c r="GE274" s="5">
        <v>0</v>
      </c>
      <c r="GF274" s="5">
        <v>0</v>
      </c>
      <c r="GG274" s="5">
        <v>0</v>
      </c>
      <c r="GH274" s="5">
        <v>158790</v>
      </c>
      <c r="GI274" s="5">
        <v>0</v>
      </c>
      <c r="GJ274" s="5">
        <f>INDEX(Sheet1!$D$2:$D$434,MATCH(Data!B274,Sheet1!$B$2:$B$434,0))</f>
        <v>4869215</v>
      </c>
      <c r="GK274" s="5">
        <f>INDEX(Sheet1!$E$2:$E$434,MATCH(Data!B274,Sheet1!$B$2:$B$434,0))</f>
        <v>620905</v>
      </c>
      <c r="GL274" s="5">
        <f>INDEX(Sheet1!$H$2:$H$434,MATCH(Data!B274,Sheet1!$B$2:$B$434,0))</f>
        <v>531000</v>
      </c>
      <c r="GM274" s="5">
        <f>INDEX(Sheet1!$K$2:$K$434,MATCH(Data!B274,Sheet1!$B$2:$B$434,0))</f>
        <v>0</v>
      </c>
      <c r="GN274" s="5">
        <f>INDEX(Sheet1!$F$2:$F$434,MATCH(Data!B274,Sheet1!$B$2:$B$434,0))</f>
        <v>0</v>
      </c>
      <c r="GO274" s="5">
        <f>INDEX(Sheet1!$I$2:$I$434,MATCH(Data!B274,Sheet1!$B$2:$B$434,0))</f>
        <v>169020</v>
      </c>
      <c r="GP274" s="5">
        <f>INDEX(Sheet1!$J$2:$J$434,MATCH(Data!B274,Sheet1!$B$2:$B$434,0))</f>
        <v>0</v>
      </c>
      <c r="GQ274" s="5">
        <v>5420156</v>
      </c>
      <c r="GR274" s="5">
        <v>611250</v>
      </c>
      <c r="GS274" s="5">
        <v>288669</v>
      </c>
      <c r="GT274" s="5">
        <v>0</v>
      </c>
      <c r="GU274" s="5">
        <v>0</v>
      </c>
      <c r="GV274" s="5">
        <v>195332</v>
      </c>
      <c r="GW274" s="5">
        <v>0</v>
      </c>
    </row>
    <row r="275" spans="1:205" ht="12.75">
      <c r="A275" s="32">
        <v>4095</v>
      </c>
      <c r="B275" s="32" t="s">
        <v>356</v>
      </c>
      <c r="C275" s="32">
        <v>6275918</v>
      </c>
      <c r="D275" s="32">
        <v>0</v>
      </c>
      <c r="E275" s="32">
        <v>1220708</v>
      </c>
      <c r="F275" s="32">
        <v>0</v>
      </c>
      <c r="G275" s="32">
        <v>75000</v>
      </c>
      <c r="H275" s="32">
        <v>0</v>
      </c>
      <c r="I275" s="32">
        <v>0</v>
      </c>
      <c r="J275" s="32">
        <v>6338059</v>
      </c>
      <c r="K275" s="32">
        <v>0</v>
      </c>
      <c r="L275" s="32">
        <v>1224816</v>
      </c>
      <c r="M275" s="32">
        <v>0</v>
      </c>
      <c r="N275" s="32">
        <v>0</v>
      </c>
      <c r="O275" s="32">
        <v>0</v>
      </c>
      <c r="P275" s="32">
        <v>0</v>
      </c>
      <c r="Q275" s="32">
        <v>6579486</v>
      </c>
      <c r="R275" s="32">
        <v>0</v>
      </c>
      <c r="S275" s="32">
        <v>1231083</v>
      </c>
      <c r="T275" s="32">
        <v>0</v>
      </c>
      <c r="U275" s="32">
        <v>0</v>
      </c>
      <c r="V275" s="32">
        <v>0</v>
      </c>
      <c r="W275" s="32">
        <v>9000</v>
      </c>
      <c r="X275" s="32">
        <v>5211122</v>
      </c>
      <c r="Y275" s="32">
        <v>0</v>
      </c>
      <c r="Z275" s="32">
        <v>1230439</v>
      </c>
      <c r="AA275" s="32">
        <v>0</v>
      </c>
      <c r="AB275" s="32">
        <v>0</v>
      </c>
      <c r="AC275" s="32">
        <v>0</v>
      </c>
      <c r="AD275" s="32">
        <v>13863</v>
      </c>
      <c r="AE275" s="32">
        <v>5447500</v>
      </c>
      <c r="AF275" s="32">
        <v>0</v>
      </c>
      <c r="AG275" s="32">
        <v>1196429</v>
      </c>
      <c r="AH275" s="32">
        <v>0</v>
      </c>
      <c r="AI275" s="32">
        <v>0</v>
      </c>
      <c r="AJ275" s="32">
        <v>0</v>
      </c>
      <c r="AK275" s="32">
        <v>3399</v>
      </c>
      <c r="AL275" s="32">
        <v>5889878</v>
      </c>
      <c r="AM275" s="32">
        <v>0</v>
      </c>
      <c r="AN275" s="32">
        <v>1960391</v>
      </c>
      <c r="AO275" s="32">
        <v>0</v>
      </c>
      <c r="AP275" s="32">
        <v>0</v>
      </c>
      <c r="AQ275" s="32">
        <v>0</v>
      </c>
      <c r="AR275" s="32">
        <v>3919</v>
      </c>
      <c r="AS275" s="32">
        <v>5734736</v>
      </c>
      <c r="AT275" s="32">
        <v>0</v>
      </c>
      <c r="AU275" s="32">
        <v>1897144</v>
      </c>
      <c r="AV275" s="32">
        <v>0</v>
      </c>
      <c r="AW275" s="32">
        <v>0</v>
      </c>
      <c r="AX275" s="32">
        <v>0</v>
      </c>
      <c r="AY275" s="32">
        <v>10382</v>
      </c>
      <c r="AZ275" s="32">
        <v>5673948</v>
      </c>
      <c r="BA275" s="32">
        <v>0</v>
      </c>
      <c r="BB275" s="32">
        <v>1996162</v>
      </c>
      <c r="BC275" s="32">
        <v>0</v>
      </c>
      <c r="BD275" s="32">
        <v>0</v>
      </c>
      <c r="BE275" s="32">
        <v>0</v>
      </c>
      <c r="BF275" s="32">
        <v>6839</v>
      </c>
      <c r="BG275" s="32">
        <v>6077611</v>
      </c>
      <c r="BH275" s="32">
        <v>0</v>
      </c>
      <c r="BI275" s="32">
        <v>1972416</v>
      </c>
      <c r="BJ275" s="32">
        <v>0</v>
      </c>
      <c r="BK275" s="32">
        <v>0</v>
      </c>
      <c r="BL275" s="32">
        <v>0</v>
      </c>
      <c r="BM275" s="32">
        <v>0</v>
      </c>
      <c r="BN275" s="32">
        <v>5857420</v>
      </c>
      <c r="BO275" s="32">
        <v>0</v>
      </c>
      <c r="BP275" s="32">
        <v>1814968</v>
      </c>
      <c r="BQ275" s="32">
        <v>0</v>
      </c>
      <c r="BR275" s="32">
        <v>0</v>
      </c>
      <c r="BS275" s="32">
        <v>14605</v>
      </c>
      <c r="BT275" s="32">
        <v>8655</v>
      </c>
      <c r="BU275" s="32">
        <v>6487600</v>
      </c>
      <c r="BV275" s="32">
        <v>159164</v>
      </c>
      <c r="BW275" s="32">
        <v>1854063</v>
      </c>
      <c r="BX275" s="32">
        <v>0</v>
      </c>
      <c r="BY275" s="32">
        <v>0</v>
      </c>
      <c r="BZ275" s="32">
        <v>57688</v>
      </c>
      <c r="CA275" s="32">
        <v>4160</v>
      </c>
      <c r="CB275" s="32">
        <v>7652960</v>
      </c>
      <c r="CC275" s="32">
        <v>244189</v>
      </c>
      <c r="CD275" s="32">
        <v>1851063</v>
      </c>
      <c r="CE275" s="32">
        <v>0</v>
      </c>
      <c r="CF275" s="32">
        <v>0</v>
      </c>
      <c r="CG275" s="32">
        <v>55666</v>
      </c>
      <c r="CH275" s="32">
        <v>2629</v>
      </c>
      <c r="CI275" s="32">
        <v>7291380</v>
      </c>
      <c r="CJ275" s="32">
        <v>243409</v>
      </c>
      <c r="CK275" s="32">
        <v>2650240</v>
      </c>
      <c r="CL275" s="32">
        <v>0</v>
      </c>
      <c r="CN275" s="32">
        <v>218654</v>
      </c>
      <c r="CO275" s="32">
        <v>1361</v>
      </c>
      <c r="CP275" s="32">
        <v>8891966</v>
      </c>
      <c r="CQ275" s="32">
        <v>252208</v>
      </c>
      <c r="CR275" s="32">
        <v>1526785</v>
      </c>
      <c r="CS275" s="32">
        <v>0</v>
      </c>
      <c r="CU275" s="32">
        <v>51572</v>
      </c>
      <c r="CV275" s="32">
        <v>8930</v>
      </c>
      <c r="CW275" s="32">
        <v>9741206</v>
      </c>
      <c r="CX275" s="32">
        <v>250439</v>
      </c>
      <c r="CY275" s="32">
        <v>1605060</v>
      </c>
      <c r="CZ275" s="32">
        <v>0</v>
      </c>
      <c r="DB275" s="32">
        <v>250388</v>
      </c>
      <c r="DC275" s="32">
        <v>2587</v>
      </c>
      <c r="DD275" s="32">
        <v>9624011</v>
      </c>
      <c r="DE275" s="32">
        <v>258084</v>
      </c>
      <c r="DF275" s="32">
        <v>1613998</v>
      </c>
      <c r="DG275" s="32">
        <v>0</v>
      </c>
      <c r="DI275" s="32">
        <v>237744</v>
      </c>
      <c r="DJ275" s="32">
        <v>2910</v>
      </c>
      <c r="DK275" s="32">
        <v>10998972</v>
      </c>
      <c r="DL275" s="32">
        <v>265064</v>
      </c>
      <c r="DM275" s="32">
        <v>1611485</v>
      </c>
      <c r="DN275" s="32">
        <v>0</v>
      </c>
      <c r="DP275" s="32">
        <v>40884</v>
      </c>
      <c r="DQ275" s="32">
        <v>4256</v>
      </c>
      <c r="DR275" s="32">
        <v>12179924</v>
      </c>
      <c r="DS275" s="32">
        <v>266554</v>
      </c>
      <c r="DT275" s="32">
        <v>1614923</v>
      </c>
      <c r="DU275" s="32">
        <v>0</v>
      </c>
      <c r="DW275" s="32">
        <v>40461</v>
      </c>
      <c r="DX275" s="38">
        <v>71994</v>
      </c>
      <c r="DY275" s="36">
        <v>12867199</v>
      </c>
      <c r="DZ275" s="36">
        <v>272506</v>
      </c>
      <c r="EA275" s="38">
        <v>1467503</v>
      </c>
      <c r="EB275" s="32">
        <v>0</v>
      </c>
      <c r="EE275" s="32">
        <v>2073</v>
      </c>
      <c r="EF275" s="32">
        <v>13454476</v>
      </c>
      <c r="EG275" s="32">
        <v>277644</v>
      </c>
      <c r="EH275" s="32">
        <v>1610335</v>
      </c>
      <c r="EI275" s="32">
        <v>0</v>
      </c>
      <c r="EL275" s="32">
        <v>3774</v>
      </c>
      <c r="EM275" s="32">
        <v>14159640</v>
      </c>
      <c r="EN275" s="32">
        <v>213735</v>
      </c>
      <c r="EO275" s="32">
        <v>1610519</v>
      </c>
      <c r="EP275" s="32">
        <v>0</v>
      </c>
      <c r="ET275" s="32">
        <v>15425568</v>
      </c>
      <c r="EU275" s="32">
        <v>210000</v>
      </c>
      <c r="EV275" s="32">
        <v>2077354.75</v>
      </c>
      <c r="EW275" s="32">
        <v>0</v>
      </c>
      <c r="FA275" s="32">
        <v>16250834</v>
      </c>
      <c r="FB275" s="32">
        <v>213212</v>
      </c>
      <c r="FC275" s="32">
        <v>2094545</v>
      </c>
      <c r="FD275" s="32">
        <v>0</v>
      </c>
      <c r="FG275" s="32">
        <v>116</v>
      </c>
      <c r="FH275" s="32">
        <v>15628884</v>
      </c>
      <c r="FI275" s="32">
        <v>213212</v>
      </c>
      <c r="FJ275" s="32">
        <v>2088875</v>
      </c>
      <c r="FK275" s="32">
        <v>0</v>
      </c>
      <c r="FM275" s="32"/>
      <c r="FN275" s="32">
        <v>21</v>
      </c>
      <c r="FO275" s="5">
        <v>16140655</v>
      </c>
      <c r="FP275" s="5">
        <v>209705</v>
      </c>
      <c r="FQ275" s="5">
        <v>1772150</v>
      </c>
      <c r="FR275" s="5">
        <v>0</v>
      </c>
      <c r="FS275" s="5">
        <v>0</v>
      </c>
      <c r="FT275" s="5">
        <v>0</v>
      </c>
      <c r="FU275" s="5">
        <v>4355</v>
      </c>
      <c r="FV275" s="5">
        <v>15817801</v>
      </c>
      <c r="FW275" s="5">
        <v>212904</v>
      </c>
      <c r="FX275" s="5">
        <v>1748450</v>
      </c>
      <c r="FY275" s="5">
        <v>0</v>
      </c>
      <c r="FZ275" s="5">
        <v>0</v>
      </c>
      <c r="GA275" s="5">
        <v>0</v>
      </c>
      <c r="GB275" s="5">
        <v>6439</v>
      </c>
      <c r="GC275" s="5">
        <v>16483861</v>
      </c>
      <c r="GD275" s="5">
        <v>212904</v>
      </c>
      <c r="GE275" s="5">
        <v>1751800</v>
      </c>
      <c r="GF275" s="5">
        <v>0</v>
      </c>
      <c r="GG275" s="5">
        <v>0</v>
      </c>
      <c r="GH275" s="5">
        <v>0</v>
      </c>
      <c r="GI275" s="5">
        <v>5203</v>
      </c>
      <c r="GJ275" s="5">
        <f>INDEX(Sheet1!$D$2:$D$434,MATCH(Data!B275,Sheet1!$B$2:$B$434,0))</f>
        <v>15853264</v>
      </c>
      <c r="GK275" s="5">
        <f>INDEX(Sheet1!$E$2:$E$434,MATCH(Data!B275,Sheet1!$B$2:$B$434,0))</f>
        <v>211000</v>
      </c>
      <c r="GL275" s="5">
        <f>INDEX(Sheet1!$H$2:$H$434,MATCH(Data!B275,Sheet1!$B$2:$B$434,0))</f>
        <v>1761100</v>
      </c>
      <c r="GM275" s="5">
        <f>INDEX(Sheet1!$K$2:$K$434,MATCH(Data!B275,Sheet1!$B$2:$B$434,0))</f>
        <v>0</v>
      </c>
      <c r="GN275" s="5">
        <f>INDEX(Sheet1!$F$2:$F$434,MATCH(Data!B275,Sheet1!$B$2:$B$434,0))</f>
        <v>0</v>
      </c>
      <c r="GO275" s="5">
        <f>INDEX(Sheet1!$I$2:$I$434,MATCH(Data!B275,Sheet1!$B$2:$B$434,0))</f>
        <v>0</v>
      </c>
      <c r="GP275" s="5">
        <f>INDEX(Sheet1!$J$2:$J$434,MATCH(Data!B275,Sheet1!$B$2:$B$434,0))</f>
        <v>4012</v>
      </c>
      <c r="GQ275" s="5">
        <v>17007642</v>
      </c>
      <c r="GR275" s="5">
        <v>0</v>
      </c>
      <c r="GS275" s="5">
        <v>1760489</v>
      </c>
      <c r="GT275" s="5">
        <v>0</v>
      </c>
      <c r="GU275" s="5">
        <v>0</v>
      </c>
      <c r="GV275" s="5">
        <v>0</v>
      </c>
      <c r="GW275" s="5">
        <v>0</v>
      </c>
    </row>
    <row r="276" spans="1:205" ht="12.75">
      <c r="A276" s="32">
        <v>4137</v>
      </c>
      <c r="B276" s="32" t="s">
        <v>357</v>
      </c>
      <c r="C276" s="32">
        <v>2300910</v>
      </c>
      <c r="D276" s="32">
        <v>0</v>
      </c>
      <c r="E276" s="32">
        <v>339550</v>
      </c>
      <c r="F276" s="32">
        <v>0</v>
      </c>
      <c r="G276" s="32">
        <v>0</v>
      </c>
      <c r="H276" s="32">
        <v>0</v>
      </c>
      <c r="I276" s="32">
        <v>0</v>
      </c>
      <c r="J276" s="32">
        <v>2234966</v>
      </c>
      <c r="K276" s="32">
        <v>0</v>
      </c>
      <c r="L276" s="32">
        <v>402750</v>
      </c>
      <c r="M276" s="32">
        <v>0</v>
      </c>
      <c r="N276" s="32">
        <v>0</v>
      </c>
      <c r="O276" s="32">
        <v>0</v>
      </c>
      <c r="P276" s="32">
        <v>0</v>
      </c>
      <c r="Q276" s="32">
        <v>2474476</v>
      </c>
      <c r="R276" s="32">
        <v>0</v>
      </c>
      <c r="S276" s="32">
        <v>336275</v>
      </c>
      <c r="T276" s="32">
        <v>0</v>
      </c>
      <c r="U276" s="32">
        <v>0</v>
      </c>
      <c r="V276" s="32">
        <v>0</v>
      </c>
      <c r="W276" s="32">
        <v>0</v>
      </c>
      <c r="X276" s="32">
        <v>1915622</v>
      </c>
      <c r="Y276" s="32">
        <v>0</v>
      </c>
      <c r="Z276" s="32">
        <v>335350</v>
      </c>
      <c r="AA276" s="32">
        <v>0</v>
      </c>
      <c r="AB276" s="32">
        <v>0</v>
      </c>
      <c r="AC276" s="32">
        <v>0</v>
      </c>
      <c r="AD276" s="32">
        <v>0</v>
      </c>
      <c r="AE276" s="32">
        <v>2387047</v>
      </c>
      <c r="AF276" s="32">
        <v>0</v>
      </c>
      <c r="AG276" s="32">
        <v>646591</v>
      </c>
      <c r="AH276" s="32">
        <v>0</v>
      </c>
      <c r="AI276" s="32">
        <v>0</v>
      </c>
      <c r="AJ276" s="32">
        <v>0</v>
      </c>
      <c r="AK276" s="32">
        <v>0</v>
      </c>
      <c r="AL276" s="32">
        <v>2273599</v>
      </c>
      <c r="AM276" s="32">
        <v>0</v>
      </c>
      <c r="AN276" s="32">
        <v>659881</v>
      </c>
      <c r="AO276" s="32">
        <v>0</v>
      </c>
      <c r="AP276" s="32">
        <v>0</v>
      </c>
      <c r="AQ276" s="32">
        <v>0</v>
      </c>
      <c r="AR276" s="32">
        <v>0</v>
      </c>
      <c r="AS276" s="32">
        <v>2563370</v>
      </c>
      <c r="AT276" s="32">
        <v>0</v>
      </c>
      <c r="AU276" s="32">
        <v>649066</v>
      </c>
      <c r="AV276" s="32">
        <v>0</v>
      </c>
      <c r="AW276" s="32">
        <v>0</v>
      </c>
      <c r="AX276" s="32">
        <v>1000</v>
      </c>
      <c r="AY276" s="32">
        <v>0</v>
      </c>
      <c r="AZ276" s="32">
        <v>2281564</v>
      </c>
      <c r="BA276" s="32">
        <v>0</v>
      </c>
      <c r="BB276" s="32">
        <v>638981</v>
      </c>
      <c r="BC276" s="32">
        <v>0</v>
      </c>
      <c r="BD276" s="32">
        <v>0</v>
      </c>
      <c r="BE276" s="32">
        <v>1000</v>
      </c>
      <c r="BF276" s="32">
        <v>0</v>
      </c>
      <c r="BG276" s="32">
        <v>2437317.48</v>
      </c>
      <c r="BH276" s="32">
        <v>0</v>
      </c>
      <c r="BI276" s="32">
        <v>688791.67</v>
      </c>
      <c r="BJ276" s="32">
        <v>0</v>
      </c>
      <c r="BK276" s="32">
        <v>0</v>
      </c>
      <c r="BL276" s="32">
        <v>0</v>
      </c>
      <c r="BM276" s="32">
        <v>0</v>
      </c>
      <c r="BN276" s="32">
        <v>2379359</v>
      </c>
      <c r="BO276" s="32">
        <v>0</v>
      </c>
      <c r="BP276" s="32">
        <v>706091</v>
      </c>
      <c r="BQ276" s="32">
        <v>0</v>
      </c>
      <c r="BR276" s="32">
        <v>0</v>
      </c>
      <c r="BS276" s="32">
        <v>39126</v>
      </c>
      <c r="BT276" s="32">
        <v>0</v>
      </c>
      <c r="BU276" s="32">
        <v>2655018</v>
      </c>
      <c r="BV276" s="32">
        <v>0</v>
      </c>
      <c r="BW276" s="32">
        <v>708623</v>
      </c>
      <c r="BX276" s="32">
        <v>0</v>
      </c>
      <c r="BY276" s="32">
        <v>0</v>
      </c>
      <c r="BZ276" s="32">
        <v>18000</v>
      </c>
      <c r="CA276" s="32">
        <v>0</v>
      </c>
      <c r="CB276" s="32">
        <v>3032701</v>
      </c>
      <c r="CC276" s="32">
        <v>0</v>
      </c>
      <c r="CD276" s="32">
        <v>704735</v>
      </c>
      <c r="CE276" s="32">
        <v>0</v>
      </c>
      <c r="CF276" s="32">
        <v>0</v>
      </c>
      <c r="CG276" s="32">
        <v>23000</v>
      </c>
      <c r="CH276" s="32">
        <v>0</v>
      </c>
      <c r="CI276" s="32">
        <v>2641246</v>
      </c>
      <c r="CK276" s="32">
        <v>714428</v>
      </c>
      <c r="CL276" s="32">
        <v>0</v>
      </c>
      <c r="CN276" s="32">
        <v>34000</v>
      </c>
      <c r="CO276" s="32">
        <v>0</v>
      </c>
      <c r="CP276" s="32">
        <v>2994999</v>
      </c>
      <c r="CR276" s="32">
        <v>713492.5</v>
      </c>
      <c r="CS276" s="32">
        <v>0</v>
      </c>
      <c r="CU276" s="32">
        <v>34000</v>
      </c>
      <c r="CV276" s="32">
        <v>0</v>
      </c>
      <c r="CW276" s="32">
        <v>3168635</v>
      </c>
      <c r="CY276" s="32">
        <v>1283483</v>
      </c>
      <c r="CZ276" s="32">
        <v>0</v>
      </c>
      <c r="DB276" s="32">
        <v>35000</v>
      </c>
      <c r="DC276" s="32">
        <v>0</v>
      </c>
      <c r="DD276" s="32">
        <v>3559229</v>
      </c>
      <c r="DE276" s="32">
        <v>50000</v>
      </c>
      <c r="DF276" s="32">
        <v>1296535</v>
      </c>
      <c r="DG276" s="32">
        <v>0</v>
      </c>
      <c r="DI276" s="32">
        <v>30539</v>
      </c>
      <c r="DK276" s="32">
        <v>3539640</v>
      </c>
      <c r="DL276" s="32">
        <v>92003</v>
      </c>
      <c r="DM276" s="32">
        <v>1300040</v>
      </c>
      <c r="DN276" s="32">
        <v>0</v>
      </c>
      <c r="DP276" s="32">
        <v>4620</v>
      </c>
      <c r="DR276" s="32">
        <v>3977618</v>
      </c>
      <c r="DS276" s="32">
        <v>124940</v>
      </c>
      <c r="DT276" s="32">
        <v>921388</v>
      </c>
      <c r="DU276" s="32">
        <v>0</v>
      </c>
      <c r="DW276" s="32">
        <v>11084</v>
      </c>
      <c r="DX276" s="35"/>
      <c r="DY276" s="36">
        <v>4173360</v>
      </c>
      <c r="DZ276" s="36">
        <v>86438</v>
      </c>
      <c r="EA276" s="38">
        <v>755232</v>
      </c>
      <c r="EB276" s="32">
        <v>0</v>
      </c>
      <c r="ED276" s="32">
        <v>20000</v>
      </c>
      <c r="EF276" s="32">
        <v>4423225</v>
      </c>
      <c r="EH276" s="32">
        <v>591805</v>
      </c>
      <c r="EI276" s="32">
        <v>0</v>
      </c>
      <c r="EK276" s="32">
        <v>20000</v>
      </c>
      <c r="EM276" s="32">
        <v>4391155</v>
      </c>
      <c r="EO276" s="32">
        <v>724576</v>
      </c>
      <c r="EP276" s="32">
        <v>0</v>
      </c>
      <c r="ER276" s="32">
        <v>20000</v>
      </c>
      <c r="ET276" s="32">
        <v>4174579</v>
      </c>
      <c r="EV276" s="32">
        <v>926595</v>
      </c>
      <c r="EW276" s="32">
        <v>0</v>
      </c>
      <c r="EY276" s="32">
        <v>20000</v>
      </c>
      <c r="FA276" s="32">
        <v>4394731</v>
      </c>
      <c r="FC276" s="32">
        <v>781490</v>
      </c>
      <c r="FD276" s="32">
        <v>0</v>
      </c>
      <c r="FF276" s="32">
        <v>20000</v>
      </c>
      <c r="FH276" s="32">
        <v>4150717</v>
      </c>
      <c r="FI276" s="32"/>
      <c r="FJ276" s="32">
        <v>958790</v>
      </c>
      <c r="FK276" s="32">
        <v>0</v>
      </c>
      <c r="FM276" s="32">
        <v>20000</v>
      </c>
      <c r="FN276" s="32"/>
      <c r="FO276" s="5">
        <v>3909538</v>
      </c>
      <c r="FP276" s="5">
        <v>0</v>
      </c>
      <c r="FQ276" s="5">
        <v>1262336</v>
      </c>
      <c r="FR276" s="5">
        <v>0</v>
      </c>
      <c r="FS276" s="5">
        <v>0</v>
      </c>
      <c r="FT276" s="5">
        <v>25000</v>
      </c>
      <c r="FU276" s="5">
        <v>0</v>
      </c>
      <c r="FV276" s="5">
        <v>3803390</v>
      </c>
      <c r="FW276" s="5">
        <v>0</v>
      </c>
      <c r="FX276" s="5">
        <v>1361932</v>
      </c>
      <c r="FY276" s="5">
        <v>0</v>
      </c>
      <c r="FZ276" s="5">
        <v>0</v>
      </c>
      <c r="GA276" s="5">
        <v>75000</v>
      </c>
      <c r="GB276" s="5">
        <v>0</v>
      </c>
      <c r="GC276" s="5">
        <v>3897821</v>
      </c>
      <c r="GD276" s="5">
        <v>0</v>
      </c>
      <c r="GE276" s="5">
        <v>1361932</v>
      </c>
      <c r="GF276" s="5">
        <v>0</v>
      </c>
      <c r="GG276" s="5">
        <v>0</v>
      </c>
      <c r="GH276" s="5">
        <v>79000</v>
      </c>
      <c r="GI276" s="5">
        <v>0</v>
      </c>
      <c r="GJ276" s="5">
        <f>INDEX(Sheet1!$D$2:$D$434,MATCH(Data!B276,Sheet1!$B$2:$B$434,0))</f>
        <v>3911818</v>
      </c>
      <c r="GK276" s="5">
        <f>INDEX(Sheet1!$E$2:$E$434,MATCH(Data!B276,Sheet1!$B$2:$B$434,0))</f>
        <v>0</v>
      </c>
      <c r="GL276" s="5">
        <f>INDEX(Sheet1!$H$2:$H$434,MATCH(Data!B276,Sheet1!$B$2:$B$434,0))</f>
        <v>1361932</v>
      </c>
      <c r="GM276" s="5">
        <f>INDEX(Sheet1!$K$2:$K$434,MATCH(Data!B276,Sheet1!$B$2:$B$434,0))</f>
        <v>0</v>
      </c>
      <c r="GN276" s="5">
        <f>INDEX(Sheet1!$F$2:$F$434,MATCH(Data!B276,Sheet1!$B$2:$B$434,0))</f>
        <v>0</v>
      </c>
      <c r="GO276" s="5">
        <f>INDEX(Sheet1!$I$2:$I$434,MATCH(Data!B276,Sheet1!$B$2:$B$434,0))</f>
        <v>80000</v>
      </c>
      <c r="GP276" s="5">
        <f>INDEX(Sheet1!$J$2:$J$434,MATCH(Data!B276,Sheet1!$B$2:$B$434,0))</f>
        <v>0</v>
      </c>
      <c r="GQ276" s="5">
        <v>3503855</v>
      </c>
      <c r="GR276" s="5">
        <v>0</v>
      </c>
      <c r="GS276" s="5">
        <v>1861685</v>
      </c>
      <c r="GT276" s="5">
        <v>0</v>
      </c>
      <c r="GU276" s="5">
        <v>0</v>
      </c>
      <c r="GV276" s="5">
        <v>80000</v>
      </c>
      <c r="GW276" s="5">
        <v>0</v>
      </c>
    </row>
    <row r="277" spans="1:205" ht="12.75">
      <c r="A277" s="32">
        <v>4144</v>
      </c>
      <c r="B277" s="32" t="s">
        <v>358</v>
      </c>
      <c r="C277" s="32">
        <v>9380646</v>
      </c>
      <c r="D277" s="32">
        <v>0</v>
      </c>
      <c r="E277" s="32">
        <v>1275508</v>
      </c>
      <c r="F277" s="32">
        <v>0</v>
      </c>
      <c r="G277" s="32">
        <v>0</v>
      </c>
      <c r="H277" s="32">
        <v>59330</v>
      </c>
      <c r="I277" s="32">
        <v>0</v>
      </c>
      <c r="J277" s="32">
        <v>9866526</v>
      </c>
      <c r="K277" s="32">
        <v>0</v>
      </c>
      <c r="L277" s="32">
        <v>1284773</v>
      </c>
      <c r="M277" s="32">
        <v>0</v>
      </c>
      <c r="N277" s="32">
        <v>0</v>
      </c>
      <c r="O277" s="32">
        <v>77924</v>
      </c>
      <c r="P277" s="32">
        <v>0</v>
      </c>
      <c r="Q277" s="32">
        <v>10371049</v>
      </c>
      <c r="R277" s="32">
        <v>0</v>
      </c>
      <c r="S277" s="32">
        <v>1284363</v>
      </c>
      <c r="T277" s="32">
        <v>0</v>
      </c>
      <c r="U277" s="32">
        <v>0</v>
      </c>
      <c r="V277" s="32">
        <v>80000</v>
      </c>
      <c r="W277" s="32">
        <v>0</v>
      </c>
      <c r="X277" s="32">
        <v>8910082</v>
      </c>
      <c r="Y277" s="32">
        <v>0</v>
      </c>
      <c r="Z277" s="32">
        <v>2091899</v>
      </c>
      <c r="AA277" s="32">
        <v>0</v>
      </c>
      <c r="AB277" s="32">
        <v>0</v>
      </c>
      <c r="AC277" s="32">
        <v>80000</v>
      </c>
      <c r="AD277" s="32">
        <v>0</v>
      </c>
      <c r="AE277" s="32">
        <v>8862882</v>
      </c>
      <c r="AF277" s="32">
        <v>0</v>
      </c>
      <c r="AG277" s="32">
        <v>2387190</v>
      </c>
      <c r="AH277" s="32">
        <v>0</v>
      </c>
      <c r="AI277" s="32">
        <v>0</v>
      </c>
      <c r="AJ277" s="32">
        <v>80000</v>
      </c>
      <c r="AK277" s="32">
        <v>0</v>
      </c>
      <c r="AL277" s="32">
        <v>9296786</v>
      </c>
      <c r="AM277" s="32">
        <v>0</v>
      </c>
      <c r="AN277" s="32">
        <v>2415000</v>
      </c>
      <c r="AO277" s="32">
        <v>0</v>
      </c>
      <c r="AP277" s="32">
        <v>0</v>
      </c>
      <c r="AQ277" s="32">
        <v>80000</v>
      </c>
      <c r="AR277" s="32">
        <v>0</v>
      </c>
      <c r="AS277" s="32">
        <v>9611958</v>
      </c>
      <c r="AT277" s="32">
        <v>0</v>
      </c>
      <c r="AU277" s="32">
        <v>2465000</v>
      </c>
      <c r="AV277" s="32">
        <v>0</v>
      </c>
      <c r="AW277" s="32">
        <v>0</v>
      </c>
      <c r="AX277" s="32">
        <v>90000</v>
      </c>
      <c r="AY277" s="32">
        <v>0</v>
      </c>
      <c r="AZ277" s="32">
        <v>10373884</v>
      </c>
      <c r="BA277" s="32">
        <v>0</v>
      </c>
      <c r="BB277" s="32">
        <v>2994202</v>
      </c>
      <c r="BC277" s="32">
        <v>0</v>
      </c>
      <c r="BD277" s="32">
        <v>0</v>
      </c>
      <c r="BE277" s="32">
        <v>90000</v>
      </c>
      <c r="BF277" s="32">
        <v>0</v>
      </c>
      <c r="BG277" s="32">
        <v>10736663</v>
      </c>
      <c r="BH277" s="32">
        <v>0</v>
      </c>
      <c r="BI277" s="32">
        <v>2981179</v>
      </c>
      <c r="BJ277" s="32">
        <v>0</v>
      </c>
      <c r="BK277" s="32">
        <v>0</v>
      </c>
      <c r="BL277" s="32">
        <v>90000</v>
      </c>
      <c r="BM277" s="32">
        <v>0</v>
      </c>
      <c r="BN277" s="32">
        <v>10933438</v>
      </c>
      <c r="BO277" s="32">
        <v>0</v>
      </c>
      <c r="BP277" s="32">
        <v>3191347</v>
      </c>
      <c r="BQ277" s="32">
        <v>0</v>
      </c>
      <c r="BR277" s="32">
        <v>0</v>
      </c>
      <c r="BS277" s="32">
        <v>244529</v>
      </c>
      <c r="BT277" s="32">
        <v>0</v>
      </c>
      <c r="BU277" s="32">
        <v>11773250</v>
      </c>
      <c r="BV277" s="32">
        <v>306739</v>
      </c>
      <c r="BW277" s="32">
        <v>2990754</v>
      </c>
      <c r="BX277" s="32">
        <v>0</v>
      </c>
      <c r="BY277" s="32">
        <v>0</v>
      </c>
      <c r="BZ277" s="32">
        <v>282389</v>
      </c>
      <c r="CA277" s="32">
        <v>0</v>
      </c>
      <c r="CB277" s="32">
        <v>12472334</v>
      </c>
      <c r="CC277" s="32">
        <v>307778</v>
      </c>
      <c r="CD277" s="32">
        <v>3171289</v>
      </c>
      <c r="CE277" s="32">
        <v>0</v>
      </c>
      <c r="CF277" s="32">
        <v>0</v>
      </c>
      <c r="CG277" s="32">
        <v>293502</v>
      </c>
      <c r="CH277" s="32">
        <v>0</v>
      </c>
      <c r="CI277" s="32">
        <v>12389027</v>
      </c>
      <c r="CJ277" s="32">
        <v>314027</v>
      </c>
      <c r="CK277" s="32">
        <v>3656428</v>
      </c>
      <c r="CL277" s="32">
        <v>0</v>
      </c>
      <c r="CN277" s="32">
        <v>321265</v>
      </c>
      <c r="CO277" s="32">
        <v>0</v>
      </c>
      <c r="CP277" s="32">
        <v>13634909</v>
      </c>
      <c r="CQ277" s="32">
        <v>326103</v>
      </c>
      <c r="CR277" s="32">
        <v>3862768</v>
      </c>
      <c r="CS277" s="32">
        <v>0</v>
      </c>
      <c r="CU277" s="32">
        <v>339915</v>
      </c>
      <c r="CV277" s="32">
        <v>0</v>
      </c>
      <c r="CW277" s="32">
        <v>15146707</v>
      </c>
      <c r="CX277" s="32">
        <v>337428</v>
      </c>
      <c r="CY277" s="32">
        <v>4026381</v>
      </c>
      <c r="CZ277" s="32">
        <v>0</v>
      </c>
      <c r="DB277" s="32">
        <v>356513</v>
      </c>
      <c r="DC277" s="32">
        <v>401</v>
      </c>
      <c r="DD277" s="32">
        <v>15761507</v>
      </c>
      <c r="DE277" s="32">
        <v>347628</v>
      </c>
      <c r="DF277" s="32">
        <v>4026381</v>
      </c>
      <c r="DG277" s="32">
        <v>0</v>
      </c>
      <c r="DI277" s="32">
        <v>392191</v>
      </c>
      <c r="DJ277" s="32">
        <v>6861</v>
      </c>
      <c r="DK277" s="32">
        <v>16739833</v>
      </c>
      <c r="DL277" s="32">
        <v>356815</v>
      </c>
      <c r="DM277" s="32">
        <v>3826381</v>
      </c>
      <c r="DN277" s="32">
        <v>0</v>
      </c>
      <c r="DP277" s="32">
        <v>415470</v>
      </c>
      <c r="DQ277" s="32">
        <v>1047</v>
      </c>
      <c r="DR277" s="32">
        <v>18063603</v>
      </c>
      <c r="DS277" s="32">
        <v>424878</v>
      </c>
      <c r="DT277" s="32">
        <v>3426381</v>
      </c>
      <c r="DU277" s="32">
        <v>0</v>
      </c>
      <c r="DW277" s="32">
        <v>418229</v>
      </c>
      <c r="DX277" s="38">
        <v>3538</v>
      </c>
      <c r="DY277" s="36">
        <v>18472839</v>
      </c>
      <c r="DZ277" s="36">
        <v>436683</v>
      </c>
      <c r="EA277" s="38">
        <v>3426381</v>
      </c>
      <c r="EB277" s="32">
        <v>0</v>
      </c>
      <c r="ED277" s="32">
        <v>440417</v>
      </c>
      <c r="EE277" s="32">
        <v>3633</v>
      </c>
      <c r="EF277" s="32">
        <v>18411770</v>
      </c>
      <c r="EG277" s="32">
        <v>421110</v>
      </c>
      <c r="EH277" s="32">
        <v>3426381</v>
      </c>
      <c r="EI277" s="32">
        <v>0</v>
      </c>
      <c r="EK277" s="32">
        <v>520692</v>
      </c>
      <c r="EM277" s="32">
        <v>18333615</v>
      </c>
      <c r="EN277" s="32">
        <v>420560</v>
      </c>
      <c r="EO277" s="32">
        <v>3505086</v>
      </c>
      <c r="EP277" s="32">
        <v>0</v>
      </c>
      <c r="ER277" s="32">
        <v>520692</v>
      </c>
      <c r="ET277" s="32">
        <v>17946525</v>
      </c>
      <c r="EU277" s="32">
        <v>531120</v>
      </c>
      <c r="EV277" s="32">
        <v>4133723</v>
      </c>
      <c r="EW277" s="32">
        <v>0</v>
      </c>
      <c r="EY277" s="32">
        <v>520692</v>
      </c>
      <c r="FA277" s="32">
        <v>19155860</v>
      </c>
      <c r="FB277" s="32">
        <v>529123</v>
      </c>
      <c r="FC277" s="32">
        <v>4172598</v>
      </c>
      <c r="FD277" s="32">
        <v>0</v>
      </c>
      <c r="FF277" s="32">
        <v>399628</v>
      </c>
      <c r="FG277" s="32">
        <v>341</v>
      </c>
      <c r="FH277" s="32">
        <v>19846440</v>
      </c>
      <c r="FI277" s="32">
        <v>525185</v>
      </c>
      <c r="FJ277" s="32">
        <v>4257035</v>
      </c>
      <c r="FK277" s="32">
        <v>0</v>
      </c>
      <c r="FM277" s="32">
        <v>406461</v>
      </c>
      <c r="FN277" s="32">
        <v>860</v>
      </c>
      <c r="FO277" s="5">
        <v>20818722</v>
      </c>
      <c r="FP277" s="5">
        <v>525285</v>
      </c>
      <c r="FQ277" s="5">
        <v>4338793</v>
      </c>
      <c r="FR277" s="5">
        <v>0</v>
      </c>
      <c r="FS277" s="5">
        <v>0</v>
      </c>
      <c r="FT277" s="5">
        <v>483931</v>
      </c>
      <c r="FU277" s="5">
        <v>521</v>
      </c>
      <c r="FV277" s="5">
        <v>20719957</v>
      </c>
      <c r="FW277" s="5">
        <v>534035</v>
      </c>
      <c r="FX277" s="5">
        <v>6048308</v>
      </c>
      <c r="FY277" s="5">
        <v>0</v>
      </c>
      <c r="FZ277" s="5">
        <v>0</v>
      </c>
      <c r="GA277" s="5">
        <v>501831</v>
      </c>
      <c r="GB277" s="5">
        <v>898</v>
      </c>
      <c r="GC277" s="5">
        <v>21884253</v>
      </c>
      <c r="GD277" s="5">
        <v>368235</v>
      </c>
      <c r="GE277" s="5">
        <v>6249819</v>
      </c>
      <c r="GF277" s="5">
        <v>0</v>
      </c>
      <c r="GG277" s="5">
        <v>0</v>
      </c>
      <c r="GH277" s="5">
        <v>555935</v>
      </c>
      <c r="GI277" s="5">
        <v>267</v>
      </c>
      <c r="GJ277" s="5">
        <f>INDEX(Sheet1!$D$2:$D$434,MATCH(Data!B277,Sheet1!$B$2:$B$434,0))</f>
        <v>24036525</v>
      </c>
      <c r="GK277" s="5">
        <f>INDEX(Sheet1!$E$2:$E$434,MATCH(Data!B277,Sheet1!$B$2:$B$434,0))</f>
        <v>368185</v>
      </c>
      <c r="GL277" s="5">
        <f>INDEX(Sheet1!$H$2:$H$434,MATCH(Data!B277,Sheet1!$B$2:$B$434,0))</f>
        <v>6246469</v>
      </c>
      <c r="GM277" s="5">
        <f>INDEX(Sheet1!$K$2:$K$434,MATCH(Data!B277,Sheet1!$B$2:$B$434,0))</f>
        <v>0</v>
      </c>
      <c r="GN277" s="5">
        <f>INDEX(Sheet1!$F$2:$F$434,MATCH(Data!B277,Sheet1!$B$2:$B$434,0))</f>
        <v>0</v>
      </c>
      <c r="GO277" s="5">
        <f>INDEX(Sheet1!$I$2:$I$434,MATCH(Data!B277,Sheet1!$B$2:$B$434,0))</f>
        <v>555935</v>
      </c>
      <c r="GP277" s="5">
        <f>INDEX(Sheet1!$J$2:$J$434,MATCH(Data!B277,Sheet1!$B$2:$B$434,0))</f>
        <v>0</v>
      </c>
      <c r="GQ277" s="5">
        <v>23403520</v>
      </c>
      <c r="GR277" s="5">
        <v>367573</v>
      </c>
      <c r="GS277" s="5">
        <v>7646219</v>
      </c>
      <c r="GT277" s="5">
        <v>0</v>
      </c>
      <c r="GU277" s="5">
        <v>0</v>
      </c>
      <c r="GV277" s="5">
        <v>579633</v>
      </c>
      <c r="GW277" s="5">
        <v>0</v>
      </c>
    </row>
    <row r="278" spans="1:205" ht="12.75">
      <c r="A278" s="32">
        <v>4165</v>
      </c>
      <c r="B278" s="32" t="s">
        <v>359</v>
      </c>
      <c r="C278" s="32">
        <v>2865750</v>
      </c>
      <c r="D278" s="32">
        <v>0</v>
      </c>
      <c r="E278" s="32">
        <v>527323</v>
      </c>
      <c r="F278" s="32">
        <v>0</v>
      </c>
      <c r="G278" s="32">
        <v>0</v>
      </c>
      <c r="H278" s="32">
        <v>7500</v>
      </c>
      <c r="I278" s="32">
        <v>0</v>
      </c>
      <c r="J278" s="32">
        <v>2890766</v>
      </c>
      <c r="K278" s="32">
        <v>0</v>
      </c>
      <c r="L278" s="32">
        <v>841450</v>
      </c>
      <c r="M278" s="32">
        <v>0</v>
      </c>
      <c r="N278" s="32">
        <v>0</v>
      </c>
      <c r="O278" s="32">
        <v>7500</v>
      </c>
      <c r="P278" s="32">
        <v>0</v>
      </c>
      <c r="Q278" s="32">
        <v>2616772</v>
      </c>
      <c r="R278" s="32">
        <v>0</v>
      </c>
      <c r="S278" s="32">
        <v>1213623</v>
      </c>
      <c r="T278" s="32">
        <v>0</v>
      </c>
      <c r="U278" s="32">
        <v>0</v>
      </c>
      <c r="V278" s="32">
        <v>7500</v>
      </c>
      <c r="W278" s="32">
        <v>0</v>
      </c>
      <c r="X278" s="32">
        <v>1688293</v>
      </c>
      <c r="Y278" s="32">
        <v>0</v>
      </c>
      <c r="Z278" s="32">
        <v>1909178</v>
      </c>
      <c r="AA278" s="32">
        <v>0</v>
      </c>
      <c r="AB278" s="32">
        <v>0</v>
      </c>
      <c r="AC278" s="32">
        <v>7500</v>
      </c>
      <c r="AD278" s="32">
        <v>0</v>
      </c>
      <c r="AE278" s="32">
        <v>1495880</v>
      </c>
      <c r="AF278" s="32">
        <v>0</v>
      </c>
      <c r="AG278" s="32">
        <v>1738885</v>
      </c>
      <c r="AH278" s="32">
        <v>0</v>
      </c>
      <c r="AI278" s="32">
        <v>0</v>
      </c>
      <c r="AJ278" s="32">
        <v>17500</v>
      </c>
      <c r="AK278" s="32">
        <v>0</v>
      </c>
      <c r="AL278" s="32">
        <v>1433429</v>
      </c>
      <c r="AM278" s="32">
        <v>0</v>
      </c>
      <c r="AN278" s="32">
        <v>1889898</v>
      </c>
      <c r="AO278" s="32">
        <v>0</v>
      </c>
      <c r="AP278" s="32">
        <v>0</v>
      </c>
      <c r="AQ278" s="32">
        <v>17500</v>
      </c>
      <c r="AR278" s="32">
        <v>0</v>
      </c>
      <c r="AS278" s="32">
        <v>1960544</v>
      </c>
      <c r="AT278" s="32">
        <v>0</v>
      </c>
      <c r="AU278" s="32">
        <v>1880355</v>
      </c>
      <c r="AV278" s="32">
        <v>0</v>
      </c>
      <c r="AW278" s="32">
        <v>0</v>
      </c>
      <c r="AX278" s="32">
        <v>17500</v>
      </c>
      <c r="AY278" s="32">
        <v>0</v>
      </c>
      <c r="AZ278" s="32">
        <v>2304809</v>
      </c>
      <c r="BA278" s="32">
        <v>0</v>
      </c>
      <c r="BB278" s="32">
        <v>1898155</v>
      </c>
      <c r="BC278" s="32">
        <v>0</v>
      </c>
      <c r="BD278" s="32">
        <v>0</v>
      </c>
      <c r="BE278" s="32">
        <v>17500</v>
      </c>
      <c r="BF278" s="32">
        <v>0</v>
      </c>
      <c r="BG278" s="32">
        <v>2537309</v>
      </c>
      <c r="BH278" s="32">
        <v>0</v>
      </c>
      <c r="BI278" s="32">
        <v>2086820</v>
      </c>
      <c r="BJ278" s="32">
        <v>0</v>
      </c>
      <c r="BK278" s="32">
        <v>0</v>
      </c>
      <c r="BL278" s="32">
        <v>35000</v>
      </c>
      <c r="BM278" s="32">
        <v>0</v>
      </c>
      <c r="BN278" s="32">
        <v>2816057</v>
      </c>
      <c r="BO278" s="32">
        <v>0</v>
      </c>
      <c r="BP278" s="32">
        <v>2221453</v>
      </c>
      <c r="BQ278" s="32">
        <v>0</v>
      </c>
      <c r="BR278" s="32">
        <v>0</v>
      </c>
      <c r="BS278" s="32">
        <v>17000</v>
      </c>
      <c r="BT278" s="32">
        <v>0</v>
      </c>
      <c r="BU278" s="32">
        <v>3532953</v>
      </c>
      <c r="BV278" s="32">
        <v>0</v>
      </c>
      <c r="BW278" s="32">
        <v>1830540</v>
      </c>
      <c r="BX278" s="32">
        <v>0</v>
      </c>
      <c r="BY278" s="32">
        <v>0</v>
      </c>
      <c r="BZ278" s="32">
        <v>10000</v>
      </c>
      <c r="CA278" s="32">
        <v>0</v>
      </c>
      <c r="CB278" s="32">
        <v>4154155</v>
      </c>
      <c r="CC278" s="32">
        <v>0</v>
      </c>
      <c r="CD278" s="32">
        <v>1897360</v>
      </c>
      <c r="CE278" s="32">
        <v>0</v>
      </c>
      <c r="CF278" s="32">
        <v>0</v>
      </c>
      <c r="CG278" s="32">
        <v>10000</v>
      </c>
      <c r="CH278" s="32">
        <v>0</v>
      </c>
      <c r="CI278" s="32">
        <v>4430000</v>
      </c>
      <c r="CK278" s="32">
        <v>2274323</v>
      </c>
      <c r="CL278" s="32">
        <v>0</v>
      </c>
      <c r="CN278" s="32">
        <v>10000</v>
      </c>
      <c r="CO278" s="32">
        <v>0</v>
      </c>
      <c r="CP278" s="32">
        <v>4469529</v>
      </c>
      <c r="CR278" s="32">
        <v>2507629</v>
      </c>
      <c r="CS278" s="32">
        <v>0</v>
      </c>
      <c r="CU278" s="32">
        <v>10000</v>
      </c>
      <c r="CV278" s="32">
        <v>0</v>
      </c>
      <c r="CW278" s="32">
        <v>5320687</v>
      </c>
      <c r="CY278" s="32">
        <v>1834376</v>
      </c>
      <c r="CZ278" s="32">
        <v>0</v>
      </c>
      <c r="DB278" s="32">
        <v>10000</v>
      </c>
      <c r="DC278" s="32">
        <v>0</v>
      </c>
      <c r="DD278" s="32">
        <v>5514994</v>
      </c>
      <c r="DF278" s="32">
        <v>1698203</v>
      </c>
      <c r="DG278" s="32">
        <v>0</v>
      </c>
      <c r="DI278" s="32">
        <v>10000</v>
      </c>
      <c r="DK278" s="32">
        <v>5906955</v>
      </c>
      <c r="DM278" s="32">
        <v>1260225</v>
      </c>
      <c r="DN278" s="32">
        <v>0</v>
      </c>
      <c r="DP278" s="32">
        <v>10000</v>
      </c>
      <c r="DR278" s="32">
        <v>5964437</v>
      </c>
      <c r="DT278" s="32">
        <v>1430875</v>
      </c>
      <c r="DU278" s="32">
        <v>0</v>
      </c>
      <c r="DW278" s="32">
        <v>10000</v>
      </c>
      <c r="DX278" s="35"/>
      <c r="DY278" s="36">
        <v>6153373</v>
      </c>
      <c r="DZ278" s="36">
        <v>79408</v>
      </c>
      <c r="EA278" s="38">
        <v>1162530</v>
      </c>
      <c r="EB278" s="32">
        <v>0</v>
      </c>
      <c r="ED278" s="32">
        <v>10000</v>
      </c>
      <c r="EF278" s="32">
        <v>5819060</v>
      </c>
      <c r="EG278" s="32">
        <v>57780</v>
      </c>
      <c r="EH278" s="32">
        <v>1248290</v>
      </c>
      <c r="EI278" s="32">
        <v>0</v>
      </c>
      <c r="EK278" s="32">
        <v>20000</v>
      </c>
      <c r="EM278" s="32">
        <v>5326635</v>
      </c>
      <c r="EN278" s="32">
        <v>157684</v>
      </c>
      <c r="EO278" s="32">
        <v>1444436</v>
      </c>
      <c r="EP278" s="32">
        <v>0</v>
      </c>
      <c r="ER278" s="32">
        <v>20000</v>
      </c>
      <c r="ET278" s="32">
        <v>5392973</v>
      </c>
      <c r="EU278" s="32">
        <v>157409</v>
      </c>
      <c r="EV278" s="32">
        <v>1625940</v>
      </c>
      <c r="EW278" s="32">
        <v>0</v>
      </c>
      <c r="EY278" s="32">
        <v>20000</v>
      </c>
      <c r="FA278" s="32">
        <v>5743177</v>
      </c>
      <c r="FB278" s="32">
        <v>92648</v>
      </c>
      <c r="FC278" s="32">
        <v>1630440</v>
      </c>
      <c r="FD278" s="32">
        <v>0</v>
      </c>
      <c r="FF278" s="32">
        <v>20000</v>
      </c>
      <c r="FH278" s="32">
        <v>5567100</v>
      </c>
      <c r="FI278" s="32">
        <v>97740</v>
      </c>
      <c r="FJ278" s="32">
        <v>2228140</v>
      </c>
      <c r="FK278" s="32">
        <v>0</v>
      </c>
      <c r="FM278" s="32">
        <v>20000</v>
      </c>
      <c r="FN278" s="32"/>
      <c r="FO278" s="5">
        <v>6261888</v>
      </c>
      <c r="FP278" s="5">
        <v>102861</v>
      </c>
      <c r="FQ278" s="5">
        <v>1618740</v>
      </c>
      <c r="FR278" s="5">
        <v>0</v>
      </c>
      <c r="FS278" s="5">
        <v>0</v>
      </c>
      <c r="FT278" s="5">
        <v>20000</v>
      </c>
      <c r="FU278" s="5">
        <v>0</v>
      </c>
      <c r="FV278" s="5">
        <v>5411240</v>
      </c>
      <c r="FW278" s="5">
        <v>100610</v>
      </c>
      <c r="FX278" s="5">
        <v>2615340</v>
      </c>
      <c r="FY278" s="5">
        <v>0</v>
      </c>
      <c r="FZ278" s="5">
        <v>0</v>
      </c>
      <c r="GA278" s="5">
        <v>60000</v>
      </c>
      <c r="GB278" s="5">
        <v>0</v>
      </c>
      <c r="GC278" s="5">
        <v>5291209</v>
      </c>
      <c r="GD278" s="5">
        <v>99470</v>
      </c>
      <c r="GE278" s="5">
        <v>3348850</v>
      </c>
      <c r="GF278" s="5">
        <v>0</v>
      </c>
      <c r="GG278" s="5">
        <v>0</v>
      </c>
      <c r="GH278" s="5">
        <v>125000</v>
      </c>
      <c r="GI278" s="5">
        <v>85</v>
      </c>
      <c r="GJ278" s="5">
        <f>INDEX(Sheet1!$D$2:$D$434,MATCH(Data!B278,Sheet1!$B$2:$B$434,0))</f>
        <v>6761076</v>
      </c>
      <c r="GK278" s="5">
        <f>INDEX(Sheet1!$E$2:$E$434,MATCH(Data!B278,Sheet1!$B$2:$B$434,0))</f>
        <v>98235</v>
      </c>
      <c r="GL278" s="5">
        <f>INDEX(Sheet1!$H$2:$H$434,MATCH(Data!B278,Sheet1!$B$2:$B$434,0))</f>
        <v>1880303</v>
      </c>
      <c r="GM278" s="5">
        <f>INDEX(Sheet1!$K$2:$K$434,MATCH(Data!B278,Sheet1!$B$2:$B$434,0))</f>
        <v>0</v>
      </c>
      <c r="GN278" s="5">
        <f>INDEX(Sheet1!$F$2:$F$434,MATCH(Data!B278,Sheet1!$B$2:$B$434,0))</f>
        <v>0</v>
      </c>
      <c r="GO278" s="5">
        <f>INDEX(Sheet1!$I$2:$I$434,MATCH(Data!B278,Sheet1!$B$2:$B$434,0))</f>
        <v>125000</v>
      </c>
      <c r="GP278" s="5">
        <f>INDEX(Sheet1!$J$2:$J$434,MATCH(Data!B278,Sheet1!$B$2:$B$434,0))</f>
        <v>0</v>
      </c>
      <c r="GQ278" s="5">
        <v>7371809</v>
      </c>
      <c r="GR278" s="5">
        <v>102000</v>
      </c>
      <c r="GS278" s="5">
        <v>1330805</v>
      </c>
      <c r="GT278" s="5">
        <v>0</v>
      </c>
      <c r="GU278" s="5">
        <v>0</v>
      </c>
      <c r="GV278" s="5">
        <v>60000</v>
      </c>
      <c r="GW278" s="5">
        <v>0</v>
      </c>
    </row>
    <row r="279" spans="1:205" ht="12.75">
      <c r="A279" s="32">
        <v>4179</v>
      </c>
      <c r="B279" s="32" t="s">
        <v>360</v>
      </c>
      <c r="C279" s="32">
        <v>33380602</v>
      </c>
      <c r="D279" s="32">
        <v>0</v>
      </c>
      <c r="E279" s="32">
        <v>369950</v>
      </c>
      <c r="F279" s="32">
        <v>0</v>
      </c>
      <c r="G279" s="32">
        <v>0</v>
      </c>
      <c r="H279" s="32">
        <v>384611</v>
      </c>
      <c r="I279" s="32">
        <v>0</v>
      </c>
      <c r="J279" s="32">
        <v>33731865</v>
      </c>
      <c r="K279" s="32">
        <v>0</v>
      </c>
      <c r="L279" s="32">
        <v>348516</v>
      </c>
      <c r="M279" s="32">
        <v>0</v>
      </c>
      <c r="N279" s="32">
        <v>0</v>
      </c>
      <c r="O279" s="32">
        <v>402311</v>
      </c>
      <c r="P279" s="32">
        <v>0</v>
      </c>
      <c r="Q279" s="32">
        <v>32898668</v>
      </c>
      <c r="R279" s="32">
        <v>0</v>
      </c>
      <c r="S279" s="32">
        <v>333520</v>
      </c>
      <c r="T279" s="32">
        <v>0</v>
      </c>
      <c r="U279" s="32">
        <v>0</v>
      </c>
      <c r="V279" s="32">
        <v>420000</v>
      </c>
      <c r="W279" s="32">
        <v>0</v>
      </c>
      <c r="X279" s="32">
        <v>23516250</v>
      </c>
      <c r="Y279" s="32">
        <v>0</v>
      </c>
      <c r="Z279" s="32">
        <v>1452033</v>
      </c>
      <c r="AA279" s="32">
        <v>0</v>
      </c>
      <c r="AB279" s="32">
        <v>0</v>
      </c>
      <c r="AC279" s="32">
        <v>432600</v>
      </c>
      <c r="AD279" s="32">
        <v>0</v>
      </c>
      <c r="AE279" s="32">
        <v>22211015</v>
      </c>
      <c r="AF279" s="32">
        <v>0</v>
      </c>
      <c r="AG279" s="32">
        <v>2138074</v>
      </c>
      <c r="AH279" s="32">
        <v>0</v>
      </c>
      <c r="AI279" s="32">
        <v>0</v>
      </c>
      <c r="AJ279" s="32">
        <v>449000</v>
      </c>
      <c r="AK279" s="32">
        <v>0</v>
      </c>
      <c r="AL279" s="32">
        <v>22682136</v>
      </c>
      <c r="AM279" s="32">
        <v>129864</v>
      </c>
      <c r="AN279" s="32">
        <v>2330663</v>
      </c>
      <c r="AO279" s="32">
        <v>0</v>
      </c>
      <c r="AP279" s="32">
        <v>0</v>
      </c>
      <c r="AQ279" s="32">
        <v>458000</v>
      </c>
      <c r="AR279" s="32">
        <v>0</v>
      </c>
      <c r="AS279" s="32">
        <v>22084716</v>
      </c>
      <c r="AT279" s="32">
        <v>129864</v>
      </c>
      <c r="AU279" s="32">
        <v>3299956</v>
      </c>
      <c r="AV279" s="32">
        <v>0</v>
      </c>
      <c r="AW279" s="32">
        <v>0</v>
      </c>
      <c r="AX279" s="32">
        <v>460000</v>
      </c>
      <c r="AY279" s="32">
        <v>0</v>
      </c>
      <c r="AZ279" s="32">
        <v>22719798</v>
      </c>
      <c r="BA279" s="32">
        <v>129864</v>
      </c>
      <c r="BB279" s="32">
        <v>3863677</v>
      </c>
      <c r="BC279" s="32">
        <v>0</v>
      </c>
      <c r="BD279" s="32">
        <v>0</v>
      </c>
      <c r="BE279" s="32">
        <v>475000</v>
      </c>
      <c r="BF279" s="32">
        <v>9541</v>
      </c>
      <c r="BG279" s="32">
        <v>23228171</v>
      </c>
      <c r="BH279" s="32">
        <v>129864</v>
      </c>
      <c r="BI279" s="32">
        <v>4374700</v>
      </c>
      <c r="BJ279" s="32">
        <v>0</v>
      </c>
      <c r="BK279" s="32">
        <v>0</v>
      </c>
      <c r="BL279" s="32">
        <v>485000</v>
      </c>
      <c r="BM279" s="32">
        <v>14399</v>
      </c>
      <c r="BN279" s="32">
        <v>22646547</v>
      </c>
      <c r="BO279" s="32">
        <v>178986</v>
      </c>
      <c r="BP279" s="32">
        <v>4242301</v>
      </c>
      <c r="BQ279" s="32">
        <v>0</v>
      </c>
      <c r="BR279" s="32">
        <v>0</v>
      </c>
      <c r="BS279" s="32">
        <v>523430</v>
      </c>
      <c r="BT279" s="32">
        <v>12580</v>
      </c>
      <c r="BU279" s="32">
        <v>23571551</v>
      </c>
      <c r="BV279" s="32">
        <v>188669</v>
      </c>
      <c r="BW279" s="32">
        <v>4301536</v>
      </c>
      <c r="BX279" s="32">
        <v>0</v>
      </c>
      <c r="BY279" s="32">
        <v>0</v>
      </c>
      <c r="BZ279" s="32">
        <v>633010</v>
      </c>
      <c r="CA279" s="32">
        <v>17593</v>
      </c>
      <c r="CB279" s="32">
        <v>25686009</v>
      </c>
      <c r="CC279" s="32">
        <v>1314331</v>
      </c>
      <c r="CD279" s="32">
        <v>3479327</v>
      </c>
      <c r="CE279" s="32">
        <v>0</v>
      </c>
      <c r="CF279" s="32">
        <v>0</v>
      </c>
      <c r="CG279" s="32">
        <v>658000</v>
      </c>
      <c r="CH279" s="32">
        <v>74325</v>
      </c>
      <c r="CI279" s="32">
        <v>25325371</v>
      </c>
      <c r="CJ279" s="32">
        <v>935540</v>
      </c>
      <c r="CK279" s="32">
        <v>3844000</v>
      </c>
      <c r="CL279" s="32">
        <v>0</v>
      </c>
      <c r="CN279" s="32">
        <v>674000</v>
      </c>
      <c r="CO279" s="32">
        <v>71922</v>
      </c>
      <c r="CP279" s="32">
        <v>27268049</v>
      </c>
      <c r="CQ279" s="32">
        <v>928889</v>
      </c>
      <c r="CR279" s="32">
        <v>3810801</v>
      </c>
      <c r="CS279" s="32">
        <v>0</v>
      </c>
      <c r="CU279" s="32">
        <v>992448</v>
      </c>
      <c r="CV279" s="32">
        <v>7084</v>
      </c>
      <c r="CW279" s="32">
        <v>29054677</v>
      </c>
      <c r="CX279" s="32">
        <v>931821</v>
      </c>
      <c r="CY279" s="32">
        <v>3808542</v>
      </c>
      <c r="CZ279" s="32">
        <v>0</v>
      </c>
      <c r="DB279" s="32">
        <v>1022000</v>
      </c>
      <c r="DC279" s="32">
        <v>14115</v>
      </c>
      <c r="DD279" s="32">
        <v>29945734</v>
      </c>
      <c r="DE279" s="32">
        <v>743200</v>
      </c>
      <c r="DF279" s="32">
        <v>4167000</v>
      </c>
      <c r="DG279" s="32">
        <v>0</v>
      </c>
      <c r="DI279" s="32">
        <v>1046069</v>
      </c>
      <c r="DJ279" s="32">
        <v>11118</v>
      </c>
      <c r="DK279" s="32">
        <v>33199637</v>
      </c>
      <c r="DL279" s="32">
        <v>743200</v>
      </c>
      <c r="DM279" s="32">
        <v>3220888</v>
      </c>
      <c r="DN279" s="32">
        <v>0</v>
      </c>
      <c r="DP279" s="32">
        <v>880000</v>
      </c>
      <c r="DQ279" s="32">
        <v>15270</v>
      </c>
      <c r="DR279" s="32">
        <v>36304393</v>
      </c>
      <c r="DS279" s="32">
        <v>219391</v>
      </c>
      <c r="DT279" s="32">
        <v>3351050</v>
      </c>
      <c r="DU279" s="32">
        <v>0</v>
      </c>
      <c r="DW279" s="32">
        <v>1019099</v>
      </c>
      <c r="DX279" s="38">
        <v>72236</v>
      </c>
      <c r="DY279" s="36">
        <v>37013680</v>
      </c>
      <c r="DZ279" s="36">
        <v>1739017</v>
      </c>
      <c r="EA279" s="38">
        <v>712700</v>
      </c>
      <c r="EB279" s="32">
        <v>0</v>
      </c>
      <c r="ED279" s="32">
        <v>999589</v>
      </c>
      <c r="EE279" s="32">
        <v>23748</v>
      </c>
      <c r="EF279" s="32">
        <v>38054346</v>
      </c>
      <c r="EG279" s="32">
        <v>2689544</v>
      </c>
      <c r="EI279" s="32">
        <v>0</v>
      </c>
      <c r="EK279" s="32">
        <v>941840</v>
      </c>
      <c r="EL279" s="32">
        <v>24948</v>
      </c>
      <c r="EM279" s="32">
        <v>38174374</v>
      </c>
      <c r="EN279" s="32">
        <v>2800182</v>
      </c>
      <c r="EO279" s="32">
        <v>1233113</v>
      </c>
      <c r="EP279" s="32">
        <v>0</v>
      </c>
      <c r="ER279" s="32">
        <v>999589</v>
      </c>
      <c r="ES279" s="32">
        <v>40927</v>
      </c>
      <c r="ET279" s="32">
        <v>40698071</v>
      </c>
      <c r="EU279" s="32">
        <v>3875001</v>
      </c>
      <c r="EV279" s="32">
        <v>954438</v>
      </c>
      <c r="EW279" s="32">
        <v>0</v>
      </c>
      <c r="EY279" s="32">
        <v>999589</v>
      </c>
      <c r="EZ279" s="32">
        <v>7637</v>
      </c>
      <c r="FA279" s="32">
        <v>39958423</v>
      </c>
      <c r="FB279" s="32">
        <v>3788966</v>
      </c>
      <c r="FC279" s="32">
        <v>952863</v>
      </c>
      <c r="FD279" s="32">
        <v>0</v>
      </c>
      <c r="FF279" s="32">
        <v>1380366</v>
      </c>
      <c r="FG279" s="32">
        <v>26095</v>
      </c>
      <c r="FH279" s="32">
        <v>41979082</v>
      </c>
      <c r="FI279" s="32">
        <v>4623546</v>
      </c>
      <c r="FJ279" s="32">
        <v>950838</v>
      </c>
      <c r="FK279" s="32">
        <v>0</v>
      </c>
      <c r="FM279" s="32">
        <v>1541705</v>
      </c>
      <c r="FN279" s="32">
        <v>29461</v>
      </c>
      <c r="FO279" s="5">
        <v>41781894</v>
      </c>
      <c r="FP279" s="5">
        <v>3698001</v>
      </c>
      <c r="FQ279" s="5">
        <v>953288</v>
      </c>
      <c r="FR279" s="5">
        <v>0</v>
      </c>
      <c r="FS279" s="5">
        <v>0</v>
      </c>
      <c r="FT279" s="5">
        <v>1856301</v>
      </c>
      <c r="FU279" s="5">
        <v>167132</v>
      </c>
      <c r="FV279" s="5">
        <v>41722998</v>
      </c>
      <c r="FW279" s="5">
        <v>3715417</v>
      </c>
      <c r="FX279" s="5">
        <v>950213</v>
      </c>
      <c r="FY279" s="5">
        <v>0</v>
      </c>
      <c r="FZ279" s="5">
        <v>0</v>
      </c>
      <c r="GA279" s="5">
        <v>1900253</v>
      </c>
      <c r="GB279" s="5">
        <v>5396</v>
      </c>
      <c r="GC279" s="5">
        <v>44440884</v>
      </c>
      <c r="GD279" s="5">
        <v>3725944</v>
      </c>
      <c r="GE279" s="5">
        <v>951612</v>
      </c>
      <c r="GF279" s="5">
        <v>0</v>
      </c>
      <c r="GG279" s="5">
        <v>0</v>
      </c>
      <c r="GH279" s="5">
        <v>2293186</v>
      </c>
      <c r="GI279" s="5">
        <v>7115</v>
      </c>
      <c r="GJ279" s="5">
        <f>INDEX(Sheet1!$D$2:$D$434,MATCH(Data!B279,Sheet1!$B$2:$B$434,0))</f>
        <v>44183222</v>
      </c>
      <c r="GK279" s="5">
        <f>INDEX(Sheet1!$E$2:$E$434,MATCH(Data!B279,Sheet1!$B$2:$B$434,0))</f>
        <v>3309012</v>
      </c>
      <c r="GL279" s="5">
        <f>INDEX(Sheet1!$H$2:$H$434,MATCH(Data!B279,Sheet1!$B$2:$B$434,0))</f>
        <v>1850000</v>
      </c>
      <c r="GM279" s="5">
        <f>INDEX(Sheet1!$K$2:$K$434,MATCH(Data!B279,Sheet1!$B$2:$B$434,0))</f>
        <v>0</v>
      </c>
      <c r="GN279" s="5">
        <f>INDEX(Sheet1!$F$2:$F$434,MATCH(Data!B279,Sheet1!$B$2:$B$434,0))</f>
        <v>0</v>
      </c>
      <c r="GO279" s="5">
        <f>INDEX(Sheet1!$I$2:$I$434,MATCH(Data!B279,Sheet1!$B$2:$B$434,0))</f>
        <v>2593186</v>
      </c>
      <c r="GP279" s="5">
        <f>INDEX(Sheet1!$J$2:$J$434,MATCH(Data!B279,Sheet1!$B$2:$B$434,0))</f>
        <v>0</v>
      </c>
      <c r="GQ279" s="5">
        <v>45456753</v>
      </c>
      <c r="GR279" s="5">
        <v>3114266</v>
      </c>
      <c r="GS279" s="5">
        <v>7750000</v>
      </c>
      <c r="GT279" s="5">
        <v>0</v>
      </c>
      <c r="GU279" s="5">
        <v>0</v>
      </c>
      <c r="GV279" s="5">
        <v>2600000</v>
      </c>
      <c r="GW279" s="5">
        <v>0</v>
      </c>
    </row>
    <row r="280" spans="1:205" ht="12.75">
      <c r="A280" s="32">
        <v>4186</v>
      </c>
      <c r="B280" s="32" t="s">
        <v>361</v>
      </c>
      <c r="C280" s="32">
        <v>2042124</v>
      </c>
      <c r="D280" s="32">
        <v>0</v>
      </c>
      <c r="E280" s="32">
        <v>52502</v>
      </c>
      <c r="F280" s="32">
        <v>0</v>
      </c>
      <c r="G280" s="32">
        <v>0</v>
      </c>
      <c r="H280" s="32">
        <v>0</v>
      </c>
      <c r="I280" s="32">
        <v>0</v>
      </c>
      <c r="J280" s="32">
        <v>1970185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1191</v>
      </c>
      <c r="Q280" s="32">
        <v>1965650</v>
      </c>
      <c r="R280" s="32">
        <v>0</v>
      </c>
      <c r="S280" s="32">
        <v>0</v>
      </c>
      <c r="T280" s="32">
        <v>0</v>
      </c>
      <c r="U280" s="32">
        <v>0</v>
      </c>
      <c r="V280" s="32">
        <v>0</v>
      </c>
      <c r="W280" s="32">
        <v>474</v>
      </c>
      <c r="X280" s="32">
        <v>1505260</v>
      </c>
      <c r="Y280" s="32">
        <v>0</v>
      </c>
      <c r="Z280" s="32">
        <v>351199</v>
      </c>
      <c r="AA280" s="32">
        <v>0</v>
      </c>
      <c r="AB280" s="32">
        <v>0</v>
      </c>
      <c r="AC280" s="32">
        <v>0</v>
      </c>
      <c r="AD280" s="32">
        <v>425</v>
      </c>
      <c r="AE280" s="32">
        <v>1514147</v>
      </c>
      <c r="AF280" s="32">
        <v>0</v>
      </c>
      <c r="AG280" s="32">
        <v>413585</v>
      </c>
      <c r="AH280" s="32">
        <v>0</v>
      </c>
      <c r="AI280" s="32">
        <v>0</v>
      </c>
      <c r="AJ280" s="32">
        <v>3816</v>
      </c>
      <c r="AK280" s="32">
        <v>395</v>
      </c>
      <c r="AL280" s="32">
        <v>1560460</v>
      </c>
      <c r="AM280" s="32">
        <v>0</v>
      </c>
      <c r="AN280" s="32">
        <v>413000</v>
      </c>
      <c r="AO280" s="32">
        <v>0</v>
      </c>
      <c r="AP280" s="32">
        <v>0</v>
      </c>
      <c r="AQ280" s="32">
        <v>900</v>
      </c>
      <c r="AR280" s="32">
        <v>516</v>
      </c>
      <c r="AS280" s="32">
        <v>1629855</v>
      </c>
      <c r="AT280" s="32">
        <v>0</v>
      </c>
      <c r="AU280" s="32">
        <v>1104500</v>
      </c>
      <c r="AV280" s="32">
        <v>0</v>
      </c>
      <c r="AW280" s="32">
        <v>0</v>
      </c>
      <c r="AX280" s="32">
        <v>0</v>
      </c>
      <c r="AY280" s="32">
        <v>0</v>
      </c>
      <c r="AZ280" s="32">
        <v>1669216</v>
      </c>
      <c r="BA280" s="32">
        <v>0</v>
      </c>
      <c r="BB280" s="32">
        <v>1125000</v>
      </c>
      <c r="BC280" s="32">
        <v>0</v>
      </c>
      <c r="BD280" s="32">
        <v>0</v>
      </c>
      <c r="BE280" s="32">
        <v>875</v>
      </c>
      <c r="BF280" s="32">
        <v>0</v>
      </c>
      <c r="BG280" s="32">
        <v>1489390</v>
      </c>
      <c r="BH280" s="32">
        <v>0</v>
      </c>
      <c r="BI280" s="32">
        <v>1450000</v>
      </c>
      <c r="BJ280" s="32">
        <v>0</v>
      </c>
      <c r="BK280" s="32">
        <v>0</v>
      </c>
      <c r="BL280" s="32">
        <v>60000</v>
      </c>
      <c r="BM280" s="32">
        <v>0</v>
      </c>
      <c r="BN280" s="32">
        <v>1573711</v>
      </c>
      <c r="BO280" s="32">
        <v>0</v>
      </c>
      <c r="BP280" s="32">
        <v>1478520</v>
      </c>
      <c r="BQ280" s="32">
        <v>0</v>
      </c>
      <c r="BR280" s="32">
        <v>0</v>
      </c>
      <c r="BS280" s="32">
        <v>60000</v>
      </c>
      <c r="BT280" s="32">
        <v>0</v>
      </c>
      <c r="BU280" s="32">
        <v>1397581</v>
      </c>
      <c r="BV280" s="32">
        <v>0</v>
      </c>
      <c r="BW280" s="32">
        <v>1703000</v>
      </c>
      <c r="BX280" s="32">
        <v>0</v>
      </c>
      <c r="BY280" s="32">
        <v>0</v>
      </c>
      <c r="BZ280" s="32">
        <v>60000</v>
      </c>
      <c r="CA280" s="32">
        <v>0</v>
      </c>
      <c r="CB280" s="32">
        <v>1619536</v>
      </c>
      <c r="CC280" s="32">
        <v>0</v>
      </c>
      <c r="CD280" s="32">
        <v>1693000</v>
      </c>
      <c r="CE280" s="32">
        <v>0</v>
      </c>
      <c r="CF280" s="32">
        <v>0</v>
      </c>
      <c r="CG280" s="32">
        <v>60000</v>
      </c>
      <c r="CH280" s="32">
        <v>0</v>
      </c>
      <c r="CI280" s="32">
        <v>1407985</v>
      </c>
      <c r="CK280" s="32">
        <v>1509335</v>
      </c>
      <c r="CL280" s="32">
        <v>0</v>
      </c>
      <c r="CN280" s="32">
        <v>143588</v>
      </c>
      <c r="CO280" s="32">
        <v>0</v>
      </c>
      <c r="CP280" s="32">
        <v>1456003</v>
      </c>
      <c r="CR280" s="32">
        <v>1510000</v>
      </c>
      <c r="CS280" s="32">
        <v>0</v>
      </c>
      <c r="CU280" s="32">
        <v>150000</v>
      </c>
      <c r="CV280" s="32">
        <v>0</v>
      </c>
      <c r="CW280" s="32">
        <v>1520664</v>
      </c>
      <c r="CY280" s="32">
        <v>1510000</v>
      </c>
      <c r="CZ280" s="32">
        <v>0</v>
      </c>
      <c r="DB280" s="32">
        <v>130000</v>
      </c>
      <c r="DC280" s="32">
        <v>0</v>
      </c>
      <c r="DD280" s="32">
        <v>1813804</v>
      </c>
      <c r="DF280" s="32">
        <v>1510000</v>
      </c>
      <c r="DG280" s="32">
        <v>0</v>
      </c>
      <c r="DI280" s="32">
        <v>130000</v>
      </c>
      <c r="DK280" s="32">
        <v>2123929</v>
      </c>
      <c r="DL280" s="32">
        <v>98649</v>
      </c>
      <c r="DM280" s="32">
        <v>1475170</v>
      </c>
      <c r="DN280" s="32">
        <v>0</v>
      </c>
      <c r="DP280" s="32">
        <v>90000</v>
      </c>
      <c r="DR280" s="32">
        <v>2084077</v>
      </c>
      <c r="DS280" s="32">
        <v>115999</v>
      </c>
      <c r="DT280" s="32">
        <v>1521085</v>
      </c>
      <c r="DU280" s="32">
        <v>0</v>
      </c>
      <c r="DW280" s="32">
        <v>90000</v>
      </c>
      <c r="DX280" s="35"/>
      <c r="DY280" s="36">
        <v>2222191</v>
      </c>
      <c r="DZ280" s="36">
        <v>142720</v>
      </c>
      <c r="EA280" s="38">
        <v>1467681</v>
      </c>
      <c r="EB280" s="32">
        <v>0</v>
      </c>
      <c r="ED280" s="32">
        <v>90000</v>
      </c>
      <c r="EF280" s="32">
        <v>2279371</v>
      </c>
      <c r="EG280" s="32">
        <v>206695</v>
      </c>
      <c r="EH280" s="32">
        <v>1405826</v>
      </c>
      <c r="EI280" s="32">
        <v>0</v>
      </c>
      <c r="EK280" s="32">
        <v>90000</v>
      </c>
      <c r="EM280" s="32">
        <v>2353063</v>
      </c>
      <c r="EN280" s="32">
        <v>207185</v>
      </c>
      <c r="EO280" s="32">
        <v>1403276</v>
      </c>
      <c r="EP280" s="32">
        <v>0</v>
      </c>
      <c r="ER280" s="32">
        <v>90000</v>
      </c>
      <c r="ET280" s="32">
        <v>2749750</v>
      </c>
      <c r="EU280" s="32">
        <v>209452</v>
      </c>
      <c r="EV280" s="32">
        <v>1428625</v>
      </c>
      <c r="EW280" s="32">
        <v>0</v>
      </c>
      <c r="EY280" s="32">
        <v>90000</v>
      </c>
      <c r="FA280" s="32">
        <v>2841516</v>
      </c>
      <c r="FB280" s="32">
        <v>206722</v>
      </c>
      <c r="FC280" s="32">
        <v>1494113</v>
      </c>
      <c r="FD280" s="32">
        <v>0</v>
      </c>
      <c r="FF280" s="32">
        <v>80000</v>
      </c>
      <c r="FH280" s="32">
        <v>2734558</v>
      </c>
      <c r="FI280" s="32">
        <v>208566</v>
      </c>
      <c r="FJ280" s="32">
        <v>1618800</v>
      </c>
      <c r="FK280" s="32">
        <v>0</v>
      </c>
      <c r="FM280" s="32">
        <v>90000</v>
      </c>
      <c r="FO280" s="5">
        <v>2677731</v>
      </c>
      <c r="FP280" s="5">
        <v>210184</v>
      </c>
      <c r="FQ280" s="5">
        <v>1956225</v>
      </c>
      <c r="FR280" s="5">
        <v>0</v>
      </c>
      <c r="FS280" s="5">
        <v>0</v>
      </c>
      <c r="FT280" s="5">
        <v>90000</v>
      </c>
      <c r="FU280" s="5">
        <v>0</v>
      </c>
      <c r="FV280" s="5">
        <v>2613599</v>
      </c>
      <c r="FW280" s="5">
        <v>211258</v>
      </c>
      <c r="FX280" s="5">
        <v>1792825</v>
      </c>
      <c r="FY280" s="5">
        <v>0</v>
      </c>
      <c r="FZ280" s="5">
        <v>0</v>
      </c>
      <c r="GA280" s="5">
        <v>90000</v>
      </c>
      <c r="GB280" s="5">
        <v>0</v>
      </c>
      <c r="GC280" s="5">
        <v>2970281</v>
      </c>
      <c r="GD280" s="5">
        <v>208313</v>
      </c>
      <c r="GE280" s="5">
        <v>1546400</v>
      </c>
      <c r="GF280" s="5">
        <v>0</v>
      </c>
      <c r="GG280" s="5">
        <v>0</v>
      </c>
      <c r="GH280" s="5">
        <v>90000</v>
      </c>
      <c r="GI280" s="5">
        <v>0</v>
      </c>
      <c r="GJ280" s="5">
        <f>INDEX(Sheet1!$D$2:$D$434,MATCH(Data!B280,Sheet1!$B$2:$B$434,0))</f>
        <v>2911477</v>
      </c>
      <c r="GK280" s="5">
        <f>INDEX(Sheet1!$E$2:$E$434,MATCH(Data!B280,Sheet1!$B$2:$B$434,0))</f>
        <v>125994</v>
      </c>
      <c r="GL280" s="5">
        <f>INDEX(Sheet1!$H$2:$H$434,MATCH(Data!B280,Sheet1!$B$2:$B$434,0))</f>
        <v>1629449</v>
      </c>
      <c r="GM280" s="5">
        <f>INDEX(Sheet1!$K$2:$K$434,MATCH(Data!B280,Sheet1!$B$2:$B$434,0))</f>
        <v>0</v>
      </c>
      <c r="GN280" s="5">
        <f>INDEX(Sheet1!$F$2:$F$434,MATCH(Data!B280,Sheet1!$B$2:$B$434,0))</f>
        <v>0</v>
      </c>
      <c r="GO280" s="5">
        <f>INDEX(Sheet1!$I$2:$I$434,MATCH(Data!B280,Sheet1!$B$2:$B$434,0))</f>
        <v>81570</v>
      </c>
      <c r="GP280" s="5">
        <f>INDEX(Sheet1!$J$2:$J$434,MATCH(Data!B280,Sheet1!$B$2:$B$434,0))</f>
        <v>0</v>
      </c>
      <c r="GQ280" s="5">
        <v>3000114</v>
      </c>
      <c r="GR280" s="5">
        <v>108505</v>
      </c>
      <c r="GS280" s="5">
        <v>1498425</v>
      </c>
      <c r="GT280" s="5">
        <v>0</v>
      </c>
      <c r="GU280" s="5">
        <v>0</v>
      </c>
      <c r="GV280" s="5">
        <v>100000</v>
      </c>
      <c r="GW280" s="5">
        <v>0</v>
      </c>
    </row>
    <row r="281" spans="1:205" ht="12.75">
      <c r="A281" s="32">
        <v>4207</v>
      </c>
      <c r="B281" s="32" t="s">
        <v>362</v>
      </c>
      <c r="C281" s="32">
        <v>1166958</v>
      </c>
      <c r="D281" s="32">
        <v>0</v>
      </c>
      <c r="E281" s="32">
        <v>213575</v>
      </c>
      <c r="F281" s="32">
        <v>0</v>
      </c>
      <c r="G281" s="32">
        <v>0</v>
      </c>
      <c r="H281" s="32">
        <v>3565</v>
      </c>
      <c r="I281" s="32">
        <v>0</v>
      </c>
      <c r="J281" s="32">
        <v>1087844</v>
      </c>
      <c r="K281" s="32">
        <v>0</v>
      </c>
      <c r="L281" s="32">
        <v>213575</v>
      </c>
      <c r="M281" s="32">
        <v>0</v>
      </c>
      <c r="N281" s="32">
        <v>0</v>
      </c>
      <c r="O281" s="32">
        <v>3565</v>
      </c>
      <c r="P281" s="32">
        <v>232</v>
      </c>
      <c r="Q281" s="32">
        <v>953927</v>
      </c>
      <c r="R281" s="32">
        <v>0</v>
      </c>
      <c r="S281" s="32">
        <v>213575</v>
      </c>
      <c r="T281" s="32">
        <v>0</v>
      </c>
      <c r="U281" s="32">
        <v>0</v>
      </c>
      <c r="V281" s="32">
        <v>3991</v>
      </c>
      <c r="W281" s="32">
        <v>1261</v>
      </c>
      <c r="X281" s="32">
        <v>885489</v>
      </c>
      <c r="Y281" s="32">
        <v>0</v>
      </c>
      <c r="Z281" s="32">
        <v>213575</v>
      </c>
      <c r="AA281" s="32">
        <v>0</v>
      </c>
      <c r="AB281" s="32">
        <v>0</v>
      </c>
      <c r="AC281" s="32">
        <v>3991</v>
      </c>
      <c r="AD281" s="32">
        <v>645</v>
      </c>
      <c r="AE281" s="32">
        <v>896188</v>
      </c>
      <c r="AF281" s="32">
        <v>0</v>
      </c>
      <c r="AG281" s="32">
        <v>213575</v>
      </c>
      <c r="AH281" s="32">
        <v>0</v>
      </c>
      <c r="AI281" s="32">
        <v>0</v>
      </c>
      <c r="AJ281" s="32">
        <v>3991</v>
      </c>
      <c r="AK281" s="32">
        <v>473</v>
      </c>
      <c r="AL281" s="32">
        <v>939242</v>
      </c>
      <c r="AM281" s="32">
        <v>0</v>
      </c>
      <c r="AN281" s="32">
        <v>213575</v>
      </c>
      <c r="AO281" s="32">
        <v>0</v>
      </c>
      <c r="AP281" s="32">
        <v>0</v>
      </c>
      <c r="AQ281" s="32">
        <v>3991</v>
      </c>
      <c r="AR281" s="32">
        <v>189</v>
      </c>
      <c r="AS281" s="32">
        <v>864758</v>
      </c>
      <c r="AT281" s="32">
        <v>0</v>
      </c>
      <c r="AU281" s="32">
        <v>213575</v>
      </c>
      <c r="AV281" s="32">
        <v>0</v>
      </c>
      <c r="AW281" s="32">
        <v>0</v>
      </c>
      <c r="AX281" s="32">
        <v>3991</v>
      </c>
      <c r="AY281" s="32">
        <v>0</v>
      </c>
      <c r="AZ281" s="32">
        <v>823003</v>
      </c>
      <c r="BA281" s="32">
        <v>0</v>
      </c>
      <c r="BB281" s="32">
        <v>213575</v>
      </c>
      <c r="BC281" s="32">
        <v>0</v>
      </c>
      <c r="BD281" s="32">
        <v>0</v>
      </c>
      <c r="BE281" s="32">
        <v>4000</v>
      </c>
      <c r="BF281" s="32">
        <v>252</v>
      </c>
      <c r="BG281" s="32">
        <v>813891</v>
      </c>
      <c r="BH281" s="32">
        <v>0</v>
      </c>
      <c r="BI281" s="32">
        <v>190000</v>
      </c>
      <c r="BJ281" s="32">
        <v>0</v>
      </c>
      <c r="BK281" s="32">
        <v>0</v>
      </c>
      <c r="BL281" s="32">
        <v>40000</v>
      </c>
      <c r="BM281" s="32">
        <v>783</v>
      </c>
      <c r="BN281" s="32">
        <v>917055</v>
      </c>
      <c r="BO281" s="32">
        <v>0</v>
      </c>
      <c r="BP281" s="32">
        <v>190000</v>
      </c>
      <c r="BQ281" s="32">
        <v>0</v>
      </c>
      <c r="BR281" s="32">
        <v>0</v>
      </c>
      <c r="BS281" s="32">
        <v>20000</v>
      </c>
      <c r="BT281" s="32">
        <v>146</v>
      </c>
      <c r="BU281" s="32">
        <v>987318</v>
      </c>
      <c r="BV281" s="32">
        <v>0</v>
      </c>
      <c r="BW281" s="32">
        <v>190000</v>
      </c>
      <c r="BX281" s="32">
        <v>0</v>
      </c>
      <c r="BY281" s="32">
        <v>0</v>
      </c>
      <c r="BZ281" s="32">
        <v>20000</v>
      </c>
      <c r="CA281" s="32">
        <v>0</v>
      </c>
      <c r="CB281" s="32">
        <v>1137645</v>
      </c>
      <c r="CC281" s="32">
        <v>0</v>
      </c>
      <c r="CD281" s="32">
        <v>175000</v>
      </c>
      <c r="CE281" s="32">
        <v>0</v>
      </c>
      <c r="CF281" s="32">
        <v>0</v>
      </c>
      <c r="CG281" s="32">
        <v>20000</v>
      </c>
      <c r="CH281" s="32">
        <v>1192</v>
      </c>
      <c r="CI281" s="32">
        <v>1237638</v>
      </c>
      <c r="CL281" s="32">
        <v>0</v>
      </c>
      <c r="CN281" s="32">
        <v>20000</v>
      </c>
      <c r="CO281" s="32">
        <v>893</v>
      </c>
      <c r="CP281" s="32">
        <v>1200106</v>
      </c>
      <c r="CQ281" s="32">
        <v>100000</v>
      </c>
      <c r="CS281" s="32">
        <v>0</v>
      </c>
      <c r="CU281" s="32">
        <v>23000</v>
      </c>
      <c r="CV281" s="32">
        <v>0</v>
      </c>
      <c r="CW281" s="32">
        <v>1229512</v>
      </c>
      <c r="CX281" s="32">
        <v>102000</v>
      </c>
      <c r="CZ281" s="32">
        <v>0</v>
      </c>
      <c r="DB281" s="32">
        <v>20000</v>
      </c>
      <c r="DC281" s="32">
        <v>0</v>
      </c>
      <c r="DD281" s="32">
        <v>1249671</v>
      </c>
      <c r="DE281" s="32">
        <v>100000</v>
      </c>
      <c r="DG281" s="32">
        <v>0</v>
      </c>
      <c r="DI281" s="32">
        <v>20000</v>
      </c>
      <c r="DK281" s="32">
        <v>1568190</v>
      </c>
      <c r="DL281" s="32">
        <v>102000</v>
      </c>
      <c r="DN281" s="32">
        <v>0</v>
      </c>
      <c r="DP281" s="32">
        <v>20000</v>
      </c>
      <c r="DR281" s="32">
        <v>1783174</v>
      </c>
      <c r="DS281" s="32">
        <v>102000</v>
      </c>
      <c r="DU281" s="32">
        <v>0</v>
      </c>
      <c r="DW281" s="32">
        <v>20000</v>
      </c>
      <c r="DX281" s="35"/>
      <c r="DY281" s="36">
        <v>1602467</v>
      </c>
      <c r="DZ281" s="36">
        <v>102000</v>
      </c>
      <c r="EA281" s="35"/>
      <c r="EB281" s="32">
        <v>0</v>
      </c>
      <c r="ED281" s="32">
        <v>30000</v>
      </c>
      <c r="EE281" s="32">
        <v>898</v>
      </c>
      <c r="EF281" s="32">
        <v>1437546</v>
      </c>
      <c r="EG281" s="32">
        <v>102000</v>
      </c>
      <c r="EI281" s="32">
        <v>0</v>
      </c>
      <c r="EK281" s="32">
        <v>30000</v>
      </c>
      <c r="EM281" s="32">
        <v>1423063</v>
      </c>
      <c r="EN281" s="32">
        <v>102000</v>
      </c>
      <c r="EP281" s="32">
        <v>0</v>
      </c>
      <c r="ER281" s="32">
        <v>30000</v>
      </c>
      <c r="ET281" s="32">
        <v>1763730</v>
      </c>
      <c r="EU281" s="32">
        <v>102000</v>
      </c>
      <c r="EW281" s="32">
        <v>0</v>
      </c>
      <c r="EY281" s="32">
        <v>30000</v>
      </c>
      <c r="FA281" s="32">
        <v>1743680</v>
      </c>
      <c r="FB281" s="32">
        <v>102000</v>
      </c>
      <c r="FD281" s="32">
        <v>0</v>
      </c>
      <c r="FF281" s="32">
        <v>5000</v>
      </c>
      <c r="FH281" s="32">
        <v>1888104</v>
      </c>
      <c r="FI281" s="32">
        <v>105230</v>
      </c>
      <c r="FJ281" s="32"/>
      <c r="FK281" s="32">
        <v>0</v>
      </c>
      <c r="FM281" s="32">
        <v>5000</v>
      </c>
      <c r="FO281" s="5">
        <v>1891541</v>
      </c>
      <c r="FP281" s="5">
        <v>105230</v>
      </c>
      <c r="FQ281" s="5">
        <v>0</v>
      </c>
      <c r="FR281" s="5">
        <v>0</v>
      </c>
      <c r="FS281" s="5">
        <v>0</v>
      </c>
      <c r="FT281" s="5">
        <v>5000</v>
      </c>
      <c r="FU281" s="5">
        <v>0</v>
      </c>
      <c r="FV281" s="5">
        <v>1598900</v>
      </c>
      <c r="FW281" s="5">
        <v>105230</v>
      </c>
      <c r="FX281" s="5">
        <v>0</v>
      </c>
      <c r="FY281" s="5">
        <v>0</v>
      </c>
      <c r="FZ281" s="5">
        <v>0</v>
      </c>
      <c r="GA281" s="5">
        <v>50000</v>
      </c>
      <c r="GB281" s="5">
        <v>0</v>
      </c>
      <c r="GC281" s="5">
        <v>2031741</v>
      </c>
      <c r="GD281" s="5">
        <v>105230</v>
      </c>
      <c r="GE281" s="5">
        <v>0</v>
      </c>
      <c r="GF281" s="5">
        <v>0</v>
      </c>
      <c r="GG281" s="5">
        <v>0</v>
      </c>
      <c r="GH281" s="5">
        <v>5000</v>
      </c>
      <c r="GI281" s="5">
        <v>0</v>
      </c>
      <c r="GJ281" s="5">
        <f>INDEX(Sheet1!$D$2:$D$434,MATCH(Data!B281,Sheet1!$B$2:$B$434,0))</f>
        <v>1897640</v>
      </c>
      <c r="GK281" s="5">
        <f>INDEX(Sheet1!$E$2:$E$434,MATCH(Data!B281,Sheet1!$B$2:$B$434,0))</f>
        <v>105230</v>
      </c>
      <c r="GL281" s="5">
        <f>INDEX(Sheet1!$H$2:$H$434,MATCH(Data!B281,Sheet1!$B$2:$B$434,0))</f>
        <v>110000</v>
      </c>
      <c r="GM281" s="5">
        <f>INDEX(Sheet1!$K$2:$K$434,MATCH(Data!B281,Sheet1!$B$2:$B$434,0))</f>
        <v>0</v>
      </c>
      <c r="GN281" s="5">
        <f>INDEX(Sheet1!$F$2:$F$434,MATCH(Data!B281,Sheet1!$B$2:$B$434,0))</f>
        <v>0</v>
      </c>
      <c r="GO281" s="5">
        <f>INDEX(Sheet1!$I$2:$I$434,MATCH(Data!B281,Sheet1!$B$2:$B$434,0))</f>
        <v>5000</v>
      </c>
      <c r="GP281" s="5">
        <f>INDEX(Sheet1!$J$2:$J$434,MATCH(Data!B281,Sheet1!$B$2:$B$434,0))</f>
        <v>0</v>
      </c>
      <c r="GQ281" s="5">
        <v>1790867</v>
      </c>
      <c r="GR281" s="5">
        <v>105230</v>
      </c>
      <c r="GS281" s="5">
        <v>217665</v>
      </c>
      <c r="GT281" s="5">
        <v>0</v>
      </c>
      <c r="GU281" s="5">
        <v>0</v>
      </c>
      <c r="GV281" s="5">
        <v>25000</v>
      </c>
      <c r="GW281" s="5">
        <v>0</v>
      </c>
    </row>
    <row r="282" spans="1:205" ht="12.75">
      <c r="A282" s="32">
        <v>4221</v>
      </c>
      <c r="B282" s="32" t="s">
        <v>363</v>
      </c>
      <c r="C282" s="32">
        <v>3824022</v>
      </c>
      <c r="D282" s="32">
        <v>0</v>
      </c>
      <c r="E282" s="32">
        <v>325806</v>
      </c>
      <c r="F282" s="32">
        <v>0</v>
      </c>
      <c r="G282" s="32">
        <v>0</v>
      </c>
      <c r="H282" s="32">
        <v>0</v>
      </c>
      <c r="I282" s="32">
        <v>0</v>
      </c>
      <c r="J282" s="32">
        <v>3943396</v>
      </c>
      <c r="K282" s="32">
        <v>0</v>
      </c>
      <c r="L282" s="32">
        <v>323425</v>
      </c>
      <c r="M282" s="32">
        <v>0</v>
      </c>
      <c r="N282" s="32">
        <v>0</v>
      </c>
      <c r="O282" s="32">
        <v>0</v>
      </c>
      <c r="P282" s="32">
        <v>594.82</v>
      </c>
      <c r="Q282" s="32">
        <v>4059119</v>
      </c>
      <c r="R282" s="32">
        <v>0</v>
      </c>
      <c r="S282" s="32">
        <v>144407.5</v>
      </c>
      <c r="T282" s="32">
        <v>0</v>
      </c>
      <c r="U282" s="32">
        <v>0</v>
      </c>
      <c r="V282" s="32">
        <v>0</v>
      </c>
      <c r="W282" s="32">
        <v>654.82</v>
      </c>
      <c r="X282" s="32">
        <v>3567241</v>
      </c>
      <c r="Y282" s="32">
        <v>0</v>
      </c>
      <c r="Z282" s="32">
        <v>138983</v>
      </c>
      <c r="AA282" s="32">
        <v>0</v>
      </c>
      <c r="AB282" s="32">
        <v>0</v>
      </c>
      <c r="AC282" s="32">
        <v>0</v>
      </c>
      <c r="AD282" s="32">
        <v>600</v>
      </c>
      <c r="AE282" s="32">
        <v>3654331</v>
      </c>
      <c r="AF282" s="32">
        <v>31315</v>
      </c>
      <c r="AG282" s="32">
        <v>143128</v>
      </c>
      <c r="AH282" s="32">
        <v>0</v>
      </c>
      <c r="AI282" s="32">
        <v>0</v>
      </c>
      <c r="AJ282" s="32">
        <v>0</v>
      </c>
      <c r="AK282" s="32">
        <v>123</v>
      </c>
      <c r="AL282" s="32">
        <v>3908721</v>
      </c>
      <c r="AM282" s="32">
        <v>31315</v>
      </c>
      <c r="AN282" s="32">
        <v>141713</v>
      </c>
      <c r="AO282" s="32">
        <v>0</v>
      </c>
      <c r="AP282" s="32">
        <v>0</v>
      </c>
      <c r="AQ282" s="32">
        <v>0</v>
      </c>
      <c r="AR282" s="32">
        <v>380</v>
      </c>
      <c r="AS282" s="32">
        <v>4098207</v>
      </c>
      <c r="AT282" s="32">
        <v>31315.23</v>
      </c>
      <c r="AU282" s="32">
        <v>144627.5</v>
      </c>
      <c r="AV282" s="32">
        <v>0</v>
      </c>
      <c r="AW282" s="32">
        <v>0</v>
      </c>
      <c r="AX282" s="32">
        <v>0</v>
      </c>
      <c r="AY282" s="32">
        <v>0</v>
      </c>
      <c r="AZ282" s="32">
        <v>3938176</v>
      </c>
      <c r="BA282" s="32">
        <v>31315</v>
      </c>
      <c r="BB282" s="32">
        <v>137034</v>
      </c>
      <c r="BC282" s="32">
        <v>0</v>
      </c>
      <c r="BD282" s="32">
        <v>0</v>
      </c>
      <c r="BE282" s="32">
        <v>0</v>
      </c>
      <c r="BF282" s="32">
        <v>170</v>
      </c>
      <c r="BG282" s="32">
        <v>4768170</v>
      </c>
      <c r="BH282" s="32">
        <v>0</v>
      </c>
      <c r="BI282" s="32">
        <v>0</v>
      </c>
      <c r="BJ282" s="32">
        <v>0</v>
      </c>
      <c r="BK282" s="32">
        <v>0</v>
      </c>
      <c r="BL282" s="32">
        <v>0</v>
      </c>
      <c r="BM282" s="32">
        <v>0</v>
      </c>
      <c r="BN282" s="32">
        <v>4348261.02</v>
      </c>
      <c r="BO282" s="32">
        <v>0</v>
      </c>
      <c r="BP282" s="32">
        <v>0</v>
      </c>
      <c r="BQ282" s="32">
        <v>0</v>
      </c>
      <c r="BR282" s="32">
        <v>0</v>
      </c>
      <c r="BS282" s="32">
        <v>100000</v>
      </c>
      <c r="BT282" s="32">
        <v>0</v>
      </c>
      <c r="BU282" s="32">
        <v>4857026</v>
      </c>
      <c r="BV282" s="32">
        <v>0</v>
      </c>
      <c r="BW282" s="32">
        <v>1160000</v>
      </c>
      <c r="BX282" s="32">
        <v>0</v>
      </c>
      <c r="BY282" s="32">
        <v>0</v>
      </c>
      <c r="BZ282" s="32">
        <v>100000</v>
      </c>
      <c r="CA282" s="32">
        <v>0</v>
      </c>
      <c r="CB282" s="32">
        <v>4819011</v>
      </c>
      <c r="CC282" s="32">
        <v>0</v>
      </c>
      <c r="CD282" s="32">
        <v>1115555</v>
      </c>
      <c r="CE282" s="32">
        <v>0</v>
      </c>
      <c r="CF282" s="32">
        <v>0</v>
      </c>
      <c r="CG282" s="32">
        <v>150000</v>
      </c>
      <c r="CH282" s="32">
        <v>2795</v>
      </c>
      <c r="CI282" s="32">
        <v>5063855</v>
      </c>
      <c r="CJ282" s="32">
        <v>55000</v>
      </c>
      <c r="CK282" s="32">
        <v>1149805</v>
      </c>
      <c r="CL282" s="32">
        <v>0</v>
      </c>
      <c r="CN282" s="32">
        <v>150000</v>
      </c>
      <c r="CO282" s="32">
        <v>669</v>
      </c>
      <c r="CP282" s="32">
        <v>5094136</v>
      </c>
      <c r="CQ282" s="32">
        <v>91502</v>
      </c>
      <c r="CR282" s="32">
        <v>1186705</v>
      </c>
      <c r="CS282" s="32">
        <v>0</v>
      </c>
      <c r="CU282" s="32">
        <v>125000</v>
      </c>
      <c r="CV282" s="32">
        <v>849</v>
      </c>
      <c r="CW282" s="32">
        <v>5499130</v>
      </c>
      <c r="CX282" s="32">
        <v>90502</v>
      </c>
      <c r="CY282" s="32">
        <v>1220318</v>
      </c>
      <c r="CZ282" s="32">
        <v>0</v>
      </c>
      <c r="DB282" s="32">
        <v>100000</v>
      </c>
      <c r="DC282" s="32">
        <v>283</v>
      </c>
      <c r="DD282" s="32">
        <v>5731712</v>
      </c>
      <c r="DE282" s="32">
        <v>94377</v>
      </c>
      <c r="DF282" s="32">
        <v>1255061</v>
      </c>
      <c r="DG282" s="32">
        <v>0</v>
      </c>
      <c r="DI282" s="32">
        <v>100000</v>
      </c>
      <c r="DJ282" s="32">
        <v>2089</v>
      </c>
      <c r="DK282" s="32">
        <v>6393714</v>
      </c>
      <c r="DL282" s="32">
        <v>98003</v>
      </c>
      <c r="DM282" s="32">
        <v>1251068</v>
      </c>
      <c r="DN282" s="32">
        <v>0</v>
      </c>
      <c r="DP282" s="32">
        <v>105000</v>
      </c>
      <c r="DQ282" s="32">
        <v>306</v>
      </c>
      <c r="DR282" s="32">
        <v>6545151</v>
      </c>
      <c r="DS282" s="32">
        <v>101378</v>
      </c>
      <c r="DT282" s="32">
        <v>1254360</v>
      </c>
      <c r="DU282" s="32">
        <v>0</v>
      </c>
      <c r="DW282" s="32">
        <v>105000</v>
      </c>
      <c r="DX282" s="38">
        <v>12485</v>
      </c>
      <c r="DY282" s="36">
        <v>6419618</v>
      </c>
      <c r="DZ282" s="36">
        <v>104453</v>
      </c>
      <c r="EA282" s="38">
        <v>1446563</v>
      </c>
      <c r="EB282" s="32">
        <v>0</v>
      </c>
      <c r="ED282" s="32">
        <v>120000</v>
      </c>
      <c r="EE282" s="32">
        <v>14881</v>
      </c>
      <c r="EF282" s="32">
        <v>6352286</v>
      </c>
      <c r="EG282" s="32">
        <v>107221</v>
      </c>
      <c r="EH282" s="32">
        <v>1130325</v>
      </c>
      <c r="EI282" s="32">
        <v>0</v>
      </c>
      <c r="EK282" s="32">
        <v>130000</v>
      </c>
      <c r="EL282" s="32">
        <v>31884</v>
      </c>
      <c r="EM282" s="32">
        <v>6693972</v>
      </c>
      <c r="EN282" s="32">
        <v>109728</v>
      </c>
      <c r="EO282" s="32">
        <v>1131608</v>
      </c>
      <c r="EP282" s="32">
        <v>0</v>
      </c>
      <c r="ER282" s="32">
        <v>98088</v>
      </c>
      <c r="ES282" s="32">
        <v>260</v>
      </c>
      <c r="ET282" s="32">
        <v>6902969</v>
      </c>
      <c r="EU282" s="32">
        <v>111958</v>
      </c>
      <c r="EV282" s="32">
        <v>1183173</v>
      </c>
      <c r="EW282" s="32">
        <v>0</v>
      </c>
      <c r="EY282" s="32">
        <v>98088</v>
      </c>
      <c r="FA282" s="32">
        <v>6872293</v>
      </c>
      <c r="FB282" s="32">
        <v>115500</v>
      </c>
      <c r="FC282" s="32">
        <v>1177748</v>
      </c>
      <c r="FD282" s="32">
        <v>0</v>
      </c>
      <c r="FF282" s="32">
        <v>98088</v>
      </c>
      <c r="FH282" s="32">
        <v>6734431</v>
      </c>
      <c r="FI282" s="32">
        <v>122170</v>
      </c>
      <c r="FJ282" s="32">
        <v>1179455</v>
      </c>
      <c r="FK282" s="32">
        <v>0</v>
      </c>
      <c r="FL282" s="32"/>
      <c r="FM282" s="32">
        <v>98088</v>
      </c>
      <c r="FO282" s="5">
        <v>7191773</v>
      </c>
      <c r="FP282" s="5">
        <v>121204</v>
      </c>
      <c r="FQ282" s="5">
        <v>1183120</v>
      </c>
      <c r="FR282" s="5">
        <v>0</v>
      </c>
      <c r="FS282" s="5">
        <v>0</v>
      </c>
      <c r="FT282" s="5">
        <v>98088</v>
      </c>
      <c r="FU282" s="5">
        <v>0</v>
      </c>
      <c r="FV282" s="5">
        <v>7194515</v>
      </c>
      <c r="FW282" s="5">
        <v>118502</v>
      </c>
      <c r="FX282" s="5">
        <v>1628658</v>
      </c>
      <c r="FY282" s="5">
        <v>0</v>
      </c>
      <c r="FZ282" s="5">
        <v>0</v>
      </c>
      <c r="GA282" s="5">
        <v>100000</v>
      </c>
      <c r="GB282" s="5">
        <v>0</v>
      </c>
      <c r="GC282" s="5">
        <v>7114997</v>
      </c>
      <c r="GD282" s="5">
        <v>376466</v>
      </c>
      <c r="GE282" s="5">
        <v>1175960</v>
      </c>
      <c r="GF282" s="5">
        <v>0</v>
      </c>
      <c r="GG282" s="5">
        <v>0</v>
      </c>
      <c r="GH282" s="5">
        <v>80000</v>
      </c>
      <c r="GI282" s="5">
        <v>0</v>
      </c>
      <c r="GJ282" s="5">
        <f>INDEX(Sheet1!$D$2:$D$434,MATCH(Data!B282,Sheet1!$B$2:$B$434,0))</f>
        <v>7365910</v>
      </c>
      <c r="GK282" s="5">
        <f>INDEX(Sheet1!$E$2:$E$434,MATCH(Data!B282,Sheet1!$B$2:$B$434,0))</f>
        <v>370673</v>
      </c>
      <c r="GL282" s="5">
        <f>INDEX(Sheet1!$H$2:$H$434,MATCH(Data!B282,Sheet1!$B$2:$B$434,0))</f>
        <v>1381533</v>
      </c>
      <c r="GM282" s="5">
        <f>INDEX(Sheet1!$K$2:$K$434,MATCH(Data!B282,Sheet1!$B$2:$B$434,0))</f>
        <v>0</v>
      </c>
      <c r="GN282" s="5">
        <f>INDEX(Sheet1!$F$2:$F$434,MATCH(Data!B282,Sheet1!$B$2:$B$434,0))</f>
        <v>0</v>
      </c>
      <c r="GO282" s="5">
        <f>INDEX(Sheet1!$I$2:$I$434,MATCH(Data!B282,Sheet1!$B$2:$B$434,0))</f>
        <v>100000</v>
      </c>
      <c r="GP282" s="5">
        <f>INDEX(Sheet1!$J$2:$J$434,MATCH(Data!B282,Sheet1!$B$2:$B$434,0))</f>
        <v>0</v>
      </c>
      <c r="GQ282" s="5">
        <v>6537621</v>
      </c>
      <c r="GR282" s="5">
        <v>376680</v>
      </c>
      <c r="GS282" s="5">
        <v>1147975</v>
      </c>
      <c r="GT282" s="5">
        <v>0</v>
      </c>
      <c r="GU282" s="5">
        <v>0</v>
      </c>
      <c r="GV282" s="5">
        <v>50000</v>
      </c>
      <c r="GW282" s="5">
        <v>0</v>
      </c>
    </row>
    <row r="283" spans="1:205" ht="12.75">
      <c r="A283" s="32">
        <v>4228</v>
      </c>
      <c r="B283" s="32" t="s">
        <v>364</v>
      </c>
      <c r="C283" s="32">
        <v>2352094</v>
      </c>
      <c r="D283" s="32">
        <v>0</v>
      </c>
      <c r="E283" s="32">
        <v>293285</v>
      </c>
      <c r="F283" s="32">
        <v>0</v>
      </c>
      <c r="G283" s="32">
        <v>0</v>
      </c>
      <c r="H283" s="32">
        <v>2500</v>
      </c>
      <c r="I283" s="32">
        <v>0</v>
      </c>
      <c r="J283" s="32">
        <v>2168462</v>
      </c>
      <c r="K283" s="32">
        <v>0</v>
      </c>
      <c r="L283" s="32">
        <v>338333</v>
      </c>
      <c r="M283" s="32">
        <v>0</v>
      </c>
      <c r="N283" s="32">
        <v>0</v>
      </c>
      <c r="O283" s="32">
        <v>2500</v>
      </c>
      <c r="P283" s="32">
        <v>0</v>
      </c>
      <c r="Q283" s="32">
        <v>2223415</v>
      </c>
      <c r="R283" s="32">
        <v>0</v>
      </c>
      <c r="S283" s="32">
        <v>380880</v>
      </c>
      <c r="T283" s="32">
        <v>0</v>
      </c>
      <c r="U283" s="32">
        <v>0</v>
      </c>
      <c r="V283" s="32">
        <v>0</v>
      </c>
      <c r="W283" s="32">
        <v>0</v>
      </c>
      <c r="X283" s="32">
        <v>1619401</v>
      </c>
      <c r="Y283" s="32">
        <v>0</v>
      </c>
      <c r="Z283" s="32">
        <v>405700</v>
      </c>
      <c r="AA283" s="32">
        <v>0</v>
      </c>
      <c r="AB283" s="32">
        <v>75000</v>
      </c>
      <c r="AC283" s="32">
        <v>0</v>
      </c>
      <c r="AD283" s="32">
        <v>0</v>
      </c>
      <c r="AE283" s="32">
        <v>1811761</v>
      </c>
      <c r="AF283" s="32">
        <v>0</v>
      </c>
      <c r="AG283" s="32">
        <v>408859</v>
      </c>
      <c r="AH283" s="32">
        <v>0</v>
      </c>
      <c r="AI283" s="32">
        <v>75000</v>
      </c>
      <c r="AJ283" s="32">
        <v>0</v>
      </c>
      <c r="AK283" s="32">
        <v>0</v>
      </c>
      <c r="AL283" s="32">
        <v>1845720</v>
      </c>
      <c r="AM283" s="32">
        <v>0</v>
      </c>
      <c r="AN283" s="32">
        <v>416360</v>
      </c>
      <c r="AO283" s="32">
        <v>0</v>
      </c>
      <c r="AP283" s="32">
        <v>75000</v>
      </c>
      <c r="AQ283" s="32">
        <v>0</v>
      </c>
      <c r="AR283" s="32">
        <v>190</v>
      </c>
      <c r="AS283" s="32">
        <v>2008478</v>
      </c>
      <c r="AT283" s="32">
        <v>0</v>
      </c>
      <c r="AU283" s="32">
        <v>418997</v>
      </c>
      <c r="AV283" s="32">
        <v>0</v>
      </c>
      <c r="AW283" s="32">
        <v>0</v>
      </c>
      <c r="AX283" s="32">
        <v>0</v>
      </c>
      <c r="AY283" s="32">
        <v>1222</v>
      </c>
      <c r="AZ283" s="32">
        <v>2098094</v>
      </c>
      <c r="BA283" s="32">
        <v>0</v>
      </c>
      <c r="BB283" s="32">
        <v>414368</v>
      </c>
      <c r="BC283" s="32">
        <v>0</v>
      </c>
      <c r="BD283" s="32">
        <v>0</v>
      </c>
      <c r="BE283" s="32">
        <v>0</v>
      </c>
      <c r="BF283" s="32">
        <v>861</v>
      </c>
      <c r="BG283" s="32">
        <v>2015136</v>
      </c>
      <c r="BH283" s="32">
        <v>0</v>
      </c>
      <c r="BI283" s="32">
        <v>461957</v>
      </c>
      <c r="BJ283" s="32">
        <v>0</v>
      </c>
      <c r="BK283" s="32">
        <v>0</v>
      </c>
      <c r="BL283" s="32">
        <v>0</v>
      </c>
      <c r="BM283" s="32">
        <v>0</v>
      </c>
      <c r="BN283" s="32">
        <v>2147027</v>
      </c>
      <c r="BO283" s="32">
        <v>0</v>
      </c>
      <c r="BP283" s="32">
        <v>414862</v>
      </c>
      <c r="BQ283" s="32">
        <v>0</v>
      </c>
      <c r="BR283" s="32">
        <v>50000</v>
      </c>
      <c r="BS283" s="32">
        <v>0</v>
      </c>
      <c r="BT283" s="32">
        <v>191</v>
      </c>
      <c r="BU283" s="32">
        <v>2554991</v>
      </c>
      <c r="BV283" s="32">
        <v>0</v>
      </c>
      <c r="BW283" s="32">
        <v>316245</v>
      </c>
      <c r="BX283" s="32">
        <v>0</v>
      </c>
      <c r="BY283" s="32">
        <v>0</v>
      </c>
      <c r="BZ283" s="32">
        <v>0</v>
      </c>
      <c r="CA283" s="32">
        <v>0</v>
      </c>
      <c r="CB283" s="32">
        <v>2862381</v>
      </c>
      <c r="CC283" s="32">
        <v>0</v>
      </c>
      <c r="CD283" s="32">
        <v>484839</v>
      </c>
      <c r="CE283" s="32">
        <v>0</v>
      </c>
      <c r="CF283" s="32">
        <v>0</v>
      </c>
      <c r="CG283" s="32">
        <v>0</v>
      </c>
      <c r="CH283" s="32">
        <v>0</v>
      </c>
      <c r="CI283" s="32">
        <v>2911185</v>
      </c>
      <c r="CK283" s="32">
        <v>544060</v>
      </c>
      <c r="CL283" s="32">
        <v>0</v>
      </c>
      <c r="CO283" s="32">
        <v>0</v>
      </c>
      <c r="CP283" s="32">
        <v>2968066</v>
      </c>
      <c r="CR283" s="32">
        <v>543360</v>
      </c>
      <c r="CS283" s="32">
        <v>0</v>
      </c>
      <c r="CV283" s="32">
        <v>0</v>
      </c>
      <c r="CW283" s="32">
        <v>3748911</v>
      </c>
      <c r="CY283" s="32">
        <v>479623</v>
      </c>
      <c r="CZ283" s="32">
        <v>0</v>
      </c>
      <c r="DC283" s="32">
        <v>0</v>
      </c>
      <c r="DD283" s="32">
        <v>4011185</v>
      </c>
      <c r="DF283" s="32">
        <v>519248</v>
      </c>
      <c r="DG283" s="32">
        <v>0</v>
      </c>
      <c r="DK283" s="32">
        <v>4776442</v>
      </c>
      <c r="DM283" s="32">
        <v>516171</v>
      </c>
      <c r="DN283" s="32">
        <v>0</v>
      </c>
      <c r="DO283" s="32">
        <v>25000</v>
      </c>
      <c r="DR283" s="32">
        <v>4937800</v>
      </c>
      <c r="DT283" s="32">
        <v>449538</v>
      </c>
      <c r="DU283" s="32">
        <v>0</v>
      </c>
      <c r="DV283" s="32">
        <v>25000</v>
      </c>
      <c r="DX283" s="35"/>
      <c r="DY283" s="36">
        <v>4797028</v>
      </c>
      <c r="DZ283" s="37"/>
      <c r="EA283" s="38">
        <v>440128</v>
      </c>
      <c r="EB283" s="32">
        <v>0</v>
      </c>
      <c r="EC283" s="32">
        <v>25000</v>
      </c>
      <c r="ED283" s="32">
        <v>2000</v>
      </c>
      <c r="EF283" s="32">
        <v>4851032</v>
      </c>
      <c r="EH283" s="32">
        <v>376829</v>
      </c>
      <c r="EI283" s="32">
        <v>0</v>
      </c>
      <c r="EJ283" s="32">
        <v>25000</v>
      </c>
      <c r="EM283" s="32">
        <v>5014268</v>
      </c>
      <c r="EO283" s="32">
        <v>379050</v>
      </c>
      <c r="EP283" s="32">
        <v>0</v>
      </c>
      <c r="EQ283" s="32">
        <v>25000</v>
      </c>
      <c r="ET283" s="32">
        <v>4856631</v>
      </c>
      <c r="EV283" s="32">
        <v>363164</v>
      </c>
      <c r="EW283" s="32">
        <v>0</v>
      </c>
      <c r="EX283" s="32">
        <v>25000</v>
      </c>
      <c r="FA283" s="32">
        <v>4803935</v>
      </c>
      <c r="FC283" s="32">
        <v>360050</v>
      </c>
      <c r="FD283" s="32">
        <v>0</v>
      </c>
      <c r="FE283" s="32">
        <v>25000</v>
      </c>
      <c r="FH283" s="32">
        <v>4536339</v>
      </c>
      <c r="FJ283" s="32">
        <v>358919</v>
      </c>
      <c r="FK283" s="32">
        <v>0</v>
      </c>
      <c r="FL283" s="32">
        <v>25000</v>
      </c>
      <c r="FO283" s="5">
        <v>4755967</v>
      </c>
      <c r="FP283" s="5">
        <v>0</v>
      </c>
      <c r="FQ283" s="5">
        <v>921779</v>
      </c>
      <c r="FR283" s="5">
        <v>0</v>
      </c>
      <c r="FS283" s="5">
        <v>25000</v>
      </c>
      <c r="FT283" s="5">
        <v>0</v>
      </c>
      <c r="FU283" s="5">
        <v>0</v>
      </c>
      <c r="FV283" s="5">
        <v>4706905</v>
      </c>
      <c r="FW283" s="5">
        <v>0</v>
      </c>
      <c r="FX283" s="5">
        <v>889092</v>
      </c>
      <c r="FY283" s="5">
        <v>0</v>
      </c>
      <c r="FZ283" s="5">
        <v>25000</v>
      </c>
      <c r="GA283" s="5">
        <v>30100</v>
      </c>
      <c r="GB283" s="5">
        <v>0</v>
      </c>
      <c r="GC283" s="5">
        <v>4858247</v>
      </c>
      <c r="GD283" s="5">
        <v>0</v>
      </c>
      <c r="GE283" s="5">
        <v>877435</v>
      </c>
      <c r="GF283" s="5">
        <v>0</v>
      </c>
      <c r="GG283" s="5">
        <v>25000</v>
      </c>
      <c r="GH283" s="5">
        <v>18300</v>
      </c>
      <c r="GI283" s="5">
        <v>0</v>
      </c>
      <c r="GJ283" s="5">
        <f>INDEX(Sheet1!$D$2:$D$434,MATCH(Data!B283,Sheet1!$B$2:$B$434,0))</f>
        <v>4680950</v>
      </c>
      <c r="GK283" s="5">
        <f>INDEX(Sheet1!$E$2:$E$434,MATCH(Data!B283,Sheet1!$B$2:$B$434,0))</f>
        <v>0</v>
      </c>
      <c r="GL283" s="5">
        <f>INDEX(Sheet1!$H$2:$H$434,MATCH(Data!B283,Sheet1!$B$2:$B$434,0))</f>
        <v>908711</v>
      </c>
      <c r="GM283" s="5">
        <f>INDEX(Sheet1!$K$2:$K$434,MATCH(Data!B283,Sheet1!$B$2:$B$434,0))</f>
        <v>0</v>
      </c>
      <c r="GN283" s="5">
        <f>INDEX(Sheet1!$F$2:$F$434,MATCH(Data!B283,Sheet1!$B$2:$B$434,0))</f>
        <v>25000</v>
      </c>
      <c r="GO283" s="5">
        <f>INDEX(Sheet1!$I$2:$I$434,MATCH(Data!B283,Sheet1!$B$2:$B$434,0))</f>
        <v>0</v>
      </c>
      <c r="GP283" s="5">
        <f>INDEX(Sheet1!$J$2:$J$434,MATCH(Data!B283,Sheet1!$B$2:$B$434,0))</f>
        <v>0</v>
      </c>
      <c r="GQ283" s="5">
        <v>4302386</v>
      </c>
      <c r="GR283" s="5">
        <v>0</v>
      </c>
      <c r="GS283" s="5">
        <v>1254662</v>
      </c>
      <c r="GT283" s="5">
        <v>0</v>
      </c>
      <c r="GU283" s="5">
        <v>25000</v>
      </c>
      <c r="GV283" s="5">
        <v>0</v>
      </c>
      <c r="GW283" s="5">
        <v>0</v>
      </c>
    </row>
    <row r="284" spans="1:205" ht="12.75">
      <c r="A284" s="32">
        <v>4235</v>
      </c>
      <c r="B284" s="32" t="s">
        <v>365</v>
      </c>
      <c r="C284" s="32">
        <v>1110054</v>
      </c>
      <c r="D284" s="32">
        <v>0</v>
      </c>
      <c r="E284" s="32">
        <v>10148</v>
      </c>
      <c r="F284" s="32">
        <v>0</v>
      </c>
      <c r="G284" s="32">
        <v>0</v>
      </c>
      <c r="H284" s="32">
        <v>500</v>
      </c>
      <c r="I284" s="32">
        <v>0</v>
      </c>
      <c r="J284" s="32">
        <v>1143119</v>
      </c>
      <c r="K284" s="32">
        <v>0</v>
      </c>
      <c r="L284" s="32">
        <v>9728.25</v>
      </c>
      <c r="M284" s="32">
        <v>0</v>
      </c>
      <c r="N284" s="32">
        <v>0</v>
      </c>
      <c r="O284" s="32">
        <v>0</v>
      </c>
      <c r="P284" s="32">
        <v>0</v>
      </c>
      <c r="Q284" s="32">
        <v>1191722.72</v>
      </c>
      <c r="R284" s="32">
        <v>0</v>
      </c>
      <c r="S284" s="32">
        <v>9308.6</v>
      </c>
      <c r="T284" s="32">
        <v>0</v>
      </c>
      <c r="U284" s="32">
        <v>0</v>
      </c>
      <c r="V284" s="32">
        <v>0</v>
      </c>
      <c r="W284" s="32">
        <v>0</v>
      </c>
      <c r="X284" s="32">
        <v>1128375</v>
      </c>
      <c r="Y284" s="32">
        <v>0</v>
      </c>
      <c r="Z284" s="32">
        <v>8889</v>
      </c>
      <c r="AA284" s="32">
        <v>0</v>
      </c>
      <c r="AB284" s="32">
        <v>0</v>
      </c>
      <c r="AC284" s="32">
        <v>0</v>
      </c>
      <c r="AD284" s="32">
        <v>0</v>
      </c>
      <c r="AE284" s="32">
        <v>1086724</v>
      </c>
      <c r="AF284" s="32">
        <v>0</v>
      </c>
      <c r="AG284" s="32">
        <v>8469</v>
      </c>
      <c r="AH284" s="32">
        <v>0</v>
      </c>
      <c r="AI284" s="32">
        <v>0</v>
      </c>
      <c r="AJ284" s="32">
        <v>0</v>
      </c>
      <c r="AK284" s="32">
        <v>0</v>
      </c>
      <c r="AL284" s="32">
        <v>1144436</v>
      </c>
      <c r="AM284" s="32">
        <v>0</v>
      </c>
      <c r="AN284" s="32">
        <v>5450</v>
      </c>
      <c r="AO284" s="32">
        <v>0</v>
      </c>
      <c r="AP284" s="32">
        <v>0</v>
      </c>
      <c r="AQ284" s="32">
        <v>0</v>
      </c>
      <c r="AR284" s="32">
        <v>0</v>
      </c>
      <c r="AS284" s="32">
        <v>1056253.5</v>
      </c>
      <c r="AT284" s="32">
        <v>0</v>
      </c>
      <c r="AU284" s="32">
        <v>0</v>
      </c>
      <c r="AV284" s="32">
        <v>0</v>
      </c>
      <c r="AW284" s="32">
        <v>0</v>
      </c>
      <c r="AX284" s="32">
        <v>0</v>
      </c>
      <c r="AY284" s="32">
        <v>0</v>
      </c>
      <c r="AZ284" s="32">
        <v>1170318</v>
      </c>
      <c r="BA284" s="32">
        <v>0</v>
      </c>
      <c r="BB284" s="32">
        <v>0</v>
      </c>
      <c r="BC284" s="32">
        <v>0</v>
      </c>
      <c r="BD284" s="32">
        <v>0</v>
      </c>
      <c r="BE284" s="32">
        <v>0</v>
      </c>
      <c r="BF284" s="32">
        <v>0</v>
      </c>
      <c r="BG284" s="32">
        <v>1182087</v>
      </c>
      <c r="BH284" s="32">
        <v>0</v>
      </c>
      <c r="BI284" s="32">
        <v>0</v>
      </c>
      <c r="BJ284" s="32">
        <v>0</v>
      </c>
      <c r="BK284" s="32">
        <v>0</v>
      </c>
      <c r="BL284" s="32">
        <v>0</v>
      </c>
      <c r="BM284" s="32">
        <v>0</v>
      </c>
      <c r="BN284" s="32">
        <v>1161561</v>
      </c>
      <c r="BO284" s="32">
        <v>0</v>
      </c>
      <c r="BP284" s="32">
        <v>0</v>
      </c>
      <c r="BQ284" s="32">
        <v>0</v>
      </c>
      <c r="BR284" s="32">
        <v>0</v>
      </c>
      <c r="BS284" s="32">
        <v>0</v>
      </c>
      <c r="BT284" s="32">
        <v>0</v>
      </c>
      <c r="BU284" s="32">
        <v>1306333</v>
      </c>
      <c r="BV284" s="32">
        <v>0</v>
      </c>
      <c r="BW284" s="32">
        <v>0</v>
      </c>
      <c r="BX284" s="32">
        <v>0</v>
      </c>
      <c r="BY284" s="32">
        <v>0</v>
      </c>
      <c r="BZ284" s="32">
        <v>0</v>
      </c>
      <c r="CA284" s="32">
        <v>0</v>
      </c>
      <c r="CB284" s="32">
        <v>1361685</v>
      </c>
      <c r="CC284" s="32">
        <v>0</v>
      </c>
      <c r="CD284" s="32">
        <v>0</v>
      </c>
      <c r="CE284" s="32">
        <v>0</v>
      </c>
      <c r="CF284" s="32">
        <v>0</v>
      </c>
      <c r="CG284" s="32">
        <v>0</v>
      </c>
      <c r="CH284" s="32">
        <v>0</v>
      </c>
      <c r="CI284" s="32">
        <v>1285829</v>
      </c>
      <c r="CL284" s="32">
        <v>0</v>
      </c>
      <c r="CO284" s="32">
        <v>0</v>
      </c>
      <c r="CP284" s="32">
        <v>1370242</v>
      </c>
      <c r="CR284" s="32">
        <v>160590</v>
      </c>
      <c r="CS284" s="32">
        <v>0</v>
      </c>
      <c r="CV284" s="32">
        <v>0</v>
      </c>
      <c r="CW284" s="32">
        <v>1498025</v>
      </c>
      <c r="CY284" s="32">
        <v>140181</v>
      </c>
      <c r="CZ284" s="32">
        <v>0</v>
      </c>
      <c r="DC284" s="32">
        <v>0</v>
      </c>
      <c r="DD284" s="32">
        <v>1555715</v>
      </c>
      <c r="DF284" s="32">
        <v>136181</v>
      </c>
      <c r="DG284" s="32">
        <v>0</v>
      </c>
      <c r="DI284" s="32">
        <v>20000</v>
      </c>
      <c r="DK284" s="32">
        <v>2034295</v>
      </c>
      <c r="DM284" s="32">
        <v>132181</v>
      </c>
      <c r="DN284" s="32">
        <v>0</v>
      </c>
      <c r="DP284" s="32">
        <v>24000</v>
      </c>
      <c r="DQ284" s="32">
        <v>79</v>
      </c>
      <c r="DR284" s="32">
        <v>1957188</v>
      </c>
      <c r="DT284" s="32">
        <v>133057</v>
      </c>
      <c r="DU284" s="32">
        <v>0</v>
      </c>
      <c r="DW284" s="32">
        <v>24000</v>
      </c>
      <c r="DX284" s="35"/>
      <c r="DY284" s="36">
        <v>1846724</v>
      </c>
      <c r="DZ284" s="37"/>
      <c r="EA284" s="38">
        <v>133725</v>
      </c>
      <c r="EB284" s="32">
        <v>0</v>
      </c>
      <c r="ED284" s="32">
        <v>24000</v>
      </c>
      <c r="EF284" s="32">
        <v>1731703</v>
      </c>
      <c r="EH284" s="32">
        <v>128850</v>
      </c>
      <c r="EI284" s="32">
        <v>0</v>
      </c>
      <c r="EK284" s="32">
        <v>24000</v>
      </c>
      <c r="EM284" s="32">
        <v>1811711</v>
      </c>
      <c r="EO284" s="32">
        <v>124422</v>
      </c>
      <c r="EP284" s="32">
        <v>0</v>
      </c>
      <c r="ER284" s="32">
        <v>24000</v>
      </c>
      <c r="ET284" s="32">
        <v>1785475</v>
      </c>
      <c r="EV284" s="32">
        <v>66284</v>
      </c>
      <c r="EW284" s="32">
        <v>0</v>
      </c>
      <c r="EX284" s="32">
        <v>70000</v>
      </c>
      <c r="EY284" s="32">
        <v>24000</v>
      </c>
      <c r="FA284" s="32">
        <v>1636909</v>
      </c>
      <c r="FD284" s="32">
        <v>0</v>
      </c>
      <c r="FE284" s="32">
        <v>150000</v>
      </c>
      <c r="FH284" s="32">
        <v>1664899</v>
      </c>
      <c r="FK284" s="32">
        <v>0</v>
      </c>
      <c r="FO284" s="5">
        <v>1561262</v>
      </c>
      <c r="FP284" s="5">
        <v>0</v>
      </c>
      <c r="FQ284" s="5">
        <v>0</v>
      </c>
      <c r="FR284" s="5">
        <v>0</v>
      </c>
      <c r="FS284" s="5">
        <v>0</v>
      </c>
      <c r="FT284" s="5">
        <v>0</v>
      </c>
      <c r="FU284" s="5">
        <v>0</v>
      </c>
      <c r="FV284" s="5">
        <v>1563437</v>
      </c>
      <c r="FW284" s="5">
        <v>0</v>
      </c>
      <c r="FX284" s="5">
        <v>0</v>
      </c>
      <c r="FY284" s="5">
        <v>0</v>
      </c>
      <c r="FZ284" s="5">
        <v>0</v>
      </c>
      <c r="GA284" s="5">
        <v>0</v>
      </c>
      <c r="GB284" s="5">
        <v>0</v>
      </c>
      <c r="GC284" s="5">
        <v>1635536</v>
      </c>
      <c r="GD284" s="5">
        <v>0</v>
      </c>
      <c r="GE284" s="5">
        <v>0</v>
      </c>
      <c r="GF284" s="5">
        <v>0</v>
      </c>
      <c r="GG284" s="5">
        <v>0</v>
      </c>
      <c r="GH284" s="5">
        <v>0</v>
      </c>
      <c r="GI284" s="5">
        <v>0</v>
      </c>
      <c r="GJ284" s="5">
        <f>INDEX(Sheet1!$D$2:$D$434,MATCH(Data!B284,Sheet1!$B$2:$B$434,0))</f>
        <v>1695618</v>
      </c>
      <c r="GK284" s="5">
        <f>INDEX(Sheet1!$E$2:$E$434,MATCH(Data!B284,Sheet1!$B$2:$B$434,0))</f>
        <v>0</v>
      </c>
      <c r="GL284" s="5">
        <f>INDEX(Sheet1!$H$2:$H$434,MATCH(Data!B284,Sheet1!$B$2:$B$434,0))</f>
        <v>0</v>
      </c>
      <c r="GM284" s="5">
        <f>INDEX(Sheet1!$K$2:$K$434,MATCH(Data!B284,Sheet1!$B$2:$B$434,0))</f>
        <v>0</v>
      </c>
      <c r="GN284" s="5">
        <f>INDEX(Sheet1!$F$2:$F$434,MATCH(Data!B284,Sheet1!$B$2:$B$434,0))</f>
        <v>0</v>
      </c>
      <c r="GO284" s="5">
        <f>INDEX(Sheet1!$I$2:$I$434,MATCH(Data!B284,Sheet1!$B$2:$B$434,0))</f>
        <v>0</v>
      </c>
      <c r="GP284" s="5">
        <f>INDEX(Sheet1!$J$2:$J$434,MATCH(Data!B284,Sheet1!$B$2:$B$434,0))</f>
        <v>0</v>
      </c>
      <c r="GQ284" s="5">
        <v>1807891</v>
      </c>
      <c r="GR284" s="5">
        <v>0</v>
      </c>
      <c r="GS284" s="5">
        <v>0</v>
      </c>
      <c r="GT284" s="5">
        <v>0</v>
      </c>
      <c r="GU284" s="5">
        <v>0</v>
      </c>
      <c r="GV284" s="5">
        <v>0</v>
      </c>
      <c r="GW284" s="5">
        <v>0</v>
      </c>
    </row>
    <row r="285" spans="1:205" ht="12.75">
      <c r="A285" s="32">
        <v>4242</v>
      </c>
      <c r="B285" s="32" t="s">
        <v>366</v>
      </c>
      <c r="C285" s="32">
        <v>2768464</v>
      </c>
      <c r="D285" s="32">
        <v>0</v>
      </c>
      <c r="E285" s="32">
        <v>485316</v>
      </c>
      <c r="F285" s="32">
        <v>0</v>
      </c>
      <c r="G285" s="32">
        <v>0</v>
      </c>
      <c r="H285" s="32">
        <v>0</v>
      </c>
      <c r="I285" s="32">
        <v>0</v>
      </c>
      <c r="J285" s="32">
        <v>2652083</v>
      </c>
      <c r="K285" s="32">
        <v>0</v>
      </c>
      <c r="L285" s="32">
        <v>471182</v>
      </c>
      <c r="M285" s="32">
        <v>0</v>
      </c>
      <c r="N285" s="32">
        <v>0</v>
      </c>
      <c r="O285" s="32">
        <v>0</v>
      </c>
      <c r="P285" s="32">
        <v>0</v>
      </c>
      <c r="Q285" s="32">
        <v>2602075</v>
      </c>
      <c r="R285" s="32">
        <v>0</v>
      </c>
      <c r="S285" s="32">
        <v>456925</v>
      </c>
      <c r="T285" s="32">
        <v>0</v>
      </c>
      <c r="U285" s="32">
        <v>0</v>
      </c>
      <c r="V285" s="32">
        <v>0</v>
      </c>
      <c r="W285" s="32">
        <v>0</v>
      </c>
      <c r="X285" s="32">
        <v>1798297</v>
      </c>
      <c r="Y285" s="32">
        <v>5894</v>
      </c>
      <c r="Z285" s="32">
        <v>424109</v>
      </c>
      <c r="AA285" s="32">
        <v>0</v>
      </c>
      <c r="AB285" s="32">
        <v>0</v>
      </c>
      <c r="AC285" s="32">
        <v>0</v>
      </c>
      <c r="AD285" s="32">
        <v>0</v>
      </c>
      <c r="AE285" s="32">
        <v>1815873</v>
      </c>
      <c r="AF285" s="32">
        <v>11739</v>
      </c>
      <c r="AG285" s="32">
        <v>89889</v>
      </c>
      <c r="AH285" s="32">
        <v>0</v>
      </c>
      <c r="AI285" s="32">
        <v>0</v>
      </c>
      <c r="AJ285" s="32">
        <v>0</v>
      </c>
      <c r="AK285" s="32">
        <v>0</v>
      </c>
      <c r="AL285" s="32">
        <v>2080251</v>
      </c>
      <c r="AM285" s="32">
        <v>11739</v>
      </c>
      <c r="AN285" s="32">
        <v>94011</v>
      </c>
      <c r="AO285" s="32">
        <v>0</v>
      </c>
      <c r="AP285" s="32">
        <v>0</v>
      </c>
      <c r="AQ285" s="32">
        <v>0</v>
      </c>
      <c r="AR285" s="32">
        <v>0</v>
      </c>
      <c r="AS285" s="32">
        <v>2328000</v>
      </c>
      <c r="AT285" s="32">
        <v>40373</v>
      </c>
      <c r="AU285" s="32">
        <v>97533</v>
      </c>
      <c r="AV285" s="32">
        <v>0</v>
      </c>
      <c r="AW285" s="32">
        <v>0</v>
      </c>
      <c r="AX285" s="32">
        <v>0</v>
      </c>
      <c r="AY285" s="32">
        <v>0</v>
      </c>
      <c r="AZ285" s="32">
        <v>2515007</v>
      </c>
      <c r="BA285" s="32">
        <v>40373</v>
      </c>
      <c r="BB285" s="32">
        <v>97532</v>
      </c>
      <c r="BC285" s="32">
        <v>0</v>
      </c>
      <c r="BD285" s="32">
        <v>0</v>
      </c>
      <c r="BE285" s="32">
        <v>0</v>
      </c>
      <c r="BF285" s="32">
        <v>0</v>
      </c>
      <c r="BG285" s="32">
        <v>2621328.96</v>
      </c>
      <c r="BH285" s="32">
        <v>40372.85</v>
      </c>
      <c r="BI285" s="32">
        <v>97532.19</v>
      </c>
      <c r="BJ285" s="32">
        <v>0</v>
      </c>
      <c r="BK285" s="32">
        <v>0</v>
      </c>
      <c r="BL285" s="32">
        <v>0</v>
      </c>
      <c r="BM285" s="32">
        <v>0</v>
      </c>
      <c r="BN285" s="32">
        <v>2771090.28</v>
      </c>
      <c r="BO285" s="32">
        <v>40372.85</v>
      </c>
      <c r="BP285" s="32">
        <v>97531.87</v>
      </c>
      <c r="BQ285" s="32">
        <v>0</v>
      </c>
      <c r="BR285" s="32">
        <v>0</v>
      </c>
      <c r="BS285" s="32">
        <v>0</v>
      </c>
      <c r="BT285" s="32">
        <v>0</v>
      </c>
      <c r="BU285" s="32">
        <v>3408689.9</v>
      </c>
      <c r="BV285" s="32">
        <v>40372.85</v>
      </c>
      <c r="BW285" s="32">
        <v>10242.25</v>
      </c>
      <c r="BX285" s="32">
        <v>0</v>
      </c>
      <c r="BY285" s="32">
        <v>0</v>
      </c>
      <c r="BZ285" s="32">
        <v>0</v>
      </c>
      <c r="CA285" s="32">
        <v>0</v>
      </c>
      <c r="CB285" s="32">
        <v>3857808</v>
      </c>
      <c r="CC285" s="32">
        <v>40373</v>
      </c>
      <c r="CD285" s="32">
        <v>0</v>
      </c>
      <c r="CE285" s="32">
        <v>0</v>
      </c>
      <c r="CF285" s="32">
        <v>0</v>
      </c>
      <c r="CG285" s="32">
        <v>0</v>
      </c>
      <c r="CH285" s="32">
        <v>0</v>
      </c>
      <c r="CI285" s="32">
        <v>3822209</v>
      </c>
      <c r="CJ285" s="32">
        <v>40373</v>
      </c>
      <c r="CL285" s="32">
        <v>0</v>
      </c>
      <c r="CO285" s="32">
        <v>0</v>
      </c>
      <c r="CP285" s="32">
        <v>3938119</v>
      </c>
      <c r="CQ285" s="32">
        <v>97926</v>
      </c>
      <c r="CS285" s="32">
        <v>0</v>
      </c>
      <c r="CV285" s="32">
        <v>0</v>
      </c>
      <c r="CW285" s="32">
        <v>3812002</v>
      </c>
      <c r="CX285" s="32">
        <v>32296</v>
      </c>
      <c r="CZ285" s="32">
        <v>0</v>
      </c>
      <c r="DC285" s="32">
        <v>0</v>
      </c>
      <c r="DD285" s="32">
        <v>3969126</v>
      </c>
      <c r="DE285" s="32">
        <v>185492</v>
      </c>
      <c r="DG285" s="32">
        <v>0</v>
      </c>
      <c r="DI285" s="32">
        <v>30000</v>
      </c>
      <c r="DX285" s="35"/>
      <c r="DY285" s="39"/>
      <c r="DZ285" s="39"/>
      <c r="EA285" s="35"/>
      <c r="FH285" s="32"/>
      <c r="FI285" s="32"/>
      <c r="FJ285" s="32"/>
      <c r="FK285" s="32"/>
      <c r="FM285" s="32"/>
      <c r="FN285" s="32"/>
      <c r="GC285" s="5" t="s">
        <v>673</v>
      </c>
      <c r="GD285" s="5" t="s">
        <v>673</v>
      </c>
      <c r="GE285" s="5" t="s">
        <v>673</v>
      </c>
      <c r="GF285" s="5" t="s">
        <v>673</v>
      </c>
      <c r="GG285" s="5" t="s">
        <v>673</v>
      </c>
      <c r="GH285" s="5" t="s">
        <v>673</v>
      </c>
      <c r="GQ285" s="5">
        <v>0</v>
      </c>
      <c r="GR285" s="5">
        <v>0</v>
      </c>
      <c r="GS285" s="5">
        <v>0</v>
      </c>
      <c r="GT285" s="5">
        <v>0</v>
      </c>
      <c r="GU285" s="5">
        <v>0</v>
      </c>
      <c r="GV285" s="5">
        <v>0</v>
      </c>
      <c r="GW285" s="5">
        <v>0</v>
      </c>
    </row>
    <row r="286" spans="1:205" ht="12.75">
      <c r="A286" s="32">
        <v>4151</v>
      </c>
      <c r="B286" s="32" t="s">
        <v>367</v>
      </c>
      <c r="C286" s="32">
        <v>3094513</v>
      </c>
      <c r="D286" s="32">
        <v>0</v>
      </c>
      <c r="E286" s="32">
        <v>252800</v>
      </c>
      <c r="F286" s="32">
        <v>0</v>
      </c>
      <c r="G286" s="32">
        <v>0</v>
      </c>
      <c r="H286" s="32">
        <v>0</v>
      </c>
      <c r="I286" s="32">
        <v>0</v>
      </c>
      <c r="J286" s="32">
        <v>2865614</v>
      </c>
      <c r="K286" s="32">
        <v>0</v>
      </c>
      <c r="L286" s="32">
        <v>296600</v>
      </c>
      <c r="M286" s="32">
        <v>0</v>
      </c>
      <c r="N286" s="32">
        <v>0</v>
      </c>
      <c r="O286" s="32">
        <v>0</v>
      </c>
      <c r="P286" s="32">
        <v>0</v>
      </c>
      <c r="Q286" s="32">
        <v>3054693</v>
      </c>
      <c r="R286" s="32">
        <v>0</v>
      </c>
      <c r="S286" s="32">
        <v>298640</v>
      </c>
      <c r="T286" s="32">
        <v>0</v>
      </c>
      <c r="U286" s="32">
        <v>0</v>
      </c>
      <c r="V286" s="32">
        <v>0</v>
      </c>
      <c r="W286" s="32">
        <v>257</v>
      </c>
      <c r="X286" s="32">
        <v>2398809</v>
      </c>
      <c r="Y286" s="32">
        <v>0</v>
      </c>
      <c r="Z286" s="32">
        <v>297780</v>
      </c>
      <c r="AA286" s="32">
        <v>0</v>
      </c>
      <c r="AB286" s="32">
        <v>0</v>
      </c>
      <c r="AC286" s="32">
        <v>0</v>
      </c>
      <c r="AD286" s="32">
        <v>1952</v>
      </c>
      <c r="AE286" s="32">
        <v>2557908</v>
      </c>
      <c r="AF286" s="32">
        <v>0</v>
      </c>
      <c r="AG286" s="32">
        <v>430000</v>
      </c>
      <c r="AH286" s="32">
        <v>0</v>
      </c>
      <c r="AI286" s="32">
        <v>0</v>
      </c>
      <c r="AJ286" s="32">
        <v>0</v>
      </c>
      <c r="AK286" s="32">
        <v>3574</v>
      </c>
      <c r="AL286" s="32">
        <v>2759906</v>
      </c>
      <c r="AM286" s="32">
        <v>0</v>
      </c>
      <c r="AN286" s="32">
        <v>410000</v>
      </c>
      <c r="AO286" s="32">
        <v>0</v>
      </c>
      <c r="AP286" s="32">
        <v>0</v>
      </c>
      <c r="AQ286" s="32">
        <v>0</v>
      </c>
      <c r="AR286" s="32">
        <v>0</v>
      </c>
      <c r="AS286" s="32">
        <v>2608862</v>
      </c>
      <c r="AT286" s="32">
        <v>0</v>
      </c>
      <c r="AU286" s="32">
        <v>391608</v>
      </c>
      <c r="AV286" s="32">
        <v>0</v>
      </c>
      <c r="AW286" s="32">
        <v>0</v>
      </c>
      <c r="AX286" s="32">
        <v>0</v>
      </c>
      <c r="AY286" s="32">
        <v>316</v>
      </c>
      <c r="AZ286" s="32">
        <v>2727486</v>
      </c>
      <c r="BA286" s="32">
        <v>0</v>
      </c>
      <c r="BB286" s="32">
        <v>378950</v>
      </c>
      <c r="BC286" s="32">
        <v>0</v>
      </c>
      <c r="BD286" s="32">
        <v>0</v>
      </c>
      <c r="BE286" s="32">
        <v>0</v>
      </c>
      <c r="BF286" s="32">
        <v>2456</v>
      </c>
      <c r="BG286" s="32">
        <v>2544529</v>
      </c>
      <c r="BH286" s="32">
        <v>0</v>
      </c>
      <c r="BI286" s="32">
        <v>393723</v>
      </c>
      <c r="BJ286" s="32">
        <v>0</v>
      </c>
      <c r="BK286" s="32">
        <v>0</v>
      </c>
      <c r="BL286" s="32">
        <v>17105</v>
      </c>
      <c r="BM286" s="32">
        <v>1485</v>
      </c>
      <c r="BN286" s="32">
        <v>2647528</v>
      </c>
      <c r="BO286" s="32">
        <v>0</v>
      </c>
      <c r="BP286" s="32">
        <v>370000</v>
      </c>
      <c r="BQ286" s="32">
        <v>0</v>
      </c>
      <c r="BR286" s="32">
        <v>0</v>
      </c>
      <c r="BS286" s="32">
        <v>15600</v>
      </c>
      <c r="BT286" s="32">
        <v>400.01</v>
      </c>
      <c r="BU286" s="32">
        <v>2552049</v>
      </c>
      <c r="BV286" s="32">
        <v>0</v>
      </c>
      <c r="BW286" s="32">
        <v>230000</v>
      </c>
      <c r="BX286" s="32">
        <v>0</v>
      </c>
      <c r="BY286" s="32">
        <v>0</v>
      </c>
      <c r="BZ286" s="32">
        <v>7000</v>
      </c>
      <c r="CA286" s="32">
        <v>194.52</v>
      </c>
      <c r="CB286" s="32">
        <v>3222113</v>
      </c>
      <c r="CC286" s="32">
        <v>0</v>
      </c>
      <c r="CD286" s="32">
        <v>0</v>
      </c>
      <c r="CE286" s="32">
        <v>0</v>
      </c>
      <c r="CF286" s="32">
        <v>0</v>
      </c>
      <c r="CG286" s="32">
        <v>19500</v>
      </c>
      <c r="CH286" s="32">
        <v>0</v>
      </c>
      <c r="CI286" s="32">
        <v>3297326</v>
      </c>
      <c r="CL286" s="32">
        <v>0</v>
      </c>
      <c r="CN286" s="32">
        <v>20000</v>
      </c>
      <c r="CO286" s="32">
        <v>0</v>
      </c>
      <c r="CP286" s="32">
        <v>3330039</v>
      </c>
      <c r="CS286" s="32">
        <v>0</v>
      </c>
      <c r="CU286" s="32">
        <v>20000</v>
      </c>
      <c r="CV286" s="32">
        <v>50</v>
      </c>
      <c r="CW286" s="32">
        <v>3499876</v>
      </c>
      <c r="CX286" s="32">
        <v>20046</v>
      </c>
      <c r="CZ286" s="32">
        <v>0</v>
      </c>
      <c r="DB286" s="32">
        <v>35000</v>
      </c>
      <c r="DC286" s="32">
        <v>47</v>
      </c>
      <c r="DD286" s="32">
        <v>3456702</v>
      </c>
      <c r="DE286" s="32">
        <v>20046</v>
      </c>
      <c r="DG286" s="32">
        <v>0</v>
      </c>
      <c r="DI286" s="32">
        <v>55200</v>
      </c>
      <c r="DK286" s="32">
        <v>3671486</v>
      </c>
      <c r="DL286" s="32">
        <v>20038</v>
      </c>
      <c r="DN286" s="32">
        <v>0</v>
      </c>
      <c r="DP286" s="32">
        <v>50000</v>
      </c>
      <c r="DR286" s="32">
        <v>3953178</v>
      </c>
      <c r="DS286" s="32">
        <v>143653</v>
      </c>
      <c r="DU286" s="32">
        <v>0</v>
      </c>
      <c r="DW286" s="32">
        <v>93739</v>
      </c>
      <c r="DX286" s="35"/>
      <c r="DY286" s="36">
        <v>3682880</v>
      </c>
      <c r="DZ286" s="36">
        <v>172402</v>
      </c>
      <c r="EA286" s="35"/>
      <c r="EB286" s="32">
        <v>0</v>
      </c>
      <c r="ED286" s="32">
        <v>112000</v>
      </c>
      <c r="EE286" s="32">
        <v>1500</v>
      </c>
      <c r="EF286" s="32">
        <v>3639629</v>
      </c>
      <c r="EG286" s="32">
        <v>197951</v>
      </c>
      <c r="EI286" s="32">
        <v>0</v>
      </c>
      <c r="EK286" s="32">
        <v>90000</v>
      </c>
      <c r="EM286" s="32">
        <v>3678648</v>
      </c>
      <c r="EN286" s="32">
        <v>283155</v>
      </c>
      <c r="EP286" s="32">
        <v>0</v>
      </c>
      <c r="ET286" s="32">
        <v>3844865</v>
      </c>
      <c r="EU286" s="32">
        <v>296317</v>
      </c>
      <c r="EV286" s="32">
        <v>951864</v>
      </c>
      <c r="EW286" s="32">
        <v>0</v>
      </c>
      <c r="FA286" s="32">
        <v>3912991</v>
      </c>
      <c r="FB286" s="32">
        <v>160100</v>
      </c>
      <c r="FC286" s="32">
        <v>1101118</v>
      </c>
      <c r="FD286" s="32">
        <v>0</v>
      </c>
      <c r="FF286" s="32">
        <v>38127</v>
      </c>
      <c r="FG286" s="32">
        <v>133</v>
      </c>
      <c r="FH286" s="32">
        <v>3458955</v>
      </c>
      <c r="FI286" s="32">
        <v>160915</v>
      </c>
      <c r="FJ286" s="32">
        <v>1197675</v>
      </c>
      <c r="FK286" s="32">
        <v>0</v>
      </c>
      <c r="FM286" s="32">
        <v>44285</v>
      </c>
      <c r="FO286" s="5">
        <v>3571155</v>
      </c>
      <c r="FP286" s="5">
        <v>162453</v>
      </c>
      <c r="FQ286" s="5">
        <v>1222800</v>
      </c>
      <c r="FR286" s="5">
        <v>0</v>
      </c>
      <c r="FS286" s="5">
        <v>0</v>
      </c>
      <c r="FT286" s="5">
        <v>12164</v>
      </c>
      <c r="FU286" s="5">
        <v>0</v>
      </c>
      <c r="FV286" s="5">
        <v>3230835</v>
      </c>
      <c r="FW286" s="5">
        <v>161727</v>
      </c>
      <c r="FX286" s="5">
        <v>1531010</v>
      </c>
      <c r="FY286" s="5">
        <v>0</v>
      </c>
      <c r="FZ286" s="5">
        <v>0</v>
      </c>
      <c r="GA286" s="5">
        <v>45000</v>
      </c>
      <c r="GB286" s="5">
        <v>0</v>
      </c>
      <c r="GC286" s="5">
        <v>3091103</v>
      </c>
      <c r="GD286" s="5">
        <v>186888</v>
      </c>
      <c r="GE286" s="5">
        <v>1845250</v>
      </c>
      <c r="GF286" s="5">
        <v>0</v>
      </c>
      <c r="GG286" s="5">
        <v>0</v>
      </c>
      <c r="GH286" s="5">
        <v>26500</v>
      </c>
      <c r="GI286" s="5">
        <v>0</v>
      </c>
      <c r="GJ286" s="5">
        <f>INDEX(Sheet1!$D$2:$D$434,MATCH(Data!B286,Sheet1!$B$2:$B$434,0))</f>
        <v>3779010</v>
      </c>
      <c r="GK286" s="5">
        <f>INDEX(Sheet1!$E$2:$E$434,MATCH(Data!B286,Sheet1!$B$2:$B$434,0))</f>
        <v>172488</v>
      </c>
      <c r="GL286" s="5">
        <f>INDEX(Sheet1!$H$2:$H$434,MATCH(Data!B286,Sheet1!$B$2:$B$434,0))</f>
        <v>1228700</v>
      </c>
      <c r="GM286" s="5">
        <f>INDEX(Sheet1!$K$2:$K$434,MATCH(Data!B286,Sheet1!$B$2:$B$434,0))</f>
        <v>0</v>
      </c>
      <c r="GN286" s="5">
        <f>INDEX(Sheet1!$F$2:$F$434,MATCH(Data!B286,Sheet1!$B$2:$B$434,0))</f>
        <v>0</v>
      </c>
      <c r="GO286" s="5">
        <f>INDEX(Sheet1!$I$2:$I$434,MATCH(Data!B286,Sheet1!$B$2:$B$434,0))</f>
        <v>10000</v>
      </c>
      <c r="GP286" s="5">
        <f>INDEX(Sheet1!$J$2:$J$434,MATCH(Data!B286,Sheet1!$B$2:$B$434,0))</f>
        <v>0</v>
      </c>
      <c r="GQ286" s="5">
        <v>3003773</v>
      </c>
      <c r="GR286" s="5">
        <v>162381</v>
      </c>
      <c r="GS286" s="5">
        <v>1755890</v>
      </c>
      <c r="GT286" s="5">
        <v>0</v>
      </c>
      <c r="GU286" s="5">
        <v>0</v>
      </c>
      <c r="GV286" s="5">
        <v>10000</v>
      </c>
      <c r="GW286" s="5">
        <v>0</v>
      </c>
    </row>
    <row r="287" spans="1:205" ht="12.75">
      <c r="A287" s="32">
        <v>490</v>
      </c>
      <c r="B287" s="32" t="s">
        <v>368</v>
      </c>
      <c r="C287" s="32">
        <v>1055696</v>
      </c>
      <c r="D287" s="32">
        <v>0</v>
      </c>
      <c r="E287" s="32">
        <v>529728</v>
      </c>
      <c r="F287" s="32">
        <v>0</v>
      </c>
      <c r="G287" s="32">
        <v>0</v>
      </c>
      <c r="H287" s="32">
        <v>0</v>
      </c>
      <c r="I287" s="32">
        <v>0</v>
      </c>
      <c r="J287" s="32">
        <v>958916</v>
      </c>
      <c r="K287" s="32">
        <v>0</v>
      </c>
      <c r="L287" s="32">
        <v>588753</v>
      </c>
      <c r="M287" s="32">
        <v>0</v>
      </c>
      <c r="N287" s="32">
        <v>0</v>
      </c>
      <c r="O287" s="32">
        <v>0</v>
      </c>
      <c r="P287" s="32">
        <v>0</v>
      </c>
      <c r="Q287" s="32">
        <v>867435</v>
      </c>
      <c r="R287" s="32">
        <v>0</v>
      </c>
      <c r="S287" s="32">
        <v>546227</v>
      </c>
      <c r="T287" s="32">
        <v>0</v>
      </c>
      <c r="U287" s="32">
        <v>0</v>
      </c>
      <c r="V287" s="32">
        <v>0</v>
      </c>
      <c r="W287" s="32">
        <v>0</v>
      </c>
      <c r="X287" s="32">
        <v>545581</v>
      </c>
      <c r="Y287" s="32">
        <v>0</v>
      </c>
      <c r="Z287" s="32">
        <v>534130</v>
      </c>
      <c r="AA287" s="32">
        <v>0</v>
      </c>
      <c r="AB287" s="32">
        <v>0</v>
      </c>
      <c r="AC287" s="32">
        <v>0</v>
      </c>
      <c r="AD287" s="32">
        <v>0</v>
      </c>
      <c r="AE287" s="32">
        <v>620995</v>
      </c>
      <c r="AF287" s="32">
        <v>0</v>
      </c>
      <c r="AG287" s="32">
        <v>520000</v>
      </c>
      <c r="AH287" s="32">
        <v>0</v>
      </c>
      <c r="AI287" s="32">
        <v>0</v>
      </c>
      <c r="AJ287" s="32">
        <v>0</v>
      </c>
      <c r="AK287" s="32">
        <v>0</v>
      </c>
      <c r="AL287" s="32">
        <v>637428</v>
      </c>
      <c r="AM287" s="32">
        <v>0</v>
      </c>
      <c r="AN287" s="32">
        <v>500000</v>
      </c>
      <c r="AO287" s="32">
        <v>0</v>
      </c>
      <c r="AP287" s="32">
        <v>0</v>
      </c>
      <c r="AQ287" s="32">
        <v>0</v>
      </c>
      <c r="AR287" s="32">
        <v>0</v>
      </c>
      <c r="AS287" s="32">
        <v>720006</v>
      </c>
      <c r="AT287" s="32">
        <v>0</v>
      </c>
      <c r="AU287" s="32">
        <v>500000</v>
      </c>
      <c r="AV287" s="32">
        <v>0</v>
      </c>
      <c r="AW287" s="32">
        <v>0</v>
      </c>
      <c r="AX287" s="32">
        <v>0</v>
      </c>
      <c r="AY287" s="32">
        <v>0</v>
      </c>
      <c r="AZ287" s="32">
        <v>1053988</v>
      </c>
      <c r="BA287" s="32">
        <v>0</v>
      </c>
      <c r="BB287" s="32">
        <v>500000</v>
      </c>
      <c r="BC287" s="32">
        <v>0</v>
      </c>
      <c r="BD287" s="32">
        <v>0</v>
      </c>
      <c r="BE287" s="32">
        <v>0</v>
      </c>
      <c r="BF287" s="32">
        <v>0</v>
      </c>
      <c r="BG287" s="32">
        <v>1048964</v>
      </c>
      <c r="BH287" s="32">
        <v>0</v>
      </c>
      <c r="BI287" s="32">
        <v>500000</v>
      </c>
      <c r="BJ287" s="32">
        <v>0</v>
      </c>
      <c r="BK287" s="32">
        <v>0</v>
      </c>
      <c r="BL287" s="32">
        <v>0</v>
      </c>
      <c r="BM287" s="32">
        <v>0</v>
      </c>
      <c r="BN287" s="32">
        <v>1067556</v>
      </c>
      <c r="BO287" s="32">
        <v>0</v>
      </c>
      <c r="BP287" s="32">
        <v>500000</v>
      </c>
      <c r="BQ287" s="32">
        <v>0</v>
      </c>
      <c r="BR287" s="32">
        <v>0</v>
      </c>
      <c r="BS287" s="32">
        <v>0</v>
      </c>
      <c r="BT287" s="32">
        <v>0</v>
      </c>
      <c r="BU287" s="32">
        <v>1014849</v>
      </c>
      <c r="BV287" s="32">
        <v>0</v>
      </c>
      <c r="BW287" s="32">
        <v>528562</v>
      </c>
      <c r="BX287" s="32">
        <v>0</v>
      </c>
      <c r="BY287" s="32">
        <v>0</v>
      </c>
      <c r="BZ287" s="32">
        <v>0</v>
      </c>
      <c r="CA287" s="32">
        <v>0</v>
      </c>
      <c r="CB287" s="32">
        <v>1293726</v>
      </c>
      <c r="CC287" s="32">
        <v>0</v>
      </c>
      <c r="CD287" s="32">
        <v>501524</v>
      </c>
      <c r="CE287" s="32">
        <v>0</v>
      </c>
      <c r="CF287" s="32">
        <v>0</v>
      </c>
      <c r="CG287" s="32">
        <v>0</v>
      </c>
      <c r="CH287" s="32">
        <v>0</v>
      </c>
      <c r="CI287" s="32">
        <v>1406974</v>
      </c>
      <c r="CK287" s="32">
        <v>509755</v>
      </c>
      <c r="CL287" s="32">
        <v>0</v>
      </c>
      <c r="CO287" s="32">
        <v>0</v>
      </c>
      <c r="CP287" s="32">
        <v>1426067</v>
      </c>
      <c r="CR287" s="32">
        <v>513271</v>
      </c>
      <c r="CS287" s="32">
        <v>0</v>
      </c>
      <c r="CV287" s="32">
        <v>0</v>
      </c>
      <c r="CW287" s="32">
        <v>1622237</v>
      </c>
      <c r="CY287" s="32">
        <v>516105</v>
      </c>
      <c r="CZ287" s="32">
        <v>0</v>
      </c>
      <c r="DC287" s="32">
        <v>0</v>
      </c>
      <c r="DD287" s="32">
        <v>1946039</v>
      </c>
      <c r="DF287" s="32">
        <v>517655</v>
      </c>
      <c r="DG287" s="32">
        <v>0</v>
      </c>
      <c r="DK287" s="32">
        <v>2200356</v>
      </c>
      <c r="DM287" s="32">
        <v>517690</v>
      </c>
      <c r="DN287" s="32">
        <v>0</v>
      </c>
      <c r="DR287" s="32">
        <v>2202061</v>
      </c>
      <c r="DT287" s="32">
        <v>516012</v>
      </c>
      <c r="DU287" s="32">
        <v>0</v>
      </c>
      <c r="DX287" s="35"/>
      <c r="DY287" s="36">
        <v>2507939</v>
      </c>
      <c r="DZ287" s="37"/>
      <c r="EA287" s="38">
        <v>61088</v>
      </c>
      <c r="EB287" s="32">
        <v>0</v>
      </c>
      <c r="EF287" s="32">
        <v>2307359</v>
      </c>
      <c r="EG287" s="32">
        <v>214754</v>
      </c>
      <c r="EI287" s="32">
        <v>0</v>
      </c>
      <c r="EM287" s="32">
        <v>2475348</v>
      </c>
      <c r="EN287" s="32">
        <v>214753</v>
      </c>
      <c r="EP287" s="32">
        <v>0</v>
      </c>
      <c r="ET287" s="32">
        <v>2481294</v>
      </c>
      <c r="EU287" s="32">
        <v>214752.86</v>
      </c>
      <c r="EW287" s="32">
        <v>0</v>
      </c>
      <c r="FA287" s="32">
        <v>2384058</v>
      </c>
      <c r="FB287" s="32">
        <v>214753</v>
      </c>
      <c r="FD287" s="32">
        <v>0</v>
      </c>
      <c r="FH287" s="32">
        <v>2389330</v>
      </c>
      <c r="FI287" s="32">
        <v>214753</v>
      </c>
      <c r="FK287" s="32">
        <v>0</v>
      </c>
      <c r="FM287" s="32"/>
      <c r="FO287" s="5">
        <v>2677526</v>
      </c>
      <c r="FP287" s="5">
        <v>214752.86</v>
      </c>
      <c r="FQ287" s="5">
        <v>0</v>
      </c>
      <c r="FR287" s="5">
        <v>0</v>
      </c>
      <c r="FS287" s="5">
        <v>0</v>
      </c>
      <c r="FT287" s="5">
        <v>0</v>
      </c>
      <c r="FU287" s="5">
        <v>0</v>
      </c>
      <c r="FV287" s="5">
        <v>2603000</v>
      </c>
      <c r="FW287" s="5">
        <v>140548</v>
      </c>
      <c r="FX287" s="5">
        <v>0</v>
      </c>
      <c r="FY287" s="5">
        <v>0</v>
      </c>
      <c r="FZ287" s="5">
        <v>0</v>
      </c>
      <c r="GA287" s="5">
        <v>127050</v>
      </c>
      <c r="GB287" s="5">
        <v>0</v>
      </c>
      <c r="GC287" s="5">
        <v>2932861</v>
      </c>
      <c r="GD287" s="5">
        <v>127618</v>
      </c>
      <c r="GE287" s="5">
        <v>0</v>
      </c>
      <c r="GF287" s="5">
        <v>0</v>
      </c>
      <c r="GG287" s="5">
        <v>0</v>
      </c>
      <c r="GH287" s="5">
        <v>45000</v>
      </c>
      <c r="GI287" s="5">
        <v>0</v>
      </c>
      <c r="GJ287" s="5">
        <f>INDEX(Sheet1!$D$2:$D$434,MATCH(Data!B287,Sheet1!$B$2:$B$434,0))</f>
        <v>2853605</v>
      </c>
      <c r="GK287" s="5">
        <f>INDEX(Sheet1!$E$2:$E$434,MATCH(Data!B287,Sheet1!$B$2:$B$434,0))</f>
        <v>115070</v>
      </c>
      <c r="GL287" s="5">
        <f>INDEX(Sheet1!$H$2:$H$434,MATCH(Data!B287,Sheet1!$B$2:$B$434,0))</f>
        <v>0</v>
      </c>
      <c r="GM287" s="5">
        <f>INDEX(Sheet1!$K$2:$K$434,MATCH(Data!B287,Sheet1!$B$2:$B$434,0))</f>
        <v>0</v>
      </c>
      <c r="GN287" s="5">
        <f>INDEX(Sheet1!$F$2:$F$434,MATCH(Data!B287,Sheet1!$B$2:$B$434,0))</f>
        <v>0</v>
      </c>
      <c r="GO287" s="5">
        <f>INDEX(Sheet1!$I$2:$I$434,MATCH(Data!B287,Sheet1!$B$2:$B$434,0))</f>
        <v>38000</v>
      </c>
      <c r="GP287" s="5">
        <f>INDEX(Sheet1!$J$2:$J$434,MATCH(Data!B287,Sheet1!$B$2:$B$434,0))</f>
        <v>0</v>
      </c>
      <c r="GQ287" s="5">
        <v>2814868</v>
      </c>
      <c r="GR287" s="5">
        <v>115068</v>
      </c>
      <c r="GS287" s="5">
        <v>0</v>
      </c>
      <c r="GT287" s="5">
        <v>0</v>
      </c>
      <c r="GU287" s="5">
        <v>0</v>
      </c>
      <c r="GV287" s="5">
        <v>80000</v>
      </c>
      <c r="GW287" s="5">
        <v>0</v>
      </c>
    </row>
    <row r="288" spans="1:205" ht="12.75">
      <c r="A288" s="32">
        <v>4270</v>
      </c>
      <c r="B288" s="32" t="s">
        <v>369</v>
      </c>
      <c r="C288" s="32">
        <v>1089621</v>
      </c>
      <c r="D288" s="32">
        <v>0</v>
      </c>
      <c r="E288" s="32">
        <v>69553</v>
      </c>
      <c r="F288" s="32">
        <v>0</v>
      </c>
      <c r="G288" s="32">
        <v>0</v>
      </c>
      <c r="H288" s="32">
        <v>8000</v>
      </c>
      <c r="I288" s="32">
        <v>0</v>
      </c>
      <c r="J288" s="32">
        <v>1051969.27</v>
      </c>
      <c r="K288" s="32">
        <v>0</v>
      </c>
      <c r="L288" s="32">
        <v>69552.73</v>
      </c>
      <c r="M288" s="32">
        <v>0</v>
      </c>
      <c r="N288" s="32">
        <v>0</v>
      </c>
      <c r="O288" s="32">
        <v>8000</v>
      </c>
      <c r="P288" s="32">
        <v>0</v>
      </c>
      <c r="Q288" s="32">
        <v>1015231</v>
      </c>
      <c r="R288" s="32">
        <v>0</v>
      </c>
      <c r="S288" s="32">
        <v>179780</v>
      </c>
      <c r="T288" s="32">
        <v>0</v>
      </c>
      <c r="U288" s="32">
        <v>0</v>
      </c>
      <c r="V288" s="32">
        <v>8000</v>
      </c>
      <c r="W288" s="32">
        <v>0</v>
      </c>
      <c r="X288" s="32">
        <v>915820</v>
      </c>
      <c r="Y288" s="32">
        <v>0</v>
      </c>
      <c r="Z288" s="32">
        <v>287848</v>
      </c>
      <c r="AA288" s="32">
        <v>0</v>
      </c>
      <c r="AB288" s="32">
        <v>0</v>
      </c>
      <c r="AC288" s="32">
        <v>8000</v>
      </c>
      <c r="AD288" s="32">
        <v>0</v>
      </c>
      <c r="AE288" s="32">
        <v>986449</v>
      </c>
      <c r="AF288" s="32">
        <v>0</v>
      </c>
      <c r="AG288" s="32">
        <v>275144</v>
      </c>
      <c r="AH288" s="32">
        <v>0</v>
      </c>
      <c r="AI288" s="32">
        <v>0</v>
      </c>
      <c r="AJ288" s="32">
        <v>8000</v>
      </c>
      <c r="AK288" s="32">
        <v>0</v>
      </c>
      <c r="AL288" s="32">
        <v>1045165</v>
      </c>
      <c r="AM288" s="32">
        <v>0</v>
      </c>
      <c r="AN288" s="32">
        <v>288922</v>
      </c>
      <c r="AO288" s="32">
        <v>0</v>
      </c>
      <c r="AP288" s="32">
        <v>0</v>
      </c>
      <c r="AQ288" s="32">
        <v>8000</v>
      </c>
      <c r="AR288" s="32">
        <v>0</v>
      </c>
      <c r="AS288" s="32">
        <v>1074904</v>
      </c>
      <c r="AT288" s="32">
        <v>35437</v>
      </c>
      <c r="AU288" s="32">
        <v>253828</v>
      </c>
      <c r="AV288" s="32">
        <v>0</v>
      </c>
      <c r="AW288" s="32">
        <v>0</v>
      </c>
      <c r="AX288" s="32">
        <v>8000</v>
      </c>
      <c r="AY288" s="32">
        <v>0</v>
      </c>
      <c r="AZ288" s="32">
        <v>1259360</v>
      </c>
      <c r="BA288" s="32">
        <v>35437</v>
      </c>
      <c r="BB288" s="32">
        <v>254328</v>
      </c>
      <c r="BC288" s="32">
        <v>0</v>
      </c>
      <c r="BD288" s="32">
        <v>0</v>
      </c>
      <c r="BE288" s="32">
        <v>8000</v>
      </c>
      <c r="BF288" s="32">
        <v>0</v>
      </c>
      <c r="BG288" s="32">
        <v>1179499</v>
      </c>
      <c r="BH288" s="32">
        <v>0</v>
      </c>
      <c r="BI288" s="32">
        <v>254328</v>
      </c>
      <c r="BJ288" s="32">
        <v>0</v>
      </c>
      <c r="BK288" s="32">
        <v>0</v>
      </c>
      <c r="BL288" s="32">
        <v>8000</v>
      </c>
      <c r="BM288" s="32">
        <v>0</v>
      </c>
      <c r="BN288" s="32">
        <v>1378222</v>
      </c>
      <c r="BO288" s="32">
        <v>0</v>
      </c>
      <c r="BP288" s="32">
        <v>254328</v>
      </c>
      <c r="BQ288" s="32">
        <v>0</v>
      </c>
      <c r="BR288" s="32">
        <v>0</v>
      </c>
      <c r="BS288" s="32">
        <v>26875</v>
      </c>
      <c r="BT288" s="32">
        <v>0</v>
      </c>
      <c r="BU288" s="32">
        <v>1368552</v>
      </c>
      <c r="BV288" s="32">
        <v>0</v>
      </c>
      <c r="BW288" s="32">
        <v>254328</v>
      </c>
      <c r="BX288" s="32">
        <v>0</v>
      </c>
      <c r="BY288" s="32">
        <v>0</v>
      </c>
      <c r="BZ288" s="32">
        <v>24780</v>
      </c>
      <c r="CA288" s="32">
        <v>0</v>
      </c>
      <c r="CB288" s="32">
        <v>1550222</v>
      </c>
      <c r="CC288" s="32">
        <v>0</v>
      </c>
      <c r="CD288" s="32">
        <v>254328</v>
      </c>
      <c r="CE288" s="32">
        <v>0</v>
      </c>
      <c r="CF288" s="32">
        <v>0</v>
      </c>
      <c r="CG288" s="32">
        <v>14841</v>
      </c>
      <c r="CH288" s="32">
        <v>0</v>
      </c>
      <c r="CI288" s="32">
        <v>1635526</v>
      </c>
      <c r="CK288" s="32">
        <v>254328</v>
      </c>
      <c r="CL288" s="32">
        <v>0</v>
      </c>
      <c r="CO288" s="32">
        <v>0</v>
      </c>
      <c r="CP288" s="32">
        <v>1828265</v>
      </c>
      <c r="CQ288" s="32">
        <v>42581</v>
      </c>
      <c r="CR288" s="32">
        <v>254328</v>
      </c>
      <c r="CS288" s="32">
        <v>0</v>
      </c>
      <c r="CU288" s="32">
        <v>15000</v>
      </c>
      <c r="CV288" s="32">
        <v>1250</v>
      </c>
      <c r="CW288" s="32">
        <v>2220946</v>
      </c>
      <c r="CX288" s="32">
        <v>42581</v>
      </c>
      <c r="CY288" s="32">
        <v>254328</v>
      </c>
      <c r="CZ288" s="32">
        <v>0</v>
      </c>
      <c r="DC288" s="32">
        <v>0</v>
      </c>
      <c r="DD288" s="32">
        <v>2608236</v>
      </c>
      <c r="DE288" s="32">
        <v>42581</v>
      </c>
      <c r="DF288" s="32">
        <v>254328</v>
      </c>
      <c r="DG288" s="32">
        <v>0</v>
      </c>
      <c r="DH288" s="32">
        <v>100000</v>
      </c>
      <c r="DI288" s="32">
        <v>15000</v>
      </c>
      <c r="DK288" s="32">
        <v>2663107</v>
      </c>
      <c r="DL288" s="32">
        <v>42581</v>
      </c>
      <c r="DM288" s="32">
        <v>254328</v>
      </c>
      <c r="DN288" s="32">
        <v>0</v>
      </c>
      <c r="DO288" s="32">
        <v>50000</v>
      </c>
      <c r="DP288" s="32">
        <v>7500</v>
      </c>
      <c r="DR288" s="32">
        <v>2768661</v>
      </c>
      <c r="DS288" s="32">
        <v>42581</v>
      </c>
      <c r="DT288" s="32">
        <v>254328</v>
      </c>
      <c r="DU288" s="32">
        <v>0</v>
      </c>
      <c r="DW288" s="32">
        <v>15000</v>
      </c>
      <c r="DX288" s="35"/>
      <c r="DY288" s="36">
        <v>2763362</v>
      </c>
      <c r="DZ288" s="36">
        <v>42581</v>
      </c>
      <c r="EA288" s="38">
        <v>254328</v>
      </c>
      <c r="EB288" s="32">
        <v>0</v>
      </c>
      <c r="ED288" s="32">
        <v>20000</v>
      </c>
      <c r="EF288" s="32">
        <v>2794620</v>
      </c>
      <c r="EH288" s="32">
        <v>254328</v>
      </c>
      <c r="EI288" s="32">
        <v>0</v>
      </c>
      <c r="EK288" s="32">
        <v>20000</v>
      </c>
      <c r="EM288" s="32">
        <v>2931127</v>
      </c>
      <c r="EO288" s="32">
        <v>254328</v>
      </c>
      <c r="EP288" s="32">
        <v>0</v>
      </c>
      <c r="ER288" s="32">
        <v>20000</v>
      </c>
      <c r="ET288" s="32">
        <v>2967701</v>
      </c>
      <c r="EV288" s="32">
        <v>70207</v>
      </c>
      <c r="EW288" s="32">
        <v>0</v>
      </c>
      <c r="EY288" s="32">
        <v>20000</v>
      </c>
      <c r="FA288" s="32">
        <v>3055159</v>
      </c>
      <c r="FD288" s="32">
        <v>0</v>
      </c>
      <c r="FF288" s="32">
        <v>10000</v>
      </c>
      <c r="FH288" s="32">
        <v>3172322</v>
      </c>
      <c r="FJ288" s="32"/>
      <c r="FK288" s="32">
        <v>0</v>
      </c>
      <c r="FM288" s="32">
        <v>16000</v>
      </c>
      <c r="FO288" s="5">
        <v>3222901</v>
      </c>
      <c r="FP288" s="5">
        <v>0</v>
      </c>
      <c r="FQ288" s="5">
        <v>0</v>
      </c>
      <c r="FR288" s="5">
        <v>0</v>
      </c>
      <c r="FS288" s="5">
        <v>0</v>
      </c>
      <c r="FT288" s="5">
        <v>15000</v>
      </c>
      <c r="FU288" s="5">
        <v>0</v>
      </c>
      <c r="FV288" s="5">
        <v>3277211</v>
      </c>
      <c r="FW288" s="5">
        <v>0</v>
      </c>
      <c r="FX288" s="5">
        <v>0</v>
      </c>
      <c r="FY288" s="5">
        <v>0</v>
      </c>
      <c r="FZ288" s="5">
        <v>0</v>
      </c>
      <c r="GA288" s="5">
        <v>15000</v>
      </c>
      <c r="GB288" s="5">
        <v>0</v>
      </c>
      <c r="GC288" s="5">
        <v>3487905</v>
      </c>
      <c r="GD288" s="5">
        <v>0</v>
      </c>
      <c r="GE288" s="5">
        <v>0</v>
      </c>
      <c r="GF288" s="5">
        <v>0</v>
      </c>
      <c r="GG288" s="5">
        <v>0</v>
      </c>
      <c r="GH288" s="5">
        <v>18000</v>
      </c>
      <c r="GI288" s="5">
        <v>0</v>
      </c>
      <c r="GJ288" s="5">
        <f>INDEX(Sheet1!$D$2:$D$434,MATCH(Data!B288,Sheet1!$B$2:$B$434,0))</f>
        <v>3149624</v>
      </c>
      <c r="GK288" s="5">
        <f>INDEX(Sheet1!$E$2:$E$434,MATCH(Data!B288,Sheet1!$B$2:$B$434,0))</f>
        <v>0</v>
      </c>
      <c r="GL288" s="5">
        <f>INDEX(Sheet1!$H$2:$H$434,MATCH(Data!B288,Sheet1!$B$2:$B$434,0))</f>
        <v>0</v>
      </c>
      <c r="GM288" s="5">
        <f>INDEX(Sheet1!$K$2:$K$434,MATCH(Data!B288,Sheet1!$B$2:$B$434,0))</f>
        <v>0</v>
      </c>
      <c r="GN288" s="5">
        <f>INDEX(Sheet1!$F$2:$F$434,MATCH(Data!B288,Sheet1!$B$2:$B$434,0))</f>
        <v>0</v>
      </c>
      <c r="GO288" s="5">
        <f>INDEX(Sheet1!$I$2:$I$434,MATCH(Data!B288,Sheet1!$B$2:$B$434,0))</f>
        <v>18000</v>
      </c>
      <c r="GP288" s="5">
        <f>INDEX(Sheet1!$J$2:$J$434,MATCH(Data!B288,Sheet1!$B$2:$B$434,0))</f>
        <v>0</v>
      </c>
      <c r="GQ288" s="5">
        <v>3226158</v>
      </c>
      <c r="GR288" s="5">
        <v>0</v>
      </c>
      <c r="GS288" s="5">
        <v>0</v>
      </c>
      <c r="GT288" s="5">
        <v>0</v>
      </c>
      <c r="GU288" s="5">
        <v>0</v>
      </c>
      <c r="GV288" s="5">
        <v>22000</v>
      </c>
      <c r="GW288" s="5">
        <v>0</v>
      </c>
    </row>
    <row r="289" spans="1:205" ht="12.75">
      <c r="A289" s="32">
        <v>4305</v>
      </c>
      <c r="B289" s="32" t="s">
        <v>370</v>
      </c>
      <c r="C289" s="32">
        <v>2180759</v>
      </c>
      <c r="D289" s="32">
        <v>0</v>
      </c>
      <c r="E289" s="32">
        <v>457327</v>
      </c>
      <c r="F289" s="32">
        <v>0</v>
      </c>
      <c r="G289" s="32">
        <v>0</v>
      </c>
      <c r="H289" s="32">
        <v>0</v>
      </c>
      <c r="I289" s="32">
        <v>0</v>
      </c>
      <c r="J289" s="32">
        <v>1945801</v>
      </c>
      <c r="K289" s="32">
        <v>0</v>
      </c>
      <c r="L289" s="32">
        <v>455220</v>
      </c>
      <c r="M289" s="32">
        <v>0</v>
      </c>
      <c r="N289" s="32">
        <v>0</v>
      </c>
      <c r="O289" s="32">
        <v>0</v>
      </c>
      <c r="P289" s="32">
        <v>0</v>
      </c>
      <c r="Q289" s="32">
        <v>1995145</v>
      </c>
      <c r="R289" s="32">
        <v>38400</v>
      </c>
      <c r="S289" s="32">
        <v>483566</v>
      </c>
      <c r="T289" s="32">
        <v>0</v>
      </c>
      <c r="U289" s="32">
        <v>0</v>
      </c>
      <c r="V289" s="32">
        <v>0</v>
      </c>
      <c r="W289" s="32">
        <v>0</v>
      </c>
      <c r="X289" s="32">
        <v>1376313</v>
      </c>
      <c r="Y289" s="32">
        <v>33164</v>
      </c>
      <c r="Z289" s="32">
        <v>508923</v>
      </c>
      <c r="AA289" s="32">
        <v>0</v>
      </c>
      <c r="AB289" s="32">
        <v>0</v>
      </c>
      <c r="AC289" s="32">
        <v>0</v>
      </c>
      <c r="AD289" s="32">
        <v>0</v>
      </c>
      <c r="AE289" s="32">
        <v>1457207</v>
      </c>
      <c r="AF289" s="32">
        <v>70126</v>
      </c>
      <c r="AG289" s="32">
        <v>517797</v>
      </c>
      <c r="AH289" s="32">
        <v>0</v>
      </c>
      <c r="AI289" s="32">
        <v>0</v>
      </c>
      <c r="AJ289" s="32">
        <v>0</v>
      </c>
      <c r="AK289" s="32">
        <v>0</v>
      </c>
      <c r="AL289" s="32">
        <v>1303267</v>
      </c>
      <c r="AM289" s="32">
        <v>115297</v>
      </c>
      <c r="AN289" s="32">
        <v>527547</v>
      </c>
      <c r="AO289" s="32">
        <v>0</v>
      </c>
      <c r="AP289" s="32">
        <v>0</v>
      </c>
      <c r="AQ289" s="32">
        <v>0</v>
      </c>
      <c r="AR289" s="32">
        <v>0</v>
      </c>
      <c r="AS289" s="32">
        <v>1459622</v>
      </c>
      <c r="AT289" s="32">
        <v>111792</v>
      </c>
      <c r="AU289" s="32">
        <v>529086</v>
      </c>
      <c r="AV289" s="32">
        <v>0</v>
      </c>
      <c r="AW289" s="32">
        <v>0</v>
      </c>
      <c r="AX289" s="32">
        <v>0</v>
      </c>
      <c r="AY289" s="32">
        <v>0</v>
      </c>
      <c r="AZ289" s="32">
        <v>1599114</v>
      </c>
      <c r="BA289" s="32">
        <v>35401</v>
      </c>
      <c r="BB289" s="32">
        <v>544573</v>
      </c>
      <c r="BC289" s="32">
        <v>0</v>
      </c>
      <c r="BD289" s="32">
        <v>0</v>
      </c>
      <c r="BE289" s="32">
        <v>0</v>
      </c>
      <c r="BF289" s="32">
        <v>0</v>
      </c>
      <c r="BG289" s="32">
        <v>1598804</v>
      </c>
      <c r="BH289" s="32">
        <v>0</v>
      </c>
      <c r="BI289" s="32">
        <v>438154</v>
      </c>
      <c r="BJ289" s="32">
        <v>0</v>
      </c>
      <c r="BK289" s="32">
        <v>0</v>
      </c>
      <c r="BL289" s="32">
        <v>0</v>
      </c>
      <c r="BM289" s="32">
        <v>0</v>
      </c>
      <c r="BN289" s="32">
        <v>1669980</v>
      </c>
      <c r="BO289" s="32">
        <v>136530</v>
      </c>
      <c r="BP289" s="32">
        <v>307875</v>
      </c>
      <c r="BQ289" s="32">
        <v>0</v>
      </c>
      <c r="BR289" s="32">
        <v>0</v>
      </c>
      <c r="BS289" s="32">
        <v>0</v>
      </c>
      <c r="BT289" s="32">
        <v>0</v>
      </c>
      <c r="BU289" s="32">
        <v>2111151</v>
      </c>
      <c r="BV289" s="32">
        <v>115257</v>
      </c>
      <c r="BW289" s="32">
        <v>0</v>
      </c>
      <c r="BX289" s="32">
        <v>0</v>
      </c>
      <c r="BY289" s="32">
        <v>0</v>
      </c>
      <c r="BZ289" s="32">
        <v>0</v>
      </c>
      <c r="CA289" s="32">
        <v>0</v>
      </c>
      <c r="CB289" s="32">
        <v>2376680</v>
      </c>
      <c r="CC289" s="32">
        <v>117379</v>
      </c>
      <c r="CD289" s="32">
        <v>0</v>
      </c>
      <c r="CE289" s="32">
        <v>0</v>
      </c>
      <c r="CF289" s="32">
        <v>0</v>
      </c>
      <c r="CG289" s="32">
        <v>0</v>
      </c>
      <c r="CH289" s="32">
        <v>0</v>
      </c>
      <c r="CI289" s="32">
        <v>2128724</v>
      </c>
      <c r="CJ289" s="32">
        <v>112954</v>
      </c>
      <c r="CK289" s="32">
        <v>232554</v>
      </c>
      <c r="CL289" s="32">
        <v>0</v>
      </c>
      <c r="CO289" s="32">
        <v>0</v>
      </c>
      <c r="CP289" s="32">
        <v>1898549</v>
      </c>
      <c r="CQ289" s="32">
        <v>108530</v>
      </c>
      <c r="CR289" s="32">
        <v>290938</v>
      </c>
      <c r="CS289" s="32">
        <v>0</v>
      </c>
      <c r="CV289" s="32">
        <v>0</v>
      </c>
      <c r="CW289" s="32">
        <v>2193463</v>
      </c>
      <c r="CY289" s="32">
        <v>368318</v>
      </c>
      <c r="CZ289" s="32">
        <v>0</v>
      </c>
      <c r="DC289" s="32">
        <v>0</v>
      </c>
      <c r="DD289" s="32">
        <v>2291180</v>
      </c>
      <c r="DF289" s="32">
        <v>399056</v>
      </c>
      <c r="DG289" s="32">
        <v>0</v>
      </c>
      <c r="DK289" s="32">
        <v>2222663</v>
      </c>
      <c r="DM289" s="32">
        <v>411775</v>
      </c>
      <c r="DN289" s="32">
        <v>0</v>
      </c>
      <c r="DR289" s="32">
        <v>2722272</v>
      </c>
      <c r="DT289" s="32">
        <v>416650</v>
      </c>
      <c r="DU289" s="32">
        <v>0</v>
      </c>
      <c r="DX289" s="35"/>
      <c r="DY289" s="36">
        <v>2641251</v>
      </c>
      <c r="DZ289" s="37"/>
      <c r="EA289" s="38">
        <v>425650</v>
      </c>
      <c r="EB289" s="32">
        <v>0</v>
      </c>
      <c r="EF289" s="32">
        <v>2781331</v>
      </c>
      <c r="EH289" s="32">
        <v>423900</v>
      </c>
      <c r="EI289" s="32">
        <v>0</v>
      </c>
      <c r="EM289" s="32">
        <v>2670326</v>
      </c>
      <c r="EO289" s="32">
        <v>404850</v>
      </c>
      <c r="EP289" s="32">
        <v>0</v>
      </c>
      <c r="ET289" s="32">
        <v>2584582</v>
      </c>
      <c r="EV289" s="32">
        <v>405488</v>
      </c>
      <c r="EW289" s="32">
        <v>0</v>
      </c>
      <c r="FA289" s="32">
        <v>2774459</v>
      </c>
      <c r="FC289" s="32">
        <v>404700</v>
      </c>
      <c r="FD289" s="32">
        <v>0</v>
      </c>
      <c r="FH289" s="32">
        <v>2822134</v>
      </c>
      <c r="FI289" s="32"/>
      <c r="FJ289" s="32">
        <v>403150</v>
      </c>
      <c r="FK289" s="32">
        <v>0</v>
      </c>
      <c r="FL289" s="32"/>
      <c r="FN289" s="32">
        <v>187</v>
      </c>
      <c r="FO289" s="5">
        <v>2558103</v>
      </c>
      <c r="FP289" s="5">
        <v>0</v>
      </c>
      <c r="FQ289" s="5">
        <v>406450</v>
      </c>
      <c r="FR289" s="5">
        <v>0</v>
      </c>
      <c r="FS289" s="5">
        <v>0</v>
      </c>
      <c r="FT289" s="5">
        <v>0</v>
      </c>
      <c r="FU289" s="5">
        <v>0</v>
      </c>
      <c r="FV289" s="5">
        <v>2551393</v>
      </c>
      <c r="FW289" s="5">
        <v>0</v>
      </c>
      <c r="FX289" s="5">
        <v>803750</v>
      </c>
      <c r="FY289" s="5">
        <v>0</v>
      </c>
      <c r="FZ289" s="5">
        <v>0</v>
      </c>
      <c r="GA289" s="5">
        <v>0</v>
      </c>
      <c r="GB289" s="5">
        <v>0</v>
      </c>
      <c r="GC289" s="5">
        <v>2879989</v>
      </c>
      <c r="GD289" s="5">
        <v>0</v>
      </c>
      <c r="GE289" s="5">
        <v>574100</v>
      </c>
      <c r="GF289" s="5">
        <v>0</v>
      </c>
      <c r="GG289" s="5">
        <v>0</v>
      </c>
      <c r="GH289" s="5">
        <v>0</v>
      </c>
      <c r="GI289" s="5">
        <v>0</v>
      </c>
      <c r="GJ289" s="5">
        <f>INDEX(Sheet1!$D$2:$D$434,MATCH(Data!B289,Sheet1!$B$2:$B$434,0))</f>
        <v>2818488</v>
      </c>
      <c r="GK289" s="5">
        <f>INDEX(Sheet1!$E$2:$E$434,MATCH(Data!B289,Sheet1!$B$2:$B$434,0))</f>
        <v>0</v>
      </c>
      <c r="GL289" s="5">
        <f>INDEX(Sheet1!$H$2:$H$434,MATCH(Data!B289,Sheet1!$B$2:$B$434,0))</f>
        <v>684050</v>
      </c>
      <c r="GM289" s="5">
        <f>INDEX(Sheet1!$K$2:$K$434,MATCH(Data!B289,Sheet1!$B$2:$B$434,0))</f>
        <v>0</v>
      </c>
      <c r="GN289" s="5">
        <f>INDEX(Sheet1!$F$2:$F$434,MATCH(Data!B289,Sheet1!$B$2:$B$434,0))</f>
        <v>0</v>
      </c>
      <c r="GO289" s="5">
        <f>INDEX(Sheet1!$I$2:$I$434,MATCH(Data!B289,Sheet1!$B$2:$B$434,0))</f>
        <v>0</v>
      </c>
      <c r="GP289" s="5">
        <f>INDEX(Sheet1!$J$2:$J$434,MATCH(Data!B289,Sheet1!$B$2:$B$434,0))</f>
        <v>0</v>
      </c>
      <c r="GQ289" s="5">
        <v>2651079</v>
      </c>
      <c r="GR289" s="5">
        <v>0</v>
      </c>
      <c r="GS289" s="5">
        <v>603000</v>
      </c>
      <c r="GT289" s="5">
        <v>0</v>
      </c>
      <c r="GU289" s="5">
        <v>0</v>
      </c>
      <c r="GV289" s="5">
        <v>0</v>
      </c>
      <c r="GW289" s="5">
        <v>0</v>
      </c>
    </row>
    <row r="290" spans="1:205" ht="12.75">
      <c r="A290" s="32">
        <v>4312</v>
      </c>
      <c r="B290" s="32" t="s">
        <v>371</v>
      </c>
      <c r="C290" s="32">
        <v>9888941</v>
      </c>
      <c r="D290" s="32">
        <v>0</v>
      </c>
      <c r="E290" s="32">
        <v>735389</v>
      </c>
      <c r="F290" s="32">
        <v>0</v>
      </c>
      <c r="G290" s="32">
        <v>0</v>
      </c>
      <c r="H290" s="32">
        <v>0</v>
      </c>
      <c r="I290" s="32">
        <v>0</v>
      </c>
      <c r="J290" s="32">
        <v>10559846</v>
      </c>
      <c r="K290" s="32">
        <v>0</v>
      </c>
      <c r="L290" s="32">
        <v>765757</v>
      </c>
      <c r="M290" s="32">
        <v>0</v>
      </c>
      <c r="N290" s="32">
        <v>0</v>
      </c>
      <c r="O290" s="32">
        <v>0</v>
      </c>
      <c r="P290" s="32">
        <v>0</v>
      </c>
      <c r="Q290" s="32">
        <v>11069567</v>
      </c>
      <c r="R290" s="32">
        <v>0</v>
      </c>
      <c r="S290" s="32">
        <v>1248914</v>
      </c>
      <c r="T290" s="32">
        <v>0</v>
      </c>
      <c r="U290" s="32">
        <v>0</v>
      </c>
      <c r="V290" s="32">
        <v>0</v>
      </c>
      <c r="W290" s="32">
        <v>29983</v>
      </c>
      <c r="X290" s="32">
        <v>10346140</v>
      </c>
      <c r="Y290" s="32">
        <v>0</v>
      </c>
      <c r="Z290" s="32">
        <v>1254118</v>
      </c>
      <c r="AA290" s="32">
        <v>0</v>
      </c>
      <c r="AB290" s="32">
        <v>0</v>
      </c>
      <c r="AC290" s="32">
        <v>0</v>
      </c>
      <c r="AD290" s="32">
        <v>9679</v>
      </c>
      <c r="AE290" s="32">
        <v>11423224</v>
      </c>
      <c r="AF290" s="32">
        <v>159716</v>
      </c>
      <c r="AG290" s="32">
        <v>1244255</v>
      </c>
      <c r="AH290" s="32">
        <v>0</v>
      </c>
      <c r="AI290" s="32">
        <v>0</v>
      </c>
      <c r="AJ290" s="32">
        <v>0</v>
      </c>
      <c r="AK290" s="32">
        <v>3238</v>
      </c>
      <c r="AL290" s="32">
        <v>12156186</v>
      </c>
      <c r="AM290" s="32">
        <v>159716</v>
      </c>
      <c r="AN290" s="32">
        <v>1162105</v>
      </c>
      <c r="AO290" s="32">
        <v>0</v>
      </c>
      <c r="AP290" s="32">
        <v>0</v>
      </c>
      <c r="AQ290" s="32">
        <v>0</v>
      </c>
      <c r="AR290" s="32">
        <v>2865</v>
      </c>
      <c r="AS290" s="32">
        <v>12234359</v>
      </c>
      <c r="AT290" s="32">
        <v>159716</v>
      </c>
      <c r="AU290" s="32">
        <v>1222138</v>
      </c>
      <c r="AV290" s="32">
        <v>0</v>
      </c>
      <c r="AW290" s="32">
        <v>0</v>
      </c>
      <c r="AX290" s="32">
        <v>0</v>
      </c>
      <c r="AY290" s="32">
        <v>4892</v>
      </c>
      <c r="AZ290" s="32">
        <v>13653632</v>
      </c>
      <c r="BA290" s="32">
        <v>70014</v>
      </c>
      <c r="BB290" s="32">
        <v>1219328</v>
      </c>
      <c r="BC290" s="32">
        <v>0</v>
      </c>
      <c r="BD290" s="32">
        <v>0</v>
      </c>
      <c r="BE290" s="32">
        <v>0</v>
      </c>
      <c r="BF290" s="32">
        <v>4093</v>
      </c>
      <c r="BG290" s="32">
        <v>14714283</v>
      </c>
      <c r="BH290" s="32">
        <v>0</v>
      </c>
      <c r="BI290" s="32">
        <v>2140783.07</v>
      </c>
      <c r="BJ290" s="32">
        <v>0</v>
      </c>
      <c r="BK290" s="32">
        <v>0</v>
      </c>
      <c r="BL290" s="32">
        <v>0</v>
      </c>
      <c r="BM290" s="32">
        <v>8955.18</v>
      </c>
      <c r="BN290" s="32">
        <v>16372459</v>
      </c>
      <c r="BO290" s="32">
        <v>0</v>
      </c>
      <c r="BP290" s="32">
        <v>2182849</v>
      </c>
      <c r="BQ290" s="32">
        <v>0</v>
      </c>
      <c r="BR290" s="32">
        <v>0</v>
      </c>
      <c r="BS290" s="32">
        <v>0</v>
      </c>
      <c r="BT290" s="32">
        <v>4626</v>
      </c>
      <c r="BU290" s="32">
        <v>17169732</v>
      </c>
      <c r="BV290" s="32">
        <v>215625</v>
      </c>
      <c r="BW290" s="32">
        <v>2479615</v>
      </c>
      <c r="BX290" s="32">
        <v>0</v>
      </c>
      <c r="BY290" s="32">
        <v>0</v>
      </c>
      <c r="BZ290" s="32">
        <v>0</v>
      </c>
      <c r="CA290" s="32">
        <v>8608</v>
      </c>
      <c r="CB290" s="32">
        <v>18275337</v>
      </c>
      <c r="CC290" s="32">
        <v>291898</v>
      </c>
      <c r="CD290" s="32">
        <v>2428504</v>
      </c>
      <c r="CE290" s="32">
        <v>0</v>
      </c>
      <c r="CF290" s="32">
        <v>0</v>
      </c>
      <c r="CG290" s="32">
        <v>0</v>
      </c>
      <c r="CH290" s="32">
        <v>11131</v>
      </c>
      <c r="CI290" s="32">
        <v>18924180</v>
      </c>
      <c r="CJ290" s="32">
        <v>375663.88</v>
      </c>
      <c r="CK290" s="32">
        <v>2631779</v>
      </c>
      <c r="CL290" s="32">
        <v>0</v>
      </c>
      <c r="CO290" s="32">
        <v>25010.87</v>
      </c>
      <c r="CP290" s="32">
        <v>19597398</v>
      </c>
      <c r="CQ290" s="32">
        <v>375926.38</v>
      </c>
      <c r="CR290" s="32">
        <v>2753665.25</v>
      </c>
      <c r="CS290" s="32">
        <v>0</v>
      </c>
      <c r="CV290" s="32">
        <v>18409.27</v>
      </c>
      <c r="CW290" s="32">
        <v>20171212</v>
      </c>
      <c r="CX290" s="32">
        <v>402299.2</v>
      </c>
      <c r="CY290" s="32">
        <v>2870956.5</v>
      </c>
      <c r="CZ290" s="32">
        <v>0</v>
      </c>
      <c r="DC290" s="32">
        <v>5574.71</v>
      </c>
      <c r="DD290" s="32">
        <v>20637234</v>
      </c>
      <c r="DE290" s="32">
        <v>370887.63</v>
      </c>
      <c r="DF290" s="32">
        <v>3002279.25</v>
      </c>
      <c r="DG290" s="32">
        <v>0</v>
      </c>
      <c r="DH290" s="32">
        <v>125000</v>
      </c>
      <c r="DJ290" s="32">
        <v>63663.57</v>
      </c>
      <c r="DK290" s="32">
        <v>21762387.62</v>
      </c>
      <c r="DL290" s="32">
        <v>290891.38</v>
      </c>
      <c r="DM290" s="32">
        <v>2986512.38</v>
      </c>
      <c r="DN290" s="32">
        <v>0</v>
      </c>
      <c r="DO290" s="32">
        <v>75000</v>
      </c>
      <c r="DQ290" s="32">
        <v>5242.53</v>
      </c>
      <c r="DR290" s="32">
        <v>22917377</v>
      </c>
      <c r="DS290" s="32">
        <v>317622</v>
      </c>
      <c r="DT290" s="32">
        <v>2975640</v>
      </c>
      <c r="DU290" s="32">
        <v>0</v>
      </c>
      <c r="DV290" s="32">
        <v>75000</v>
      </c>
      <c r="DX290" s="38">
        <v>5753.73</v>
      </c>
      <c r="DY290" s="36">
        <v>22132713</v>
      </c>
      <c r="DZ290" s="36">
        <v>319950</v>
      </c>
      <c r="EA290" s="38">
        <v>3194384.5</v>
      </c>
      <c r="EB290" s="32">
        <v>0</v>
      </c>
      <c r="EC290" s="32">
        <v>75000</v>
      </c>
      <c r="EE290" s="32">
        <v>9411.9</v>
      </c>
      <c r="EF290" s="32">
        <v>22470933</v>
      </c>
      <c r="EG290" s="32">
        <v>265850</v>
      </c>
      <c r="EH290" s="32">
        <v>3178252</v>
      </c>
      <c r="EI290" s="32">
        <v>0</v>
      </c>
      <c r="EJ290" s="32">
        <v>125000</v>
      </c>
      <c r="EL290" s="32">
        <v>32481</v>
      </c>
      <c r="EM290" s="32">
        <v>23715420</v>
      </c>
      <c r="EN290" s="32">
        <v>266738</v>
      </c>
      <c r="EO290" s="32">
        <v>3184339</v>
      </c>
      <c r="EP290" s="32">
        <v>0</v>
      </c>
      <c r="EQ290" s="32">
        <v>125000</v>
      </c>
      <c r="ES290" s="32">
        <v>9232</v>
      </c>
      <c r="ET290" s="32">
        <v>22591990</v>
      </c>
      <c r="EU290" s="32">
        <v>223613</v>
      </c>
      <c r="EV290" s="32">
        <v>2719426</v>
      </c>
      <c r="EW290" s="32">
        <v>0</v>
      </c>
      <c r="EX290" s="32">
        <v>400000</v>
      </c>
      <c r="EZ290" s="32">
        <v>4664</v>
      </c>
      <c r="FA290" s="32">
        <v>23058176</v>
      </c>
      <c r="FB290" s="32">
        <v>416838</v>
      </c>
      <c r="FC290" s="32">
        <v>2723526</v>
      </c>
      <c r="FD290" s="32">
        <v>0</v>
      </c>
      <c r="FE290" s="32">
        <v>300000</v>
      </c>
      <c r="FG290" s="32">
        <v>1143</v>
      </c>
      <c r="FH290" s="32">
        <v>22660442</v>
      </c>
      <c r="FI290" s="32">
        <v>507255</v>
      </c>
      <c r="FJ290" s="32">
        <v>2720726</v>
      </c>
      <c r="FK290" s="32">
        <v>0</v>
      </c>
      <c r="FL290" s="32">
        <v>550000</v>
      </c>
      <c r="FM290" s="32"/>
      <c r="FN290" s="32">
        <v>2101</v>
      </c>
      <c r="FO290" s="5">
        <v>22971641</v>
      </c>
      <c r="FP290" s="5">
        <v>311645</v>
      </c>
      <c r="FQ290" s="5">
        <v>2595625</v>
      </c>
      <c r="FR290" s="5">
        <v>0</v>
      </c>
      <c r="FS290" s="5">
        <v>330000</v>
      </c>
      <c r="FT290" s="5">
        <v>0</v>
      </c>
      <c r="FU290" s="5">
        <v>28</v>
      </c>
      <c r="FV290" s="5">
        <v>22292782</v>
      </c>
      <c r="FW290" s="5">
        <v>253793</v>
      </c>
      <c r="FX290" s="5">
        <v>3204800</v>
      </c>
      <c r="FY290" s="5">
        <v>0</v>
      </c>
      <c r="FZ290" s="5">
        <v>300000</v>
      </c>
      <c r="GA290" s="5">
        <v>0</v>
      </c>
      <c r="GB290" s="5">
        <v>528</v>
      </c>
      <c r="GC290" s="5">
        <v>21251309</v>
      </c>
      <c r="GD290" s="5">
        <v>241667.5</v>
      </c>
      <c r="GE290" s="5">
        <v>6266124</v>
      </c>
      <c r="GF290" s="5">
        <v>0</v>
      </c>
      <c r="GG290" s="5">
        <v>10000</v>
      </c>
      <c r="GH290" s="5">
        <v>0</v>
      </c>
      <c r="GI290" s="5">
        <v>161.22</v>
      </c>
      <c r="GJ290" s="5">
        <f>INDEX(Sheet1!$D$2:$D$434,MATCH(Data!B290,Sheet1!$B$2:$B$434,0))</f>
        <v>23259176</v>
      </c>
      <c r="GK290" s="5">
        <f>INDEX(Sheet1!$E$2:$E$434,MATCH(Data!B290,Sheet1!$B$2:$B$434,0))</f>
        <v>0</v>
      </c>
      <c r="GL290" s="5">
        <f>INDEX(Sheet1!$H$2:$H$434,MATCH(Data!B290,Sheet1!$B$2:$B$434,0))</f>
        <v>5317394</v>
      </c>
      <c r="GM290" s="5">
        <f>INDEX(Sheet1!$K$2:$K$434,MATCH(Data!B290,Sheet1!$B$2:$B$434,0))</f>
        <v>0</v>
      </c>
      <c r="GN290" s="5">
        <f>INDEX(Sheet1!$F$2:$F$434,MATCH(Data!B290,Sheet1!$B$2:$B$434,0))</f>
        <v>10000</v>
      </c>
      <c r="GO290" s="5">
        <f>INDEX(Sheet1!$I$2:$I$434,MATCH(Data!B290,Sheet1!$B$2:$B$434,0))</f>
        <v>0</v>
      </c>
      <c r="GP290" s="5">
        <f>INDEX(Sheet1!$J$2:$J$434,MATCH(Data!B290,Sheet1!$B$2:$B$434,0))</f>
        <v>0</v>
      </c>
      <c r="GQ290" s="5">
        <v>21985924</v>
      </c>
      <c r="GR290" s="5">
        <v>0</v>
      </c>
      <c r="GS290" s="5">
        <v>6270528</v>
      </c>
      <c r="GT290" s="5">
        <v>0</v>
      </c>
      <c r="GU290" s="5">
        <v>10000</v>
      </c>
      <c r="GV290" s="5">
        <v>0</v>
      </c>
      <c r="GW290" s="5">
        <v>306</v>
      </c>
    </row>
    <row r="291" spans="1:205" ht="12.75">
      <c r="A291" s="32">
        <v>4330</v>
      </c>
      <c r="B291" s="32" t="s">
        <v>372</v>
      </c>
      <c r="C291" s="32">
        <v>1472200</v>
      </c>
      <c r="D291" s="32">
        <v>0</v>
      </c>
      <c r="E291" s="32">
        <v>22853</v>
      </c>
      <c r="F291" s="32">
        <v>0</v>
      </c>
      <c r="G291" s="32">
        <v>0</v>
      </c>
      <c r="H291" s="32">
        <v>0</v>
      </c>
      <c r="I291" s="32">
        <v>0</v>
      </c>
      <c r="J291" s="32">
        <v>1582612</v>
      </c>
      <c r="K291" s="32">
        <v>0</v>
      </c>
      <c r="L291" s="32">
        <v>27191</v>
      </c>
      <c r="M291" s="32">
        <v>0</v>
      </c>
      <c r="N291" s="32">
        <v>0</v>
      </c>
      <c r="O291" s="32">
        <v>0</v>
      </c>
      <c r="P291" s="32">
        <v>537</v>
      </c>
      <c r="Q291" s="32">
        <v>1667335</v>
      </c>
      <c r="R291" s="32">
        <v>0</v>
      </c>
      <c r="S291" s="32">
        <v>301445</v>
      </c>
      <c r="T291" s="32">
        <v>0</v>
      </c>
      <c r="U291" s="32">
        <v>0</v>
      </c>
      <c r="V291" s="32">
        <v>0</v>
      </c>
      <c r="W291" s="32">
        <v>0</v>
      </c>
      <c r="X291" s="32">
        <v>1608994</v>
      </c>
      <c r="Y291" s="32">
        <v>0</v>
      </c>
      <c r="Z291" s="32">
        <v>232018</v>
      </c>
      <c r="AA291" s="32">
        <v>0</v>
      </c>
      <c r="AB291" s="32">
        <v>0</v>
      </c>
      <c r="AC291" s="32">
        <v>0</v>
      </c>
      <c r="AD291" s="32">
        <v>0</v>
      </c>
      <c r="AE291" s="32">
        <v>1649983</v>
      </c>
      <c r="AF291" s="32">
        <v>0</v>
      </c>
      <c r="AG291" s="32">
        <v>314894</v>
      </c>
      <c r="AH291" s="32">
        <v>0</v>
      </c>
      <c r="AI291" s="32">
        <v>0</v>
      </c>
      <c r="AJ291" s="32">
        <v>0</v>
      </c>
      <c r="AK291" s="32">
        <v>0</v>
      </c>
      <c r="AL291" s="32">
        <v>1712625</v>
      </c>
      <c r="AM291" s="32">
        <v>0</v>
      </c>
      <c r="AN291" s="32">
        <v>341952</v>
      </c>
      <c r="AO291" s="32">
        <v>0</v>
      </c>
      <c r="AP291" s="32">
        <v>0</v>
      </c>
      <c r="AQ291" s="32">
        <v>0</v>
      </c>
      <c r="AR291" s="32">
        <v>0</v>
      </c>
      <c r="AS291" s="32">
        <v>1760671</v>
      </c>
      <c r="AT291" s="32">
        <v>0</v>
      </c>
      <c r="AU291" s="32">
        <v>313279</v>
      </c>
      <c r="AV291" s="32">
        <v>0</v>
      </c>
      <c r="AW291" s="32">
        <v>0</v>
      </c>
      <c r="AX291" s="32">
        <v>0</v>
      </c>
      <c r="AY291" s="32">
        <v>0</v>
      </c>
      <c r="AZ291" s="32">
        <v>1867311</v>
      </c>
      <c r="BA291" s="32">
        <v>9897</v>
      </c>
      <c r="BB291" s="32">
        <v>322578</v>
      </c>
      <c r="BC291" s="32">
        <v>0</v>
      </c>
      <c r="BD291" s="32">
        <v>0</v>
      </c>
      <c r="BE291" s="32">
        <v>0</v>
      </c>
      <c r="BF291" s="32">
        <v>0</v>
      </c>
      <c r="BG291" s="32">
        <v>1868119</v>
      </c>
      <c r="BH291" s="32">
        <v>2896.57</v>
      </c>
      <c r="BI291" s="32">
        <v>330679.63</v>
      </c>
      <c r="BJ291" s="32">
        <v>0</v>
      </c>
      <c r="BK291" s="32">
        <v>0</v>
      </c>
      <c r="BL291" s="32">
        <v>0</v>
      </c>
      <c r="BM291" s="32">
        <v>0</v>
      </c>
      <c r="BN291" s="32">
        <v>1833492</v>
      </c>
      <c r="BO291" s="32">
        <v>3897</v>
      </c>
      <c r="BP291" s="32">
        <v>335635</v>
      </c>
      <c r="BQ291" s="32">
        <v>0</v>
      </c>
      <c r="BR291" s="32">
        <v>0</v>
      </c>
      <c r="BS291" s="32">
        <v>0</v>
      </c>
      <c r="BT291" s="32">
        <v>0</v>
      </c>
      <c r="BU291" s="32">
        <v>2289756</v>
      </c>
      <c r="BV291" s="32">
        <v>2897</v>
      </c>
      <c r="BW291" s="32">
        <v>341828</v>
      </c>
      <c r="BX291" s="32">
        <v>0</v>
      </c>
      <c r="BY291" s="32">
        <v>0</v>
      </c>
      <c r="BZ291" s="32">
        <v>5000</v>
      </c>
      <c r="CA291" s="32">
        <v>0</v>
      </c>
      <c r="CB291" s="32">
        <v>2260290</v>
      </c>
      <c r="CC291" s="32">
        <v>2742</v>
      </c>
      <c r="CD291" s="32">
        <v>351738</v>
      </c>
      <c r="CE291" s="32">
        <v>0</v>
      </c>
      <c r="CF291" s="32">
        <v>0</v>
      </c>
      <c r="CG291" s="32">
        <v>5000</v>
      </c>
      <c r="CH291" s="32">
        <v>0</v>
      </c>
      <c r="CI291" s="32">
        <v>2246811</v>
      </c>
      <c r="CJ291" s="32">
        <v>19165</v>
      </c>
      <c r="CK291" s="32">
        <v>365694</v>
      </c>
      <c r="CL291" s="32">
        <v>0</v>
      </c>
      <c r="CO291" s="32">
        <v>0</v>
      </c>
      <c r="CP291" s="32">
        <v>2488178.55</v>
      </c>
      <c r="CQ291" s="32">
        <v>19165.45</v>
      </c>
      <c r="CR291" s="32">
        <v>368192.5</v>
      </c>
      <c r="CS291" s="32">
        <v>0</v>
      </c>
      <c r="CV291" s="32">
        <v>0</v>
      </c>
      <c r="CW291" s="32">
        <v>2555920.55</v>
      </c>
      <c r="CX291" s="32">
        <v>19165.45</v>
      </c>
      <c r="CY291" s="32">
        <v>381149.5</v>
      </c>
      <c r="CZ291" s="32">
        <v>0</v>
      </c>
      <c r="DC291" s="32">
        <v>0</v>
      </c>
      <c r="DD291" s="32">
        <v>2627804</v>
      </c>
      <c r="DE291" s="32">
        <v>19165</v>
      </c>
      <c r="DF291" s="32">
        <v>372988</v>
      </c>
      <c r="DG291" s="32">
        <v>0</v>
      </c>
      <c r="DK291" s="32">
        <v>2603938.5</v>
      </c>
      <c r="DL291" s="32">
        <v>19165.45</v>
      </c>
      <c r="DM291" s="32">
        <v>383837.5</v>
      </c>
      <c r="DN291" s="32">
        <v>0</v>
      </c>
      <c r="DP291" s="32">
        <v>2000</v>
      </c>
      <c r="DR291" s="32">
        <v>2492861.55</v>
      </c>
      <c r="DS291" s="32">
        <v>19165.45</v>
      </c>
      <c r="DT291" s="32">
        <v>389162.5</v>
      </c>
      <c r="DU291" s="32">
        <v>0</v>
      </c>
      <c r="DW291" s="32">
        <v>2000</v>
      </c>
      <c r="DX291" s="35"/>
      <c r="DY291" s="36">
        <v>2357989</v>
      </c>
      <c r="DZ291" s="36">
        <v>19165.45</v>
      </c>
      <c r="EA291" s="38">
        <v>403000</v>
      </c>
      <c r="EB291" s="32">
        <v>0</v>
      </c>
      <c r="ED291" s="32">
        <v>2000</v>
      </c>
      <c r="EF291" s="32">
        <v>2416000</v>
      </c>
      <c r="EG291" s="32">
        <v>19165</v>
      </c>
      <c r="EH291" s="32">
        <v>405313</v>
      </c>
      <c r="EI291" s="32">
        <v>0</v>
      </c>
      <c r="EK291" s="32">
        <v>8000</v>
      </c>
      <c r="EM291" s="32">
        <v>2456947</v>
      </c>
      <c r="EN291" s="32">
        <v>19165.45</v>
      </c>
      <c r="EO291" s="32">
        <v>412012.5</v>
      </c>
      <c r="EP291" s="32">
        <v>0</v>
      </c>
      <c r="ER291" s="32">
        <v>8000</v>
      </c>
      <c r="ET291" s="32">
        <v>2447829.55</v>
      </c>
      <c r="EU291" s="32">
        <v>19165.45</v>
      </c>
      <c r="EV291" s="32">
        <v>412593.75</v>
      </c>
      <c r="EW291" s="32">
        <v>0</v>
      </c>
      <c r="EY291" s="32">
        <v>8000</v>
      </c>
      <c r="FA291" s="32">
        <v>2790774.55</v>
      </c>
      <c r="FB291" s="32">
        <v>19165.45</v>
      </c>
      <c r="FD291" s="32">
        <v>0</v>
      </c>
      <c r="FF291" s="32">
        <v>28000</v>
      </c>
      <c r="FH291" s="32">
        <v>2842268</v>
      </c>
      <c r="FI291" s="32">
        <v>2244</v>
      </c>
      <c r="FK291" s="32">
        <v>0</v>
      </c>
      <c r="FM291" s="32">
        <v>36543</v>
      </c>
      <c r="FO291" s="5">
        <v>2864982</v>
      </c>
      <c r="FP291" s="5">
        <v>0</v>
      </c>
      <c r="FQ291" s="5">
        <v>0</v>
      </c>
      <c r="FR291" s="5">
        <v>0</v>
      </c>
      <c r="FS291" s="5">
        <v>0</v>
      </c>
      <c r="FT291" s="5">
        <v>39443</v>
      </c>
      <c r="FU291" s="5">
        <v>0</v>
      </c>
      <c r="FV291" s="5">
        <v>2934141</v>
      </c>
      <c r="FW291" s="5">
        <v>0</v>
      </c>
      <c r="FX291" s="5">
        <v>0</v>
      </c>
      <c r="FY291" s="5">
        <v>0</v>
      </c>
      <c r="FZ291" s="5">
        <v>0</v>
      </c>
      <c r="GA291" s="5">
        <v>75497</v>
      </c>
      <c r="GB291" s="5">
        <v>0</v>
      </c>
      <c r="GC291" s="5">
        <v>2925155</v>
      </c>
      <c r="GD291" s="5">
        <v>0</v>
      </c>
      <c r="GE291" s="5">
        <v>0</v>
      </c>
      <c r="GF291" s="5">
        <v>0</v>
      </c>
      <c r="GG291" s="5">
        <v>0</v>
      </c>
      <c r="GH291" s="5">
        <v>92731</v>
      </c>
      <c r="GI291" s="5">
        <v>0</v>
      </c>
      <c r="GJ291" s="5">
        <f>INDEX(Sheet1!$D$2:$D$434,MATCH(Data!B291,Sheet1!$B$2:$B$434,0))</f>
        <v>2879318</v>
      </c>
      <c r="GK291" s="5">
        <f>INDEX(Sheet1!$E$2:$E$434,MATCH(Data!B291,Sheet1!$B$2:$B$434,0))</f>
        <v>0</v>
      </c>
      <c r="GL291" s="5">
        <f>INDEX(Sheet1!$H$2:$H$434,MATCH(Data!B291,Sheet1!$B$2:$B$434,0))</f>
        <v>0</v>
      </c>
      <c r="GM291" s="5">
        <f>INDEX(Sheet1!$K$2:$K$434,MATCH(Data!B291,Sheet1!$B$2:$B$434,0))</f>
        <v>0</v>
      </c>
      <c r="GN291" s="5">
        <f>INDEX(Sheet1!$F$2:$F$434,MATCH(Data!B291,Sheet1!$B$2:$B$434,0))</f>
        <v>0</v>
      </c>
      <c r="GO291" s="5">
        <f>INDEX(Sheet1!$I$2:$I$434,MATCH(Data!B291,Sheet1!$B$2:$B$434,0))</f>
        <v>116302</v>
      </c>
      <c r="GP291" s="5">
        <f>INDEX(Sheet1!$J$2:$J$434,MATCH(Data!B291,Sheet1!$B$2:$B$434,0))</f>
        <v>0</v>
      </c>
      <c r="GQ291" s="5">
        <v>2671988</v>
      </c>
      <c r="GR291" s="5">
        <v>0</v>
      </c>
      <c r="GS291" s="5">
        <v>0</v>
      </c>
      <c r="GT291" s="5">
        <v>0</v>
      </c>
      <c r="GU291" s="5">
        <v>0</v>
      </c>
      <c r="GV291" s="5">
        <v>90000</v>
      </c>
      <c r="GW291" s="5">
        <v>0</v>
      </c>
    </row>
    <row r="292" spans="1:205" ht="12.75">
      <c r="A292" s="32">
        <v>4347</v>
      </c>
      <c r="B292" s="32" t="s">
        <v>373</v>
      </c>
      <c r="C292" s="32">
        <v>2751300</v>
      </c>
      <c r="D292" s="32">
        <v>0</v>
      </c>
      <c r="E292" s="32">
        <v>348699</v>
      </c>
      <c r="F292" s="32">
        <v>0</v>
      </c>
      <c r="G292" s="32">
        <v>0</v>
      </c>
      <c r="H292" s="32">
        <v>0</v>
      </c>
      <c r="I292" s="32">
        <v>0</v>
      </c>
      <c r="J292" s="32">
        <v>2755517</v>
      </c>
      <c r="K292" s="32">
        <v>0</v>
      </c>
      <c r="L292" s="32">
        <v>328000</v>
      </c>
      <c r="M292" s="32">
        <v>0</v>
      </c>
      <c r="N292" s="32">
        <v>0</v>
      </c>
      <c r="O292" s="32">
        <v>0</v>
      </c>
      <c r="P292" s="32">
        <v>483</v>
      </c>
      <c r="Q292" s="32">
        <v>2726303</v>
      </c>
      <c r="R292" s="32">
        <v>0</v>
      </c>
      <c r="S292" s="32">
        <v>250000</v>
      </c>
      <c r="T292" s="32">
        <v>0</v>
      </c>
      <c r="U292" s="32">
        <v>0</v>
      </c>
      <c r="V292" s="32">
        <v>12000</v>
      </c>
      <c r="W292" s="32">
        <v>531</v>
      </c>
      <c r="X292" s="32">
        <v>2031687</v>
      </c>
      <c r="Y292" s="32">
        <v>0</v>
      </c>
      <c r="Z292" s="32">
        <v>307469</v>
      </c>
      <c r="AA292" s="32">
        <v>0</v>
      </c>
      <c r="AB292" s="32">
        <v>0</v>
      </c>
      <c r="AC292" s="32">
        <v>15000</v>
      </c>
      <c r="AD292" s="32">
        <v>157</v>
      </c>
      <c r="AE292" s="32">
        <v>1925979</v>
      </c>
      <c r="AF292" s="32">
        <v>0</v>
      </c>
      <c r="AG292" s="32">
        <v>289000</v>
      </c>
      <c r="AH292" s="32">
        <v>0</v>
      </c>
      <c r="AI292" s="32">
        <v>0</v>
      </c>
      <c r="AJ292" s="32">
        <v>0</v>
      </c>
      <c r="AK292" s="32">
        <v>172</v>
      </c>
      <c r="AL292" s="32">
        <v>2122891</v>
      </c>
      <c r="AM292" s="32">
        <v>0</v>
      </c>
      <c r="AN292" s="32">
        <v>335000</v>
      </c>
      <c r="AO292" s="32">
        <v>0</v>
      </c>
      <c r="AP292" s="32">
        <v>0</v>
      </c>
      <c r="AQ292" s="32">
        <v>0</v>
      </c>
      <c r="AR292" s="32">
        <v>26</v>
      </c>
      <c r="AS292" s="32">
        <v>2370577</v>
      </c>
      <c r="AT292" s="32">
        <v>0</v>
      </c>
      <c r="AU292" s="32">
        <v>260000</v>
      </c>
      <c r="AV292" s="32">
        <v>0</v>
      </c>
      <c r="AW292" s="32">
        <v>0</v>
      </c>
      <c r="AX292" s="32">
        <v>0</v>
      </c>
      <c r="AY292" s="32">
        <v>35</v>
      </c>
      <c r="AZ292" s="32">
        <v>2427572</v>
      </c>
      <c r="BA292" s="32">
        <v>0</v>
      </c>
      <c r="BB292" s="32">
        <v>257000</v>
      </c>
      <c r="BC292" s="32">
        <v>0</v>
      </c>
      <c r="BD292" s="32">
        <v>0</v>
      </c>
      <c r="BE292" s="32">
        <v>0</v>
      </c>
      <c r="BF292" s="32">
        <v>193</v>
      </c>
      <c r="BG292" s="32">
        <v>2800308</v>
      </c>
      <c r="BH292" s="32">
        <v>0</v>
      </c>
      <c r="BI292" s="32">
        <v>265000</v>
      </c>
      <c r="BJ292" s="32">
        <v>0</v>
      </c>
      <c r="BK292" s="32">
        <v>0</v>
      </c>
      <c r="BL292" s="32">
        <v>30339.01</v>
      </c>
      <c r="BM292" s="32">
        <v>79</v>
      </c>
      <c r="BN292" s="32">
        <v>3066132</v>
      </c>
      <c r="BO292" s="32">
        <v>0</v>
      </c>
      <c r="BP292" s="32">
        <v>278000</v>
      </c>
      <c r="BQ292" s="32">
        <v>0</v>
      </c>
      <c r="BR292" s="32">
        <v>0</v>
      </c>
      <c r="BS292" s="32">
        <v>80000</v>
      </c>
      <c r="BT292" s="32">
        <v>45</v>
      </c>
      <c r="BU292" s="32">
        <v>3160110</v>
      </c>
      <c r="BV292" s="32">
        <v>0</v>
      </c>
      <c r="BW292" s="32">
        <v>278000</v>
      </c>
      <c r="BX292" s="32">
        <v>0</v>
      </c>
      <c r="BY292" s="32">
        <v>0</v>
      </c>
      <c r="BZ292" s="32">
        <v>125000</v>
      </c>
      <c r="CA292" s="32">
        <v>35</v>
      </c>
      <c r="CB292" s="32">
        <v>3732502</v>
      </c>
      <c r="CC292" s="32">
        <v>0</v>
      </c>
      <c r="CD292" s="32">
        <v>275000</v>
      </c>
      <c r="CE292" s="32">
        <v>0</v>
      </c>
      <c r="CF292" s="32">
        <v>0</v>
      </c>
      <c r="CG292" s="32">
        <v>125000</v>
      </c>
      <c r="CH292" s="32">
        <v>101</v>
      </c>
      <c r="CI292" s="32">
        <v>3584093</v>
      </c>
      <c r="CK292" s="32">
        <v>267000</v>
      </c>
      <c r="CL292" s="32">
        <v>0</v>
      </c>
      <c r="CN292" s="32">
        <v>125000</v>
      </c>
      <c r="CO292" s="32">
        <v>0</v>
      </c>
      <c r="CP292" s="32">
        <v>3897241</v>
      </c>
      <c r="CR292" s="32">
        <v>267000</v>
      </c>
      <c r="CS292" s="32">
        <v>0</v>
      </c>
      <c r="CU292" s="32">
        <v>195700</v>
      </c>
      <c r="CV292" s="32">
        <v>156</v>
      </c>
      <c r="CW292" s="32">
        <v>4232192</v>
      </c>
      <c r="CX292" s="32">
        <v>18352</v>
      </c>
      <c r="CY292" s="32">
        <v>278368</v>
      </c>
      <c r="CZ292" s="32">
        <v>0</v>
      </c>
      <c r="DB292" s="32">
        <v>207700</v>
      </c>
      <c r="DC292" s="32">
        <v>993</v>
      </c>
      <c r="DD292" s="32">
        <v>4324571</v>
      </c>
      <c r="DE292" s="32">
        <v>18352</v>
      </c>
      <c r="DF292" s="32">
        <v>279450</v>
      </c>
      <c r="DG292" s="32">
        <v>0</v>
      </c>
      <c r="DI292" s="32">
        <v>307700</v>
      </c>
      <c r="DK292" s="32">
        <v>4810365</v>
      </c>
      <c r="DL292" s="32">
        <v>18352</v>
      </c>
      <c r="DN292" s="32">
        <v>0</v>
      </c>
      <c r="DP292" s="32">
        <v>284700</v>
      </c>
      <c r="DQ292" s="32">
        <v>1005.66</v>
      </c>
      <c r="DR292" s="32">
        <v>5240543</v>
      </c>
      <c r="DS292" s="32">
        <v>18352</v>
      </c>
      <c r="DU292" s="32">
        <v>0</v>
      </c>
      <c r="DW292" s="32">
        <v>284700</v>
      </c>
      <c r="DX292" s="35"/>
      <c r="DY292" s="36">
        <v>4853468</v>
      </c>
      <c r="DZ292" s="36">
        <v>122242</v>
      </c>
      <c r="EA292" s="35"/>
      <c r="EB292" s="32">
        <v>0</v>
      </c>
      <c r="ED292" s="32">
        <v>275000</v>
      </c>
      <c r="EF292" s="32">
        <v>5040287</v>
      </c>
      <c r="EG292" s="32">
        <v>122241</v>
      </c>
      <c r="EI292" s="32">
        <v>0</v>
      </c>
      <c r="EK292" s="32">
        <v>311500</v>
      </c>
      <c r="EM292" s="32">
        <v>4844788.53</v>
      </c>
      <c r="EN292" s="32">
        <v>122241.47</v>
      </c>
      <c r="EP292" s="32">
        <v>0</v>
      </c>
      <c r="ER292" s="32">
        <v>311500</v>
      </c>
      <c r="ET292" s="32">
        <v>4945450</v>
      </c>
      <c r="EU292" s="32">
        <v>240199.8</v>
      </c>
      <c r="EW292" s="32">
        <v>0</v>
      </c>
      <c r="EY292" s="32">
        <v>311500</v>
      </c>
      <c r="FA292" s="32">
        <v>5155314</v>
      </c>
      <c r="FB292" s="32">
        <v>264466.47</v>
      </c>
      <c r="FD292" s="32">
        <v>0</v>
      </c>
      <c r="FF292" s="32">
        <v>311500</v>
      </c>
      <c r="FH292" s="32">
        <v>4581333</v>
      </c>
      <c r="FI292" s="32">
        <v>261616.47</v>
      </c>
      <c r="FK292" s="32">
        <v>0</v>
      </c>
      <c r="FM292" s="32">
        <v>311500</v>
      </c>
      <c r="FO292" s="5">
        <v>4239337</v>
      </c>
      <c r="FP292" s="5">
        <v>324015</v>
      </c>
      <c r="FQ292" s="5">
        <v>0</v>
      </c>
      <c r="FR292" s="5">
        <v>0</v>
      </c>
      <c r="FS292" s="5">
        <v>0</v>
      </c>
      <c r="FT292" s="5">
        <v>311500</v>
      </c>
      <c r="FU292" s="5">
        <v>0</v>
      </c>
      <c r="FV292" s="5">
        <v>3943801.65</v>
      </c>
      <c r="FW292" s="5">
        <v>296966.35</v>
      </c>
      <c r="FX292" s="5">
        <v>0</v>
      </c>
      <c r="FY292" s="5">
        <v>0</v>
      </c>
      <c r="FZ292" s="5">
        <v>0</v>
      </c>
      <c r="GA292" s="5">
        <v>311500</v>
      </c>
      <c r="GB292" s="5">
        <v>0</v>
      </c>
      <c r="GC292" s="5">
        <v>4013936.65</v>
      </c>
      <c r="GD292" s="5">
        <v>298891.35</v>
      </c>
      <c r="GE292" s="5">
        <v>0</v>
      </c>
      <c r="GF292" s="5">
        <v>0</v>
      </c>
      <c r="GG292" s="5">
        <v>0</v>
      </c>
      <c r="GH292" s="5">
        <v>311500</v>
      </c>
      <c r="GI292" s="5">
        <v>0</v>
      </c>
      <c r="GJ292" s="5">
        <f>INDEX(Sheet1!$D$2:$D$434,MATCH(Data!B292,Sheet1!$B$2:$B$434,0))</f>
        <v>4048195.65</v>
      </c>
      <c r="GK292" s="5">
        <f>INDEX(Sheet1!$E$2:$E$434,MATCH(Data!B292,Sheet1!$B$2:$B$434,0))</f>
        <v>300666.35</v>
      </c>
      <c r="GL292" s="5">
        <f>INDEX(Sheet1!$H$2:$H$434,MATCH(Data!B292,Sheet1!$B$2:$B$434,0))</f>
        <v>548536.67</v>
      </c>
      <c r="GM292" s="5">
        <f>INDEX(Sheet1!$K$2:$K$434,MATCH(Data!B292,Sheet1!$B$2:$B$434,0))</f>
        <v>0</v>
      </c>
      <c r="GN292" s="5">
        <f>INDEX(Sheet1!$F$2:$F$434,MATCH(Data!B292,Sheet1!$B$2:$B$434,0))</f>
        <v>0</v>
      </c>
      <c r="GO292" s="5">
        <f>INDEX(Sheet1!$I$2:$I$434,MATCH(Data!B292,Sheet1!$B$2:$B$434,0))</f>
        <v>311500</v>
      </c>
      <c r="GP292" s="5">
        <f>INDEX(Sheet1!$J$2:$J$434,MATCH(Data!B292,Sheet1!$B$2:$B$434,0))</f>
        <v>0</v>
      </c>
      <c r="GQ292" s="5">
        <v>3840476</v>
      </c>
      <c r="GR292" s="5">
        <v>288397</v>
      </c>
      <c r="GS292" s="5">
        <v>725000</v>
      </c>
      <c r="GT292" s="5">
        <v>0</v>
      </c>
      <c r="GU292" s="5">
        <v>0</v>
      </c>
      <c r="GV292" s="5">
        <v>311500</v>
      </c>
      <c r="GW292" s="5">
        <v>0</v>
      </c>
    </row>
    <row r="293" spans="1:205" ht="12.75">
      <c r="A293" s="32">
        <v>4368</v>
      </c>
      <c r="B293" s="32" t="s">
        <v>374</v>
      </c>
      <c r="C293" s="32">
        <v>1432069</v>
      </c>
      <c r="D293" s="32">
        <v>0</v>
      </c>
      <c r="E293" s="32">
        <v>162016</v>
      </c>
      <c r="F293" s="32">
        <v>0</v>
      </c>
      <c r="G293" s="32">
        <v>0</v>
      </c>
      <c r="H293" s="32">
        <v>0</v>
      </c>
      <c r="I293" s="32">
        <v>0</v>
      </c>
      <c r="J293" s="32">
        <v>1350517</v>
      </c>
      <c r="K293" s="32">
        <v>108750</v>
      </c>
      <c r="L293" s="32">
        <v>159011</v>
      </c>
      <c r="M293" s="32">
        <v>0</v>
      </c>
      <c r="N293" s="32">
        <v>0</v>
      </c>
      <c r="O293" s="32">
        <v>0</v>
      </c>
      <c r="P293" s="32">
        <v>61.97</v>
      </c>
      <c r="Q293" s="32">
        <v>1423084</v>
      </c>
      <c r="R293" s="32">
        <v>105375</v>
      </c>
      <c r="S293" s="32">
        <v>155253.9</v>
      </c>
      <c r="T293" s="32">
        <v>0</v>
      </c>
      <c r="U293" s="32">
        <v>0</v>
      </c>
      <c r="V293" s="32">
        <v>0</v>
      </c>
      <c r="W293" s="32">
        <v>0</v>
      </c>
      <c r="X293" s="32">
        <v>895735</v>
      </c>
      <c r="Y293" s="32">
        <v>102000</v>
      </c>
      <c r="Z293" s="32">
        <v>150163</v>
      </c>
      <c r="AA293" s="32">
        <v>0</v>
      </c>
      <c r="AB293" s="32">
        <v>0</v>
      </c>
      <c r="AC293" s="32">
        <v>0</v>
      </c>
      <c r="AD293" s="32">
        <v>0</v>
      </c>
      <c r="AE293" s="32">
        <v>987818</v>
      </c>
      <c r="AF293" s="32">
        <v>98625</v>
      </c>
      <c r="AG293" s="32">
        <v>145194</v>
      </c>
      <c r="AH293" s="32">
        <v>0</v>
      </c>
      <c r="AI293" s="32">
        <v>0</v>
      </c>
      <c r="AJ293" s="32">
        <v>0</v>
      </c>
      <c r="AK293" s="32">
        <v>0</v>
      </c>
      <c r="AL293" s="32">
        <v>1048153</v>
      </c>
      <c r="AM293" s="32">
        <v>86620</v>
      </c>
      <c r="AN293" s="32">
        <v>140226</v>
      </c>
      <c r="AO293" s="32">
        <v>0</v>
      </c>
      <c r="AP293" s="32">
        <v>0</v>
      </c>
      <c r="AQ293" s="32">
        <v>0</v>
      </c>
      <c r="AR293" s="32">
        <v>0</v>
      </c>
      <c r="AS293" s="32">
        <v>1188049</v>
      </c>
      <c r="AT293" s="32">
        <v>0</v>
      </c>
      <c r="AU293" s="32">
        <v>516756.22</v>
      </c>
      <c r="AV293" s="32">
        <v>0</v>
      </c>
      <c r="AW293" s="32">
        <v>0</v>
      </c>
      <c r="AX293" s="32">
        <v>0</v>
      </c>
      <c r="AY293" s="32">
        <v>0</v>
      </c>
      <c r="AZ293" s="32">
        <v>1145687</v>
      </c>
      <c r="BA293" s="32">
        <v>0</v>
      </c>
      <c r="BB293" s="32">
        <v>563000</v>
      </c>
      <c r="BC293" s="32">
        <v>0</v>
      </c>
      <c r="BD293" s="32">
        <v>0</v>
      </c>
      <c r="BE293" s="32">
        <v>0</v>
      </c>
      <c r="BF293" s="32">
        <v>0</v>
      </c>
      <c r="BG293" s="32">
        <v>1142352</v>
      </c>
      <c r="BH293" s="32">
        <v>0</v>
      </c>
      <c r="BI293" s="32">
        <v>548000</v>
      </c>
      <c r="BJ293" s="32">
        <v>0</v>
      </c>
      <c r="BK293" s="32">
        <v>0</v>
      </c>
      <c r="BL293" s="32">
        <v>0</v>
      </c>
      <c r="BM293" s="32">
        <v>0</v>
      </c>
      <c r="BN293" s="32">
        <v>1201420</v>
      </c>
      <c r="BO293" s="32">
        <v>0</v>
      </c>
      <c r="BP293" s="32">
        <v>541001.04</v>
      </c>
      <c r="BQ293" s="32">
        <v>0</v>
      </c>
      <c r="BR293" s="32">
        <v>0</v>
      </c>
      <c r="BS293" s="32">
        <v>0</v>
      </c>
      <c r="BT293" s="32">
        <v>0</v>
      </c>
      <c r="BU293" s="32">
        <v>1424284</v>
      </c>
      <c r="BV293" s="32">
        <v>0</v>
      </c>
      <c r="BW293" s="32">
        <v>493545</v>
      </c>
      <c r="BX293" s="32">
        <v>0</v>
      </c>
      <c r="BY293" s="32">
        <v>0</v>
      </c>
      <c r="BZ293" s="32">
        <v>0</v>
      </c>
      <c r="CA293" s="32">
        <v>0</v>
      </c>
      <c r="CB293" s="32">
        <v>1750854</v>
      </c>
      <c r="CC293" s="32">
        <v>0</v>
      </c>
      <c r="CD293" s="32">
        <v>528795</v>
      </c>
      <c r="CE293" s="32">
        <v>0</v>
      </c>
      <c r="CF293" s="32">
        <v>0</v>
      </c>
      <c r="CG293" s="32">
        <v>0</v>
      </c>
      <c r="CH293" s="32">
        <v>0</v>
      </c>
      <c r="CI293" s="32">
        <v>1599580</v>
      </c>
      <c r="CK293" s="32">
        <v>526920</v>
      </c>
      <c r="CL293" s="32">
        <v>0</v>
      </c>
      <c r="CO293" s="32">
        <v>0</v>
      </c>
      <c r="CP293" s="32">
        <v>1577037</v>
      </c>
      <c r="CR293" s="32">
        <v>524295</v>
      </c>
      <c r="CS293" s="32">
        <v>0</v>
      </c>
      <c r="CV293" s="32">
        <v>0</v>
      </c>
      <c r="CW293" s="32">
        <v>1980107</v>
      </c>
      <c r="CY293" s="32">
        <v>520732.5</v>
      </c>
      <c r="CZ293" s="32">
        <v>0</v>
      </c>
      <c r="DC293" s="32">
        <v>0</v>
      </c>
      <c r="DD293" s="32">
        <v>2258674</v>
      </c>
      <c r="DF293" s="32">
        <v>521097.5</v>
      </c>
      <c r="DG293" s="32">
        <v>0</v>
      </c>
      <c r="DK293" s="32">
        <v>2641257</v>
      </c>
      <c r="DM293" s="32">
        <v>493247.66</v>
      </c>
      <c r="DN293" s="32">
        <v>0</v>
      </c>
      <c r="DR293" s="32">
        <v>3076481</v>
      </c>
      <c r="DT293" s="32">
        <v>486699.84</v>
      </c>
      <c r="DU293" s="32">
        <v>0</v>
      </c>
      <c r="DX293" s="35"/>
      <c r="DY293" s="36">
        <v>2851179</v>
      </c>
      <c r="DZ293" s="37"/>
      <c r="EA293" s="38">
        <v>489132</v>
      </c>
      <c r="EB293" s="32">
        <v>0</v>
      </c>
      <c r="EF293" s="32">
        <v>2883072</v>
      </c>
      <c r="EH293" s="32">
        <v>485418</v>
      </c>
      <c r="EI293" s="32">
        <v>0</v>
      </c>
      <c r="EM293" s="32">
        <v>2676250</v>
      </c>
      <c r="EO293" s="32">
        <v>304460</v>
      </c>
      <c r="EP293" s="32">
        <v>0</v>
      </c>
      <c r="ET293" s="32">
        <v>3051323</v>
      </c>
      <c r="EU293" s="32">
        <v>150000</v>
      </c>
      <c r="EW293" s="32">
        <v>0</v>
      </c>
      <c r="FA293" s="32">
        <v>3056227</v>
      </c>
      <c r="FB293" s="32">
        <v>150903</v>
      </c>
      <c r="FD293" s="32">
        <v>0</v>
      </c>
      <c r="FH293" s="32">
        <v>2896779</v>
      </c>
      <c r="FI293" s="32">
        <v>149619</v>
      </c>
      <c r="FJ293" s="32"/>
      <c r="FK293" s="32">
        <v>0</v>
      </c>
      <c r="FM293" s="32"/>
      <c r="FN293" s="32">
        <v>66.42</v>
      </c>
      <c r="FO293" s="5">
        <v>2805262</v>
      </c>
      <c r="FP293" s="5">
        <v>151315</v>
      </c>
      <c r="FQ293" s="5">
        <v>0</v>
      </c>
      <c r="FR293" s="5">
        <v>0</v>
      </c>
      <c r="FS293" s="5">
        <v>0</v>
      </c>
      <c r="FT293" s="5">
        <v>67414</v>
      </c>
      <c r="FU293" s="5">
        <v>0</v>
      </c>
      <c r="FV293" s="5">
        <v>2630060</v>
      </c>
      <c r="FW293" s="5">
        <v>145583</v>
      </c>
      <c r="FX293" s="5">
        <v>0</v>
      </c>
      <c r="FY293" s="5">
        <v>0</v>
      </c>
      <c r="FZ293" s="5">
        <v>0</v>
      </c>
      <c r="GA293" s="5">
        <v>193522</v>
      </c>
      <c r="GB293" s="5">
        <v>0</v>
      </c>
      <c r="GC293" s="5">
        <v>2695253</v>
      </c>
      <c r="GD293" s="5">
        <v>144729</v>
      </c>
      <c r="GE293" s="5">
        <v>0</v>
      </c>
      <c r="GF293" s="5">
        <v>0</v>
      </c>
      <c r="GG293" s="5">
        <v>0</v>
      </c>
      <c r="GH293" s="5">
        <v>236601</v>
      </c>
      <c r="GI293" s="5">
        <v>0</v>
      </c>
      <c r="GJ293" s="5">
        <f>INDEX(Sheet1!$D$2:$D$434,MATCH(Data!B293,Sheet1!$B$2:$B$434,0))</f>
        <v>2679567</v>
      </c>
      <c r="GK293" s="5">
        <f>INDEX(Sheet1!$E$2:$E$434,MATCH(Data!B293,Sheet1!$B$2:$B$434,0))</f>
        <v>143678</v>
      </c>
      <c r="GL293" s="5">
        <f>INDEX(Sheet1!$H$2:$H$434,MATCH(Data!B293,Sheet1!$B$2:$B$434,0))</f>
        <v>183278</v>
      </c>
      <c r="GM293" s="5">
        <f>INDEX(Sheet1!$K$2:$K$434,MATCH(Data!B293,Sheet1!$B$2:$B$434,0))</f>
        <v>0</v>
      </c>
      <c r="GN293" s="5">
        <f>INDEX(Sheet1!$F$2:$F$434,MATCH(Data!B293,Sheet1!$B$2:$B$434,0))</f>
        <v>0</v>
      </c>
      <c r="GO293" s="5">
        <f>INDEX(Sheet1!$I$2:$I$434,MATCH(Data!B293,Sheet1!$B$2:$B$434,0))</f>
        <v>185545</v>
      </c>
      <c r="GP293" s="5">
        <f>INDEX(Sheet1!$J$2:$J$434,MATCH(Data!B293,Sheet1!$B$2:$B$434,0))</f>
        <v>0</v>
      </c>
      <c r="GQ293" s="5">
        <v>2573996</v>
      </c>
      <c r="GR293" s="5">
        <v>142428</v>
      </c>
      <c r="GS293" s="5">
        <v>222000</v>
      </c>
      <c r="GT293" s="5">
        <v>0</v>
      </c>
      <c r="GU293" s="5">
        <v>0</v>
      </c>
      <c r="GV293" s="5">
        <v>223659</v>
      </c>
      <c r="GW293" s="5">
        <v>0</v>
      </c>
    </row>
    <row r="294" spans="1:205" ht="12.75">
      <c r="A294" s="32">
        <v>4389</v>
      </c>
      <c r="B294" s="32" t="s">
        <v>375</v>
      </c>
      <c r="C294" s="32">
        <v>5056367</v>
      </c>
      <c r="D294" s="32">
        <v>0</v>
      </c>
      <c r="E294" s="32">
        <v>269307</v>
      </c>
      <c r="F294" s="32">
        <v>0</v>
      </c>
      <c r="G294" s="32">
        <v>0</v>
      </c>
      <c r="H294" s="32">
        <v>0</v>
      </c>
      <c r="I294" s="32">
        <v>0</v>
      </c>
      <c r="J294" s="32">
        <v>4743813</v>
      </c>
      <c r="K294" s="32">
        <v>0</v>
      </c>
      <c r="L294" s="32">
        <v>283715</v>
      </c>
      <c r="M294" s="32">
        <v>0</v>
      </c>
      <c r="N294" s="32">
        <v>0</v>
      </c>
      <c r="O294" s="32">
        <v>0</v>
      </c>
      <c r="P294" s="32">
        <v>0</v>
      </c>
      <c r="Q294" s="32">
        <v>4613081</v>
      </c>
      <c r="R294" s="32">
        <v>0</v>
      </c>
      <c r="S294" s="32">
        <v>224740</v>
      </c>
      <c r="T294" s="32">
        <v>0</v>
      </c>
      <c r="U294" s="32">
        <v>0</v>
      </c>
      <c r="V294" s="32">
        <v>0</v>
      </c>
      <c r="W294" s="32">
        <v>0</v>
      </c>
      <c r="X294" s="32">
        <v>3544521</v>
      </c>
      <c r="Y294" s="32">
        <v>0</v>
      </c>
      <c r="Z294" s="32">
        <v>990667</v>
      </c>
      <c r="AA294" s="32">
        <v>0</v>
      </c>
      <c r="AB294" s="32">
        <v>0</v>
      </c>
      <c r="AC294" s="32">
        <v>0</v>
      </c>
      <c r="AD294" s="32">
        <v>0</v>
      </c>
      <c r="AE294" s="32">
        <v>3360185</v>
      </c>
      <c r="AF294" s="32">
        <v>0</v>
      </c>
      <c r="AG294" s="32">
        <v>1028000</v>
      </c>
      <c r="AH294" s="32">
        <v>0</v>
      </c>
      <c r="AI294" s="32">
        <v>0</v>
      </c>
      <c r="AJ294" s="32">
        <v>0</v>
      </c>
      <c r="AK294" s="32">
        <v>525</v>
      </c>
      <c r="AL294" s="32">
        <v>3494801</v>
      </c>
      <c r="AM294" s="32">
        <v>0</v>
      </c>
      <c r="AN294" s="32">
        <v>1127752</v>
      </c>
      <c r="AO294" s="32">
        <v>0</v>
      </c>
      <c r="AP294" s="32">
        <v>0</v>
      </c>
      <c r="AQ294" s="32">
        <v>0</v>
      </c>
      <c r="AR294" s="32">
        <v>0</v>
      </c>
      <c r="AS294" s="32">
        <v>3493339</v>
      </c>
      <c r="AT294" s="32">
        <v>0</v>
      </c>
      <c r="AU294" s="32">
        <v>1229938</v>
      </c>
      <c r="AV294" s="32">
        <v>0</v>
      </c>
      <c r="AW294" s="32">
        <v>0</v>
      </c>
      <c r="AX294" s="32">
        <v>0</v>
      </c>
      <c r="AY294" s="32">
        <v>0</v>
      </c>
      <c r="AZ294" s="32">
        <v>3791291</v>
      </c>
      <c r="BA294" s="32">
        <v>0</v>
      </c>
      <c r="BB294" s="32">
        <v>1259868</v>
      </c>
      <c r="BC294" s="32">
        <v>0</v>
      </c>
      <c r="BD294" s="32">
        <v>0</v>
      </c>
      <c r="BE294" s="32">
        <v>0</v>
      </c>
      <c r="BF294" s="32">
        <v>0</v>
      </c>
      <c r="BG294" s="32">
        <v>3465937</v>
      </c>
      <c r="BH294" s="32">
        <v>0</v>
      </c>
      <c r="BI294" s="32">
        <v>1241614</v>
      </c>
      <c r="BJ294" s="32">
        <v>0</v>
      </c>
      <c r="BK294" s="32">
        <v>0</v>
      </c>
      <c r="BL294" s="32">
        <v>0</v>
      </c>
      <c r="BM294" s="32">
        <v>0</v>
      </c>
      <c r="BN294" s="32">
        <v>3455562</v>
      </c>
      <c r="BO294" s="32">
        <v>0</v>
      </c>
      <c r="BP294" s="32">
        <v>1289426</v>
      </c>
      <c r="BQ294" s="32">
        <v>0</v>
      </c>
      <c r="BR294" s="32">
        <v>0</v>
      </c>
      <c r="BS294" s="32">
        <v>0</v>
      </c>
      <c r="BT294" s="32">
        <v>0</v>
      </c>
      <c r="BU294" s="32">
        <v>3562873</v>
      </c>
      <c r="BV294" s="32">
        <v>0</v>
      </c>
      <c r="BW294" s="32">
        <v>1284000</v>
      </c>
      <c r="BX294" s="32">
        <v>0</v>
      </c>
      <c r="BY294" s="32">
        <v>0</v>
      </c>
      <c r="BZ294" s="32">
        <v>0</v>
      </c>
      <c r="CA294" s="32">
        <v>0</v>
      </c>
      <c r="CB294" s="32">
        <v>3880923</v>
      </c>
      <c r="CC294" s="32">
        <v>0</v>
      </c>
      <c r="CD294" s="32">
        <v>1285535</v>
      </c>
      <c r="CE294" s="32">
        <v>0</v>
      </c>
      <c r="CF294" s="32">
        <v>0</v>
      </c>
      <c r="CG294" s="32">
        <v>0</v>
      </c>
      <c r="CH294" s="32">
        <v>0</v>
      </c>
      <c r="CI294" s="32">
        <v>3381118</v>
      </c>
      <c r="CK294" s="32">
        <v>1260993</v>
      </c>
      <c r="CL294" s="32">
        <v>0</v>
      </c>
      <c r="CO294" s="32">
        <v>0</v>
      </c>
      <c r="CP294" s="32">
        <v>4683988</v>
      </c>
      <c r="CR294" s="32">
        <v>1260993</v>
      </c>
      <c r="CS294" s="32">
        <v>0</v>
      </c>
      <c r="CV294" s="32">
        <v>0</v>
      </c>
      <c r="CW294" s="32">
        <v>5554729</v>
      </c>
      <c r="CY294" s="32">
        <v>1266515</v>
      </c>
      <c r="CZ294" s="32">
        <v>0</v>
      </c>
      <c r="DC294" s="32">
        <v>0</v>
      </c>
      <c r="DD294" s="32">
        <v>6091848</v>
      </c>
      <c r="DF294" s="32">
        <v>1260553</v>
      </c>
      <c r="DG294" s="32">
        <v>0</v>
      </c>
      <c r="DK294" s="32">
        <v>6623658</v>
      </c>
      <c r="DM294" s="32">
        <v>1273593</v>
      </c>
      <c r="DN294" s="32">
        <v>0</v>
      </c>
      <c r="DR294" s="32">
        <v>6845803</v>
      </c>
      <c r="DT294" s="32">
        <v>1273603</v>
      </c>
      <c r="DU294" s="32">
        <v>0</v>
      </c>
      <c r="DX294" s="35"/>
      <c r="DY294" s="36">
        <v>6987580</v>
      </c>
      <c r="DZ294" s="37"/>
      <c r="EA294" s="38">
        <v>1277818</v>
      </c>
      <c r="EB294" s="32">
        <v>0</v>
      </c>
      <c r="EF294" s="32">
        <v>7071312</v>
      </c>
      <c r="EH294" s="32">
        <v>1277818</v>
      </c>
      <c r="EI294" s="32">
        <v>0</v>
      </c>
      <c r="EM294" s="32">
        <v>7132017</v>
      </c>
      <c r="EO294" s="32">
        <v>1277516</v>
      </c>
      <c r="EP294" s="32">
        <v>0</v>
      </c>
      <c r="ET294" s="32">
        <v>7339480</v>
      </c>
      <c r="EV294" s="32">
        <v>1277326</v>
      </c>
      <c r="EW294" s="32">
        <v>0</v>
      </c>
      <c r="FA294" s="32">
        <v>7687224</v>
      </c>
      <c r="FC294" s="32">
        <v>1246023</v>
      </c>
      <c r="FD294" s="32">
        <v>0</v>
      </c>
      <c r="FF294" s="32">
        <v>12521</v>
      </c>
      <c r="FH294" s="32">
        <v>7392926</v>
      </c>
      <c r="FJ294" s="32">
        <v>1228057</v>
      </c>
      <c r="FK294" s="32">
        <v>0</v>
      </c>
      <c r="FO294" s="5">
        <v>7606958</v>
      </c>
      <c r="FP294" s="5">
        <v>0</v>
      </c>
      <c r="FQ294" s="5">
        <v>1230213</v>
      </c>
      <c r="FR294" s="5">
        <v>0</v>
      </c>
      <c r="FS294" s="5">
        <v>0</v>
      </c>
      <c r="FT294" s="5">
        <v>0</v>
      </c>
      <c r="FU294" s="5">
        <v>0</v>
      </c>
      <c r="FV294" s="5">
        <v>7338654</v>
      </c>
      <c r="FW294" s="5">
        <v>0</v>
      </c>
      <c r="FX294" s="5">
        <v>1226563</v>
      </c>
      <c r="FY294" s="5">
        <v>0</v>
      </c>
      <c r="FZ294" s="5">
        <v>0</v>
      </c>
      <c r="GA294" s="5">
        <v>80000</v>
      </c>
      <c r="GB294" s="5">
        <v>0</v>
      </c>
      <c r="GC294" s="5">
        <v>7234173</v>
      </c>
      <c r="GD294" s="5">
        <v>147685</v>
      </c>
      <c r="GE294" s="5">
        <v>1407563</v>
      </c>
      <c r="GF294" s="5">
        <v>0</v>
      </c>
      <c r="GG294" s="5">
        <v>0</v>
      </c>
      <c r="GH294" s="5">
        <v>60000</v>
      </c>
      <c r="GI294" s="5">
        <v>0</v>
      </c>
      <c r="GJ294" s="5">
        <f>INDEX(Sheet1!$D$2:$D$434,MATCH(Data!B294,Sheet1!$B$2:$B$434,0))</f>
        <v>6938518</v>
      </c>
      <c r="GK294" s="5">
        <f>INDEX(Sheet1!$E$2:$E$434,MATCH(Data!B294,Sheet1!$B$2:$B$434,0))</f>
        <v>146363</v>
      </c>
      <c r="GL294" s="5">
        <f>INDEX(Sheet1!$H$2:$H$434,MATCH(Data!B294,Sheet1!$B$2:$B$434,0))</f>
        <v>1528163</v>
      </c>
      <c r="GM294" s="5">
        <f>INDEX(Sheet1!$K$2:$K$434,MATCH(Data!B294,Sheet1!$B$2:$B$434,0))</f>
        <v>0</v>
      </c>
      <c r="GN294" s="5">
        <f>INDEX(Sheet1!$F$2:$F$434,MATCH(Data!B294,Sheet1!$B$2:$B$434,0))</f>
        <v>0</v>
      </c>
      <c r="GO294" s="5">
        <f>INDEX(Sheet1!$I$2:$I$434,MATCH(Data!B294,Sheet1!$B$2:$B$434,0))</f>
        <v>90000</v>
      </c>
      <c r="GP294" s="5">
        <f>INDEX(Sheet1!$J$2:$J$434,MATCH(Data!B294,Sheet1!$B$2:$B$434,0))</f>
        <v>0</v>
      </c>
      <c r="GQ294" s="5">
        <v>6037168</v>
      </c>
      <c r="GR294" s="5">
        <v>143237</v>
      </c>
      <c r="GS294" s="5">
        <v>1815313</v>
      </c>
      <c r="GT294" s="5">
        <v>0</v>
      </c>
      <c r="GU294" s="5">
        <v>0</v>
      </c>
      <c r="GV294" s="5">
        <v>80000</v>
      </c>
      <c r="GW294" s="5">
        <v>0</v>
      </c>
    </row>
    <row r="295" spans="1:205" ht="12.75">
      <c r="A295" s="32">
        <v>4459</v>
      </c>
      <c r="B295" s="32" t="s">
        <v>376</v>
      </c>
      <c r="C295" s="32">
        <v>977000</v>
      </c>
      <c r="D295" s="32">
        <v>0</v>
      </c>
      <c r="E295" s="32">
        <v>114705</v>
      </c>
      <c r="F295" s="32">
        <v>0</v>
      </c>
      <c r="G295" s="32">
        <v>0</v>
      </c>
      <c r="H295" s="32">
        <v>3885</v>
      </c>
      <c r="I295" s="32">
        <v>0</v>
      </c>
      <c r="J295" s="32">
        <v>903301</v>
      </c>
      <c r="K295" s="32">
        <v>0</v>
      </c>
      <c r="L295" s="32">
        <v>115783</v>
      </c>
      <c r="M295" s="32">
        <v>0</v>
      </c>
      <c r="N295" s="32">
        <v>0</v>
      </c>
      <c r="O295" s="32">
        <v>4880</v>
      </c>
      <c r="P295" s="32">
        <v>0</v>
      </c>
      <c r="Q295" s="32">
        <v>849445</v>
      </c>
      <c r="R295" s="32">
        <v>0</v>
      </c>
      <c r="S295" s="32">
        <v>118583</v>
      </c>
      <c r="T295" s="32">
        <v>0</v>
      </c>
      <c r="U295" s="32">
        <v>0</v>
      </c>
      <c r="V295" s="32">
        <v>4880</v>
      </c>
      <c r="W295" s="32">
        <v>0</v>
      </c>
      <c r="X295" s="32">
        <v>625185</v>
      </c>
      <c r="Y295" s="32">
        <v>0</v>
      </c>
      <c r="Z295" s="32">
        <v>121063</v>
      </c>
      <c r="AA295" s="32">
        <v>0</v>
      </c>
      <c r="AB295" s="32">
        <v>0</v>
      </c>
      <c r="AC295" s="32">
        <v>4880</v>
      </c>
      <c r="AD295" s="32">
        <v>0</v>
      </c>
      <c r="AE295" s="32">
        <v>681571</v>
      </c>
      <c r="AF295" s="32">
        <v>0</v>
      </c>
      <c r="AG295" s="32">
        <v>118203</v>
      </c>
      <c r="AH295" s="32">
        <v>0</v>
      </c>
      <c r="AI295" s="32">
        <v>0</v>
      </c>
      <c r="AJ295" s="32">
        <v>4880</v>
      </c>
      <c r="AK295" s="32">
        <v>0</v>
      </c>
      <c r="AL295" s="32">
        <v>720626</v>
      </c>
      <c r="AM295" s="32">
        <v>0</v>
      </c>
      <c r="AN295" s="32">
        <v>120212</v>
      </c>
      <c r="AO295" s="32">
        <v>0</v>
      </c>
      <c r="AP295" s="32">
        <v>0</v>
      </c>
      <c r="AQ295" s="32">
        <v>4880</v>
      </c>
      <c r="AR295" s="32">
        <v>0</v>
      </c>
      <c r="AS295" s="32">
        <v>698407</v>
      </c>
      <c r="AT295" s="32">
        <v>0</v>
      </c>
      <c r="AU295" s="32">
        <v>118515</v>
      </c>
      <c r="AV295" s="32">
        <v>0</v>
      </c>
      <c r="AW295" s="32">
        <v>0</v>
      </c>
      <c r="AX295" s="32">
        <v>4880</v>
      </c>
      <c r="AY295" s="32">
        <v>0</v>
      </c>
      <c r="AZ295" s="32">
        <v>853369</v>
      </c>
      <c r="BA295" s="32">
        <v>0</v>
      </c>
      <c r="BB295" s="32">
        <v>262218</v>
      </c>
      <c r="BC295" s="32">
        <v>0</v>
      </c>
      <c r="BD295" s="32">
        <v>0</v>
      </c>
      <c r="BE295" s="32">
        <v>4880</v>
      </c>
      <c r="BF295" s="32">
        <v>0</v>
      </c>
      <c r="BG295" s="32">
        <v>875000</v>
      </c>
      <c r="BH295" s="32">
        <v>0</v>
      </c>
      <c r="BI295" s="32">
        <v>303900</v>
      </c>
      <c r="BJ295" s="32">
        <v>0</v>
      </c>
      <c r="BK295" s="32">
        <v>0</v>
      </c>
      <c r="BL295" s="32">
        <v>6000</v>
      </c>
      <c r="BM295" s="32">
        <v>0</v>
      </c>
      <c r="BN295" s="32">
        <v>781945</v>
      </c>
      <c r="BO295" s="32">
        <v>0</v>
      </c>
      <c r="BP295" s="32">
        <v>302000</v>
      </c>
      <c r="BQ295" s="32">
        <v>0</v>
      </c>
      <c r="BR295" s="32">
        <v>0</v>
      </c>
      <c r="BS295" s="32">
        <v>6000</v>
      </c>
      <c r="BT295" s="32">
        <v>0</v>
      </c>
      <c r="BU295" s="32">
        <v>715071</v>
      </c>
      <c r="BV295" s="32">
        <v>29931</v>
      </c>
      <c r="BW295" s="32">
        <v>329226</v>
      </c>
      <c r="BX295" s="32">
        <v>0</v>
      </c>
      <c r="BY295" s="32">
        <v>0</v>
      </c>
      <c r="BZ295" s="32">
        <v>9000</v>
      </c>
      <c r="CA295" s="32">
        <v>0</v>
      </c>
      <c r="CB295" s="32">
        <v>792949</v>
      </c>
      <c r="CC295" s="32">
        <v>29931</v>
      </c>
      <c r="CD295" s="32">
        <v>319000</v>
      </c>
      <c r="CE295" s="32">
        <v>0</v>
      </c>
      <c r="CF295" s="32">
        <v>0</v>
      </c>
      <c r="CG295" s="32">
        <v>9000</v>
      </c>
      <c r="CH295" s="32">
        <v>66</v>
      </c>
      <c r="CI295" s="32">
        <v>786970</v>
      </c>
      <c r="CJ295" s="32">
        <v>58046</v>
      </c>
      <c r="CK295" s="32">
        <v>319285</v>
      </c>
      <c r="CL295" s="32">
        <v>0</v>
      </c>
      <c r="CN295" s="32">
        <v>9000</v>
      </c>
      <c r="CO295" s="32">
        <v>0</v>
      </c>
      <c r="CP295" s="32">
        <v>780074</v>
      </c>
      <c r="CQ295" s="32">
        <v>78040</v>
      </c>
      <c r="CR295" s="32">
        <v>328310</v>
      </c>
      <c r="CS295" s="32">
        <v>0</v>
      </c>
      <c r="CU295" s="32">
        <v>50000</v>
      </c>
      <c r="CV295" s="32">
        <v>0</v>
      </c>
      <c r="CW295" s="32">
        <v>874026</v>
      </c>
      <c r="CX295" s="32">
        <v>48109</v>
      </c>
      <c r="CY295" s="32">
        <v>316641</v>
      </c>
      <c r="CZ295" s="32">
        <v>0</v>
      </c>
      <c r="DB295" s="32">
        <v>60000</v>
      </c>
      <c r="DC295" s="32">
        <v>0</v>
      </c>
      <c r="DD295" s="32">
        <v>987479</v>
      </c>
      <c r="DE295" s="32">
        <v>48109</v>
      </c>
      <c r="DF295" s="32">
        <v>202072</v>
      </c>
      <c r="DG295" s="32">
        <v>0</v>
      </c>
      <c r="DI295" s="32">
        <v>75000</v>
      </c>
      <c r="DK295" s="32">
        <v>1173025</v>
      </c>
      <c r="DL295" s="32">
        <v>48109</v>
      </c>
      <c r="DM295" s="32">
        <v>209272</v>
      </c>
      <c r="DN295" s="32">
        <v>0</v>
      </c>
      <c r="DP295" s="32">
        <v>75000</v>
      </c>
      <c r="DR295" s="32">
        <v>1186347</v>
      </c>
      <c r="DS295" s="32">
        <v>48109</v>
      </c>
      <c r="DT295" s="32">
        <v>206365</v>
      </c>
      <c r="DU295" s="32">
        <v>0</v>
      </c>
      <c r="DX295" s="35"/>
      <c r="DY295" s="36">
        <v>1159653</v>
      </c>
      <c r="DZ295" s="36">
        <v>48109</v>
      </c>
      <c r="EA295" s="38">
        <v>205320</v>
      </c>
      <c r="EB295" s="32">
        <v>0</v>
      </c>
      <c r="EF295" s="32">
        <v>1168264</v>
      </c>
      <c r="EG295" s="32">
        <v>48109</v>
      </c>
      <c r="EH295" s="32">
        <v>210430</v>
      </c>
      <c r="EI295" s="32">
        <v>0</v>
      </c>
      <c r="EM295" s="32">
        <v>1034525</v>
      </c>
      <c r="EN295" s="32">
        <v>48109</v>
      </c>
      <c r="EO295" s="32">
        <v>205150</v>
      </c>
      <c r="EP295" s="32">
        <v>0</v>
      </c>
      <c r="ES295" s="32">
        <v>352</v>
      </c>
      <c r="ET295" s="32">
        <v>1188026</v>
      </c>
      <c r="EV295" s="32">
        <v>195850</v>
      </c>
      <c r="EW295" s="32">
        <v>0</v>
      </c>
      <c r="FA295" s="32">
        <v>1200791</v>
      </c>
      <c r="FC295" s="32">
        <v>197300</v>
      </c>
      <c r="FD295" s="32">
        <v>0</v>
      </c>
      <c r="FH295" s="32">
        <v>1440955</v>
      </c>
      <c r="FI295" s="32"/>
      <c r="FJ295" s="32">
        <v>224638</v>
      </c>
      <c r="FK295" s="32">
        <v>0</v>
      </c>
      <c r="FM295" s="32"/>
      <c r="FO295" s="5">
        <v>1524998</v>
      </c>
      <c r="FP295" s="5">
        <v>0</v>
      </c>
      <c r="FQ295" s="5">
        <v>250500</v>
      </c>
      <c r="FR295" s="5">
        <v>0</v>
      </c>
      <c r="FS295" s="5">
        <v>0</v>
      </c>
      <c r="FT295" s="5">
        <v>0</v>
      </c>
      <c r="FU295" s="5">
        <v>0</v>
      </c>
      <c r="FV295" s="5">
        <v>1536780</v>
      </c>
      <c r="FW295" s="5">
        <v>0</v>
      </c>
      <c r="FX295" s="5">
        <v>256600</v>
      </c>
      <c r="FY295" s="5">
        <v>0</v>
      </c>
      <c r="FZ295" s="5">
        <v>0</v>
      </c>
      <c r="GA295" s="5">
        <v>0</v>
      </c>
      <c r="GB295" s="5">
        <v>0</v>
      </c>
      <c r="GC295" s="5">
        <v>1475799</v>
      </c>
      <c r="GD295" s="5">
        <v>0</v>
      </c>
      <c r="GE295" s="5">
        <v>270000</v>
      </c>
      <c r="GF295" s="5">
        <v>0</v>
      </c>
      <c r="GG295" s="5">
        <v>0</v>
      </c>
      <c r="GH295" s="5">
        <v>0</v>
      </c>
      <c r="GI295" s="5">
        <v>0</v>
      </c>
      <c r="GJ295" s="5">
        <f>INDEX(Sheet1!$D$2:$D$434,MATCH(Data!B295,Sheet1!$B$2:$B$434,0))</f>
        <v>1553647</v>
      </c>
      <c r="GK295" s="5">
        <f>INDEX(Sheet1!$E$2:$E$434,MATCH(Data!B295,Sheet1!$B$2:$B$434,0))</f>
        <v>0</v>
      </c>
      <c r="GL295" s="5">
        <f>INDEX(Sheet1!$H$2:$H$434,MATCH(Data!B295,Sheet1!$B$2:$B$434,0))</f>
        <v>234000</v>
      </c>
      <c r="GM295" s="5">
        <f>INDEX(Sheet1!$K$2:$K$434,MATCH(Data!B295,Sheet1!$B$2:$B$434,0))</f>
        <v>0</v>
      </c>
      <c r="GN295" s="5">
        <f>INDEX(Sheet1!$F$2:$F$434,MATCH(Data!B295,Sheet1!$B$2:$B$434,0))</f>
        <v>0</v>
      </c>
      <c r="GO295" s="5">
        <f>INDEX(Sheet1!$I$2:$I$434,MATCH(Data!B295,Sheet1!$B$2:$B$434,0))</f>
        <v>0</v>
      </c>
      <c r="GP295" s="5">
        <f>INDEX(Sheet1!$J$2:$J$434,MATCH(Data!B295,Sheet1!$B$2:$B$434,0))</f>
        <v>0</v>
      </c>
      <c r="GQ295" s="5">
        <v>965737</v>
      </c>
      <c r="GR295" s="5">
        <v>0</v>
      </c>
      <c r="GS295" s="5">
        <v>521910</v>
      </c>
      <c r="GT295" s="5">
        <v>0</v>
      </c>
      <c r="GU295" s="5">
        <v>0</v>
      </c>
      <c r="GV295" s="5">
        <v>0</v>
      </c>
      <c r="GW295" s="5">
        <v>0</v>
      </c>
    </row>
    <row r="296" spans="1:205" ht="12.75">
      <c r="A296" s="32">
        <v>4473</v>
      </c>
      <c r="B296" s="32" t="s">
        <v>377</v>
      </c>
      <c r="C296" s="32">
        <v>6434071</v>
      </c>
      <c r="D296" s="32">
        <v>0</v>
      </c>
      <c r="E296" s="32">
        <v>753350</v>
      </c>
      <c r="F296" s="32">
        <v>0</v>
      </c>
      <c r="G296" s="32">
        <v>0</v>
      </c>
      <c r="H296" s="32">
        <v>10000</v>
      </c>
      <c r="I296" s="32">
        <v>0</v>
      </c>
      <c r="J296" s="32">
        <v>6377756</v>
      </c>
      <c r="K296" s="32">
        <v>0</v>
      </c>
      <c r="L296" s="32">
        <v>767644</v>
      </c>
      <c r="M296" s="32">
        <v>0</v>
      </c>
      <c r="N296" s="32">
        <v>0</v>
      </c>
      <c r="O296" s="32">
        <v>25000</v>
      </c>
      <c r="P296" s="32">
        <v>0</v>
      </c>
      <c r="Q296" s="32">
        <v>6331477</v>
      </c>
      <c r="R296" s="32">
        <v>0</v>
      </c>
      <c r="S296" s="32">
        <v>767644</v>
      </c>
      <c r="T296" s="32">
        <v>0</v>
      </c>
      <c r="U296" s="32">
        <v>0</v>
      </c>
      <c r="V296" s="32">
        <v>25000</v>
      </c>
      <c r="W296" s="32">
        <v>8450.83</v>
      </c>
      <c r="X296" s="32">
        <v>4461641</v>
      </c>
      <c r="Y296" s="32">
        <v>0</v>
      </c>
      <c r="Z296" s="32">
        <v>661730</v>
      </c>
      <c r="AA296" s="32">
        <v>0</v>
      </c>
      <c r="AB296" s="32">
        <v>0</v>
      </c>
      <c r="AC296" s="32">
        <v>25000</v>
      </c>
      <c r="AD296" s="32">
        <v>8331</v>
      </c>
      <c r="AE296" s="32">
        <v>4778214</v>
      </c>
      <c r="AF296" s="32">
        <v>0</v>
      </c>
      <c r="AG296" s="32">
        <v>560672</v>
      </c>
      <c r="AH296" s="32">
        <v>0</v>
      </c>
      <c r="AI296" s="32">
        <v>0</v>
      </c>
      <c r="AJ296" s="32">
        <v>25000</v>
      </c>
      <c r="AK296" s="32">
        <v>2266</v>
      </c>
      <c r="AL296" s="32">
        <v>4728950</v>
      </c>
      <c r="AM296" s="32">
        <v>0</v>
      </c>
      <c r="AN296" s="32">
        <v>828946</v>
      </c>
      <c r="AO296" s="32">
        <v>0</v>
      </c>
      <c r="AP296" s="32">
        <v>0</v>
      </c>
      <c r="AQ296" s="32">
        <v>25000</v>
      </c>
      <c r="AR296" s="32">
        <v>0</v>
      </c>
      <c r="AS296" s="32">
        <v>4790336</v>
      </c>
      <c r="AT296" s="32">
        <v>0</v>
      </c>
      <c r="AU296" s="32">
        <v>812872</v>
      </c>
      <c r="AV296" s="32">
        <v>0</v>
      </c>
      <c r="AW296" s="32">
        <v>0</v>
      </c>
      <c r="AX296" s="32">
        <v>25000</v>
      </c>
      <c r="AY296" s="32">
        <v>0</v>
      </c>
      <c r="AZ296" s="32">
        <v>4980932</v>
      </c>
      <c r="BA296" s="32">
        <v>0</v>
      </c>
      <c r="BB296" s="32">
        <v>787613</v>
      </c>
      <c r="BC296" s="32">
        <v>0</v>
      </c>
      <c r="BD296" s="32">
        <v>0</v>
      </c>
      <c r="BE296" s="32">
        <v>25000</v>
      </c>
      <c r="BF296" s="32">
        <v>0</v>
      </c>
      <c r="BG296" s="32">
        <v>5415911</v>
      </c>
      <c r="BH296" s="32">
        <v>0</v>
      </c>
      <c r="BI296" s="32">
        <v>782292</v>
      </c>
      <c r="BJ296" s="32">
        <v>0</v>
      </c>
      <c r="BK296" s="32">
        <v>0</v>
      </c>
      <c r="BL296" s="32">
        <v>25000</v>
      </c>
      <c r="BM296" s="32">
        <v>93</v>
      </c>
      <c r="BN296" s="32">
        <v>5892793</v>
      </c>
      <c r="BO296" s="32">
        <v>0</v>
      </c>
      <c r="BP296" s="32">
        <v>689073</v>
      </c>
      <c r="BQ296" s="32">
        <v>0</v>
      </c>
      <c r="BR296" s="32">
        <v>0</v>
      </c>
      <c r="BS296" s="32">
        <v>141362</v>
      </c>
      <c r="BT296" s="32">
        <v>0</v>
      </c>
      <c r="BU296" s="32">
        <v>6325701</v>
      </c>
      <c r="BV296" s="32">
        <v>0</v>
      </c>
      <c r="BW296" s="32">
        <v>507128</v>
      </c>
      <c r="BX296" s="32">
        <v>0</v>
      </c>
      <c r="BY296" s="32">
        <v>0</v>
      </c>
      <c r="BZ296" s="32">
        <v>199731</v>
      </c>
      <c r="CA296" s="32">
        <v>4167</v>
      </c>
      <c r="CB296" s="32">
        <v>7011158</v>
      </c>
      <c r="CC296" s="32">
        <v>0</v>
      </c>
      <c r="CD296" s="32">
        <v>475000</v>
      </c>
      <c r="CE296" s="32">
        <v>0</v>
      </c>
      <c r="CF296" s="32">
        <v>0</v>
      </c>
      <c r="CG296" s="32">
        <v>139002</v>
      </c>
      <c r="CH296" s="32">
        <v>5203</v>
      </c>
      <c r="CI296" s="32">
        <v>7415284</v>
      </c>
      <c r="CK296" s="32">
        <v>1045113</v>
      </c>
      <c r="CL296" s="32">
        <v>0</v>
      </c>
      <c r="CN296" s="32">
        <v>154151</v>
      </c>
      <c r="CO296" s="32">
        <v>1098</v>
      </c>
      <c r="CP296" s="32">
        <v>6972257</v>
      </c>
      <c r="CR296" s="32">
        <v>1375788</v>
      </c>
      <c r="CS296" s="32">
        <v>0</v>
      </c>
      <c r="CU296" s="32">
        <v>146652</v>
      </c>
      <c r="CV296" s="32">
        <v>0</v>
      </c>
      <c r="CW296" s="32">
        <v>7716383</v>
      </c>
      <c r="CY296" s="32">
        <v>1375988</v>
      </c>
      <c r="CZ296" s="32">
        <v>0</v>
      </c>
      <c r="DB296" s="32">
        <v>147944</v>
      </c>
      <c r="DC296" s="32">
        <v>0</v>
      </c>
      <c r="DD296" s="32">
        <v>7801306</v>
      </c>
      <c r="DE296" s="32">
        <v>177265</v>
      </c>
      <c r="DF296" s="32">
        <v>1379644</v>
      </c>
      <c r="DG296" s="32">
        <v>0</v>
      </c>
      <c r="DI296" s="32">
        <v>150000</v>
      </c>
      <c r="DK296" s="32">
        <v>8773147</v>
      </c>
      <c r="DL296" s="32">
        <v>177265</v>
      </c>
      <c r="DM296" s="32">
        <v>1375838</v>
      </c>
      <c r="DN296" s="32">
        <v>0</v>
      </c>
      <c r="DP296" s="32">
        <v>250000</v>
      </c>
      <c r="DR296" s="32">
        <v>9828482</v>
      </c>
      <c r="DS296" s="32">
        <v>161942</v>
      </c>
      <c r="DT296" s="32">
        <v>1375375</v>
      </c>
      <c r="DU296" s="32">
        <v>0</v>
      </c>
      <c r="DW296" s="32">
        <v>200000</v>
      </c>
      <c r="DX296" s="35"/>
      <c r="DY296" s="36">
        <v>9769499</v>
      </c>
      <c r="DZ296" s="36">
        <v>160591</v>
      </c>
      <c r="EA296" s="38">
        <v>1377987</v>
      </c>
      <c r="EB296" s="32">
        <v>0</v>
      </c>
      <c r="ED296" s="32">
        <v>200000</v>
      </c>
      <c r="EF296" s="32">
        <v>10400018</v>
      </c>
      <c r="EG296" s="32">
        <v>163675</v>
      </c>
      <c r="EH296" s="32">
        <v>1317135</v>
      </c>
      <c r="EI296" s="32">
        <v>0</v>
      </c>
      <c r="EK296" s="32">
        <v>200000</v>
      </c>
      <c r="EM296" s="32">
        <v>10689004</v>
      </c>
      <c r="EN296" s="32">
        <v>161035</v>
      </c>
      <c r="EO296" s="32">
        <v>1319185</v>
      </c>
      <c r="EP296" s="32">
        <v>0</v>
      </c>
      <c r="ER296" s="32">
        <v>200000</v>
      </c>
      <c r="ET296" s="32">
        <v>9666385.25</v>
      </c>
      <c r="EU296" s="32">
        <v>162753.75</v>
      </c>
      <c r="EV296" s="32">
        <v>1312883</v>
      </c>
      <c r="EW296" s="32">
        <v>0</v>
      </c>
      <c r="EY296" s="32">
        <v>200000</v>
      </c>
      <c r="FA296" s="32">
        <v>9630047</v>
      </c>
      <c r="FB296" s="32">
        <v>163795</v>
      </c>
      <c r="FC296" s="32">
        <v>1277775</v>
      </c>
      <c r="FD296" s="32">
        <v>0</v>
      </c>
      <c r="FF296" s="32">
        <v>200000</v>
      </c>
      <c r="FH296" s="32">
        <v>9582715</v>
      </c>
      <c r="FI296" s="32">
        <v>164120</v>
      </c>
      <c r="FJ296" s="32">
        <v>1282025</v>
      </c>
      <c r="FK296" s="32">
        <v>0</v>
      </c>
      <c r="FM296" s="32">
        <v>185000</v>
      </c>
      <c r="FO296" s="5">
        <v>9673442</v>
      </c>
      <c r="FP296" s="5">
        <v>163752.5</v>
      </c>
      <c r="FQ296" s="5">
        <v>1280825</v>
      </c>
      <c r="FR296" s="5">
        <v>0</v>
      </c>
      <c r="FS296" s="5">
        <v>0</v>
      </c>
      <c r="FT296" s="5">
        <v>185000</v>
      </c>
      <c r="FU296" s="5">
        <v>0</v>
      </c>
      <c r="FV296" s="5">
        <v>9535957.25</v>
      </c>
      <c r="FW296" s="5">
        <v>162728.75</v>
      </c>
      <c r="FX296" s="5">
        <v>2284297.5</v>
      </c>
      <c r="FY296" s="5">
        <v>0</v>
      </c>
      <c r="FZ296" s="5">
        <v>0</v>
      </c>
      <c r="GA296" s="5">
        <v>185000</v>
      </c>
      <c r="GB296" s="5">
        <v>0</v>
      </c>
      <c r="GC296" s="5">
        <v>9990207.5</v>
      </c>
      <c r="GD296" s="5">
        <v>161087.5</v>
      </c>
      <c r="GE296" s="5">
        <v>2724675.55</v>
      </c>
      <c r="GF296" s="5">
        <v>0</v>
      </c>
      <c r="GG296" s="5">
        <v>0</v>
      </c>
      <c r="GH296" s="5">
        <v>185000</v>
      </c>
      <c r="GI296" s="5">
        <v>0</v>
      </c>
      <c r="GJ296" s="5">
        <f>INDEX(Sheet1!$D$2:$D$434,MATCH(Data!B296,Sheet1!$B$2:$B$434,0))</f>
        <v>9833910</v>
      </c>
      <c r="GK296" s="5">
        <f>INDEX(Sheet1!$E$2:$E$434,MATCH(Data!B296,Sheet1!$B$2:$B$434,0))</f>
        <v>157449.79</v>
      </c>
      <c r="GL296" s="5">
        <f>INDEX(Sheet1!$H$2:$H$434,MATCH(Data!B296,Sheet1!$B$2:$B$434,0))</f>
        <v>2916887.5</v>
      </c>
      <c r="GM296" s="5">
        <f>INDEX(Sheet1!$K$2:$K$434,MATCH(Data!B296,Sheet1!$B$2:$B$434,0))</f>
        <v>0</v>
      </c>
      <c r="GN296" s="5">
        <f>INDEX(Sheet1!$F$2:$F$434,MATCH(Data!B296,Sheet1!$B$2:$B$434,0))</f>
        <v>0</v>
      </c>
      <c r="GO296" s="5">
        <f>INDEX(Sheet1!$I$2:$I$434,MATCH(Data!B296,Sheet1!$B$2:$B$434,0))</f>
        <v>185000</v>
      </c>
      <c r="GP296" s="5">
        <f>INDEX(Sheet1!$J$2:$J$434,MATCH(Data!B296,Sheet1!$B$2:$B$434,0))</f>
        <v>0</v>
      </c>
      <c r="GQ296" s="5">
        <v>9937254</v>
      </c>
      <c r="GR296" s="5">
        <v>0</v>
      </c>
      <c r="GS296" s="5">
        <v>2971487.5</v>
      </c>
      <c r="GT296" s="5">
        <v>0</v>
      </c>
      <c r="GU296" s="5">
        <v>0</v>
      </c>
      <c r="GV296" s="5">
        <v>185000</v>
      </c>
      <c r="GW296" s="5">
        <v>0</v>
      </c>
    </row>
    <row r="297" spans="1:205" ht="12.75">
      <c r="A297" s="32">
        <v>4508</v>
      </c>
      <c r="B297" s="32" t="s">
        <v>378</v>
      </c>
      <c r="C297" s="32">
        <v>2659782</v>
      </c>
      <c r="D297" s="32">
        <v>0</v>
      </c>
      <c r="E297" s="32">
        <v>29956</v>
      </c>
      <c r="F297" s="32">
        <v>0</v>
      </c>
      <c r="G297" s="32">
        <v>0</v>
      </c>
      <c r="H297" s="32">
        <v>0</v>
      </c>
      <c r="I297" s="32">
        <v>0</v>
      </c>
      <c r="J297" s="32">
        <v>2459926</v>
      </c>
      <c r="K297" s="32">
        <v>0</v>
      </c>
      <c r="L297" s="32">
        <v>29956</v>
      </c>
      <c r="M297" s="32">
        <v>0</v>
      </c>
      <c r="N297" s="32">
        <v>0</v>
      </c>
      <c r="O297" s="32">
        <v>600</v>
      </c>
      <c r="P297" s="32">
        <v>0</v>
      </c>
      <c r="Q297" s="32">
        <v>2413273</v>
      </c>
      <c r="R297" s="32">
        <v>29188</v>
      </c>
      <c r="S297" s="32">
        <v>22700</v>
      </c>
      <c r="T297" s="32">
        <v>0</v>
      </c>
      <c r="U297" s="32">
        <v>0</v>
      </c>
      <c r="V297" s="32">
        <v>0</v>
      </c>
      <c r="W297" s="32">
        <v>0</v>
      </c>
      <c r="X297" s="32">
        <v>1892539</v>
      </c>
      <c r="Y297" s="32">
        <v>29187</v>
      </c>
      <c r="Z297" s="32">
        <v>22700</v>
      </c>
      <c r="AA297" s="32">
        <v>0</v>
      </c>
      <c r="AB297" s="32">
        <v>0</v>
      </c>
      <c r="AC297" s="32">
        <v>0</v>
      </c>
      <c r="AD297" s="32">
        <v>0</v>
      </c>
      <c r="AE297" s="32">
        <v>1876701</v>
      </c>
      <c r="AF297" s="32">
        <v>29187</v>
      </c>
      <c r="AG297" s="32">
        <v>22700</v>
      </c>
      <c r="AH297" s="32">
        <v>0</v>
      </c>
      <c r="AI297" s="32">
        <v>0</v>
      </c>
      <c r="AJ297" s="32">
        <v>0</v>
      </c>
      <c r="AK297" s="32">
        <v>0</v>
      </c>
      <c r="AL297" s="32">
        <v>1860852</v>
      </c>
      <c r="AM297" s="32">
        <v>0</v>
      </c>
      <c r="AN297" s="32">
        <v>29187</v>
      </c>
      <c r="AO297" s="32">
        <v>0</v>
      </c>
      <c r="AP297" s="32">
        <v>0</v>
      </c>
      <c r="AQ297" s="32">
        <v>0</v>
      </c>
      <c r="AR297" s="32">
        <v>0</v>
      </c>
      <c r="AS297" s="32">
        <v>1879786</v>
      </c>
      <c r="AT297" s="32">
        <v>61480</v>
      </c>
      <c r="AU297" s="32">
        <v>0</v>
      </c>
      <c r="AV297" s="32">
        <v>0</v>
      </c>
      <c r="AW297" s="32">
        <v>0</v>
      </c>
      <c r="AX297" s="32">
        <v>0</v>
      </c>
      <c r="AY297" s="32">
        <v>0</v>
      </c>
      <c r="AZ297" s="32">
        <v>1718298</v>
      </c>
      <c r="BA297" s="32">
        <v>70297</v>
      </c>
      <c r="BB297" s="32">
        <v>0</v>
      </c>
      <c r="BC297" s="32">
        <v>0</v>
      </c>
      <c r="BD297" s="32">
        <v>0</v>
      </c>
      <c r="BE297" s="32">
        <v>0</v>
      </c>
      <c r="BF297" s="32">
        <v>0</v>
      </c>
      <c r="BG297" s="32">
        <v>1863081</v>
      </c>
      <c r="BH297" s="32">
        <v>74215</v>
      </c>
      <c r="BI297" s="32">
        <v>0</v>
      </c>
      <c r="BJ297" s="32">
        <v>0</v>
      </c>
      <c r="BK297" s="32">
        <v>0</v>
      </c>
      <c r="BL297" s="32">
        <v>0</v>
      </c>
      <c r="BM297" s="32">
        <v>0</v>
      </c>
      <c r="BN297" s="32">
        <v>1682514</v>
      </c>
      <c r="BO297" s="32">
        <v>63189</v>
      </c>
      <c r="BP297" s="32">
        <v>0</v>
      </c>
      <c r="BQ297" s="32">
        <v>0</v>
      </c>
      <c r="BR297" s="32">
        <v>0</v>
      </c>
      <c r="BS297" s="32">
        <v>0</v>
      </c>
      <c r="BT297" s="32">
        <v>0</v>
      </c>
      <c r="BU297" s="32">
        <v>1730891</v>
      </c>
      <c r="BV297" s="32">
        <v>63189</v>
      </c>
      <c r="BW297" s="32">
        <v>0</v>
      </c>
      <c r="BX297" s="32">
        <v>0</v>
      </c>
      <c r="BY297" s="32">
        <v>0</v>
      </c>
      <c r="BZ297" s="32">
        <v>3000</v>
      </c>
      <c r="CA297" s="32">
        <v>0</v>
      </c>
      <c r="CB297" s="32">
        <v>1760407</v>
      </c>
      <c r="CC297" s="32">
        <v>63189</v>
      </c>
      <c r="CD297" s="32">
        <v>0</v>
      </c>
      <c r="CE297" s="32">
        <v>0</v>
      </c>
      <c r="CF297" s="32">
        <v>0</v>
      </c>
      <c r="CG297" s="32">
        <v>15525</v>
      </c>
      <c r="CH297" s="32">
        <v>0</v>
      </c>
      <c r="CI297" s="32">
        <v>1465872</v>
      </c>
      <c r="CJ297" s="32">
        <v>63189</v>
      </c>
      <c r="CL297" s="32">
        <v>0</v>
      </c>
      <c r="CN297" s="32">
        <v>3000</v>
      </c>
      <c r="CO297" s="32">
        <v>0</v>
      </c>
      <c r="CP297" s="32">
        <v>1546579</v>
      </c>
      <c r="CQ297" s="32">
        <v>129270</v>
      </c>
      <c r="CS297" s="32">
        <v>0</v>
      </c>
      <c r="CU297" s="32">
        <v>39587</v>
      </c>
      <c r="CV297" s="32">
        <v>0</v>
      </c>
      <c r="CW297" s="32">
        <v>1701766</v>
      </c>
      <c r="CX297" s="32">
        <v>242018</v>
      </c>
      <c r="CZ297" s="32">
        <v>0</v>
      </c>
      <c r="DB297" s="32">
        <v>49686</v>
      </c>
      <c r="DC297" s="32">
        <v>0</v>
      </c>
      <c r="DD297" s="32">
        <v>1699316</v>
      </c>
      <c r="DE297" s="32">
        <v>129267</v>
      </c>
      <c r="DG297" s="32">
        <v>0</v>
      </c>
      <c r="DI297" s="32">
        <v>52806</v>
      </c>
      <c r="DK297" s="32">
        <v>1802604</v>
      </c>
      <c r="DL297" s="32">
        <v>129267</v>
      </c>
      <c r="DN297" s="32">
        <v>0</v>
      </c>
      <c r="DP297" s="32">
        <v>55000</v>
      </c>
      <c r="DR297" s="32">
        <v>1917670</v>
      </c>
      <c r="DS297" s="32">
        <v>80000</v>
      </c>
      <c r="DU297" s="32">
        <v>0</v>
      </c>
      <c r="DW297" s="32">
        <v>45000</v>
      </c>
      <c r="DX297" s="35"/>
      <c r="DY297" s="36">
        <v>1919929</v>
      </c>
      <c r="DZ297" s="36">
        <v>65428</v>
      </c>
      <c r="EA297" s="35"/>
      <c r="EB297" s="32">
        <v>0</v>
      </c>
      <c r="ED297" s="32">
        <v>54000</v>
      </c>
      <c r="EF297" s="32">
        <v>1947098</v>
      </c>
      <c r="EG297" s="32">
        <v>110427</v>
      </c>
      <c r="EI297" s="32">
        <v>0</v>
      </c>
      <c r="EK297" s="32">
        <v>52800</v>
      </c>
      <c r="EM297" s="32">
        <v>1969362</v>
      </c>
      <c r="EN297" s="32">
        <v>110458</v>
      </c>
      <c r="EP297" s="32">
        <v>0</v>
      </c>
      <c r="ER297" s="32">
        <v>52800</v>
      </c>
      <c r="ET297" s="32">
        <v>1871583</v>
      </c>
      <c r="EU297" s="32">
        <v>110457</v>
      </c>
      <c r="EW297" s="32">
        <v>0</v>
      </c>
      <c r="EY297" s="32">
        <v>8200</v>
      </c>
      <c r="FA297" s="32">
        <v>2023334</v>
      </c>
      <c r="FB297" s="32">
        <v>86080</v>
      </c>
      <c r="FD297" s="32">
        <v>0</v>
      </c>
      <c r="FF297" s="32">
        <v>1500</v>
      </c>
      <c r="FH297" s="32">
        <v>2007256</v>
      </c>
      <c r="FI297" s="32">
        <v>86079</v>
      </c>
      <c r="FJ297" s="32"/>
      <c r="FK297" s="32">
        <v>0</v>
      </c>
      <c r="FM297" s="32">
        <v>4961</v>
      </c>
      <c r="FO297" s="5">
        <v>1972782</v>
      </c>
      <c r="FP297" s="5">
        <v>86079</v>
      </c>
      <c r="FQ297" s="5">
        <v>0</v>
      </c>
      <c r="FR297" s="5">
        <v>0</v>
      </c>
      <c r="FS297" s="5">
        <v>0</v>
      </c>
      <c r="FT297" s="5">
        <v>15000</v>
      </c>
      <c r="FU297" s="5">
        <v>0</v>
      </c>
      <c r="FV297" s="5">
        <v>1956976</v>
      </c>
      <c r="FW297" s="5">
        <v>83735</v>
      </c>
      <c r="FX297" s="5">
        <v>0</v>
      </c>
      <c r="FY297" s="5">
        <v>0</v>
      </c>
      <c r="FZ297" s="5">
        <v>0</v>
      </c>
      <c r="GA297" s="5">
        <v>15000</v>
      </c>
      <c r="GB297" s="5">
        <v>0</v>
      </c>
      <c r="GC297" s="5">
        <v>2101000</v>
      </c>
      <c r="GD297" s="5">
        <v>86735</v>
      </c>
      <c r="GE297" s="5">
        <v>0</v>
      </c>
      <c r="GF297" s="5">
        <v>0</v>
      </c>
      <c r="GG297" s="5">
        <v>0</v>
      </c>
      <c r="GH297" s="5">
        <v>15000</v>
      </c>
      <c r="GI297" s="5">
        <v>0</v>
      </c>
      <c r="GJ297" s="5">
        <f>INDEX(Sheet1!$D$2:$D$434,MATCH(Data!B297,Sheet1!$B$2:$B$434,0))</f>
        <v>1941248</v>
      </c>
      <c r="GK297" s="5">
        <f>INDEX(Sheet1!$E$2:$E$434,MATCH(Data!B297,Sheet1!$B$2:$B$434,0))</f>
        <v>89735</v>
      </c>
      <c r="GL297" s="5">
        <f>INDEX(Sheet1!$H$2:$H$434,MATCH(Data!B297,Sheet1!$B$2:$B$434,0))</f>
        <v>0</v>
      </c>
      <c r="GM297" s="5">
        <f>INDEX(Sheet1!$K$2:$K$434,MATCH(Data!B297,Sheet1!$B$2:$B$434,0))</f>
        <v>0</v>
      </c>
      <c r="GN297" s="5">
        <f>INDEX(Sheet1!$F$2:$F$434,MATCH(Data!B297,Sheet1!$B$2:$B$434,0))</f>
        <v>0</v>
      </c>
      <c r="GO297" s="5">
        <f>INDEX(Sheet1!$I$2:$I$434,MATCH(Data!B297,Sheet1!$B$2:$B$434,0))</f>
        <v>15000</v>
      </c>
      <c r="GP297" s="5">
        <f>INDEX(Sheet1!$J$2:$J$434,MATCH(Data!B297,Sheet1!$B$2:$B$434,0))</f>
        <v>0</v>
      </c>
      <c r="GQ297" s="5">
        <v>2034829</v>
      </c>
      <c r="GR297" s="5">
        <v>92375</v>
      </c>
      <c r="GS297" s="5">
        <v>0</v>
      </c>
      <c r="GT297" s="5">
        <v>0</v>
      </c>
      <c r="GU297" s="5">
        <v>0</v>
      </c>
      <c r="GV297" s="5">
        <v>20000</v>
      </c>
      <c r="GW297" s="5">
        <v>0</v>
      </c>
    </row>
    <row r="298" spans="1:205" ht="12.75">
      <c r="A298" s="32">
        <v>4515</v>
      </c>
      <c r="B298" s="32" t="s">
        <v>379</v>
      </c>
      <c r="C298" s="32">
        <v>10823425</v>
      </c>
      <c r="D298" s="32">
        <v>0</v>
      </c>
      <c r="E298" s="32">
        <v>1006686</v>
      </c>
      <c r="F298" s="32">
        <v>0</v>
      </c>
      <c r="G298" s="32">
        <v>0</v>
      </c>
      <c r="H298" s="32">
        <v>87108</v>
      </c>
      <c r="I298" s="32">
        <v>0</v>
      </c>
      <c r="J298" s="32">
        <v>10454749.04</v>
      </c>
      <c r="K298" s="32">
        <v>0</v>
      </c>
      <c r="L298" s="32">
        <v>1049528.55</v>
      </c>
      <c r="M298" s="32">
        <v>0</v>
      </c>
      <c r="N298" s="32">
        <v>0</v>
      </c>
      <c r="O298" s="32">
        <v>43831.96</v>
      </c>
      <c r="P298" s="32">
        <v>0</v>
      </c>
      <c r="Q298" s="32">
        <v>10543568.74</v>
      </c>
      <c r="R298" s="32">
        <v>0</v>
      </c>
      <c r="S298" s="32">
        <v>1046115.66</v>
      </c>
      <c r="T298" s="32">
        <v>0</v>
      </c>
      <c r="U298" s="32">
        <v>0</v>
      </c>
      <c r="V298" s="32">
        <v>54117.26</v>
      </c>
      <c r="W298" s="32">
        <v>6841.32</v>
      </c>
      <c r="X298" s="32">
        <v>8329613</v>
      </c>
      <c r="Y298" s="32">
        <v>0</v>
      </c>
      <c r="Z298" s="32">
        <v>1117039</v>
      </c>
      <c r="AA298" s="32">
        <v>0</v>
      </c>
      <c r="AB298" s="32">
        <v>0</v>
      </c>
      <c r="AC298" s="32">
        <v>38486</v>
      </c>
      <c r="AD298" s="32">
        <v>3091</v>
      </c>
      <c r="AE298" s="32">
        <v>8984387</v>
      </c>
      <c r="AF298" s="32">
        <v>0</v>
      </c>
      <c r="AG298" s="32">
        <v>1120520</v>
      </c>
      <c r="AH298" s="32">
        <v>0</v>
      </c>
      <c r="AI298" s="32">
        <v>0</v>
      </c>
      <c r="AJ298" s="32">
        <v>49368</v>
      </c>
      <c r="AK298" s="32">
        <v>3764</v>
      </c>
      <c r="AL298" s="32">
        <v>8744998</v>
      </c>
      <c r="AM298" s="32">
        <v>0</v>
      </c>
      <c r="AN298" s="32">
        <v>1390921</v>
      </c>
      <c r="AO298" s="32">
        <v>0</v>
      </c>
      <c r="AP298" s="32">
        <v>0</v>
      </c>
      <c r="AQ298" s="32">
        <v>66223</v>
      </c>
      <c r="AR298" s="32">
        <v>1279</v>
      </c>
      <c r="AS298" s="32">
        <v>9156248.14</v>
      </c>
      <c r="AT298" s="32">
        <v>0</v>
      </c>
      <c r="AU298" s="32">
        <v>1355564.79</v>
      </c>
      <c r="AV298" s="32">
        <v>0</v>
      </c>
      <c r="AW298" s="32">
        <v>0</v>
      </c>
      <c r="AX298" s="32">
        <v>84423.53</v>
      </c>
      <c r="AY298" s="32">
        <v>2270.54</v>
      </c>
      <c r="AZ298" s="32">
        <v>9527707.08</v>
      </c>
      <c r="BA298" s="32">
        <v>0</v>
      </c>
      <c r="BB298" s="32">
        <v>1021663.75</v>
      </c>
      <c r="BC298" s="32">
        <v>0</v>
      </c>
      <c r="BD298" s="32">
        <v>0</v>
      </c>
      <c r="BE298" s="32">
        <v>79537.25</v>
      </c>
      <c r="BF298" s="32">
        <v>2534.92</v>
      </c>
      <c r="BG298" s="32">
        <v>9667405.33</v>
      </c>
      <c r="BH298" s="32">
        <v>0</v>
      </c>
      <c r="BI298" s="32">
        <v>1321284.08</v>
      </c>
      <c r="BJ298" s="32">
        <v>0</v>
      </c>
      <c r="BK298" s="32">
        <v>0</v>
      </c>
      <c r="BL298" s="32">
        <v>87553.28</v>
      </c>
      <c r="BM298" s="32">
        <v>744.31</v>
      </c>
      <c r="BN298" s="32">
        <v>9630332</v>
      </c>
      <c r="BO298" s="32">
        <v>0</v>
      </c>
      <c r="BP298" s="32">
        <v>1323419.16</v>
      </c>
      <c r="BQ298" s="32">
        <v>0</v>
      </c>
      <c r="BR298" s="32">
        <v>0</v>
      </c>
      <c r="BS298" s="32">
        <v>126141.03</v>
      </c>
      <c r="BT298" s="32">
        <v>2605.45</v>
      </c>
      <c r="BU298" s="32">
        <v>10146247</v>
      </c>
      <c r="BV298" s="32">
        <v>0</v>
      </c>
      <c r="BW298" s="32">
        <v>1617790.38</v>
      </c>
      <c r="BX298" s="32">
        <v>0</v>
      </c>
      <c r="BY298" s="32">
        <v>0</v>
      </c>
      <c r="BZ298" s="32">
        <v>181508.62</v>
      </c>
      <c r="CA298" s="32">
        <v>2726</v>
      </c>
      <c r="CB298" s="32">
        <v>10626676</v>
      </c>
      <c r="CC298" s="32">
        <v>0</v>
      </c>
      <c r="CD298" s="32">
        <v>1652342.63</v>
      </c>
      <c r="CE298" s="32">
        <v>0</v>
      </c>
      <c r="CF298" s="32">
        <v>0</v>
      </c>
      <c r="CG298" s="32">
        <v>214644.97</v>
      </c>
      <c r="CH298" s="32">
        <v>5169.27</v>
      </c>
      <c r="CI298" s="32">
        <v>9704804</v>
      </c>
      <c r="CK298" s="32">
        <v>1610325.94</v>
      </c>
      <c r="CL298" s="32">
        <v>0</v>
      </c>
      <c r="CN298" s="32">
        <v>243732</v>
      </c>
      <c r="CO298" s="32">
        <v>375.28</v>
      </c>
      <c r="CP298" s="32">
        <v>10487483</v>
      </c>
      <c r="CR298" s="32">
        <v>1613471.11</v>
      </c>
      <c r="CS298" s="32">
        <v>0</v>
      </c>
      <c r="CU298" s="32">
        <v>217772.28</v>
      </c>
      <c r="CV298" s="32">
        <v>35087.76</v>
      </c>
      <c r="CW298" s="32">
        <v>11532677</v>
      </c>
      <c r="CY298" s="32">
        <v>1407081.07</v>
      </c>
      <c r="CZ298" s="32">
        <v>0</v>
      </c>
      <c r="DB298" s="32">
        <v>230122.39</v>
      </c>
      <c r="DC298" s="32">
        <v>777.64</v>
      </c>
      <c r="DD298" s="32">
        <v>12259387</v>
      </c>
      <c r="DF298" s="32">
        <v>452845</v>
      </c>
      <c r="DG298" s="32">
        <v>0</v>
      </c>
      <c r="DI298" s="32">
        <v>315836</v>
      </c>
      <c r="DJ298" s="32">
        <v>25438</v>
      </c>
      <c r="DK298" s="32">
        <v>13173722</v>
      </c>
      <c r="DM298" s="32">
        <v>469412</v>
      </c>
      <c r="DN298" s="32">
        <v>0</v>
      </c>
      <c r="DP298" s="32">
        <v>317906</v>
      </c>
      <c r="DQ298" s="32">
        <v>5438</v>
      </c>
      <c r="DR298" s="32">
        <v>13567369</v>
      </c>
      <c r="DT298" s="32">
        <v>474864</v>
      </c>
      <c r="DU298" s="32">
        <v>0</v>
      </c>
      <c r="DW298" s="32">
        <v>276808</v>
      </c>
      <c r="DX298" s="38">
        <v>3567</v>
      </c>
      <c r="DY298" s="36">
        <v>13463758</v>
      </c>
      <c r="DZ298" s="37"/>
      <c r="EA298" s="38">
        <v>473429</v>
      </c>
      <c r="EB298" s="32">
        <v>0</v>
      </c>
      <c r="ED298" s="32">
        <v>236840</v>
      </c>
      <c r="EE298" s="32">
        <v>1217</v>
      </c>
      <c r="EF298" s="32">
        <v>13772652</v>
      </c>
      <c r="EG298" s="32">
        <v>197532</v>
      </c>
      <c r="EI298" s="32">
        <v>0</v>
      </c>
      <c r="EK298" s="32">
        <v>252411</v>
      </c>
      <c r="EL298" s="32">
        <v>2027</v>
      </c>
      <c r="EM298" s="32">
        <v>13708126</v>
      </c>
      <c r="EN298" s="32">
        <v>191499</v>
      </c>
      <c r="EP298" s="32">
        <v>0</v>
      </c>
      <c r="ER298" s="32">
        <v>252411</v>
      </c>
      <c r="ES298" s="32">
        <v>2146</v>
      </c>
      <c r="ET298" s="32">
        <v>13326815</v>
      </c>
      <c r="EU298" s="32">
        <v>171100</v>
      </c>
      <c r="EW298" s="32">
        <v>0</v>
      </c>
      <c r="EY298" s="32">
        <v>252411</v>
      </c>
      <c r="FA298" s="32">
        <v>14306951</v>
      </c>
      <c r="FB298" s="32">
        <v>171849</v>
      </c>
      <c r="FC298" s="32">
        <v>1070000</v>
      </c>
      <c r="FD298" s="32">
        <v>0</v>
      </c>
      <c r="FF298" s="32">
        <v>252411</v>
      </c>
      <c r="FH298" s="32">
        <v>13528031</v>
      </c>
      <c r="FI298" s="32">
        <v>170130</v>
      </c>
      <c r="FJ298" s="32">
        <v>2018015</v>
      </c>
      <c r="FK298" s="32">
        <v>0</v>
      </c>
      <c r="FM298" s="32">
        <v>232000</v>
      </c>
      <c r="FN298" s="32">
        <v>3860</v>
      </c>
      <c r="FO298" s="5">
        <v>13611984</v>
      </c>
      <c r="FP298" s="5">
        <v>173380</v>
      </c>
      <c r="FQ298" s="5">
        <v>2542039</v>
      </c>
      <c r="FR298" s="5">
        <v>0</v>
      </c>
      <c r="FS298" s="5">
        <v>0</v>
      </c>
      <c r="FT298" s="5">
        <v>232000</v>
      </c>
      <c r="FU298" s="5">
        <v>4691</v>
      </c>
      <c r="FV298" s="5">
        <v>12960515</v>
      </c>
      <c r="FW298" s="5">
        <v>173544</v>
      </c>
      <c r="FX298" s="5">
        <v>3211488</v>
      </c>
      <c r="FY298" s="5">
        <v>0</v>
      </c>
      <c r="FZ298" s="5">
        <v>0</v>
      </c>
      <c r="GA298" s="5">
        <v>232000</v>
      </c>
      <c r="GB298" s="5">
        <v>0</v>
      </c>
      <c r="GC298" s="5">
        <v>13421220</v>
      </c>
      <c r="GD298" s="5">
        <v>176953</v>
      </c>
      <c r="GE298" s="5">
        <v>3374398</v>
      </c>
      <c r="GF298" s="5">
        <v>0</v>
      </c>
      <c r="GG298" s="5">
        <v>0</v>
      </c>
      <c r="GH298" s="5">
        <v>232000</v>
      </c>
      <c r="GI298" s="5">
        <v>0</v>
      </c>
      <c r="GJ298" s="5">
        <f>INDEX(Sheet1!$D$2:$D$434,MATCH(Data!B298,Sheet1!$B$2:$B$434,0))</f>
        <v>12783941</v>
      </c>
      <c r="GK298" s="5">
        <f>INDEX(Sheet1!$E$2:$E$434,MATCH(Data!B298,Sheet1!$B$2:$B$434,0))</f>
        <v>179692</v>
      </c>
      <c r="GL298" s="5">
        <f>INDEX(Sheet1!$H$2:$H$434,MATCH(Data!B298,Sheet1!$B$2:$B$434,0))</f>
        <v>3954728</v>
      </c>
      <c r="GM298" s="5">
        <f>INDEX(Sheet1!$K$2:$K$434,MATCH(Data!B298,Sheet1!$B$2:$B$434,0))</f>
        <v>0</v>
      </c>
      <c r="GN298" s="5">
        <f>INDEX(Sheet1!$F$2:$F$434,MATCH(Data!B298,Sheet1!$B$2:$B$434,0))</f>
        <v>0</v>
      </c>
      <c r="GO298" s="5">
        <f>INDEX(Sheet1!$I$2:$I$434,MATCH(Data!B298,Sheet1!$B$2:$B$434,0))</f>
        <v>247580</v>
      </c>
      <c r="GP298" s="5">
        <f>INDEX(Sheet1!$J$2:$J$434,MATCH(Data!B298,Sheet1!$B$2:$B$434,0))</f>
        <v>0</v>
      </c>
      <c r="GQ298" s="5">
        <v>13347971</v>
      </c>
      <c r="GR298" s="5">
        <v>174434</v>
      </c>
      <c r="GS298" s="5">
        <v>3875728</v>
      </c>
      <c r="GT298" s="5">
        <v>0</v>
      </c>
      <c r="GU298" s="5">
        <v>0</v>
      </c>
      <c r="GV298" s="5">
        <v>383593</v>
      </c>
      <c r="GW298" s="5">
        <v>2103</v>
      </c>
    </row>
    <row r="299" spans="1:205" ht="12.75">
      <c r="A299" s="32">
        <v>4501</v>
      </c>
      <c r="B299" s="32" t="s">
        <v>380</v>
      </c>
      <c r="C299" s="32">
        <v>6292535</v>
      </c>
      <c r="D299" s="32">
        <v>0</v>
      </c>
      <c r="E299" s="32">
        <v>853243</v>
      </c>
      <c r="F299" s="32">
        <v>0</v>
      </c>
      <c r="G299" s="32">
        <v>0</v>
      </c>
      <c r="H299" s="32">
        <v>14441</v>
      </c>
      <c r="I299" s="32">
        <v>0</v>
      </c>
      <c r="J299" s="32">
        <v>5821501</v>
      </c>
      <c r="K299" s="32">
        <v>0</v>
      </c>
      <c r="L299" s="32">
        <v>719970</v>
      </c>
      <c r="M299" s="32">
        <v>0</v>
      </c>
      <c r="N299" s="32">
        <v>250000</v>
      </c>
      <c r="O299" s="32">
        <v>13249</v>
      </c>
      <c r="P299" s="32">
        <v>0</v>
      </c>
      <c r="Q299" s="32">
        <v>6044802</v>
      </c>
      <c r="R299" s="32">
        <v>0</v>
      </c>
      <c r="S299" s="32">
        <v>716135</v>
      </c>
      <c r="T299" s="32">
        <v>0</v>
      </c>
      <c r="U299" s="32">
        <v>200000</v>
      </c>
      <c r="V299" s="32">
        <v>13249</v>
      </c>
      <c r="W299" s="32">
        <v>1167</v>
      </c>
      <c r="X299" s="32">
        <v>3935808</v>
      </c>
      <c r="Y299" s="32">
        <v>0</v>
      </c>
      <c r="Z299" s="32">
        <v>1953090</v>
      </c>
      <c r="AA299" s="32">
        <v>0</v>
      </c>
      <c r="AB299" s="32">
        <v>412297</v>
      </c>
      <c r="AC299" s="32">
        <v>13249</v>
      </c>
      <c r="AD299" s="32">
        <v>900</v>
      </c>
      <c r="AE299" s="32">
        <v>4070244</v>
      </c>
      <c r="AF299" s="32">
        <v>0</v>
      </c>
      <c r="AG299" s="32">
        <v>1602200</v>
      </c>
      <c r="AH299" s="32">
        <v>0</v>
      </c>
      <c r="AI299" s="32">
        <v>192517</v>
      </c>
      <c r="AJ299" s="32">
        <v>13249</v>
      </c>
      <c r="AK299" s="32">
        <v>0</v>
      </c>
      <c r="AL299" s="32">
        <v>4577897</v>
      </c>
      <c r="AM299" s="32">
        <v>0</v>
      </c>
      <c r="AN299" s="32">
        <v>1656588</v>
      </c>
      <c r="AO299" s="32">
        <v>0</v>
      </c>
      <c r="AP299" s="32">
        <v>119563</v>
      </c>
      <c r="AQ299" s="32">
        <v>13249</v>
      </c>
      <c r="AR299" s="32">
        <v>0</v>
      </c>
      <c r="AS299" s="32">
        <v>4412031</v>
      </c>
      <c r="AT299" s="32">
        <v>0</v>
      </c>
      <c r="AU299" s="32">
        <v>1967203</v>
      </c>
      <c r="AV299" s="32">
        <v>0</v>
      </c>
      <c r="AW299" s="32">
        <v>0</v>
      </c>
      <c r="AX299" s="32">
        <v>13249</v>
      </c>
      <c r="AY299" s="32">
        <v>57582</v>
      </c>
      <c r="AZ299" s="32">
        <v>4374677</v>
      </c>
      <c r="BA299" s="32">
        <v>0</v>
      </c>
      <c r="BB299" s="32">
        <v>2014383</v>
      </c>
      <c r="BC299" s="32">
        <v>0</v>
      </c>
      <c r="BD299" s="32">
        <v>0</v>
      </c>
      <c r="BE299" s="32">
        <v>13249</v>
      </c>
      <c r="BF299" s="32">
        <v>752</v>
      </c>
      <c r="BG299" s="32">
        <v>5441730</v>
      </c>
      <c r="BH299" s="32">
        <v>0</v>
      </c>
      <c r="BI299" s="32">
        <v>2041731</v>
      </c>
      <c r="BJ299" s="32">
        <v>0</v>
      </c>
      <c r="BK299" s="32">
        <v>0</v>
      </c>
      <c r="BL299" s="32">
        <v>13249</v>
      </c>
      <c r="BM299" s="32">
        <v>1879</v>
      </c>
      <c r="BN299" s="32">
        <v>5527356</v>
      </c>
      <c r="BO299" s="32">
        <v>0</v>
      </c>
      <c r="BP299" s="32">
        <v>2088511</v>
      </c>
      <c r="BQ299" s="32">
        <v>0</v>
      </c>
      <c r="BR299" s="32">
        <v>0</v>
      </c>
      <c r="BS299" s="32">
        <v>13249</v>
      </c>
      <c r="BT299" s="32">
        <v>51680</v>
      </c>
      <c r="BU299" s="32">
        <v>6646779</v>
      </c>
      <c r="BV299" s="32">
        <v>0</v>
      </c>
      <c r="BW299" s="32">
        <v>2087245</v>
      </c>
      <c r="BX299" s="32">
        <v>0</v>
      </c>
      <c r="BY299" s="32">
        <v>0</v>
      </c>
      <c r="BZ299" s="32">
        <v>13249</v>
      </c>
      <c r="CA299" s="32">
        <v>11802</v>
      </c>
      <c r="CB299" s="32">
        <v>7379399</v>
      </c>
      <c r="CC299" s="32">
        <v>0</v>
      </c>
      <c r="CD299" s="32">
        <v>2163613</v>
      </c>
      <c r="CE299" s="32">
        <v>0</v>
      </c>
      <c r="CF299" s="32">
        <v>0</v>
      </c>
      <c r="CG299" s="32">
        <v>17914</v>
      </c>
      <c r="CH299" s="32">
        <v>4736</v>
      </c>
      <c r="CI299" s="32">
        <v>7515198</v>
      </c>
      <c r="CK299" s="32">
        <v>2207300</v>
      </c>
      <c r="CL299" s="32">
        <v>0</v>
      </c>
      <c r="CN299" s="32">
        <v>26597</v>
      </c>
      <c r="CO299" s="32">
        <v>15061</v>
      </c>
      <c r="CP299" s="32">
        <v>8251875</v>
      </c>
      <c r="CR299" s="32">
        <v>2221200</v>
      </c>
      <c r="CS299" s="32">
        <v>0</v>
      </c>
      <c r="CU299" s="32">
        <v>25000</v>
      </c>
      <c r="CV299" s="32">
        <v>4038</v>
      </c>
      <c r="CW299" s="32">
        <v>8703062</v>
      </c>
      <c r="CY299" s="32">
        <v>2270625</v>
      </c>
      <c r="CZ299" s="32">
        <v>0</v>
      </c>
      <c r="DC299" s="32">
        <v>227</v>
      </c>
      <c r="DD299" s="32">
        <v>9426354</v>
      </c>
      <c r="DF299" s="32">
        <v>2401577</v>
      </c>
      <c r="DG299" s="32">
        <v>0</v>
      </c>
      <c r="DJ299" s="32">
        <v>6943</v>
      </c>
      <c r="DK299" s="32">
        <v>10436925</v>
      </c>
      <c r="DM299" s="32">
        <v>2305625</v>
      </c>
      <c r="DN299" s="32">
        <v>0</v>
      </c>
      <c r="DQ299" s="32">
        <v>1464</v>
      </c>
      <c r="DR299" s="32">
        <v>11836388</v>
      </c>
      <c r="DT299" s="32">
        <v>317300</v>
      </c>
      <c r="DU299" s="32">
        <v>0</v>
      </c>
      <c r="DX299" s="38">
        <v>3912</v>
      </c>
      <c r="DY299" s="36">
        <v>12101305</v>
      </c>
      <c r="DZ299" s="37"/>
      <c r="EA299" s="38">
        <v>317700</v>
      </c>
      <c r="EB299" s="32">
        <v>0</v>
      </c>
      <c r="EE299" s="32">
        <v>4429</v>
      </c>
      <c r="EF299" s="32">
        <v>11739690</v>
      </c>
      <c r="EI299" s="32">
        <v>0</v>
      </c>
      <c r="EL299" s="32">
        <v>197</v>
      </c>
      <c r="EM299" s="32">
        <v>10616078</v>
      </c>
      <c r="EO299" s="32">
        <v>317300</v>
      </c>
      <c r="EP299" s="32">
        <v>0</v>
      </c>
      <c r="ES299" s="32">
        <v>4537</v>
      </c>
      <c r="ET299" s="32">
        <v>11249519</v>
      </c>
      <c r="EV299" s="32">
        <v>316500</v>
      </c>
      <c r="EW299" s="32">
        <v>0</v>
      </c>
      <c r="EZ299" s="32">
        <v>1135</v>
      </c>
      <c r="FA299" s="32">
        <v>11502962</v>
      </c>
      <c r="FC299" s="32">
        <v>320200</v>
      </c>
      <c r="FD299" s="32">
        <v>0</v>
      </c>
      <c r="FG299" s="32">
        <v>481</v>
      </c>
      <c r="FH299" s="32">
        <v>11369829</v>
      </c>
      <c r="FJ299" s="32"/>
      <c r="FK299" s="32">
        <v>0</v>
      </c>
      <c r="FN299" s="32">
        <v>671</v>
      </c>
      <c r="FO299" s="5">
        <v>11771552</v>
      </c>
      <c r="FP299" s="5">
        <v>0</v>
      </c>
      <c r="FQ299" s="5">
        <v>0</v>
      </c>
      <c r="FR299" s="5">
        <v>0</v>
      </c>
      <c r="FS299" s="5">
        <v>0</v>
      </c>
      <c r="FT299" s="5">
        <v>0</v>
      </c>
      <c r="FU299" s="5">
        <v>1452</v>
      </c>
      <c r="FV299" s="5">
        <v>12129105</v>
      </c>
      <c r="FW299" s="5">
        <v>0</v>
      </c>
      <c r="FX299" s="5">
        <v>0</v>
      </c>
      <c r="FY299" s="5">
        <v>0</v>
      </c>
      <c r="FZ299" s="5">
        <v>0</v>
      </c>
      <c r="GA299" s="5">
        <v>0</v>
      </c>
      <c r="GB299" s="5">
        <v>672</v>
      </c>
      <c r="GC299" s="5">
        <v>12366668</v>
      </c>
      <c r="GD299" s="5">
        <v>0</v>
      </c>
      <c r="GE299" s="5">
        <v>0</v>
      </c>
      <c r="GF299" s="5">
        <v>0</v>
      </c>
      <c r="GG299" s="5">
        <v>0</v>
      </c>
      <c r="GH299" s="5">
        <v>0</v>
      </c>
      <c r="GI299" s="5">
        <v>1103</v>
      </c>
      <c r="GJ299" s="5">
        <f>INDEX(Sheet1!$D$2:$D$434,MATCH(Data!B299,Sheet1!$B$2:$B$434,0))</f>
        <v>11944302</v>
      </c>
      <c r="GK299" s="5">
        <f>INDEX(Sheet1!$E$2:$E$434,MATCH(Data!B299,Sheet1!$B$2:$B$434,0))</f>
        <v>0</v>
      </c>
      <c r="GL299" s="5">
        <f>INDEX(Sheet1!$H$2:$H$434,MATCH(Data!B299,Sheet1!$B$2:$B$434,0))</f>
        <v>0</v>
      </c>
      <c r="GM299" s="5">
        <f>INDEX(Sheet1!$K$2:$K$434,MATCH(Data!B299,Sheet1!$B$2:$B$434,0))</f>
        <v>0</v>
      </c>
      <c r="GN299" s="5">
        <f>INDEX(Sheet1!$F$2:$F$434,MATCH(Data!B299,Sheet1!$B$2:$B$434,0))</f>
        <v>0</v>
      </c>
      <c r="GO299" s="5">
        <f>INDEX(Sheet1!$I$2:$I$434,MATCH(Data!B299,Sheet1!$B$2:$B$434,0))</f>
        <v>0</v>
      </c>
      <c r="GP299" s="5">
        <f>INDEX(Sheet1!$J$2:$J$434,MATCH(Data!B299,Sheet1!$B$2:$B$434,0))</f>
        <v>224</v>
      </c>
      <c r="GQ299" s="5">
        <v>12337038</v>
      </c>
      <c r="GR299" s="5">
        <v>0</v>
      </c>
      <c r="GS299" s="5">
        <v>0</v>
      </c>
      <c r="GT299" s="5">
        <v>0</v>
      </c>
      <c r="GU299" s="5">
        <v>0</v>
      </c>
      <c r="GV299" s="5">
        <v>0</v>
      </c>
      <c r="GW299" s="5">
        <v>24</v>
      </c>
    </row>
    <row r="300" spans="1:205" ht="12.75">
      <c r="A300" s="32">
        <v>4529</v>
      </c>
      <c r="B300" s="32" t="s">
        <v>381</v>
      </c>
      <c r="C300" s="32">
        <v>1133067</v>
      </c>
      <c r="D300" s="32">
        <v>0</v>
      </c>
      <c r="E300" s="32">
        <v>89383</v>
      </c>
      <c r="F300" s="32">
        <v>0</v>
      </c>
      <c r="G300" s="32">
        <v>0</v>
      </c>
      <c r="H300" s="32">
        <v>0</v>
      </c>
      <c r="I300" s="32">
        <v>0</v>
      </c>
      <c r="J300" s="32">
        <v>1104361</v>
      </c>
      <c r="K300" s="32">
        <v>0</v>
      </c>
      <c r="L300" s="32">
        <v>82553.15</v>
      </c>
      <c r="M300" s="32">
        <v>0</v>
      </c>
      <c r="N300" s="32">
        <v>0</v>
      </c>
      <c r="O300" s="32">
        <v>0</v>
      </c>
      <c r="P300" s="32">
        <v>0</v>
      </c>
      <c r="Q300" s="32">
        <v>1067755</v>
      </c>
      <c r="R300" s="32">
        <v>0</v>
      </c>
      <c r="S300" s="32">
        <v>72103.14</v>
      </c>
      <c r="T300" s="32">
        <v>0</v>
      </c>
      <c r="U300" s="32">
        <v>0</v>
      </c>
      <c r="V300" s="32">
        <v>0</v>
      </c>
      <c r="W300" s="32">
        <v>0</v>
      </c>
      <c r="X300" s="32">
        <v>824137</v>
      </c>
      <c r="Y300" s="32">
        <v>0</v>
      </c>
      <c r="Z300" s="32">
        <v>72103</v>
      </c>
      <c r="AA300" s="32">
        <v>0</v>
      </c>
      <c r="AB300" s="32">
        <v>0</v>
      </c>
      <c r="AC300" s="32">
        <v>0</v>
      </c>
      <c r="AD300" s="32">
        <v>0</v>
      </c>
      <c r="AE300" s="32">
        <v>817251</v>
      </c>
      <c r="AF300" s="32">
        <v>0</v>
      </c>
      <c r="AG300" s="32">
        <v>72103</v>
      </c>
      <c r="AH300" s="32">
        <v>0</v>
      </c>
      <c r="AI300" s="32">
        <v>0</v>
      </c>
      <c r="AJ300" s="32">
        <v>0</v>
      </c>
      <c r="AK300" s="32">
        <v>0</v>
      </c>
      <c r="AL300" s="32">
        <v>820953</v>
      </c>
      <c r="AM300" s="32">
        <v>0</v>
      </c>
      <c r="AN300" s="32">
        <v>72103</v>
      </c>
      <c r="AO300" s="32">
        <v>0</v>
      </c>
      <c r="AP300" s="32">
        <v>0</v>
      </c>
      <c r="AQ300" s="32">
        <v>0</v>
      </c>
      <c r="AR300" s="32">
        <v>602</v>
      </c>
      <c r="AS300" s="32">
        <v>833944</v>
      </c>
      <c r="AT300" s="32">
        <v>0</v>
      </c>
      <c r="AU300" s="32">
        <v>72103.14</v>
      </c>
      <c r="AV300" s="32">
        <v>0</v>
      </c>
      <c r="AW300" s="32">
        <v>0</v>
      </c>
      <c r="AX300" s="32">
        <v>0</v>
      </c>
      <c r="AY300" s="32">
        <v>0</v>
      </c>
      <c r="AZ300" s="32">
        <v>844074</v>
      </c>
      <c r="BA300" s="32">
        <v>0</v>
      </c>
      <c r="BB300" s="32">
        <v>105830</v>
      </c>
      <c r="BC300" s="32">
        <v>0</v>
      </c>
      <c r="BD300" s="32">
        <v>0</v>
      </c>
      <c r="BE300" s="32">
        <v>0</v>
      </c>
      <c r="BF300" s="32">
        <v>0</v>
      </c>
      <c r="BG300" s="32">
        <v>780162</v>
      </c>
      <c r="BH300" s="32">
        <v>0</v>
      </c>
      <c r="BI300" s="32">
        <v>127080</v>
      </c>
      <c r="BJ300" s="32">
        <v>0</v>
      </c>
      <c r="BK300" s="32">
        <v>0</v>
      </c>
      <c r="BL300" s="32">
        <v>0</v>
      </c>
      <c r="BM300" s="32">
        <v>0</v>
      </c>
      <c r="BN300" s="32">
        <v>867243</v>
      </c>
      <c r="BO300" s="32">
        <v>0</v>
      </c>
      <c r="BP300" s="32">
        <v>62355</v>
      </c>
      <c r="BQ300" s="32">
        <v>0</v>
      </c>
      <c r="BR300" s="32">
        <v>0</v>
      </c>
      <c r="BS300" s="32">
        <v>0</v>
      </c>
      <c r="BT300" s="32">
        <v>0</v>
      </c>
      <c r="BU300" s="32">
        <v>833879</v>
      </c>
      <c r="BV300" s="32">
        <v>0</v>
      </c>
      <c r="BW300" s="32">
        <v>82315</v>
      </c>
      <c r="BX300" s="32">
        <v>0</v>
      </c>
      <c r="BY300" s="32">
        <v>0</v>
      </c>
      <c r="BZ300" s="32">
        <v>0</v>
      </c>
      <c r="CA300" s="32">
        <v>0</v>
      </c>
      <c r="CB300" s="32">
        <v>917634</v>
      </c>
      <c r="CC300" s="32">
        <v>31000</v>
      </c>
      <c r="CD300" s="32">
        <v>81215</v>
      </c>
      <c r="CE300" s="32">
        <v>0</v>
      </c>
      <c r="CF300" s="32">
        <v>0</v>
      </c>
      <c r="CG300" s="32">
        <v>0</v>
      </c>
      <c r="CH300" s="32">
        <v>0</v>
      </c>
      <c r="CI300" s="32">
        <v>892174</v>
      </c>
      <c r="CJ300" s="32">
        <v>33000</v>
      </c>
      <c r="CK300" s="32">
        <v>79915</v>
      </c>
      <c r="CL300" s="32">
        <v>0</v>
      </c>
      <c r="CO300" s="32">
        <v>0</v>
      </c>
      <c r="CP300" s="32">
        <v>1094761</v>
      </c>
      <c r="CQ300" s="32">
        <v>39608</v>
      </c>
      <c r="CR300" s="32">
        <v>78515</v>
      </c>
      <c r="CS300" s="32">
        <v>0</v>
      </c>
      <c r="CV300" s="32">
        <v>0</v>
      </c>
      <c r="CW300" s="32">
        <v>1291687</v>
      </c>
      <c r="CX300" s="32">
        <v>39608</v>
      </c>
      <c r="CY300" s="32">
        <v>81855</v>
      </c>
      <c r="CZ300" s="32">
        <v>0</v>
      </c>
      <c r="DC300" s="32">
        <v>2374</v>
      </c>
      <c r="DD300" s="32">
        <v>1340280</v>
      </c>
      <c r="DE300" s="32">
        <v>39608</v>
      </c>
      <c r="DF300" s="32">
        <v>79988</v>
      </c>
      <c r="DG300" s="32">
        <v>0</v>
      </c>
      <c r="DJ300" s="32">
        <v>688</v>
      </c>
      <c r="DK300" s="32">
        <v>1554935</v>
      </c>
      <c r="DL300" s="32">
        <v>39608</v>
      </c>
      <c r="DM300" s="32">
        <v>34120</v>
      </c>
      <c r="DN300" s="32">
        <v>0</v>
      </c>
      <c r="DQ300" s="32">
        <v>500</v>
      </c>
      <c r="DR300" s="32">
        <v>1563043</v>
      </c>
      <c r="DS300" s="32">
        <v>39608</v>
      </c>
      <c r="DT300" s="32">
        <v>80895</v>
      </c>
      <c r="DU300" s="32">
        <v>0</v>
      </c>
      <c r="DX300" s="35"/>
      <c r="DY300" s="36">
        <v>1650050</v>
      </c>
      <c r="DZ300" s="36">
        <v>39608</v>
      </c>
      <c r="EA300" s="38">
        <v>78670</v>
      </c>
      <c r="EB300" s="32">
        <v>0</v>
      </c>
      <c r="EF300" s="32">
        <v>1333264</v>
      </c>
      <c r="EG300" s="32">
        <v>40218</v>
      </c>
      <c r="EH300" s="32">
        <v>212229</v>
      </c>
      <c r="EI300" s="32">
        <v>0</v>
      </c>
      <c r="EM300" s="32">
        <v>1420436</v>
      </c>
      <c r="EO300" s="32">
        <v>175000</v>
      </c>
      <c r="EP300" s="32">
        <v>0</v>
      </c>
      <c r="ET300" s="32">
        <v>1747651</v>
      </c>
      <c r="EW300" s="32">
        <v>0</v>
      </c>
      <c r="FA300" s="32">
        <v>1607335</v>
      </c>
      <c r="FC300" s="32">
        <v>175000</v>
      </c>
      <c r="FD300" s="32">
        <v>0</v>
      </c>
      <c r="FH300" s="32">
        <v>1694417</v>
      </c>
      <c r="FI300" s="32"/>
      <c r="FJ300" s="32">
        <v>112581</v>
      </c>
      <c r="FK300" s="32">
        <v>0</v>
      </c>
      <c r="FM300" s="32"/>
      <c r="FO300" s="5">
        <v>1533322</v>
      </c>
      <c r="FP300" s="5">
        <v>0</v>
      </c>
      <c r="FQ300" s="5">
        <v>347000</v>
      </c>
      <c r="FR300" s="5">
        <v>0</v>
      </c>
      <c r="FS300" s="5">
        <v>0</v>
      </c>
      <c r="FT300" s="5">
        <v>0</v>
      </c>
      <c r="FU300" s="5">
        <v>0</v>
      </c>
      <c r="FV300" s="5">
        <v>1579876</v>
      </c>
      <c r="FW300" s="5">
        <v>0</v>
      </c>
      <c r="FX300" s="5">
        <v>325000</v>
      </c>
      <c r="FY300" s="5">
        <v>0</v>
      </c>
      <c r="FZ300" s="5">
        <v>0</v>
      </c>
      <c r="GA300" s="5">
        <v>0</v>
      </c>
      <c r="GB300" s="5">
        <v>0</v>
      </c>
      <c r="GC300" s="5">
        <v>1743931</v>
      </c>
      <c r="GD300" s="5">
        <v>0</v>
      </c>
      <c r="GE300" s="5">
        <v>300000</v>
      </c>
      <c r="GF300" s="5">
        <v>0</v>
      </c>
      <c r="GG300" s="5">
        <v>0</v>
      </c>
      <c r="GH300" s="5">
        <v>0</v>
      </c>
      <c r="GI300" s="5">
        <v>0</v>
      </c>
      <c r="GJ300" s="5">
        <f>INDEX(Sheet1!$D$2:$D$434,MATCH(Data!B300,Sheet1!$B$2:$B$434,0))</f>
        <v>1787875</v>
      </c>
      <c r="GK300" s="5">
        <f>INDEX(Sheet1!$E$2:$E$434,MATCH(Data!B300,Sheet1!$B$2:$B$434,0))</f>
        <v>0</v>
      </c>
      <c r="GL300" s="5">
        <f>INDEX(Sheet1!$H$2:$H$434,MATCH(Data!B300,Sheet1!$B$2:$B$434,0))</f>
        <v>400000</v>
      </c>
      <c r="GM300" s="5">
        <f>INDEX(Sheet1!$K$2:$K$434,MATCH(Data!B300,Sheet1!$B$2:$B$434,0))</f>
        <v>0</v>
      </c>
      <c r="GN300" s="5">
        <f>INDEX(Sheet1!$F$2:$F$434,MATCH(Data!B300,Sheet1!$B$2:$B$434,0))</f>
        <v>0</v>
      </c>
      <c r="GO300" s="5">
        <f>INDEX(Sheet1!$I$2:$I$434,MATCH(Data!B300,Sheet1!$B$2:$B$434,0))</f>
        <v>0</v>
      </c>
      <c r="GP300" s="5">
        <f>INDEX(Sheet1!$J$2:$J$434,MATCH(Data!B300,Sheet1!$B$2:$B$434,0))</f>
        <v>0</v>
      </c>
      <c r="GQ300" s="5">
        <v>2094791</v>
      </c>
      <c r="GR300" s="5">
        <v>0</v>
      </c>
      <c r="GS300" s="5">
        <v>200000</v>
      </c>
      <c r="GT300" s="5">
        <v>0</v>
      </c>
      <c r="GU300" s="5">
        <v>0</v>
      </c>
      <c r="GV300" s="5">
        <v>0</v>
      </c>
      <c r="GW300" s="5">
        <v>0</v>
      </c>
    </row>
    <row r="301" spans="1:205" ht="12.75">
      <c r="A301" s="32">
        <v>4536</v>
      </c>
      <c r="B301" s="32" t="s">
        <v>382</v>
      </c>
      <c r="C301" s="32">
        <v>2974530</v>
      </c>
      <c r="D301" s="32">
        <v>0</v>
      </c>
      <c r="E301" s="32">
        <v>138248</v>
      </c>
      <c r="F301" s="32">
        <v>0</v>
      </c>
      <c r="G301" s="32">
        <v>0</v>
      </c>
      <c r="H301" s="32">
        <v>0</v>
      </c>
      <c r="I301" s="32">
        <v>0</v>
      </c>
      <c r="J301" s="32">
        <v>3139692</v>
      </c>
      <c r="K301" s="32">
        <v>0</v>
      </c>
      <c r="L301" s="32">
        <v>135308</v>
      </c>
      <c r="M301" s="32">
        <v>0</v>
      </c>
      <c r="N301" s="32">
        <v>0</v>
      </c>
      <c r="O301" s="32">
        <v>0</v>
      </c>
      <c r="P301" s="32">
        <v>0</v>
      </c>
      <c r="Q301" s="32">
        <v>3205980</v>
      </c>
      <c r="R301" s="32">
        <v>0</v>
      </c>
      <c r="S301" s="32">
        <v>129020</v>
      </c>
      <c r="T301" s="32">
        <v>0</v>
      </c>
      <c r="U301" s="32">
        <v>0</v>
      </c>
      <c r="V301" s="32">
        <v>0</v>
      </c>
      <c r="W301" s="32">
        <v>0</v>
      </c>
      <c r="X301" s="32">
        <v>2415093</v>
      </c>
      <c r="Y301" s="32">
        <v>0</v>
      </c>
      <c r="Z301" s="32">
        <v>122607</v>
      </c>
      <c r="AA301" s="32">
        <v>0</v>
      </c>
      <c r="AB301" s="32">
        <v>0</v>
      </c>
      <c r="AC301" s="32">
        <v>6000</v>
      </c>
      <c r="AD301" s="32">
        <v>0</v>
      </c>
      <c r="AE301" s="32">
        <v>2559614</v>
      </c>
      <c r="AF301" s="32">
        <v>0</v>
      </c>
      <c r="AG301" s="32">
        <v>116286</v>
      </c>
      <c r="AH301" s="32">
        <v>0</v>
      </c>
      <c r="AI301" s="32">
        <v>0</v>
      </c>
      <c r="AJ301" s="32">
        <v>4000</v>
      </c>
      <c r="AK301" s="32">
        <v>0</v>
      </c>
      <c r="AL301" s="32">
        <v>2849955</v>
      </c>
      <c r="AM301" s="32">
        <v>0</v>
      </c>
      <c r="AN301" s="32">
        <v>109945</v>
      </c>
      <c r="AO301" s="32">
        <v>0</v>
      </c>
      <c r="AP301" s="32">
        <v>0</v>
      </c>
      <c r="AQ301" s="32">
        <v>4000</v>
      </c>
      <c r="AR301" s="32">
        <v>0</v>
      </c>
      <c r="AS301" s="32">
        <v>2686680</v>
      </c>
      <c r="AT301" s="32">
        <v>0</v>
      </c>
      <c r="AU301" s="32">
        <v>659213</v>
      </c>
      <c r="AV301" s="32">
        <v>0</v>
      </c>
      <c r="AW301" s="32">
        <v>0</v>
      </c>
      <c r="AX301" s="32">
        <v>4000</v>
      </c>
      <c r="AY301" s="32">
        <v>0</v>
      </c>
      <c r="AZ301" s="32">
        <v>3141046</v>
      </c>
      <c r="BA301" s="32">
        <v>0</v>
      </c>
      <c r="BB301" s="32">
        <v>789620</v>
      </c>
      <c r="BC301" s="32">
        <v>0</v>
      </c>
      <c r="BD301" s="32">
        <v>0</v>
      </c>
      <c r="BE301" s="32">
        <v>2000</v>
      </c>
      <c r="BF301" s="32">
        <v>0</v>
      </c>
      <c r="BG301" s="32">
        <v>3104711</v>
      </c>
      <c r="BH301" s="32">
        <v>0</v>
      </c>
      <c r="BI301" s="32">
        <v>772108</v>
      </c>
      <c r="BJ301" s="32">
        <v>0</v>
      </c>
      <c r="BK301" s="32">
        <v>0</v>
      </c>
      <c r="BL301" s="32">
        <v>2000</v>
      </c>
      <c r="BM301" s="32">
        <v>0</v>
      </c>
      <c r="BN301" s="32">
        <v>3413699</v>
      </c>
      <c r="BO301" s="32">
        <v>0</v>
      </c>
      <c r="BP301" s="32">
        <v>763895</v>
      </c>
      <c r="BQ301" s="32">
        <v>0</v>
      </c>
      <c r="BR301" s="32">
        <v>0</v>
      </c>
      <c r="BS301" s="32">
        <v>2000</v>
      </c>
      <c r="BT301" s="32">
        <v>0</v>
      </c>
      <c r="BU301" s="32">
        <v>3510013</v>
      </c>
      <c r="BV301" s="32">
        <v>0</v>
      </c>
      <c r="BW301" s="32">
        <v>747307</v>
      </c>
      <c r="BX301" s="32">
        <v>0</v>
      </c>
      <c r="BY301" s="32">
        <v>0</v>
      </c>
      <c r="BZ301" s="32">
        <v>2000</v>
      </c>
      <c r="CA301" s="32">
        <v>0</v>
      </c>
      <c r="CB301" s="32">
        <v>3510859</v>
      </c>
      <c r="CC301" s="32">
        <v>0</v>
      </c>
      <c r="CD301" s="32">
        <v>759288.13</v>
      </c>
      <c r="CE301" s="32">
        <v>0</v>
      </c>
      <c r="CF301" s="32">
        <v>0</v>
      </c>
      <c r="CG301" s="32">
        <v>2000</v>
      </c>
      <c r="CH301" s="32">
        <v>81.76</v>
      </c>
      <c r="CI301" s="32">
        <v>3329524</v>
      </c>
      <c r="CK301" s="32">
        <v>756982</v>
      </c>
      <c r="CL301" s="32">
        <v>0</v>
      </c>
      <c r="CN301" s="32">
        <v>2000</v>
      </c>
      <c r="CO301" s="32">
        <v>0</v>
      </c>
      <c r="CP301" s="32">
        <v>3573445</v>
      </c>
      <c r="CR301" s="32">
        <v>741549</v>
      </c>
      <c r="CS301" s="32">
        <v>0</v>
      </c>
      <c r="CU301" s="32">
        <v>2000</v>
      </c>
      <c r="CV301" s="32">
        <v>271</v>
      </c>
      <c r="CW301" s="32">
        <v>4319135</v>
      </c>
      <c r="CX301" s="32">
        <v>21577</v>
      </c>
      <c r="CY301" s="32">
        <v>898522</v>
      </c>
      <c r="CZ301" s="32">
        <v>0</v>
      </c>
      <c r="DB301" s="32">
        <v>2000</v>
      </c>
      <c r="DC301" s="32">
        <v>0</v>
      </c>
      <c r="DD301" s="32">
        <v>4629227</v>
      </c>
      <c r="DF301" s="32">
        <v>921799</v>
      </c>
      <c r="DG301" s="32">
        <v>0</v>
      </c>
      <c r="DI301" s="32">
        <v>2000</v>
      </c>
      <c r="DJ301" s="32">
        <v>404</v>
      </c>
      <c r="DK301" s="32">
        <v>5018509</v>
      </c>
      <c r="DM301" s="32">
        <v>917755</v>
      </c>
      <c r="DN301" s="32">
        <v>0</v>
      </c>
      <c r="DP301" s="32">
        <v>4000</v>
      </c>
      <c r="DQ301" s="32">
        <v>4160</v>
      </c>
      <c r="DR301" s="32">
        <v>5124700</v>
      </c>
      <c r="DT301" s="32">
        <v>904995</v>
      </c>
      <c r="DU301" s="32">
        <v>0</v>
      </c>
      <c r="DW301" s="32">
        <v>4000</v>
      </c>
      <c r="DX301" s="38">
        <v>1681</v>
      </c>
      <c r="DY301" s="36">
        <v>5204119</v>
      </c>
      <c r="DZ301" s="37"/>
      <c r="EA301" s="38">
        <v>975577</v>
      </c>
      <c r="EB301" s="32">
        <v>0</v>
      </c>
      <c r="ED301" s="32">
        <v>10000</v>
      </c>
      <c r="EE301" s="32">
        <v>660</v>
      </c>
      <c r="EF301" s="32">
        <v>5045121</v>
      </c>
      <c r="EG301" s="32">
        <v>125156</v>
      </c>
      <c r="EH301" s="32">
        <v>931660</v>
      </c>
      <c r="EI301" s="32">
        <v>0</v>
      </c>
      <c r="EK301" s="32">
        <v>25000</v>
      </c>
      <c r="EL301" s="32">
        <v>2059</v>
      </c>
      <c r="EM301" s="32">
        <v>5131280</v>
      </c>
      <c r="EN301" s="32">
        <v>124728</v>
      </c>
      <c r="EO301" s="32">
        <v>952489</v>
      </c>
      <c r="EP301" s="32">
        <v>0</v>
      </c>
      <c r="ER301" s="32">
        <v>25000</v>
      </c>
      <c r="ES301" s="32">
        <v>870</v>
      </c>
      <c r="ET301" s="32">
        <v>4752463</v>
      </c>
      <c r="EU301" s="32">
        <v>201821</v>
      </c>
      <c r="EV301" s="32">
        <v>934343</v>
      </c>
      <c r="EW301" s="32">
        <v>0</v>
      </c>
      <c r="EY301" s="32">
        <v>25000</v>
      </c>
      <c r="FA301" s="32">
        <v>4751377</v>
      </c>
      <c r="FB301" s="32">
        <v>206204</v>
      </c>
      <c r="FC301" s="32">
        <v>934733</v>
      </c>
      <c r="FD301" s="32">
        <v>0</v>
      </c>
      <c r="FF301" s="32">
        <v>25000</v>
      </c>
      <c r="FH301" s="32">
        <v>4580153</v>
      </c>
      <c r="FI301" s="32">
        <v>203704</v>
      </c>
      <c r="FJ301" s="32">
        <v>933505</v>
      </c>
      <c r="FK301" s="32">
        <v>0</v>
      </c>
      <c r="FM301" s="32">
        <v>40000</v>
      </c>
      <c r="FO301" s="5">
        <v>4971626</v>
      </c>
      <c r="FP301" s="5">
        <v>206454</v>
      </c>
      <c r="FQ301" s="5">
        <v>933401</v>
      </c>
      <c r="FR301" s="5">
        <v>0</v>
      </c>
      <c r="FS301" s="5">
        <v>0</v>
      </c>
      <c r="FT301" s="5">
        <v>40000</v>
      </c>
      <c r="FU301" s="5">
        <v>0</v>
      </c>
      <c r="FV301" s="5">
        <v>4873236</v>
      </c>
      <c r="FW301" s="5">
        <v>208934</v>
      </c>
      <c r="FX301" s="5">
        <v>1393322</v>
      </c>
      <c r="FY301" s="5">
        <v>0</v>
      </c>
      <c r="FZ301" s="5">
        <v>0</v>
      </c>
      <c r="GA301" s="5">
        <v>40000</v>
      </c>
      <c r="GB301" s="5">
        <v>0</v>
      </c>
      <c r="GC301" s="5">
        <v>5021164</v>
      </c>
      <c r="GD301" s="5">
        <v>206184</v>
      </c>
      <c r="GE301" s="5">
        <v>2237402</v>
      </c>
      <c r="GF301" s="5">
        <v>0</v>
      </c>
      <c r="GG301" s="5">
        <v>0</v>
      </c>
      <c r="GH301" s="5">
        <v>40000</v>
      </c>
      <c r="GI301" s="5">
        <v>0</v>
      </c>
      <c r="GJ301" s="5">
        <f>INDEX(Sheet1!$D$2:$D$434,MATCH(Data!B301,Sheet1!$B$2:$B$434,0))</f>
        <v>5106192</v>
      </c>
      <c r="GK301" s="5">
        <f>INDEX(Sheet1!$E$2:$E$434,MATCH(Data!B301,Sheet1!$B$2:$B$434,0))</f>
        <v>130723</v>
      </c>
      <c r="GL301" s="5">
        <f>INDEX(Sheet1!$H$2:$H$434,MATCH(Data!B301,Sheet1!$B$2:$B$434,0))</f>
        <v>2350119</v>
      </c>
      <c r="GM301" s="5">
        <f>INDEX(Sheet1!$K$2:$K$434,MATCH(Data!B301,Sheet1!$B$2:$B$434,0))</f>
        <v>0</v>
      </c>
      <c r="GN301" s="5">
        <f>INDEX(Sheet1!$F$2:$F$434,MATCH(Data!B301,Sheet1!$B$2:$B$434,0))</f>
        <v>0</v>
      </c>
      <c r="GO301" s="5">
        <f>INDEX(Sheet1!$I$2:$I$434,MATCH(Data!B301,Sheet1!$B$2:$B$434,0))</f>
        <v>40000</v>
      </c>
      <c r="GP301" s="5">
        <f>INDEX(Sheet1!$J$2:$J$434,MATCH(Data!B301,Sheet1!$B$2:$B$434,0))</f>
        <v>0</v>
      </c>
      <c r="GQ301" s="5">
        <v>4676010</v>
      </c>
      <c r="GR301" s="5">
        <v>127848</v>
      </c>
      <c r="GS301" s="5">
        <v>2933444</v>
      </c>
      <c r="GT301" s="5">
        <v>0</v>
      </c>
      <c r="GU301" s="5">
        <v>0</v>
      </c>
      <c r="GV301" s="5">
        <v>40000</v>
      </c>
      <c r="GW301" s="5">
        <v>0</v>
      </c>
    </row>
    <row r="302" spans="1:205" ht="12.75">
      <c r="A302" s="32">
        <v>4543</v>
      </c>
      <c r="B302" s="32" t="s">
        <v>383</v>
      </c>
      <c r="C302" s="32">
        <v>3450492</v>
      </c>
      <c r="D302" s="32">
        <v>0</v>
      </c>
      <c r="E302" s="32">
        <v>91875</v>
      </c>
      <c r="F302" s="32">
        <v>0</v>
      </c>
      <c r="G302" s="32">
        <v>0</v>
      </c>
      <c r="H302" s="32">
        <v>0</v>
      </c>
      <c r="I302" s="32">
        <v>0</v>
      </c>
      <c r="J302" s="32">
        <v>3441723</v>
      </c>
      <c r="K302" s="32">
        <v>0</v>
      </c>
      <c r="L302" s="32">
        <v>87500</v>
      </c>
      <c r="M302" s="32">
        <v>0</v>
      </c>
      <c r="N302" s="32">
        <v>0</v>
      </c>
      <c r="O302" s="32">
        <v>0</v>
      </c>
      <c r="P302" s="32">
        <v>1763</v>
      </c>
      <c r="Q302" s="32">
        <v>3386756</v>
      </c>
      <c r="R302" s="32">
        <v>0</v>
      </c>
      <c r="S302" s="32">
        <v>83161</v>
      </c>
      <c r="T302" s="32">
        <v>0</v>
      </c>
      <c r="U302" s="32">
        <v>0</v>
      </c>
      <c r="V302" s="32">
        <v>0</v>
      </c>
      <c r="W302" s="32">
        <v>750</v>
      </c>
      <c r="X302" s="32">
        <v>2482257</v>
      </c>
      <c r="Y302" s="32">
        <v>0</v>
      </c>
      <c r="Z302" s="32">
        <v>764950</v>
      </c>
      <c r="AA302" s="32">
        <v>0</v>
      </c>
      <c r="AB302" s="32">
        <v>0</v>
      </c>
      <c r="AC302" s="32">
        <v>0</v>
      </c>
      <c r="AD302" s="32">
        <v>1286</v>
      </c>
      <c r="AE302" s="32">
        <v>2258650</v>
      </c>
      <c r="AF302" s="32">
        <v>0</v>
      </c>
      <c r="AG302" s="32">
        <v>840530</v>
      </c>
      <c r="AH302" s="32">
        <v>0</v>
      </c>
      <c r="AI302" s="32">
        <v>0</v>
      </c>
      <c r="AJ302" s="32">
        <v>0</v>
      </c>
      <c r="AK302" s="32">
        <v>0</v>
      </c>
      <c r="AL302" s="32">
        <v>2376841</v>
      </c>
      <c r="AM302" s="32">
        <v>0</v>
      </c>
      <c r="AN302" s="32">
        <v>917705</v>
      </c>
      <c r="AO302" s="32">
        <v>0</v>
      </c>
      <c r="AP302" s="32">
        <v>0</v>
      </c>
      <c r="AQ302" s="32">
        <v>0</v>
      </c>
      <c r="AR302" s="32">
        <v>0</v>
      </c>
      <c r="AS302" s="32">
        <v>2316700</v>
      </c>
      <c r="AT302" s="32">
        <v>0</v>
      </c>
      <c r="AU302" s="32">
        <v>986455</v>
      </c>
      <c r="AV302" s="32">
        <v>0</v>
      </c>
      <c r="AW302" s="32">
        <v>0</v>
      </c>
      <c r="AX302" s="32">
        <v>0</v>
      </c>
      <c r="AY302" s="32">
        <v>0</v>
      </c>
      <c r="AZ302" s="32">
        <v>2160185</v>
      </c>
      <c r="BA302" s="32">
        <v>0</v>
      </c>
      <c r="BB302" s="32">
        <v>1036205</v>
      </c>
      <c r="BC302" s="32">
        <v>0</v>
      </c>
      <c r="BD302" s="32">
        <v>0</v>
      </c>
      <c r="BE302" s="32">
        <v>0</v>
      </c>
      <c r="BF302" s="32">
        <v>0</v>
      </c>
      <c r="BG302" s="32">
        <v>2327832</v>
      </c>
      <c r="BH302" s="32">
        <v>56759</v>
      </c>
      <c r="BI302" s="32">
        <v>1167705</v>
      </c>
      <c r="BJ302" s="32">
        <v>0</v>
      </c>
      <c r="BK302" s="32">
        <v>0</v>
      </c>
      <c r="BL302" s="32">
        <v>0</v>
      </c>
      <c r="BM302" s="32">
        <v>0</v>
      </c>
      <c r="BN302" s="32">
        <v>2140816</v>
      </c>
      <c r="BO302" s="32">
        <v>57971</v>
      </c>
      <c r="BP302" s="32">
        <v>1512680</v>
      </c>
      <c r="BQ302" s="32">
        <v>0</v>
      </c>
      <c r="BR302" s="32">
        <v>0</v>
      </c>
      <c r="BS302" s="32">
        <v>0</v>
      </c>
      <c r="BT302" s="32">
        <v>0</v>
      </c>
      <c r="BU302" s="32">
        <v>2439365</v>
      </c>
      <c r="BV302" s="32">
        <v>23628</v>
      </c>
      <c r="BW302" s="32">
        <v>1384005</v>
      </c>
      <c r="BX302" s="32">
        <v>0</v>
      </c>
      <c r="BY302" s="32">
        <v>0</v>
      </c>
      <c r="BZ302" s="32">
        <v>0</v>
      </c>
      <c r="CA302" s="32">
        <v>0</v>
      </c>
      <c r="CB302" s="32">
        <v>2297900</v>
      </c>
      <c r="CC302" s="32">
        <v>85000</v>
      </c>
      <c r="CD302" s="32">
        <v>1475000</v>
      </c>
      <c r="CE302" s="32">
        <v>0</v>
      </c>
      <c r="CF302" s="32">
        <v>0</v>
      </c>
      <c r="CG302" s="32">
        <v>130000</v>
      </c>
      <c r="CH302" s="32">
        <v>0</v>
      </c>
      <c r="CI302" s="32">
        <v>2218266</v>
      </c>
      <c r="CJ302" s="32">
        <v>215500</v>
      </c>
      <c r="CK302" s="32">
        <v>1608020</v>
      </c>
      <c r="CL302" s="32">
        <v>0</v>
      </c>
      <c r="CN302" s="32">
        <v>125000</v>
      </c>
      <c r="CO302" s="32">
        <v>0</v>
      </c>
      <c r="CP302" s="32">
        <v>3274836</v>
      </c>
      <c r="CQ302" s="32">
        <v>257500</v>
      </c>
      <c r="CR302" s="32">
        <v>525000</v>
      </c>
      <c r="CS302" s="32">
        <v>0</v>
      </c>
      <c r="CU302" s="32">
        <v>225000</v>
      </c>
      <c r="CV302" s="32">
        <v>0</v>
      </c>
      <c r="CW302" s="32">
        <v>3469866</v>
      </c>
      <c r="CY302" s="32">
        <v>909337</v>
      </c>
      <c r="CZ302" s="32">
        <v>0</v>
      </c>
      <c r="DB302" s="32">
        <v>225000</v>
      </c>
      <c r="DC302" s="32">
        <v>0</v>
      </c>
      <c r="DD302" s="32">
        <v>3771692</v>
      </c>
      <c r="DF302" s="32">
        <v>747845</v>
      </c>
      <c r="DG302" s="32">
        <v>0</v>
      </c>
      <c r="DI302" s="32">
        <v>34340</v>
      </c>
      <c r="DK302" s="32">
        <v>2918544</v>
      </c>
      <c r="DM302" s="32">
        <v>1507766</v>
      </c>
      <c r="DN302" s="32">
        <v>0</v>
      </c>
      <c r="DP302" s="32">
        <v>280000</v>
      </c>
      <c r="DR302" s="32">
        <v>3195039</v>
      </c>
      <c r="DT302" s="32">
        <v>1346083</v>
      </c>
      <c r="DU302" s="32">
        <v>0</v>
      </c>
      <c r="DW302" s="32">
        <v>50000</v>
      </c>
      <c r="DX302" s="35"/>
      <c r="DY302" s="36">
        <v>3106464</v>
      </c>
      <c r="DZ302" s="37"/>
      <c r="EA302" s="38">
        <v>1408503</v>
      </c>
      <c r="EB302" s="32">
        <v>0</v>
      </c>
      <c r="ED302" s="32">
        <v>60800</v>
      </c>
      <c r="EF302" s="32">
        <v>3121480</v>
      </c>
      <c r="EH302" s="32">
        <v>1367260</v>
      </c>
      <c r="EI302" s="32">
        <v>0</v>
      </c>
      <c r="EJ302" s="32">
        <v>178572</v>
      </c>
      <c r="EK302" s="32">
        <v>58126</v>
      </c>
      <c r="EM302" s="32">
        <v>3106499</v>
      </c>
      <c r="EO302" s="32">
        <v>1388590</v>
      </c>
      <c r="EP302" s="32">
        <v>0</v>
      </c>
      <c r="EQ302" s="32">
        <v>300000</v>
      </c>
      <c r="ER302" s="32">
        <v>60800</v>
      </c>
      <c r="ET302" s="32">
        <v>3560000</v>
      </c>
      <c r="EV302" s="32">
        <v>1514112</v>
      </c>
      <c r="EW302" s="32">
        <v>0</v>
      </c>
      <c r="FA302" s="32">
        <v>3844068</v>
      </c>
      <c r="FC302" s="32">
        <v>1406799</v>
      </c>
      <c r="FD302" s="32">
        <v>0</v>
      </c>
      <c r="FH302" s="32">
        <v>4103504</v>
      </c>
      <c r="FJ302" s="32">
        <v>1385823</v>
      </c>
      <c r="FK302" s="32">
        <v>0</v>
      </c>
      <c r="FM302" s="32"/>
      <c r="FO302" s="5">
        <v>4278247</v>
      </c>
      <c r="FP302" s="5">
        <v>0</v>
      </c>
      <c r="FQ302" s="5">
        <v>1306991</v>
      </c>
      <c r="FR302" s="5">
        <v>0</v>
      </c>
      <c r="FS302" s="5">
        <v>0</v>
      </c>
      <c r="FT302" s="5">
        <v>0</v>
      </c>
      <c r="FU302" s="5">
        <v>0</v>
      </c>
      <c r="FV302" s="5">
        <v>3913975</v>
      </c>
      <c r="FW302" s="5">
        <v>0</v>
      </c>
      <c r="FX302" s="5">
        <v>1833000</v>
      </c>
      <c r="FY302" s="5">
        <v>0</v>
      </c>
      <c r="FZ302" s="5">
        <v>0</v>
      </c>
      <c r="GA302" s="5">
        <v>0</v>
      </c>
      <c r="GB302" s="5">
        <v>0</v>
      </c>
      <c r="GC302" s="5">
        <v>3685935</v>
      </c>
      <c r="GD302" s="5">
        <v>101688</v>
      </c>
      <c r="GE302" s="5">
        <v>1920580</v>
      </c>
      <c r="GF302" s="5">
        <v>0</v>
      </c>
      <c r="GG302" s="5">
        <v>0</v>
      </c>
      <c r="GH302" s="5">
        <v>250000</v>
      </c>
      <c r="GI302" s="5">
        <v>0</v>
      </c>
      <c r="GJ302" s="5">
        <f>INDEX(Sheet1!$D$2:$D$434,MATCH(Data!B302,Sheet1!$B$2:$B$434,0))</f>
        <v>4260908</v>
      </c>
      <c r="GK302" s="5">
        <f>INDEX(Sheet1!$E$2:$E$434,MATCH(Data!B302,Sheet1!$B$2:$B$434,0))</f>
        <v>113685</v>
      </c>
      <c r="GL302" s="5">
        <f>INDEX(Sheet1!$H$2:$H$434,MATCH(Data!B302,Sheet1!$B$2:$B$434,0))</f>
        <v>1625800</v>
      </c>
      <c r="GM302" s="5">
        <f>INDEX(Sheet1!$K$2:$K$434,MATCH(Data!B302,Sheet1!$B$2:$B$434,0))</f>
        <v>0</v>
      </c>
      <c r="GN302" s="5">
        <f>INDEX(Sheet1!$F$2:$F$434,MATCH(Data!B302,Sheet1!$B$2:$B$434,0))</f>
        <v>0</v>
      </c>
      <c r="GO302" s="5">
        <f>INDEX(Sheet1!$I$2:$I$434,MATCH(Data!B302,Sheet1!$B$2:$B$434,0))</f>
        <v>150000</v>
      </c>
      <c r="GP302" s="5">
        <f>INDEX(Sheet1!$J$2:$J$434,MATCH(Data!B302,Sheet1!$B$2:$B$434,0))</f>
        <v>0</v>
      </c>
      <c r="GQ302" s="5">
        <v>4389555</v>
      </c>
      <c r="GR302" s="5">
        <v>101688</v>
      </c>
      <c r="GS302" s="5">
        <v>2289635</v>
      </c>
      <c r="GT302" s="5">
        <v>0</v>
      </c>
      <c r="GU302" s="5">
        <v>0</v>
      </c>
      <c r="GV302" s="5">
        <v>350000</v>
      </c>
      <c r="GW302" s="5">
        <v>0</v>
      </c>
    </row>
    <row r="303" spans="1:205" ht="12.75">
      <c r="A303" s="32">
        <v>4557</v>
      </c>
      <c r="B303" s="32" t="s">
        <v>384</v>
      </c>
      <c r="C303" s="32">
        <v>623092</v>
      </c>
      <c r="D303" s="32">
        <v>0</v>
      </c>
      <c r="E303" s="32">
        <v>197022</v>
      </c>
      <c r="F303" s="32">
        <v>0</v>
      </c>
      <c r="G303" s="32">
        <v>0</v>
      </c>
      <c r="H303" s="32">
        <v>6000</v>
      </c>
      <c r="I303" s="32">
        <v>0</v>
      </c>
      <c r="J303" s="32">
        <v>567151</v>
      </c>
      <c r="K303" s="32">
        <v>0</v>
      </c>
      <c r="L303" s="32">
        <v>218688</v>
      </c>
      <c r="M303" s="32">
        <v>0</v>
      </c>
      <c r="N303" s="32">
        <v>0</v>
      </c>
      <c r="O303" s="32">
        <v>6000</v>
      </c>
      <c r="P303" s="32">
        <v>0</v>
      </c>
      <c r="Q303" s="32">
        <v>526031</v>
      </c>
      <c r="R303" s="32">
        <v>0</v>
      </c>
      <c r="S303" s="32">
        <v>241641</v>
      </c>
      <c r="T303" s="32">
        <v>0</v>
      </c>
      <c r="U303" s="32">
        <v>0</v>
      </c>
      <c r="V303" s="32">
        <v>7000</v>
      </c>
      <c r="W303" s="32">
        <v>0</v>
      </c>
      <c r="X303" s="32">
        <v>386430</v>
      </c>
      <c r="Y303" s="32">
        <v>0</v>
      </c>
      <c r="Z303" s="32">
        <v>327079</v>
      </c>
      <c r="AA303" s="32">
        <v>0</v>
      </c>
      <c r="AB303" s="32">
        <v>0</v>
      </c>
      <c r="AC303" s="32">
        <v>12000</v>
      </c>
      <c r="AD303" s="32">
        <v>0</v>
      </c>
      <c r="AE303" s="32">
        <v>245941</v>
      </c>
      <c r="AF303" s="32">
        <v>0</v>
      </c>
      <c r="AG303" s="32">
        <v>365837</v>
      </c>
      <c r="AH303" s="32">
        <v>0</v>
      </c>
      <c r="AI303" s="32">
        <v>0</v>
      </c>
      <c r="AJ303" s="32">
        <v>8700</v>
      </c>
      <c r="AK303" s="32">
        <v>0</v>
      </c>
      <c r="AL303" s="32">
        <v>265801</v>
      </c>
      <c r="AM303" s="32">
        <v>0</v>
      </c>
      <c r="AN303" s="32">
        <v>343338</v>
      </c>
      <c r="AO303" s="32">
        <v>0</v>
      </c>
      <c r="AP303" s="32">
        <v>0</v>
      </c>
      <c r="AQ303" s="32">
        <v>8700</v>
      </c>
      <c r="AR303" s="32">
        <v>0</v>
      </c>
      <c r="AS303" s="32">
        <v>337573</v>
      </c>
      <c r="AT303" s="32">
        <v>0</v>
      </c>
      <c r="AU303" s="32">
        <v>341631</v>
      </c>
      <c r="AV303" s="32">
        <v>0</v>
      </c>
      <c r="AW303" s="32">
        <v>0</v>
      </c>
      <c r="AX303" s="32">
        <v>8700</v>
      </c>
      <c r="AY303" s="32">
        <v>0</v>
      </c>
      <c r="AZ303" s="32">
        <v>345012</v>
      </c>
      <c r="BA303" s="32">
        <v>0</v>
      </c>
      <c r="BB303" s="32">
        <v>354564</v>
      </c>
      <c r="BC303" s="32">
        <v>0</v>
      </c>
      <c r="BD303" s="32">
        <v>0</v>
      </c>
      <c r="BE303" s="32">
        <v>8700</v>
      </c>
      <c r="BF303" s="32">
        <v>0</v>
      </c>
      <c r="BG303" s="32">
        <v>518985</v>
      </c>
      <c r="BH303" s="32">
        <v>0</v>
      </c>
      <c r="BI303" s="32">
        <v>352689</v>
      </c>
      <c r="BJ303" s="32">
        <v>0</v>
      </c>
      <c r="BK303" s="32">
        <v>0</v>
      </c>
      <c r="BL303" s="32">
        <v>8700</v>
      </c>
      <c r="BM303" s="32">
        <v>0</v>
      </c>
      <c r="BN303" s="32">
        <v>468847</v>
      </c>
      <c r="BO303" s="32">
        <v>0</v>
      </c>
      <c r="BP303" s="32">
        <v>361284</v>
      </c>
      <c r="BQ303" s="32">
        <v>0</v>
      </c>
      <c r="BR303" s="32">
        <v>0</v>
      </c>
      <c r="BS303" s="32">
        <v>8700</v>
      </c>
      <c r="BT303" s="32">
        <v>0</v>
      </c>
      <c r="BU303" s="32">
        <v>471084</v>
      </c>
      <c r="BV303" s="32">
        <v>0</v>
      </c>
      <c r="BW303" s="32">
        <v>355223</v>
      </c>
      <c r="BX303" s="32">
        <v>0</v>
      </c>
      <c r="BY303" s="32">
        <v>0</v>
      </c>
      <c r="BZ303" s="32">
        <v>10500</v>
      </c>
      <c r="CA303" s="32">
        <v>0</v>
      </c>
      <c r="CB303" s="32">
        <v>742000</v>
      </c>
      <c r="CC303" s="32">
        <v>0</v>
      </c>
      <c r="CD303" s="32">
        <v>356580</v>
      </c>
      <c r="CE303" s="32">
        <v>0</v>
      </c>
      <c r="CF303" s="32">
        <v>0</v>
      </c>
      <c r="CG303" s="32">
        <v>10500</v>
      </c>
      <c r="CH303" s="32">
        <v>0</v>
      </c>
      <c r="CI303" s="32">
        <v>650643</v>
      </c>
      <c r="CK303" s="32">
        <v>356240</v>
      </c>
      <c r="CL303" s="32">
        <v>0</v>
      </c>
      <c r="CN303" s="32">
        <v>10500</v>
      </c>
      <c r="CO303" s="32">
        <v>0</v>
      </c>
      <c r="CP303" s="32">
        <v>491350</v>
      </c>
      <c r="CR303" s="32">
        <v>360240</v>
      </c>
      <c r="CS303" s="32">
        <v>0</v>
      </c>
      <c r="CU303" s="32">
        <v>20000</v>
      </c>
      <c r="CV303" s="32">
        <v>0</v>
      </c>
      <c r="CW303" s="32">
        <v>959247</v>
      </c>
      <c r="CY303" s="32">
        <v>359528</v>
      </c>
      <c r="CZ303" s="32">
        <v>0</v>
      </c>
      <c r="DB303" s="32">
        <v>20000</v>
      </c>
      <c r="DC303" s="32">
        <v>0</v>
      </c>
      <c r="DD303" s="32">
        <v>854787</v>
      </c>
      <c r="DF303" s="32">
        <v>355000</v>
      </c>
      <c r="DG303" s="32">
        <v>0</v>
      </c>
      <c r="DI303" s="32">
        <v>20000</v>
      </c>
      <c r="DK303" s="32">
        <v>804537</v>
      </c>
      <c r="DM303" s="32">
        <v>363443</v>
      </c>
      <c r="DN303" s="32">
        <v>0</v>
      </c>
      <c r="DP303" s="32">
        <v>20000</v>
      </c>
      <c r="DR303" s="32">
        <v>955226</v>
      </c>
      <c r="DT303" s="32">
        <v>383843</v>
      </c>
      <c r="DU303" s="32">
        <v>0</v>
      </c>
      <c r="DW303" s="32">
        <v>20000</v>
      </c>
      <c r="DX303" s="35"/>
      <c r="DY303" s="36">
        <v>844635</v>
      </c>
      <c r="DZ303" s="37"/>
      <c r="EA303" s="38">
        <v>397630</v>
      </c>
      <c r="EB303" s="32">
        <v>0</v>
      </c>
      <c r="ED303" s="32">
        <v>20000</v>
      </c>
      <c r="EF303" s="32">
        <v>960844</v>
      </c>
      <c r="EH303" s="32">
        <v>126930</v>
      </c>
      <c r="EI303" s="32">
        <v>0</v>
      </c>
      <c r="EK303" s="32">
        <v>20000</v>
      </c>
      <c r="EM303" s="32">
        <v>1048204</v>
      </c>
      <c r="EO303" s="32">
        <v>122340</v>
      </c>
      <c r="EP303" s="32">
        <v>0</v>
      </c>
      <c r="ER303" s="32">
        <v>20000</v>
      </c>
      <c r="ET303" s="32">
        <v>1075181</v>
      </c>
      <c r="EW303" s="32">
        <v>0</v>
      </c>
      <c r="EY303" s="32">
        <v>20000</v>
      </c>
      <c r="FA303" s="32">
        <v>1251941</v>
      </c>
      <c r="FD303" s="32">
        <v>0</v>
      </c>
      <c r="FF303" s="32">
        <v>20000</v>
      </c>
      <c r="FH303" s="32">
        <v>1507888</v>
      </c>
      <c r="FJ303" s="32"/>
      <c r="FK303" s="32">
        <v>0</v>
      </c>
      <c r="FM303" s="32">
        <v>20000</v>
      </c>
      <c r="FO303" s="5">
        <v>1382362</v>
      </c>
      <c r="FP303" s="5">
        <v>0</v>
      </c>
      <c r="FQ303" s="5">
        <v>0</v>
      </c>
      <c r="FR303" s="5">
        <v>0</v>
      </c>
      <c r="FS303" s="5">
        <v>0</v>
      </c>
      <c r="FT303" s="5">
        <v>30000</v>
      </c>
      <c r="FU303" s="5">
        <v>0</v>
      </c>
      <c r="FV303" s="5">
        <v>1305914</v>
      </c>
      <c r="FW303" s="5">
        <v>130000</v>
      </c>
      <c r="FX303" s="5">
        <v>0</v>
      </c>
      <c r="FY303" s="5">
        <v>0</v>
      </c>
      <c r="FZ303" s="5">
        <v>0</v>
      </c>
      <c r="GA303" s="5">
        <v>30000</v>
      </c>
      <c r="GB303" s="5">
        <v>0</v>
      </c>
      <c r="GC303" s="5">
        <v>1303445</v>
      </c>
      <c r="GD303" s="5">
        <v>125000</v>
      </c>
      <c r="GE303" s="5">
        <v>0</v>
      </c>
      <c r="GF303" s="5">
        <v>0</v>
      </c>
      <c r="GG303" s="5">
        <v>0</v>
      </c>
      <c r="GH303" s="5">
        <v>30000</v>
      </c>
      <c r="GI303" s="5">
        <v>0</v>
      </c>
      <c r="GJ303" s="5">
        <f>INDEX(Sheet1!$D$2:$D$434,MATCH(Data!B303,Sheet1!$B$2:$B$434,0))</f>
        <v>1206379</v>
      </c>
      <c r="GK303" s="5">
        <f>INDEX(Sheet1!$E$2:$E$434,MATCH(Data!B303,Sheet1!$B$2:$B$434,0))</f>
        <v>125000</v>
      </c>
      <c r="GL303" s="5">
        <f>INDEX(Sheet1!$H$2:$H$434,MATCH(Data!B303,Sheet1!$B$2:$B$434,0))</f>
        <v>0</v>
      </c>
      <c r="GM303" s="5">
        <f>INDEX(Sheet1!$K$2:$K$434,MATCH(Data!B303,Sheet1!$B$2:$B$434,0))</f>
        <v>0</v>
      </c>
      <c r="GN303" s="5">
        <f>INDEX(Sheet1!$F$2:$F$434,MATCH(Data!B303,Sheet1!$B$2:$B$434,0))</f>
        <v>0</v>
      </c>
      <c r="GO303" s="5">
        <f>INDEX(Sheet1!$I$2:$I$434,MATCH(Data!B303,Sheet1!$B$2:$B$434,0))</f>
        <v>50000</v>
      </c>
      <c r="GP303" s="5">
        <f>INDEX(Sheet1!$J$2:$J$434,MATCH(Data!B303,Sheet1!$B$2:$B$434,0))</f>
        <v>0</v>
      </c>
      <c r="GQ303" s="5">
        <v>1098772</v>
      </c>
      <c r="GR303" s="5">
        <v>120000</v>
      </c>
      <c r="GS303" s="5">
        <v>0</v>
      </c>
      <c r="GT303" s="5">
        <v>0</v>
      </c>
      <c r="GU303" s="5">
        <v>0</v>
      </c>
      <c r="GV303" s="5">
        <v>60000</v>
      </c>
      <c r="GW303" s="5">
        <v>0</v>
      </c>
    </row>
    <row r="304" spans="1:205" ht="12.75">
      <c r="A304" s="32">
        <v>4571</v>
      </c>
      <c r="B304" s="32" t="s">
        <v>385</v>
      </c>
      <c r="C304" s="32">
        <v>1234262</v>
      </c>
      <c r="D304" s="32">
        <v>0</v>
      </c>
      <c r="E304" s="32">
        <v>8751</v>
      </c>
      <c r="F304" s="32">
        <v>0</v>
      </c>
      <c r="G304" s="32">
        <v>0</v>
      </c>
      <c r="H304" s="32">
        <v>0</v>
      </c>
      <c r="I304" s="32">
        <v>0</v>
      </c>
      <c r="J304" s="32">
        <v>1268217</v>
      </c>
      <c r="K304" s="32">
        <v>0</v>
      </c>
      <c r="L304" s="32">
        <v>8317.62</v>
      </c>
      <c r="M304" s="32">
        <v>0</v>
      </c>
      <c r="N304" s="32">
        <v>0</v>
      </c>
      <c r="O304" s="32">
        <v>0</v>
      </c>
      <c r="P304" s="32">
        <v>0</v>
      </c>
      <c r="Q304" s="32">
        <v>1242132</v>
      </c>
      <c r="R304" s="32">
        <v>0</v>
      </c>
      <c r="S304" s="32">
        <v>0</v>
      </c>
      <c r="T304" s="32">
        <v>0</v>
      </c>
      <c r="U304" s="32">
        <v>0</v>
      </c>
      <c r="V304" s="32">
        <v>0</v>
      </c>
      <c r="W304" s="32">
        <v>408.79</v>
      </c>
      <c r="X304" s="32">
        <v>858402</v>
      </c>
      <c r="Y304" s="32">
        <v>0</v>
      </c>
      <c r="Z304" s="32">
        <v>0</v>
      </c>
      <c r="AA304" s="32">
        <v>0</v>
      </c>
      <c r="AB304" s="32">
        <v>0</v>
      </c>
      <c r="AC304" s="32">
        <v>0</v>
      </c>
      <c r="AD304" s="32">
        <v>0</v>
      </c>
      <c r="AE304" s="32">
        <v>899976</v>
      </c>
      <c r="AF304" s="32">
        <v>0</v>
      </c>
      <c r="AG304" s="32">
        <v>264622</v>
      </c>
      <c r="AH304" s="32">
        <v>0</v>
      </c>
      <c r="AI304" s="32">
        <v>0</v>
      </c>
      <c r="AJ304" s="32">
        <v>0</v>
      </c>
      <c r="AK304" s="32">
        <v>0</v>
      </c>
      <c r="AL304" s="32">
        <v>842914</v>
      </c>
      <c r="AM304" s="32">
        <v>0</v>
      </c>
      <c r="AN304" s="32">
        <v>311211</v>
      </c>
      <c r="AO304" s="32">
        <v>0</v>
      </c>
      <c r="AP304" s="32">
        <v>0</v>
      </c>
      <c r="AQ304" s="32">
        <v>0</v>
      </c>
      <c r="AR304" s="32">
        <v>0</v>
      </c>
      <c r="AS304" s="32">
        <v>815923.12</v>
      </c>
      <c r="AT304" s="32">
        <v>0</v>
      </c>
      <c r="AU304" s="32">
        <v>314685.5</v>
      </c>
      <c r="AV304" s="32">
        <v>0</v>
      </c>
      <c r="AW304" s="32">
        <v>0</v>
      </c>
      <c r="AX304" s="32">
        <v>0</v>
      </c>
      <c r="AY304" s="32">
        <v>0</v>
      </c>
      <c r="AZ304" s="32">
        <v>959262</v>
      </c>
      <c r="BA304" s="32">
        <v>0</v>
      </c>
      <c r="BB304" s="32">
        <v>314197.5</v>
      </c>
      <c r="BC304" s="32">
        <v>0</v>
      </c>
      <c r="BD304" s="32">
        <v>0</v>
      </c>
      <c r="BE304" s="32">
        <v>0</v>
      </c>
      <c r="BF304" s="32">
        <v>0</v>
      </c>
      <c r="BG304" s="32">
        <v>1115876</v>
      </c>
      <c r="BH304" s="32">
        <v>0</v>
      </c>
      <c r="BI304" s="32">
        <v>316385</v>
      </c>
      <c r="BJ304" s="32">
        <v>0</v>
      </c>
      <c r="BK304" s="32">
        <v>0</v>
      </c>
      <c r="BL304" s="32">
        <v>0</v>
      </c>
      <c r="BM304" s="32">
        <v>0</v>
      </c>
      <c r="BN304" s="32">
        <v>1634780</v>
      </c>
      <c r="BO304" s="32">
        <v>0</v>
      </c>
      <c r="BP304" s="32">
        <v>317947.5</v>
      </c>
      <c r="BQ304" s="32">
        <v>0</v>
      </c>
      <c r="BR304" s="32">
        <v>0</v>
      </c>
      <c r="BS304" s="32">
        <v>0</v>
      </c>
      <c r="BT304" s="32">
        <v>0</v>
      </c>
      <c r="BU304" s="32">
        <v>2127555</v>
      </c>
      <c r="BV304" s="32">
        <v>0</v>
      </c>
      <c r="BW304" s="32">
        <v>299148.75</v>
      </c>
      <c r="BX304" s="32">
        <v>0</v>
      </c>
      <c r="BY304" s="32">
        <v>0</v>
      </c>
      <c r="BZ304" s="32">
        <v>0</v>
      </c>
      <c r="CA304" s="32">
        <v>0</v>
      </c>
      <c r="CB304" s="32">
        <v>2399237</v>
      </c>
      <c r="CC304" s="32">
        <v>0</v>
      </c>
      <c r="CD304" s="32">
        <v>298974</v>
      </c>
      <c r="CE304" s="32">
        <v>0</v>
      </c>
      <c r="CF304" s="32">
        <v>0</v>
      </c>
      <c r="CG304" s="32">
        <v>0</v>
      </c>
      <c r="CH304" s="32">
        <v>0</v>
      </c>
      <c r="CI304" s="32">
        <v>2298814</v>
      </c>
      <c r="CK304" s="32">
        <v>303536</v>
      </c>
      <c r="CL304" s="32">
        <v>0</v>
      </c>
      <c r="CO304" s="32">
        <v>0</v>
      </c>
      <c r="CP304" s="32">
        <v>2227587</v>
      </c>
      <c r="CR304" s="32">
        <v>301544</v>
      </c>
      <c r="CS304" s="32">
        <v>0</v>
      </c>
      <c r="CV304" s="32">
        <v>0</v>
      </c>
      <c r="CW304" s="32">
        <v>2272445</v>
      </c>
      <c r="CY304" s="32">
        <v>302875</v>
      </c>
      <c r="CZ304" s="32">
        <v>0</v>
      </c>
      <c r="DB304" s="32">
        <v>25000</v>
      </c>
      <c r="DC304" s="32">
        <v>0</v>
      </c>
      <c r="DD304" s="32">
        <v>2420516</v>
      </c>
      <c r="DF304" s="32">
        <v>306610</v>
      </c>
      <c r="DG304" s="32">
        <v>0</v>
      </c>
      <c r="DI304" s="32">
        <v>25000</v>
      </c>
      <c r="DK304" s="32">
        <v>2896021</v>
      </c>
      <c r="DM304" s="32">
        <v>307230</v>
      </c>
      <c r="DN304" s="32">
        <v>0</v>
      </c>
      <c r="DR304" s="32">
        <v>3070173</v>
      </c>
      <c r="DT304" s="32">
        <v>304955</v>
      </c>
      <c r="DU304" s="32">
        <v>0</v>
      </c>
      <c r="DX304" s="35"/>
      <c r="DY304" s="36">
        <v>2857056</v>
      </c>
      <c r="DZ304" s="37"/>
      <c r="EA304" s="38">
        <v>307327</v>
      </c>
      <c r="EB304" s="32">
        <v>0</v>
      </c>
      <c r="EF304" s="32">
        <v>2784516</v>
      </c>
      <c r="EH304" s="32">
        <v>309135</v>
      </c>
      <c r="EI304" s="32">
        <v>0</v>
      </c>
      <c r="EM304" s="32">
        <v>2906079</v>
      </c>
      <c r="EO304" s="32">
        <v>301037</v>
      </c>
      <c r="EP304" s="32">
        <v>0</v>
      </c>
      <c r="ER304" s="32">
        <v>4856</v>
      </c>
      <c r="ET304" s="32">
        <v>2842448</v>
      </c>
      <c r="EV304" s="32">
        <v>303900</v>
      </c>
      <c r="EW304" s="32">
        <v>0</v>
      </c>
      <c r="FA304" s="32">
        <v>3140613</v>
      </c>
      <c r="FC304" s="32">
        <v>298200</v>
      </c>
      <c r="FD304" s="32">
        <v>0</v>
      </c>
      <c r="FH304" s="32">
        <v>3043685</v>
      </c>
      <c r="FI304" s="32"/>
      <c r="FJ304" s="32">
        <v>292999</v>
      </c>
      <c r="FK304" s="32">
        <v>0</v>
      </c>
      <c r="FM304" s="32"/>
      <c r="FO304" s="5">
        <v>2727410</v>
      </c>
      <c r="FP304" s="5">
        <v>0</v>
      </c>
      <c r="FQ304" s="5">
        <v>0</v>
      </c>
      <c r="FR304" s="5">
        <v>0</v>
      </c>
      <c r="FS304" s="5">
        <v>0</v>
      </c>
      <c r="FT304" s="5">
        <v>0</v>
      </c>
      <c r="FU304" s="5">
        <v>0</v>
      </c>
      <c r="FV304" s="5">
        <v>2454758</v>
      </c>
      <c r="FW304" s="5">
        <v>0</v>
      </c>
      <c r="FX304" s="5">
        <v>744861</v>
      </c>
      <c r="FY304" s="5">
        <v>0</v>
      </c>
      <c r="FZ304" s="5">
        <v>0</v>
      </c>
      <c r="GA304" s="5">
        <v>0</v>
      </c>
      <c r="GB304" s="5">
        <v>0</v>
      </c>
      <c r="GC304" s="5">
        <v>2563792</v>
      </c>
      <c r="GD304" s="5">
        <v>0</v>
      </c>
      <c r="GE304" s="5">
        <v>532756</v>
      </c>
      <c r="GF304" s="5">
        <v>0</v>
      </c>
      <c r="GG304" s="5">
        <v>0</v>
      </c>
      <c r="GH304" s="5">
        <v>0</v>
      </c>
      <c r="GI304" s="5">
        <v>0</v>
      </c>
      <c r="GJ304" s="5">
        <f>INDEX(Sheet1!$D$2:$D$434,MATCH(Data!B304,Sheet1!$B$2:$B$434,0))</f>
        <v>2336878</v>
      </c>
      <c r="GK304" s="5">
        <f>INDEX(Sheet1!$E$2:$E$434,MATCH(Data!B304,Sheet1!$B$2:$B$434,0))</f>
        <v>0</v>
      </c>
      <c r="GL304" s="5">
        <f>INDEX(Sheet1!$H$2:$H$434,MATCH(Data!B304,Sheet1!$B$2:$B$434,0))</f>
        <v>546881</v>
      </c>
      <c r="GM304" s="5">
        <f>INDEX(Sheet1!$K$2:$K$434,MATCH(Data!B304,Sheet1!$B$2:$B$434,0))</f>
        <v>0</v>
      </c>
      <c r="GN304" s="5">
        <f>INDEX(Sheet1!$F$2:$F$434,MATCH(Data!B304,Sheet1!$B$2:$B$434,0))</f>
        <v>0</v>
      </c>
      <c r="GO304" s="5">
        <f>INDEX(Sheet1!$I$2:$I$434,MATCH(Data!B304,Sheet1!$B$2:$B$434,0))</f>
        <v>0</v>
      </c>
      <c r="GP304" s="5">
        <f>INDEX(Sheet1!$J$2:$J$434,MATCH(Data!B304,Sheet1!$B$2:$B$434,0))</f>
        <v>0</v>
      </c>
      <c r="GQ304" s="5">
        <v>2385719</v>
      </c>
      <c r="GR304" s="5">
        <v>0</v>
      </c>
      <c r="GS304" s="5">
        <v>550006</v>
      </c>
      <c r="GT304" s="5">
        <v>0</v>
      </c>
      <c r="GU304" s="5">
        <v>0</v>
      </c>
      <c r="GV304" s="5">
        <v>0</v>
      </c>
      <c r="GW304" s="5">
        <v>0</v>
      </c>
    </row>
    <row r="305" spans="1:205" ht="12.75">
      <c r="A305" s="32">
        <v>4578</v>
      </c>
      <c r="B305" s="32" t="s">
        <v>386</v>
      </c>
      <c r="C305" s="32">
        <v>2995073</v>
      </c>
      <c r="D305" s="32">
        <v>0</v>
      </c>
      <c r="E305" s="32">
        <v>222200</v>
      </c>
      <c r="F305" s="32">
        <v>0</v>
      </c>
      <c r="G305" s="32">
        <v>0</v>
      </c>
      <c r="H305" s="32">
        <v>0</v>
      </c>
      <c r="I305" s="32">
        <v>0</v>
      </c>
      <c r="J305" s="32">
        <v>2896145</v>
      </c>
      <c r="K305" s="32">
        <v>0</v>
      </c>
      <c r="L305" s="32">
        <v>305000</v>
      </c>
      <c r="M305" s="32">
        <v>0</v>
      </c>
      <c r="N305" s="32">
        <v>0</v>
      </c>
      <c r="O305" s="32">
        <v>0</v>
      </c>
      <c r="P305" s="32">
        <v>0</v>
      </c>
      <c r="Q305" s="32">
        <v>2841940</v>
      </c>
      <c r="R305" s="32">
        <v>0</v>
      </c>
      <c r="S305" s="32">
        <v>285095</v>
      </c>
      <c r="T305" s="32">
        <v>0</v>
      </c>
      <c r="U305" s="32">
        <v>0</v>
      </c>
      <c r="V305" s="32">
        <v>0</v>
      </c>
      <c r="W305" s="32">
        <v>0</v>
      </c>
      <c r="X305" s="32">
        <v>2071706</v>
      </c>
      <c r="Y305" s="32">
        <v>0</v>
      </c>
      <c r="Z305" s="32">
        <v>352000</v>
      </c>
      <c r="AA305" s="32">
        <v>0</v>
      </c>
      <c r="AB305" s="32">
        <v>0</v>
      </c>
      <c r="AC305" s="32">
        <v>0</v>
      </c>
      <c r="AD305" s="32">
        <v>0</v>
      </c>
      <c r="AE305" s="32">
        <v>2119001</v>
      </c>
      <c r="AF305" s="32">
        <v>0</v>
      </c>
      <c r="AG305" s="32">
        <v>356000</v>
      </c>
      <c r="AH305" s="32">
        <v>0</v>
      </c>
      <c r="AI305" s="32">
        <v>0</v>
      </c>
      <c r="AJ305" s="32">
        <v>0</v>
      </c>
      <c r="AK305" s="32">
        <v>0</v>
      </c>
      <c r="AL305" s="32">
        <v>2327205</v>
      </c>
      <c r="AM305" s="32">
        <v>0</v>
      </c>
      <c r="AN305" s="32">
        <v>349500</v>
      </c>
      <c r="AO305" s="32">
        <v>0</v>
      </c>
      <c r="AP305" s="32">
        <v>0</v>
      </c>
      <c r="AQ305" s="32">
        <v>30000</v>
      </c>
      <c r="AR305" s="32">
        <v>0</v>
      </c>
      <c r="AS305" s="32">
        <v>2997395</v>
      </c>
      <c r="AT305" s="32">
        <v>0</v>
      </c>
      <c r="AU305" s="32">
        <v>363000</v>
      </c>
      <c r="AV305" s="32">
        <v>0</v>
      </c>
      <c r="AW305" s="32">
        <v>0</v>
      </c>
      <c r="AX305" s="32">
        <v>30000</v>
      </c>
      <c r="AY305" s="32">
        <v>0</v>
      </c>
      <c r="AZ305" s="32">
        <v>2995534</v>
      </c>
      <c r="BA305" s="32">
        <v>0</v>
      </c>
      <c r="BB305" s="32">
        <v>362745</v>
      </c>
      <c r="BC305" s="32">
        <v>0</v>
      </c>
      <c r="BD305" s="32">
        <v>0</v>
      </c>
      <c r="BE305" s="32">
        <v>30000</v>
      </c>
      <c r="BF305" s="32">
        <v>0</v>
      </c>
      <c r="BG305" s="32">
        <v>3540511</v>
      </c>
      <c r="BH305" s="32">
        <v>0</v>
      </c>
      <c r="BI305" s="32">
        <v>470450</v>
      </c>
      <c r="BJ305" s="32">
        <v>0</v>
      </c>
      <c r="BK305" s="32">
        <v>0</v>
      </c>
      <c r="BL305" s="32">
        <v>30000</v>
      </c>
      <c r="BM305" s="32">
        <v>0</v>
      </c>
      <c r="BN305" s="32">
        <v>3693859</v>
      </c>
      <c r="BO305" s="32">
        <v>53000</v>
      </c>
      <c r="BP305" s="32">
        <v>443483</v>
      </c>
      <c r="BQ305" s="32">
        <v>0</v>
      </c>
      <c r="BR305" s="32">
        <v>0</v>
      </c>
      <c r="BS305" s="32">
        <v>50000</v>
      </c>
      <c r="BT305" s="32">
        <v>831</v>
      </c>
      <c r="BU305" s="32">
        <v>4691723</v>
      </c>
      <c r="BV305" s="32">
        <v>52900</v>
      </c>
      <c r="BW305" s="32">
        <v>442818</v>
      </c>
      <c r="BX305" s="32">
        <v>0</v>
      </c>
      <c r="BY305" s="32">
        <v>0</v>
      </c>
      <c r="BZ305" s="32">
        <v>50000</v>
      </c>
      <c r="CA305" s="32">
        <v>0</v>
      </c>
      <c r="CB305" s="32">
        <v>5118865</v>
      </c>
      <c r="CC305" s="32">
        <v>52000</v>
      </c>
      <c r="CD305" s="32">
        <v>1069150</v>
      </c>
      <c r="CE305" s="32">
        <v>0</v>
      </c>
      <c r="CF305" s="32">
        <v>0</v>
      </c>
      <c r="CG305" s="32">
        <v>50000</v>
      </c>
      <c r="CH305" s="32">
        <v>0</v>
      </c>
      <c r="CI305" s="32">
        <v>4766280</v>
      </c>
      <c r="CJ305" s="32">
        <v>51000</v>
      </c>
      <c r="CK305" s="32">
        <v>970387</v>
      </c>
      <c r="CL305" s="32">
        <v>0</v>
      </c>
      <c r="CN305" s="32">
        <v>60000</v>
      </c>
      <c r="CO305" s="32">
        <v>0</v>
      </c>
      <c r="CP305" s="32">
        <v>5527521</v>
      </c>
      <c r="CR305" s="32">
        <v>987760</v>
      </c>
      <c r="CS305" s="32">
        <v>0</v>
      </c>
      <c r="CU305" s="32">
        <v>60000</v>
      </c>
      <c r="CV305" s="32">
        <v>6331</v>
      </c>
      <c r="CW305" s="32">
        <v>6399005</v>
      </c>
      <c r="CX305" s="32">
        <v>58520</v>
      </c>
      <c r="CY305" s="32">
        <v>832823</v>
      </c>
      <c r="CZ305" s="32">
        <v>0</v>
      </c>
      <c r="DB305" s="32">
        <v>78000</v>
      </c>
      <c r="DC305" s="32">
        <v>0</v>
      </c>
      <c r="DD305" s="32">
        <v>6559194</v>
      </c>
      <c r="DE305" s="32">
        <v>58520</v>
      </c>
      <c r="DF305" s="32">
        <v>864663</v>
      </c>
      <c r="DG305" s="32">
        <v>0</v>
      </c>
      <c r="DI305" s="32">
        <v>80000</v>
      </c>
      <c r="DK305" s="32">
        <v>6726869</v>
      </c>
      <c r="DL305" s="32">
        <v>102225</v>
      </c>
      <c r="DM305" s="32">
        <v>722578</v>
      </c>
      <c r="DN305" s="32">
        <v>0</v>
      </c>
      <c r="DP305" s="32">
        <v>80000</v>
      </c>
      <c r="DQ305" s="32">
        <v>10969</v>
      </c>
      <c r="DR305" s="32">
        <v>6575275</v>
      </c>
      <c r="DS305" s="32">
        <v>102225</v>
      </c>
      <c r="DT305" s="32">
        <v>756668</v>
      </c>
      <c r="DU305" s="32">
        <v>0</v>
      </c>
      <c r="DW305" s="32">
        <v>90000</v>
      </c>
      <c r="DX305" s="38">
        <v>194</v>
      </c>
      <c r="DY305" s="36">
        <v>6625597</v>
      </c>
      <c r="DZ305" s="36">
        <v>102225</v>
      </c>
      <c r="EA305" s="38">
        <v>759175</v>
      </c>
      <c r="EB305" s="32">
        <v>0</v>
      </c>
      <c r="ED305" s="32">
        <v>100000</v>
      </c>
      <c r="EE305" s="32">
        <v>562</v>
      </c>
      <c r="EF305" s="32">
        <v>6353571</v>
      </c>
      <c r="EG305" s="32">
        <v>96932</v>
      </c>
      <c r="EH305" s="32">
        <v>762098</v>
      </c>
      <c r="EI305" s="32">
        <v>0</v>
      </c>
      <c r="EK305" s="32">
        <v>100000</v>
      </c>
      <c r="EM305" s="32">
        <v>6105144</v>
      </c>
      <c r="EN305" s="32">
        <v>128811</v>
      </c>
      <c r="EO305" s="32">
        <v>777950</v>
      </c>
      <c r="EP305" s="32">
        <v>0</v>
      </c>
      <c r="ER305" s="32">
        <v>100000</v>
      </c>
      <c r="ES305" s="32">
        <v>194</v>
      </c>
      <c r="ET305" s="32">
        <v>6311177</v>
      </c>
      <c r="EU305" s="32">
        <v>129999</v>
      </c>
      <c r="EV305" s="32">
        <v>1868225</v>
      </c>
      <c r="EW305" s="32">
        <v>0</v>
      </c>
      <c r="EY305" s="32">
        <v>100000</v>
      </c>
      <c r="EZ305" s="32">
        <v>420</v>
      </c>
      <c r="FA305" s="32">
        <v>6244919</v>
      </c>
      <c r="FB305" s="32">
        <v>129550</v>
      </c>
      <c r="FC305" s="32">
        <v>2241367</v>
      </c>
      <c r="FD305" s="32">
        <v>0</v>
      </c>
      <c r="FF305" s="32">
        <v>100000</v>
      </c>
      <c r="FH305" s="32">
        <v>6381878</v>
      </c>
      <c r="FI305" s="32">
        <v>80828</v>
      </c>
      <c r="FJ305" s="32">
        <v>2299028</v>
      </c>
      <c r="FK305" s="32">
        <v>0</v>
      </c>
      <c r="FM305" s="32">
        <v>125000</v>
      </c>
      <c r="FN305" s="32">
        <v>181</v>
      </c>
      <c r="FO305" s="5">
        <v>6643979</v>
      </c>
      <c r="FP305" s="5">
        <v>382491</v>
      </c>
      <c r="FQ305" s="5">
        <v>2400287</v>
      </c>
      <c r="FR305" s="5">
        <v>0</v>
      </c>
      <c r="FS305" s="5">
        <v>0</v>
      </c>
      <c r="FT305" s="5">
        <v>125000</v>
      </c>
      <c r="FU305" s="5">
        <v>0</v>
      </c>
      <c r="FV305" s="5">
        <v>5899369</v>
      </c>
      <c r="FW305" s="5">
        <v>290120</v>
      </c>
      <c r="FX305" s="5">
        <v>2393867</v>
      </c>
      <c r="FY305" s="5">
        <v>0</v>
      </c>
      <c r="FZ305" s="5">
        <v>0</v>
      </c>
      <c r="GA305" s="5">
        <v>125000</v>
      </c>
      <c r="GB305" s="5">
        <v>0</v>
      </c>
      <c r="GC305" s="5">
        <v>6214415</v>
      </c>
      <c r="GD305" s="5">
        <v>368164</v>
      </c>
      <c r="GE305" s="5">
        <v>2507310</v>
      </c>
      <c r="GF305" s="5">
        <v>0</v>
      </c>
      <c r="GG305" s="5">
        <v>0</v>
      </c>
      <c r="GH305" s="5">
        <v>150000</v>
      </c>
      <c r="GI305" s="5">
        <v>0</v>
      </c>
      <c r="GJ305" s="5">
        <f>INDEX(Sheet1!$D$2:$D$434,MATCH(Data!B305,Sheet1!$B$2:$B$434,0))</f>
        <v>6380266</v>
      </c>
      <c r="GK305" s="5">
        <f>INDEX(Sheet1!$E$2:$E$434,MATCH(Data!B305,Sheet1!$B$2:$B$434,0))</f>
        <v>372399</v>
      </c>
      <c r="GL305" s="5">
        <f>INDEX(Sheet1!$H$2:$H$434,MATCH(Data!B305,Sheet1!$B$2:$B$434,0))</f>
        <v>2679580</v>
      </c>
      <c r="GM305" s="5">
        <f>INDEX(Sheet1!$K$2:$K$434,MATCH(Data!B305,Sheet1!$B$2:$B$434,0))</f>
        <v>0</v>
      </c>
      <c r="GN305" s="5">
        <f>INDEX(Sheet1!$F$2:$F$434,MATCH(Data!B305,Sheet1!$B$2:$B$434,0))</f>
        <v>0</v>
      </c>
      <c r="GO305" s="5">
        <f>INDEX(Sheet1!$I$2:$I$434,MATCH(Data!B305,Sheet1!$B$2:$B$434,0))</f>
        <v>150000</v>
      </c>
      <c r="GP305" s="5">
        <f>INDEX(Sheet1!$J$2:$J$434,MATCH(Data!B305,Sheet1!$B$2:$B$434,0))</f>
        <v>0</v>
      </c>
      <c r="GQ305" s="5">
        <v>5734809</v>
      </c>
      <c r="GR305" s="5">
        <v>381065</v>
      </c>
      <c r="GS305" s="5">
        <v>3493416</v>
      </c>
      <c r="GT305" s="5">
        <v>0</v>
      </c>
      <c r="GU305" s="5">
        <v>0</v>
      </c>
      <c r="GV305" s="5">
        <v>150000</v>
      </c>
      <c r="GW305" s="5">
        <v>0</v>
      </c>
    </row>
    <row r="306" spans="1:205" ht="12.75">
      <c r="A306" s="32">
        <v>4606</v>
      </c>
      <c r="B306" s="32" t="s">
        <v>387</v>
      </c>
      <c r="C306" s="32">
        <v>1921129</v>
      </c>
      <c r="D306" s="32">
        <v>0</v>
      </c>
      <c r="E306" s="32">
        <v>90926</v>
      </c>
      <c r="F306" s="32">
        <v>0</v>
      </c>
      <c r="G306" s="32">
        <v>0</v>
      </c>
      <c r="H306" s="32">
        <v>0</v>
      </c>
      <c r="I306" s="32">
        <v>0</v>
      </c>
      <c r="J306" s="32">
        <v>1906781.89</v>
      </c>
      <c r="K306" s="32">
        <v>0</v>
      </c>
      <c r="L306" s="32">
        <v>87450</v>
      </c>
      <c r="M306" s="32">
        <v>0</v>
      </c>
      <c r="N306" s="32">
        <v>0</v>
      </c>
      <c r="O306" s="32">
        <v>0</v>
      </c>
      <c r="P306" s="32">
        <v>0</v>
      </c>
      <c r="Q306" s="32">
        <v>1819966</v>
      </c>
      <c r="R306" s="32">
        <v>0</v>
      </c>
      <c r="S306" s="32">
        <v>90847.5</v>
      </c>
      <c r="T306" s="32">
        <v>0</v>
      </c>
      <c r="U306" s="32">
        <v>0</v>
      </c>
      <c r="V306" s="32">
        <v>0</v>
      </c>
      <c r="W306" s="32">
        <v>0</v>
      </c>
      <c r="X306" s="32">
        <v>1351807</v>
      </c>
      <c r="Y306" s="32">
        <v>0</v>
      </c>
      <c r="Z306" s="32">
        <v>89014</v>
      </c>
      <c r="AA306" s="32">
        <v>0</v>
      </c>
      <c r="AB306" s="32">
        <v>0</v>
      </c>
      <c r="AC306" s="32">
        <v>0</v>
      </c>
      <c r="AD306" s="32">
        <v>0</v>
      </c>
      <c r="AE306" s="32">
        <v>1423290</v>
      </c>
      <c r="AF306" s="32">
        <v>0</v>
      </c>
      <c r="AG306" s="32">
        <v>342264</v>
      </c>
      <c r="AH306" s="32">
        <v>0</v>
      </c>
      <c r="AI306" s="32">
        <v>0</v>
      </c>
      <c r="AJ306" s="32">
        <v>0</v>
      </c>
      <c r="AK306" s="32">
        <v>0</v>
      </c>
      <c r="AL306" s="32">
        <v>1562255</v>
      </c>
      <c r="AM306" s="32">
        <v>0</v>
      </c>
      <c r="AN306" s="32">
        <v>358068</v>
      </c>
      <c r="AO306" s="32">
        <v>0</v>
      </c>
      <c r="AP306" s="32">
        <v>0</v>
      </c>
      <c r="AQ306" s="32">
        <v>0</v>
      </c>
      <c r="AR306" s="32">
        <v>112</v>
      </c>
      <c r="AS306" s="32">
        <v>1677976</v>
      </c>
      <c r="AT306" s="32">
        <v>31917</v>
      </c>
      <c r="AU306" s="32">
        <v>324600</v>
      </c>
      <c r="AV306" s="32">
        <v>0</v>
      </c>
      <c r="AW306" s="32">
        <v>0</v>
      </c>
      <c r="AX306" s="32">
        <v>0</v>
      </c>
      <c r="AY306" s="32">
        <v>78</v>
      </c>
      <c r="AZ306" s="32">
        <v>1995375</v>
      </c>
      <c r="BA306" s="32">
        <v>31917</v>
      </c>
      <c r="BB306" s="32">
        <v>340885</v>
      </c>
      <c r="BC306" s="32">
        <v>0</v>
      </c>
      <c r="BD306" s="32">
        <v>0</v>
      </c>
      <c r="BE306" s="32">
        <v>0</v>
      </c>
      <c r="BF306" s="32">
        <v>0</v>
      </c>
      <c r="BG306" s="32">
        <v>1900774</v>
      </c>
      <c r="BH306" s="32">
        <v>31917</v>
      </c>
      <c r="BI306" s="32">
        <v>329362.02</v>
      </c>
      <c r="BJ306" s="32">
        <v>0</v>
      </c>
      <c r="BK306" s="32">
        <v>0</v>
      </c>
      <c r="BL306" s="32">
        <v>25000</v>
      </c>
      <c r="BM306" s="32">
        <v>658</v>
      </c>
      <c r="BN306" s="32">
        <v>2190025</v>
      </c>
      <c r="BO306" s="32">
        <v>31917</v>
      </c>
      <c r="BP306" s="32">
        <v>331878</v>
      </c>
      <c r="BQ306" s="32">
        <v>0</v>
      </c>
      <c r="BR306" s="32">
        <v>0</v>
      </c>
      <c r="BS306" s="32">
        <v>25000</v>
      </c>
      <c r="BT306" s="32">
        <v>1871</v>
      </c>
      <c r="BU306" s="32">
        <v>2096303</v>
      </c>
      <c r="BV306" s="32">
        <v>31917</v>
      </c>
      <c r="BW306" s="32">
        <v>327515</v>
      </c>
      <c r="BX306" s="32">
        <v>0</v>
      </c>
      <c r="BY306" s="32">
        <v>0</v>
      </c>
      <c r="BZ306" s="32">
        <v>25000</v>
      </c>
      <c r="CA306" s="32">
        <v>943</v>
      </c>
      <c r="CB306" s="32">
        <v>2254351</v>
      </c>
      <c r="CC306" s="32">
        <v>13563</v>
      </c>
      <c r="CD306" s="32">
        <v>346783</v>
      </c>
      <c r="CE306" s="32">
        <v>0</v>
      </c>
      <c r="CF306" s="32">
        <v>0</v>
      </c>
      <c r="CG306" s="32">
        <v>25000</v>
      </c>
      <c r="CH306" s="32">
        <v>870</v>
      </c>
      <c r="CI306" s="32">
        <v>2244341</v>
      </c>
      <c r="CJ306" s="32">
        <v>13562</v>
      </c>
      <c r="CK306" s="32">
        <v>333045</v>
      </c>
      <c r="CL306" s="32">
        <v>0</v>
      </c>
      <c r="CN306" s="32">
        <v>25000</v>
      </c>
      <c r="CO306" s="32">
        <v>870</v>
      </c>
      <c r="CP306" s="32">
        <v>2504734</v>
      </c>
      <c r="CQ306" s="32">
        <v>25766</v>
      </c>
      <c r="CR306" s="32">
        <v>332354</v>
      </c>
      <c r="CS306" s="32">
        <v>0</v>
      </c>
      <c r="CV306" s="32">
        <v>870</v>
      </c>
      <c r="CW306" s="32">
        <v>2726192</v>
      </c>
      <c r="CX306" s="32">
        <v>25766</v>
      </c>
      <c r="CY306" s="32">
        <v>346453</v>
      </c>
      <c r="CZ306" s="32">
        <v>0</v>
      </c>
      <c r="DC306" s="32">
        <v>0</v>
      </c>
      <c r="DD306" s="32">
        <v>3125306</v>
      </c>
      <c r="DE306" s="32">
        <v>25766</v>
      </c>
      <c r="DF306" s="32">
        <v>367949</v>
      </c>
      <c r="DG306" s="32">
        <v>0</v>
      </c>
      <c r="DJ306" s="32">
        <v>870</v>
      </c>
      <c r="DK306" s="32">
        <v>3196331</v>
      </c>
      <c r="DL306" s="32">
        <v>25766</v>
      </c>
      <c r="DM306" s="32">
        <v>321878</v>
      </c>
      <c r="DN306" s="32">
        <v>0</v>
      </c>
      <c r="DQ306" s="32">
        <v>870</v>
      </c>
      <c r="DR306" s="32">
        <v>3291819</v>
      </c>
      <c r="DS306" s="32">
        <v>25766</v>
      </c>
      <c r="DT306" s="32">
        <v>321878</v>
      </c>
      <c r="DU306" s="32">
        <v>0</v>
      </c>
      <c r="DX306" s="38">
        <v>870</v>
      </c>
      <c r="DY306" s="36">
        <v>3275432</v>
      </c>
      <c r="DZ306" s="36">
        <v>25766</v>
      </c>
      <c r="EA306" s="38">
        <v>321878</v>
      </c>
      <c r="EB306" s="32">
        <v>0</v>
      </c>
      <c r="EE306" s="32">
        <v>870</v>
      </c>
      <c r="EF306" s="32">
        <v>3452558</v>
      </c>
      <c r="EG306" s="32">
        <v>25766</v>
      </c>
      <c r="EH306" s="32">
        <v>321878</v>
      </c>
      <c r="EI306" s="32">
        <v>0</v>
      </c>
      <c r="EL306" s="32">
        <v>870</v>
      </c>
      <c r="EM306" s="32">
        <v>3548602</v>
      </c>
      <c r="EN306" s="32">
        <v>25766</v>
      </c>
      <c r="EO306" s="32">
        <v>321878</v>
      </c>
      <c r="EP306" s="32">
        <v>0</v>
      </c>
      <c r="ES306" s="32">
        <v>870</v>
      </c>
      <c r="ET306" s="32">
        <v>3312150</v>
      </c>
      <c r="EU306" s="32">
        <v>16383</v>
      </c>
      <c r="EV306" s="32">
        <v>103250</v>
      </c>
      <c r="EW306" s="32">
        <v>0</v>
      </c>
      <c r="FA306" s="32">
        <v>3793417</v>
      </c>
      <c r="FB306" s="32">
        <v>16383</v>
      </c>
      <c r="FC306" s="32">
        <v>102350</v>
      </c>
      <c r="FD306" s="32">
        <v>0</v>
      </c>
      <c r="FF306" s="32">
        <v>10000</v>
      </c>
      <c r="FH306" s="32">
        <v>3320822</v>
      </c>
      <c r="FI306" s="32">
        <v>16383</v>
      </c>
      <c r="FJ306" s="32">
        <v>101250</v>
      </c>
      <c r="FK306" s="32">
        <v>0</v>
      </c>
      <c r="FL306" s="32"/>
      <c r="FM306" s="32">
        <v>10000</v>
      </c>
      <c r="FN306" s="32"/>
      <c r="FO306" s="5">
        <v>3391791</v>
      </c>
      <c r="FP306" s="5">
        <v>16383</v>
      </c>
      <c r="FQ306" s="5">
        <v>49612</v>
      </c>
      <c r="FR306" s="5">
        <v>0</v>
      </c>
      <c r="FS306" s="5">
        <v>0</v>
      </c>
      <c r="FT306" s="5">
        <v>10000</v>
      </c>
      <c r="FU306" s="5">
        <v>0</v>
      </c>
      <c r="FV306" s="5">
        <v>3003059</v>
      </c>
      <c r="FW306" s="5">
        <v>49612</v>
      </c>
      <c r="FX306" s="5">
        <v>0</v>
      </c>
      <c r="FY306" s="5">
        <v>0</v>
      </c>
      <c r="FZ306" s="5">
        <v>0</v>
      </c>
      <c r="GA306" s="5">
        <v>40000</v>
      </c>
      <c r="GB306" s="5">
        <v>0</v>
      </c>
      <c r="GC306" s="5">
        <v>3221541</v>
      </c>
      <c r="GD306" s="5">
        <v>49612</v>
      </c>
      <c r="GE306" s="5">
        <v>0</v>
      </c>
      <c r="GF306" s="5">
        <v>0</v>
      </c>
      <c r="GG306" s="5">
        <v>0</v>
      </c>
      <c r="GH306" s="5">
        <v>30000</v>
      </c>
      <c r="GI306" s="5">
        <v>0</v>
      </c>
      <c r="GJ306" s="5">
        <f>INDEX(Sheet1!$D$2:$D$434,MATCH(Data!B306,Sheet1!$B$2:$B$434,0))</f>
        <v>3347050</v>
      </c>
      <c r="GK306" s="5">
        <f>INDEX(Sheet1!$E$2:$E$434,MATCH(Data!B306,Sheet1!$B$2:$B$434,0))</f>
        <v>49612</v>
      </c>
      <c r="GL306" s="5">
        <f>INDEX(Sheet1!$H$2:$H$434,MATCH(Data!B306,Sheet1!$B$2:$B$434,0))</f>
        <v>0</v>
      </c>
      <c r="GM306" s="5">
        <f>INDEX(Sheet1!$K$2:$K$434,MATCH(Data!B306,Sheet1!$B$2:$B$434,0))</f>
        <v>0</v>
      </c>
      <c r="GN306" s="5">
        <f>INDEX(Sheet1!$F$2:$F$434,MATCH(Data!B306,Sheet1!$B$2:$B$434,0))</f>
        <v>0</v>
      </c>
      <c r="GO306" s="5">
        <f>INDEX(Sheet1!$I$2:$I$434,MATCH(Data!B306,Sheet1!$B$2:$B$434,0))</f>
        <v>30000</v>
      </c>
      <c r="GP306" s="5">
        <f>INDEX(Sheet1!$J$2:$J$434,MATCH(Data!B306,Sheet1!$B$2:$B$434,0))</f>
        <v>0</v>
      </c>
      <c r="GQ306" s="5">
        <v>3509538</v>
      </c>
      <c r="GR306" s="5">
        <v>49612</v>
      </c>
      <c r="GS306" s="5">
        <v>0</v>
      </c>
      <c r="GT306" s="5">
        <v>0</v>
      </c>
      <c r="GU306" s="5">
        <v>0</v>
      </c>
      <c r="GV306" s="5">
        <v>45000</v>
      </c>
      <c r="GW306" s="5">
        <v>0</v>
      </c>
    </row>
    <row r="307" spans="1:205" ht="12.75">
      <c r="A307" s="32">
        <v>4613</v>
      </c>
      <c r="B307" s="32" t="s">
        <v>388</v>
      </c>
      <c r="C307" s="32">
        <v>6538870</v>
      </c>
      <c r="D307" s="32">
        <v>0</v>
      </c>
      <c r="E307" s="32">
        <v>587292</v>
      </c>
      <c r="F307" s="32">
        <v>0</v>
      </c>
      <c r="G307" s="32">
        <v>0</v>
      </c>
      <c r="H307" s="32">
        <v>7000</v>
      </c>
      <c r="I307" s="32">
        <v>0</v>
      </c>
      <c r="J307" s="32">
        <v>6396721.36</v>
      </c>
      <c r="K307" s="32">
        <v>0</v>
      </c>
      <c r="L307" s="32">
        <v>585761</v>
      </c>
      <c r="M307" s="32">
        <v>0</v>
      </c>
      <c r="N307" s="32">
        <v>0</v>
      </c>
      <c r="O307" s="32">
        <v>7000</v>
      </c>
      <c r="P307" s="32">
        <v>0</v>
      </c>
      <c r="Q307" s="32">
        <v>6479179.01</v>
      </c>
      <c r="R307" s="32">
        <v>0</v>
      </c>
      <c r="S307" s="32">
        <v>631966</v>
      </c>
      <c r="T307" s="32">
        <v>0</v>
      </c>
      <c r="U307" s="32">
        <v>0</v>
      </c>
      <c r="V307" s="32">
        <v>7000</v>
      </c>
      <c r="W307" s="32">
        <v>0</v>
      </c>
      <c r="X307" s="32">
        <v>4930323</v>
      </c>
      <c r="Y307" s="32">
        <v>0</v>
      </c>
      <c r="Z307" s="32">
        <v>1474078</v>
      </c>
      <c r="AA307" s="32">
        <v>0</v>
      </c>
      <c r="AB307" s="32">
        <v>0</v>
      </c>
      <c r="AC307" s="32">
        <v>7000</v>
      </c>
      <c r="AD307" s="32">
        <v>0</v>
      </c>
      <c r="AE307" s="32">
        <v>5413376</v>
      </c>
      <c r="AF307" s="32">
        <v>0</v>
      </c>
      <c r="AG307" s="32">
        <v>1636502</v>
      </c>
      <c r="AH307" s="32">
        <v>0</v>
      </c>
      <c r="AI307" s="32">
        <v>0</v>
      </c>
      <c r="AJ307" s="32">
        <v>8000</v>
      </c>
      <c r="AK307" s="32">
        <v>0</v>
      </c>
      <c r="AL307" s="32">
        <v>5429248</v>
      </c>
      <c r="AM307" s="32">
        <v>0</v>
      </c>
      <c r="AN307" s="32">
        <v>2691763</v>
      </c>
      <c r="AO307" s="32">
        <v>0</v>
      </c>
      <c r="AP307" s="32">
        <v>0</v>
      </c>
      <c r="AQ307" s="32">
        <v>9000</v>
      </c>
      <c r="AR307" s="32">
        <v>0</v>
      </c>
      <c r="AS307" s="32">
        <v>5386580</v>
      </c>
      <c r="AT307" s="32">
        <v>0</v>
      </c>
      <c r="AU307" s="32">
        <v>3509378</v>
      </c>
      <c r="AV307" s="32">
        <v>0</v>
      </c>
      <c r="AW307" s="32">
        <v>0</v>
      </c>
      <c r="AX307" s="32">
        <v>5000</v>
      </c>
      <c r="AY307" s="32">
        <v>0</v>
      </c>
      <c r="AZ307" s="32">
        <v>5922449</v>
      </c>
      <c r="BA307" s="32">
        <v>105249</v>
      </c>
      <c r="BB307" s="32">
        <v>3651727</v>
      </c>
      <c r="BC307" s="32">
        <v>0</v>
      </c>
      <c r="BD307" s="32">
        <v>0</v>
      </c>
      <c r="BE307" s="32">
        <v>10000</v>
      </c>
      <c r="BF307" s="32">
        <v>0</v>
      </c>
      <c r="BG307" s="32">
        <v>5966002</v>
      </c>
      <c r="BH307" s="32">
        <v>93210</v>
      </c>
      <c r="BI307" s="32">
        <v>4135774</v>
      </c>
      <c r="BJ307" s="32">
        <v>0</v>
      </c>
      <c r="BK307" s="32">
        <v>0</v>
      </c>
      <c r="BL307" s="32">
        <v>436518</v>
      </c>
      <c r="BM307" s="32">
        <v>529</v>
      </c>
      <c r="BN307" s="32">
        <v>6843139</v>
      </c>
      <c r="BO307" s="32">
        <v>183243</v>
      </c>
      <c r="BP307" s="32">
        <v>3612065</v>
      </c>
      <c r="BQ307" s="32">
        <v>0</v>
      </c>
      <c r="BR307" s="32">
        <v>0</v>
      </c>
      <c r="BS307" s="32">
        <v>553949</v>
      </c>
      <c r="BT307" s="32">
        <v>0</v>
      </c>
      <c r="BU307" s="32">
        <v>7256232</v>
      </c>
      <c r="BV307" s="32">
        <v>31387.82</v>
      </c>
      <c r="BW307" s="32">
        <v>3862257.51</v>
      </c>
      <c r="BX307" s="32">
        <v>0</v>
      </c>
      <c r="BY307" s="32">
        <v>0</v>
      </c>
      <c r="BZ307" s="32">
        <v>547256</v>
      </c>
      <c r="CA307" s="32">
        <v>202</v>
      </c>
      <c r="CB307" s="32">
        <v>7816391</v>
      </c>
      <c r="CC307" s="32">
        <v>449691.75</v>
      </c>
      <c r="CD307" s="32">
        <v>3980096.26</v>
      </c>
      <c r="CE307" s="32">
        <v>0</v>
      </c>
      <c r="CF307" s="32">
        <v>0</v>
      </c>
      <c r="CG307" s="32">
        <v>506585</v>
      </c>
      <c r="CH307" s="32">
        <v>0</v>
      </c>
      <c r="CI307" s="32">
        <v>7384623</v>
      </c>
      <c r="CJ307" s="32">
        <v>593470.83</v>
      </c>
      <c r="CK307" s="32">
        <v>3255887.51</v>
      </c>
      <c r="CL307" s="32">
        <v>0</v>
      </c>
      <c r="CN307" s="32">
        <v>484895</v>
      </c>
      <c r="CO307" s="32">
        <v>2547</v>
      </c>
      <c r="CP307" s="32">
        <v>7876421</v>
      </c>
      <c r="CQ307" s="32">
        <v>678288</v>
      </c>
      <c r="CR307" s="32">
        <v>2810155</v>
      </c>
      <c r="CS307" s="32">
        <v>0</v>
      </c>
      <c r="CU307" s="32">
        <v>413046</v>
      </c>
      <c r="CV307" s="32">
        <v>5289</v>
      </c>
      <c r="CW307" s="32">
        <v>8922000</v>
      </c>
      <c r="CX307" s="32">
        <v>684312</v>
      </c>
      <c r="CY307" s="32">
        <v>2797311</v>
      </c>
      <c r="CZ307" s="32">
        <v>0</v>
      </c>
      <c r="DB307" s="32">
        <v>494900</v>
      </c>
      <c r="DC307" s="32">
        <v>4686</v>
      </c>
      <c r="DD307" s="32">
        <v>8885459</v>
      </c>
      <c r="DE307" s="32">
        <v>693275</v>
      </c>
      <c r="DF307" s="32">
        <v>2743893</v>
      </c>
      <c r="DG307" s="32">
        <v>0</v>
      </c>
      <c r="DI307" s="32">
        <v>521188</v>
      </c>
      <c r="DJ307" s="32">
        <v>64661</v>
      </c>
      <c r="DK307" s="32">
        <v>10258779</v>
      </c>
      <c r="DL307" s="32">
        <v>815453</v>
      </c>
      <c r="DM307" s="32">
        <v>2051021</v>
      </c>
      <c r="DN307" s="32">
        <v>0</v>
      </c>
      <c r="DP307" s="32">
        <v>510442</v>
      </c>
      <c r="DR307" s="32">
        <v>10657066</v>
      </c>
      <c r="DS307" s="32">
        <v>739380</v>
      </c>
      <c r="DT307" s="32">
        <v>2146928</v>
      </c>
      <c r="DU307" s="32">
        <v>0</v>
      </c>
      <c r="DW307" s="32">
        <v>486022</v>
      </c>
      <c r="DX307" s="38">
        <v>342</v>
      </c>
      <c r="DY307" s="36">
        <v>10778450</v>
      </c>
      <c r="DZ307" s="36">
        <v>539322</v>
      </c>
      <c r="EA307" s="38">
        <v>2302391</v>
      </c>
      <c r="EB307" s="32">
        <v>0</v>
      </c>
      <c r="EC307" s="32">
        <v>515000</v>
      </c>
      <c r="ED307" s="32">
        <v>401691</v>
      </c>
      <c r="EE307" s="32">
        <v>5660</v>
      </c>
      <c r="EF307" s="32">
        <v>11275881</v>
      </c>
      <c r="EG307" s="32">
        <v>456604</v>
      </c>
      <c r="EH307" s="32">
        <v>2301354</v>
      </c>
      <c r="EI307" s="32">
        <v>0</v>
      </c>
      <c r="EJ307" s="32">
        <v>265000</v>
      </c>
      <c r="EK307" s="32">
        <v>437457</v>
      </c>
      <c r="EL307" s="32">
        <v>6654</v>
      </c>
      <c r="EM307" s="32">
        <v>11590185</v>
      </c>
      <c r="EN307" s="32">
        <v>339491</v>
      </c>
      <c r="EO307" s="32">
        <v>2427405</v>
      </c>
      <c r="EP307" s="32">
        <v>0</v>
      </c>
      <c r="EQ307" s="32">
        <v>265000</v>
      </c>
      <c r="ER307" s="32">
        <v>352105</v>
      </c>
      <c r="ES307" s="32">
        <v>1465</v>
      </c>
      <c r="ET307" s="32">
        <v>11999582</v>
      </c>
      <c r="EU307" s="32">
        <v>305546.37</v>
      </c>
      <c r="EV307" s="32">
        <v>2408650.63</v>
      </c>
      <c r="EW307" s="32">
        <v>0</v>
      </c>
      <c r="EX307" s="32">
        <v>265000</v>
      </c>
      <c r="EY307" s="32">
        <v>338535</v>
      </c>
      <c r="EZ307" s="32">
        <v>97</v>
      </c>
      <c r="FA307" s="32">
        <v>11878426</v>
      </c>
      <c r="FB307" s="32">
        <v>331000</v>
      </c>
      <c r="FC307" s="32">
        <v>1613078.76</v>
      </c>
      <c r="FD307" s="32">
        <v>0</v>
      </c>
      <c r="FE307" s="32">
        <v>265000</v>
      </c>
      <c r="FF307" s="32">
        <v>150000</v>
      </c>
      <c r="FG307" s="32">
        <v>502</v>
      </c>
      <c r="FH307" s="32">
        <v>11718352</v>
      </c>
      <c r="FI307" s="32">
        <v>328200</v>
      </c>
      <c r="FJ307" s="32">
        <v>1639241</v>
      </c>
      <c r="FK307" s="32">
        <v>0</v>
      </c>
      <c r="FL307" s="32">
        <v>265000</v>
      </c>
      <c r="FM307" s="32">
        <v>272985</v>
      </c>
      <c r="FN307" s="32">
        <v>2605</v>
      </c>
      <c r="FO307" s="5">
        <v>12132072</v>
      </c>
      <c r="FP307" s="5">
        <v>557189</v>
      </c>
      <c r="FQ307" s="5">
        <v>1341799</v>
      </c>
      <c r="FR307" s="5">
        <v>0</v>
      </c>
      <c r="FS307" s="5">
        <v>265000</v>
      </c>
      <c r="FT307" s="5">
        <v>351316</v>
      </c>
      <c r="FU307" s="5">
        <v>0</v>
      </c>
      <c r="FV307" s="5">
        <v>12762424</v>
      </c>
      <c r="FW307" s="5">
        <v>1465363</v>
      </c>
      <c r="FX307" s="5">
        <v>399256</v>
      </c>
      <c r="FY307" s="5">
        <v>0</v>
      </c>
      <c r="FZ307" s="5">
        <v>265000</v>
      </c>
      <c r="GA307" s="5">
        <v>477530</v>
      </c>
      <c r="GB307" s="5">
        <v>443</v>
      </c>
      <c r="GC307" s="5">
        <v>12517203</v>
      </c>
      <c r="GD307" s="5">
        <v>1453688</v>
      </c>
      <c r="GE307" s="5">
        <v>1625000</v>
      </c>
      <c r="GF307" s="5">
        <v>0</v>
      </c>
      <c r="GG307" s="5">
        <v>265000</v>
      </c>
      <c r="GH307" s="5">
        <v>496880</v>
      </c>
      <c r="GI307" s="5">
        <v>0</v>
      </c>
      <c r="GJ307" s="5">
        <f>INDEX(Sheet1!$D$2:$D$434,MATCH(Data!B307,Sheet1!$B$2:$B$434,0))</f>
        <v>11611492</v>
      </c>
      <c r="GK307" s="5">
        <f>INDEX(Sheet1!$E$2:$E$434,MATCH(Data!B307,Sheet1!$B$2:$B$434,0))</f>
        <v>1451935</v>
      </c>
      <c r="GL307" s="5">
        <f>INDEX(Sheet1!$H$2:$H$434,MATCH(Data!B307,Sheet1!$B$2:$B$434,0))</f>
        <v>1625000</v>
      </c>
      <c r="GM307" s="5">
        <f>INDEX(Sheet1!$K$2:$K$434,MATCH(Data!B307,Sheet1!$B$2:$B$434,0))</f>
        <v>0</v>
      </c>
      <c r="GN307" s="5">
        <f>INDEX(Sheet1!$F$2:$F$434,MATCH(Data!B307,Sheet1!$B$2:$B$434,0))</f>
        <v>345000</v>
      </c>
      <c r="GO307" s="5">
        <f>INDEX(Sheet1!$I$2:$I$434,MATCH(Data!B307,Sheet1!$B$2:$B$434,0))</f>
        <v>516175</v>
      </c>
      <c r="GP307" s="5">
        <f>INDEX(Sheet1!$J$2:$J$434,MATCH(Data!B307,Sheet1!$B$2:$B$434,0))</f>
        <v>0</v>
      </c>
      <c r="GQ307" s="5">
        <v>11396982</v>
      </c>
      <c r="GR307" s="5">
        <v>1437639</v>
      </c>
      <c r="GS307" s="5">
        <v>136434</v>
      </c>
      <c r="GT307" s="5">
        <v>0</v>
      </c>
      <c r="GU307" s="5">
        <v>265000</v>
      </c>
      <c r="GV307" s="5">
        <v>597960</v>
      </c>
      <c r="GW307" s="5">
        <v>0</v>
      </c>
    </row>
    <row r="308" spans="1:205" ht="12.75">
      <c r="A308" s="32">
        <v>4620</v>
      </c>
      <c r="B308" s="32" t="s">
        <v>389</v>
      </c>
      <c r="C308" s="32">
        <v>68294919</v>
      </c>
      <c r="D308" s="32">
        <v>0</v>
      </c>
      <c r="E308" s="32">
        <v>4498347</v>
      </c>
      <c r="F308" s="32">
        <v>0</v>
      </c>
      <c r="G308" s="32">
        <v>0</v>
      </c>
      <c r="H308" s="32">
        <v>0</v>
      </c>
      <c r="I308" s="32">
        <v>0</v>
      </c>
      <c r="J308" s="32">
        <v>63821897</v>
      </c>
      <c r="K308" s="32">
        <v>0</v>
      </c>
      <c r="L308" s="32">
        <v>4509110</v>
      </c>
      <c r="M308" s="32">
        <v>0</v>
      </c>
      <c r="N308" s="32">
        <v>0</v>
      </c>
      <c r="O308" s="32">
        <v>0</v>
      </c>
      <c r="P308" s="32">
        <v>313087</v>
      </c>
      <c r="Q308" s="32">
        <v>60590637</v>
      </c>
      <c r="R308" s="32">
        <v>0</v>
      </c>
      <c r="S308" s="32">
        <v>4330280</v>
      </c>
      <c r="T308" s="32">
        <v>0</v>
      </c>
      <c r="U308" s="32">
        <v>0</v>
      </c>
      <c r="V308" s="32">
        <v>0</v>
      </c>
      <c r="W308" s="32">
        <v>129112</v>
      </c>
      <c r="X308" s="32">
        <v>41875250</v>
      </c>
      <c r="Y308" s="32">
        <v>0</v>
      </c>
      <c r="Z308" s="32">
        <v>4292092</v>
      </c>
      <c r="AA308" s="32">
        <v>0</v>
      </c>
      <c r="AB308" s="32">
        <v>0</v>
      </c>
      <c r="AC308" s="32">
        <v>0</v>
      </c>
      <c r="AD308" s="32">
        <v>63446</v>
      </c>
      <c r="AE308" s="32">
        <v>41700761</v>
      </c>
      <c r="AF308" s="32">
        <v>0</v>
      </c>
      <c r="AG308" s="32">
        <v>5771528</v>
      </c>
      <c r="AH308" s="32">
        <v>0</v>
      </c>
      <c r="AI308" s="32">
        <v>0</v>
      </c>
      <c r="AJ308" s="32">
        <v>0</v>
      </c>
      <c r="AK308" s="32">
        <v>59554</v>
      </c>
      <c r="AL308" s="32">
        <v>39448176</v>
      </c>
      <c r="AM308" s="32">
        <v>0</v>
      </c>
      <c r="AN308" s="32">
        <v>5570721</v>
      </c>
      <c r="AO308" s="32">
        <v>0</v>
      </c>
      <c r="AP308" s="32">
        <v>0</v>
      </c>
      <c r="AQ308" s="32">
        <v>0</v>
      </c>
      <c r="AR308" s="32">
        <v>101504</v>
      </c>
      <c r="AS308" s="32">
        <v>40098363</v>
      </c>
      <c r="AT308" s="32">
        <v>0</v>
      </c>
      <c r="AU308" s="32">
        <v>5201327</v>
      </c>
      <c r="AV308" s="32">
        <v>0</v>
      </c>
      <c r="AW308" s="32">
        <v>3750000</v>
      </c>
      <c r="AX308" s="32">
        <v>0</v>
      </c>
      <c r="AY308" s="32">
        <v>24218</v>
      </c>
      <c r="AZ308" s="32">
        <v>42310634</v>
      </c>
      <c r="BA308" s="32">
        <v>0</v>
      </c>
      <c r="BB308" s="32">
        <v>5089119</v>
      </c>
      <c r="BC308" s="32">
        <v>0</v>
      </c>
      <c r="BD308" s="32">
        <v>3750000</v>
      </c>
      <c r="BE308" s="32">
        <v>0</v>
      </c>
      <c r="BF308" s="32">
        <v>37666</v>
      </c>
      <c r="BG308" s="32">
        <v>46371492</v>
      </c>
      <c r="BH308" s="32">
        <v>0</v>
      </c>
      <c r="BI308" s="32">
        <v>2501293</v>
      </c>
      <c r="BJ308" s="32">
        <v>0</v>
      </c>
      <c r="BK308" s="32">
        <v>4250000</v>
      </c>
      <c r="BL308" s="32">
        <v>0</v>
      </c>
      <c r="BM308" s="32">
        <v>58781</v>
      </c>
      <c r="BN308" s="32">
        <v>41919448</v>
      </c>
      <c r="BO308" s="32">
        <v>0</v>
      </c>
      <c r="BP308" s="32">
        <v>2761766</v>
      </c>
      <c r="BQ308" s="32">
        <v>0</v>
      </c>
      <c r="BR308" s="32">
        <v>3750000</v>
      </c>
      <c r="BS308" s="32">
        <v>0</v>
      </c>
      <c r="BT308" s="32">
        <v>43318</v>
      </c>
      <c r="BU308" s="32">
        <v>46307288</v>
      </c>
      <c r="BV308" s="32">
        <v>0</v>
      </c>
      <c r="BW308" s="32">
        <v>2962668</v>
      </c>
      <c r="BX308" s="32">
        <v>0</v>
      </c>
      <c r="BY308" s="32">
        <v>3750000</v>
      </c>
      <c r="BZ308" s="32">
        <v>0</v>
      </c>
      <c r="CA308" s="32">
        <v>43318</v>
      </c>
      <c r="CB308" s="32">
        <v>50938563</v>
      </c>
      <c r="CC308" s="32">
        <v>950846</v>
      </c>
      <c r="CD308" s="32">
        <v>3358533</v>
      </c>
      <c r="CE308" s="32">
        <v>0</v>
      </c>
      <c r="CF308" s="32">
        <v>1850000</v>
      </c>
      <c r="CG308" s="32">
        <v>0</v>
      </c>
      <c r="CH308" s="32">
        <v>64915</v>
      </c>
      <c r="CI308" s="32">
        <v>51271624</v>
      </c>
      <c r="CJ308" s="32">
        <v>1079347</v>
      </c>
      <c r="CK308" s="32">
        <v>3338190</v>
      </c>
      <c r="CL308" s="32">
        <v>0</v>
      </c>
      <c r="CO308" s="32">
        <v>27780</v>
      </c>
      <c r="CP308" s="32">
        <v>57629551</v>
      </c>
      <c r="CQ308" s="32">
        <v>1079347</v>
      </c>
      <c r="CR308" s="32">
        <v>3192093</v>
      </c>
      <c r="CS308" s="32">
        <v>0</v>
      </c>
      <c r="CU308" s="32">
        <v>372335</v>
      </c>
      <c r="CV308" s="32">
        <v>25264</v>
      </c>
      <c r="CW308" s="32">
        <v>58323133</v>
      </c>
      <c r="CX308" s="32">
        <v>1131046</v>
      </c>
      <c r="CY308" s="32">
        <v>3215341</v>
      </c>
      <c r="CZ308" s="32">
        <v>0</v>
      </c>
      <c r="DA308" s="32">
        <v>600000</v>
      </c>
      <c r="DB308" s="32">
        <v>552000</v>
      </c>
      <c r="DC308" s="32">
        <v>14435</v>
      </c>
      <c r="DD308" s="32">
        <v>61351939.29</v>
      </c>
      <c r="DE308" s="32">
        <v>784003.71</v>
      </c>
      <c r="DF308" s="32">
        <v>3247348.36</v>
      </c>
      <c r="DG308" s="32">
        <v>0</v>
      </c>
      <c r="DH308" s="32">
        <v>3900000</v>
      </c>
      <c r="DI308" s="32">
        <v>815000</v>
      </c>
      <c r="DJ308" s="32">
        <v>2657.28</v>
      </c>
      <c r="DK308" s="32">
        <v>72707601.94</v>
      </c>
      <c r="DL308" s="32">
        <v>884149.06</v>
      </c>
      <c r="DM308" s="32">
        <v>2280856.75</v>
      </c>
      <c r="DN308" s="32">
        <v>0</v>
      </c>
      <c r="DQ308" s="32">
        <v>66458.73</v>
      </c>
      <c r="DR308" s="32">
        <v>74399509</v>
      </c>
      <c r="DS308" s="32">
        <v>1189911</v>
      </c>
      <c r="DT308" s="32">
        <v>2489105</v>
      </c>
      <c r="DU308" s="32">
        <v>0</v>
      </c>
      <c r="DX308" s="38">
        <v>31813</v>
      </c>
      <c r="DY308" s="36">
        <v>76642568</v>
      </c>
      <c r="DZ308" s="36">
        <v>872267</v>
      </c>
      <c r="EA308" s="38">
        <v>3126308</v>
      </c>
      <c r="EB308" s="32">
        <v>0</v>
      </c>
      <c r="ED308" s="32">
        <v>850000</v>
      </c>
      <c r="EE308" s="32">
        <v>79435</v>
      </c>
      <c r="EF308" s="32">
        <v>79142824</v>
      </c>
      <c r="EG308" s="32">
        <v>1469920</v>
      </c>
      <c r="EH308" s="32">
        <v>2926819</v>
      </c>
      <c r="EI308" s="32">
        <v>0</v>
      </c>
      <c r="EJ308" s="32">
        <v>800000</v>
      </c>
      <c r="EL308" s="32">
        <v>35469</v>
      </c>
      <c r="EM308" s="32">
        <v>71499144</v>
      </c>
      <c r="EN308" s="32">
        <v>3146421</v>
      </c>
      <c r="EO308" s="32">
        <v>3233626</v>
      </c>
      <c r="EP308" s="32">
        <v>0</v>
      </c>
      <c r="ER308" s="32">
        <v>850000</v>
      </c>
      <c r="ES308" s="32">
        <v>30328</v>
      </c>
      <c r="ET308" s="32">
        <v>71791303</v>
      </c>
      <c r="EU308" s="32">
        <v>2209342</v>
      </c>
      <c r="EV308" s="32">
        <v>3092057</v>
      </c>
      <c r="EW308" s="32">
        <v>0</v>
      </c>
      <c r="EZ308" s="32">
        <v>35259</v>
      </c>
      <c r="FA308" s="32">
        <v>77839657</v>
      </c>
      <c r="FB308" s="32">
        <v>3650539</v>
      </c>
      <c r="FC308" s="32">
        <v>3278773</v>
      </c>
      <c r="FD308" s="32">
        <v>0</v>
      </c>
      <c r="FF308" s="32">
        <v>850000</v>
      </c>
      <c r="FH308" s="32">
        <v>72926577</v>
      </c>
      <c r="FI308" s="32">
        <v>8055697</v>
      </c>
      <c r="FJ308" s="32">
        <v>1949074</v>
      </c>
      <c r="FK308" s="32">
        <v>0</v>
      </c>
      <c r="FM308" s="32">
        <v>1600000</v>
      </c>
      <c r="FO308" s="5">
        <v>75538118</v>
      </c>
      <c r="FP308" s="5">
        <v>9062848</v>
      </c>
      <c r="FQ308" s="5">
        <v>1857830</v>
      </c>
      <c r="FR308" s="5">
        <v>0</v>
      </c>
      <c r="FS308" s="5">
        <v>0</v>
      </c>
      <c r="FT308" s="5">
        <v>1100000</v>
      </c>
      <c r="FU308" s="5">
        <v>0</v>
      </c>
      <c r="FV308" s="5">
        <v>72101999</v>
      </c>
      <c r="FW308" s="5">
        <v>12345115</v>
      </c>
      <c r="FX308" s="5">
        <v>1837439</v>
      </c>
      <c r="FY308" s="5">
        <v>0</v>
      </c>
      <c r="FZ308" s="5">
        <v>0</v>
      </c>
      <c r="GA308" s="5">
        <v>5000000</v>
      </c>
      <c r="GB308" s="5">
        <v>0</v>
      </c>
      <c r="GC308" s="5">
        <v>69398082</v>
      </c>
      <c r="GD308" s="5">
        <v>14067465</v>
      </c>
      <c r="GE308" s="5">
        <v>0</v>
      </c>
      <c r="GF308" s="5">
        <v>0</v>
      </c>
      <c r="GG308" s="5">
        <v>0</v>
      </c>
      <c r="GH308" s="5">
        <v>10000000</v>
      </c>
      <c r="GI308" s="5">
        <v>0</v>
      </c>
      <c r="GJ308" s="5">
        <f>INDEX(Sheet1!$D$2:$D$434,MATCH(Data!B308,Sheet1!$B$2:$B$434,0))</f>
        <v>82729239</v>
      </c>
      <c r="GK308" s="5">
        <f>INDEX(Sheet1!$E$2:$E$434,MATCH(Data!B308,Sheet1!$B$2:$B$434,0))</f>
        <v>13626774</v>
      </c>
      <c r="GL308" s="5">
        <f>INDEX(Sheet1!$H$2:$H$434,MATCH(Data!B308,Sheet1!$B$2:$B$434,0))</f>
        <v>0</v>
      </c>
      <c r="GM308" s="5">
        <f>INDEX(Sheet1!$K$2:$K$434,MATCH(Data!B308,Sheet1!$B$2:$B$434,0))</f>
        <v>0</v>
      </c>
      <c r="GN308" s="5">
        <f>INDEX(Sheet1!$F$2:$F$434,MATCH(Data!B308,Sheet1!$B$2:$B$434,0))</f>
        <v>0</v>
      </c>
      <c r="GO308" s="5">
        <f>INDEX(Sheet1!$I$2:$I$434,MATCH(Data!B308,Sheet1!$B$2:$B$434,0))</f>
        <v>3900000</v>
      </c>
      <c r="GP308" s="5">
        <f>INDEX(Sheet1!$J$2:$J$434,MATCH(Data!B308,Sheet1!$B$2:$B$434,0))</f>
        <v>0</v>
      </c>
      <c r="GQ308" s="5">
        <v>83973943</v>
      </c>
      <c r="GR308" s="5">
        <v>13539573</v>
      </c>
      <c r="GS308" s="5">
        <v>0</v>
      </c>
      <c r="GT308" s="5">
        <v>0</v>
      </c>
      <c r="GU308" s="5">
        <v>0</v>
      </c>
      <c r="GV308" s="5">
        <v>6907986</v>
      </c>
      <c r="GW308" s="5">
        <v>0</v>
      </c>
    </row>
    <row r="309" spans="1:205" ht="12.75">
      <c r="A309" s="32">
        <v>4627</v>
      </c>
      <c r="B309" s="32" t="s">
        <v>390</v>
      </c>
      <c r="C309" s="32">
        <v>2829553</v>
      </c>
      <c r="D309" s="32">
        <v>0</v>
      </c>
      <c r="E309" s="32">
        <v>506977</v>
      </c>
      <c r="F309" s="32">
        <v>0</v>
      </c>
      <c r="G309" s="32">
        <v>0</v>
      </c>
      <c r="H309" s="32">
        <v>0</v>
      </c>
      <c r="I309" s="32">
        <v>0</v>
      </c>
      <c r="J309" s="32">
        <v>2896234</v>
      </c>
      <c r="K309" s="32">
        <v>0</v>
      </c>
      <c r="L309" s="32">
        <v>504816</v>
      </c>
      <c r="M309" s="32">
        <v>0</v>
      </c>
      <c r="N309" s="32">
        <v>0</v>
      </c>
      <c r="O309" s="32">
        <v>0</v>
      </c>
      <c r="P309" s="32">
        <v>0</v>
      </c>
      <c r="Q309" s="32">
        <v>2810135</v>
      </c>
      <c r="R309" s="32">
        <v>0</v>
      </c>
      <c r="S309" s="32">
        <v>501826</v>
      </c>
      <c r="T309" s="32">
        <v>0</v>
      </c>
      <c r="U309" s="32">
        <v>0</v>
      </c>
      <c r="V309" s="32">
        <v>0</v>
      </c>
      <c r="W309" s="32">
        <v>180.21</v>
      </c>
      <c r="X309" s="32">
        <v>2125776</v>
      </c>
      <c r="Y309" s="32">
        <v>0</v>
      </c>
      <c r="Z309" s="32">
        <v>502754</v>
      </c>
      <c r="AA309" s="32">
        <v>0</v>
      </c>
      <c r="AB309" s="32">
        <v>0</v>
      </c>
      <c r="AC309" s="32">
        <v>0</v>
      </c>
      <c r="AD309" s="32">
        <v>0</v>
      </c>
      <c r="AE309" s="32">
        <v>1856387</v>
      </c>
      <c r="AF309" s="32">
        <v>0</v>
      </c>
      <c r="AG309" s="32">
        <v>497698</v>
      </c>
      <c r="AH309" s="32">
        <v>0</v>
      </c>
      <c r="AI309" s="32">
        <v>0</v>
      </c>
      <c r="AJ309" s="32">
        <v>0</v>
      </c>
      <c r="AK309" s="32">
        <v>2397</v>
      </c>
      <c r="AL309" s="32">
        <v>1899844</v>
      </c>
      <c r="AM309" s="32">
        <v>0</v>
      </c>
      <c r="AN309" s="32">
        <v>461732</v>
      </c>
      <c r="AO309" s="32">
        <v>0</v>
      </c>
      <c r="AP309" s="32">
        <v>0</v>
      </c>
      <c r="AQ309" s="32">
        <v>0</v>
      </c>
      <c r="AR309" s="32">
        <v>507</v>
      </c>
      <c r="AS309" s="32">
        <v>1814961</v>
      </c>
      <c r="AT309" s="32">
        <v>0</v>
      </c>
      <c r="AU309" s="32">
        <v>447962</v>
      </c>
      <c r="AV309" s="32">
        <v>0</v>
      </c>
      <c r="AW309" s="32">
        <v>0</v>
      </c>
      <c r="AX309" s="32">
        <v>0</v>
      </c>
      <c r="AY309" s="32">
        <v>336</v>
      </c>
      <c r="AZ309" s="32">
        <v>2053026</v>
      </c>
      <c r="BA309" s="32">
        <v>0</v>
      </c>
      <c r="BB309" s="32">
        <v>417042</v>
      </c>
      <c r="BC309" s="32">
        <v>0</v>
      </c>
      <c r="BD309" s="32">
        <v>0</v>
      </c>
      <c r="BE309" s="32">
        <v>0</v>
      </c>
      <c r="BF309" s="32">
        <v>0</v>
      </c>
      <c r="BG309" s="32">
        <v>2105696</v>
      </c>
      <c r="BH309" s="32">
        <v>0</v>
      </c>
      <c r="BI309" s="32">
        <v>424621</v>
      </c>
      <c r="BJ309" s="32">
        <v>0</v>
      </c>
      <c r="BK309" s="32">
        <v>0</v>
      </c>
      <c r="BL309" s="32">
        <v>0</v>
      </c>
      <c r="BM309" s="32">
        <v>136</v>
      </c>
      <c r="BN309" s="32">
        <v>2128184</v>
      </c>
      <c r="BO309" s="32">
        <v>0</v>
      </c>
      <c r="BP309" s="32">
        <v>424900</v>
      </c>
      <c r="BQ309" s="32">
        <v>0</v>
      </c>
      <c r="BR309" s="32">
        <v>0</v>
      </c>
      <c r="BS309" s="32">
        <v>0</v>
      </c>
      <c r="BT309" s="32">
        <v>0</v>
      </c>
      <c r="BU309" s="32">
        <v>2573771</v>
      </c>
      <c r="BV309" s="32">
        <v>0</v>
      </c>
      <c r="BW309" s="32">
        <v>424525</v>
      </c>
      <c r="BX309" s="32">
        <v>0</v>
      </c>
      <c r="BY309" s="32">
        <v>0</v>
      </c>
      <c r="BZ309" s="32">
        <v>0</v>
      </c>
      <c r="CA309" s="32">
        <v>93</v>
      </c>
      <c r="CB309" s="32">
        <v>2686488</v>
      </c>
      <c r="CC309" s="32">
        <v>0</v>
      </c>
      <c r="CD309" s="32">
        <v>427450</v>
      </c>
      <c r="CE309" s="32">
        <v>0</v>
      </c>
      <c r="CF309" s="32">
        <v>0</v>
      </c>
      <c r="CG309" s="32">
        <v>0</v>
      </c>
      <c r="CH309" s="32">
        <v>234</v>
      </c>
      <c r="CI309" s="32">
        <v>2506725</v>
      </c>
      <c r="CK309" s="32">
        <v>406225</v>
      </c>
      <c r="CL309" s="32">
        <v>0</v>
      </c>
      <c r="CO309" s="32">
        <v>555</v>
      </c>
      <c r="CP309" s="32">
        <v>2758681</v>
      </c>
      <c r="CS309" s="32">
        <v>0</v>
      </c>
      <c r="CV309" s="32">
        <v>0</v>
      </c>
      <c r="CW309" s="32">
        <v>3153638</v>
      </c>
      <c r="CZ309" s="32">
        <v>0</v>
      </c>
      <c r="DC309" s="32">
        <v>1703</v>
      </c>
      <c r="DD309" s="32">
        <v>3572000</v>
      </c>
      <c r="DG309" s="32">
        <v>0</v>
      </c>
      <c r="DJ309" s="32">
        <v>336</v>
      </c>
      <c r="DK309" s="32">
        <v>3756872</v>
      </c>
      <c r="DN309" s="32">
        <v>0</v>
      </c>
      <c r="DQ309" s="32">
        <v>516</v>
      </c>
      <c r="DR309" s="32">
        <v>3996420</v>
      </c>
      <c r="DU309" s="32">
        <v>0</v>
      </c>
      <c r="DX309" s="38">
        <v>1089</v>
      </c>
      <c r="DY309" s="36">
        <v>3846750</v>
      </c>
      <c r="DZ309" s="37"/>
      <c r="EA309" s="35"/>
      <c r="EB309" s="32">
        <v>0</v>
      </c>
      <c r="EE309" s="32">
        <v>21367</v>
      </c>
      <c r="EF309" s="32">
        <v>4018607</v>
      </c>
      <c r="EI309" s="32">
        <v>0</v>
      </c>
      <c r="EL309" s="32">
        <v>17628</v>
      </c>
      <c r="EM309" s="32">
        <v>4319627</v>
      </c>
      <c r="EP309" s="32">
        <v>0</v>
      </c>
      <c r="ET309" s="32">
        <v>4319377</v>
      </c>
      <c r="EW309" s="32">
        <v>0</v>
      </c>
      <c r="EZ309" s="32">
        <v>250</v>
      </c>
      <c r="FA309" s="32">
        <v>4391373</v>
      </c>
      <c r="FD309" s="32">
        <v>0</v>
      </c>
      <c r="FH309" s="32">
        <v>4501772</v>
      </c>
      <c r="FJ309" s="32"/>
      <c r="FK309" s="32">
        <v>0</v>
      </c>
      <c r="FM309" s="32">
        <v>10000</v>
      </c>
      <c r="FO309" s="5">
        <v>4661888</v>
      </c>
      <c r="FP309" s="5">
        <v>0</v>
      </c>
      <c r="FQ309" s="5">
        <v>0</v>
      </c>
      <c r="FR309" s="5">
        <v>0</v>
      </c>
      <c r="FS309" s="5">
        <v>0</v>
      </c>
      <c r="FT309" s="5">
        <v>50000</v>
      </c>
      <c r="FU309" s="5">
        <v>0</v>
      </c>
      <c r="FV309" s="5">
        <v>4446686</v>
      </c>
      <c r="FW309" s="5">
        <v>0</v>
      </c>
      <c r="FX309" s="5">
        <v>875000</v>
      </c>
      <c r="FY309" s="5">
        <v>0</v>
      </c>
      <c r="FZ309" s="5">
        <v>0</v>
      </c>
      <c r="GA309" s="5">
        <v>50000</v>
      </c>
      <c r="GB309" s="5">
        <v>0</v>
      </c>
      <c r="GC309" s="5">
        <v>4593109</v>
      </c>
      <c r="GD309" s="5">
        <v>0</v>
      </c>
      <c r="GE309" s="5">
        <v>900000</v>
      </c>
      <c r="GF309" s="5">
        <v>0</v>
      </c>
      <c r="GG309" s="5">
        <v>0</v>
      </c>
      <c r="GH309" s="5">
        <v>50000</v>
      </c>
      <c r="GI309" s="5">
        <v>0</v>
      </c>
      <c r="GJ309" s="5">
        <f>INDEX(Sheet1!$D$2:$D$434,MATCH(Data!B309,Sheet1!$B$2:$B$434,0))</f>
        <v>4122072</v>
      </c>
      <c r="GK309" s="5">
        <f>INDEX(Sheet1!$E$2:$E$434,MATCH(Data!B309,Sheet1!$B$2:$B$434,0))</f>
        <v>77751</v>
      </c>
      <c r="GL309" s="5">
        <f>INDEX(Sheet1!$H$2:$H$434,MATCH(Data!B309,Sheet1!$B$2:$B$434,0))</f>
        <v>1798945</v>
      </c>
      <c r="GM309" s="5">
        <f>INDEX(Sheet1!$K$2:$K$434,MATCH(Data!B309,Sheet1!$B$2:$B$434,0))</f>
        <v>0</v>
      </c>
      <c r="GN309" s="5">
        <f>INDEX(Sheet1!$F$2:$F$434,MATCH(Data!B309,Sheet1!$B$2:$B$434,0))</f>
        <v>0</v>
      </c>
      <c r="GO309" s="5">
        <f>INDEX(Sheet1!$I$2:$I$434,MATCH(Data!B309,Sheet1!$B$2:$B$434,0))</f>
        <v>50000</v>
      </c>
      <c r="GP309" s="5">
        <f>INDEX(Sheet1!$J$2:$J$434,MATCH(Data!B309,Sheet1!$B$2:$B$434,0))</f>
        <v>0</v>
      </c>
      <c r="GQ309" s="5">
        <v>4805898</v>
      </c>
      <c r="GR309" s="5">
        <v>77751</v>
      </c>
      <c r="GS309" s="5">
        <v>1459300</v>
      </c>
      <c r="GT309" s="5">
        <v>0</v>
      </c>
      <c r="GU309" s="5">
        <v>0</v>
      </c>
      <c r="GV309" s="5">
        <v>50000</v>
      </c>
      <c r="GW309" s="5">
        <v>0</v>
      </c>
    </row>
    <row r="310" spans="1:205" ht="12.75">
      <c r="A310" s="32">
        <v>4634</v>
      </c>
      <c r="B310" s="32" t="s">
        <v>391</v>
      </c>
      <c r="C310" s="32">
        <v>1663718</v>
      </c>
      <c r="D310" s="32">
        <v>82778</v>
      </c>
      <c r="E310" s="32">
        <v>142782</v>
      </c>
      <c r="F310" s="32">
        <v>0</v>
      </c>
      <c r="G310" s="32">
        <v>0</v>
      </c>
      <c r="H310" s="32">
        <v>0</v>
      </c>
      <c r="I310" s="32">
        <v>0</v>
      </c>
      <c r="J310" s="32">
        <v>1714273</v>
      </c>
      <c r="K310" s="32">
        <v>89715</v>
      </c>
      <c r="L310" s="32">
        <v>28632</v>
      </c>
      <c r="M310" s="32">
        <v>0</v>
      </c>
      <c r="N310" s="32">
        <v>0</v>
      </c>
      <c r="O310" s="32">
        <v>0</v>
      </c>
      <c r="P310" s="32">
        <v>737.57</v>
      </c>
      <c r="Q310" s="32">
        <v>1676233</v>
      </c>
      <c r="R310" s="32">
        <v>89716</v>
      </c>
      <c r="S310" s="32">
        <v>27319</v>
      </c>
      <c r="T310" s="32">
        <v>0</v>
      </c>
      <c r="U310" s="32">
        <v>0</v>
      </c>
      <c r="V310" s="32">
        <v>0</v>
      </c>
      <c r="W310" s="32">
        <v>0</v>
      </c>
      <c r="X310" s="32">
        <v>1268739</v>
      </c>
      <c r="Y310" s="32">
        <v>89716</v>
      </c>
      <c r="Z310" s="32">
        <v>26007</v>
      </c>
      <c r="AA310" s="32">
        <v>0</v>
      </c>
      <c r="AB310" s="32">
        <v>0</v>
      </c>
      <c r="AC310" s="32">
        <v>0</v>
      </c>
      <c r="AD310" s="32">
        <v>0</v>
      </c>
      <c r="AE310" s="32">
        <v>1494617</v>
      </c>
      <c r="AF310" s="32">
        <v>89717</v>
      </c>
      <c r="AG310" s="32">
        <v>24694</v>
      </c>
      <c r="AH310" s="32">
        <v>0</v>
      </c>
      <c r="AI310" s="32">
        <v>0</v>
      </c>
      <c r="AJ310" s="32">
        <v>0</v>
      </c>
      <c r="AK310" s="32">
        <v>0</v>
      </c>
      <c r="AL310" s="32">
        <v>1677707</v>
      </c>
      <c r="AM310" s="32">
        <v>89717</v>
      </c>
      <c r="AN310" s="32">
        <v>59999</v>
      </c>
      <c r="AO310" s="32">
        <v>0</v>
      </c>
      <c r="AP310" s="32">
        <v>0</v>
      </c>
      <c r="AQ310" s="32">
        <v>0</v>
      </c>
      <c r="AR310" s="32">
        <v>0</v>
      </c>
      <c r="AS310" s="32">
        <v>1647735</v>
      </c>
      <c r="AT310" s="32">
        <v>89717</v>
      </c>
      <c r="AU310" s="32">
        <v>109475</v>
      </c>
      <c r="AV310" s="32">
        <v>0</v>
      </c>
      <c r="AW310" s="32">
        <v>0</v>
      </c>
      <c r="AX310" s="32">
        <v>0</v>
      </c>
      <c r="AY310" s="32">
        <v>0</v>
      </c>
      <c r="AZ310" s="32">
        <v>1880160</v>
      </c>
      <c r="BA310" s="32">
        <v>89715</v>
      </c>
      <c r="BB310" s="32">
        <v>110070</v>
      </c>
      <c r="BC310" s="32">
        <v>0</v>
      </c>
      <c r="BD310" s="32">
        <v>0</v>
      </c>
      <c r="BE310" s="32">
        <v>0</v>
      </c>
      <c r="BF310" s="32">
        <v>0</v>
      </c>
      <c r="BG310" s="32">
        <v>1668581.23</v>
      </c>
      <c r="BH310" s="32">
        <v>89715</v>
      </c>
      <c r="BI310" s="32">
        <v>89312</v>
      </c>
      <c r="BJ310" s="32">
        <v>0</v>
      </c>
      <c r="BK310" s="32">
        <v>0</v>
      </c>
      <c r="BL310" s="32">
        <v>0</v>
      </c>
      <c r="BM310" s="32">
        <v>0</v>
      </c>
      <c r="BN310" s="32">
        <v>1694727</v>
      </c>
      <c r="BO310" s="32">
        <v>89715</v>
      </c>
      <c r="BP310" s="32">
        <v>89312</v>
      </c>
      <c r="BQ310" s="32">
        <v>0</v>
      </c>
      <c r="BR310" s="32">
        <v>0</v>
      </c>
      <c r="BS310" s="32">
        <v>0</v>
      </c>
      <c r="BT310" s="32">
        <v>0</v>
      </c>
      <c r="BU310" s="32">
        <v>1567846</v>
      </c>
      <c r="BV310" s="32">
        <v>91418</v>
      </c>
      <c r="BW310" s="32">
        <v>89312</v>
      </c>
      <c r="BX310" s="32">
        <v>0</v>
      </c>
      <c r="BY310" s="32">
        <v>0</v>
      </c>
      <c r="BZ310" s="32">
        <v>0</v>
      </c>
      <c r="CA310" s="32">
        <v>0</v>
      </c>
      <c r="CB310" s="32">
        <v>1497599</v>
      </c>
      <c r="CC310" s="32">
        <v>57556</v>
      </c>
      <c r="CD310" s="32">
        <v>89313</v>
      </c>
      <c r="CE310" s="32">
        <v>0</v>
      </c>
      <c r="CF310" s="32">
        <v>0</v>
      </c>
      <c r="CG310" s="32">
        <v>0</v>
      </c>
      <c r="CH310" s="32">
        <v>0</v>
      </c>
      <c r="CI310" s="32">
        <v>1685427</v>
      </c>
      <c r="CJ310" s="32">
        <v>57555</v>
      </c>
      <c r="CK310" s="32">
        <v>89313</v>
      </c>
      <c r="CL310" s="32">
        <v>0</v>
      </c>
      <c r="CO310" s="32">
        <v>0</v>
      </c>
      <c r="CP310" s="32">
        <v>1703923</v>
      </c>
      <c r="CQ310" s="32">
        <v>57555</v>
      </c>
      <c r="CR310" s="32">
        <v>89313</v>
      </c>
      <c r="CS310" s="32">
        <v>0</v>
      </c>
      <c r="CV310" s="32">
        <v>0</v>
      </c>
      <c r="CW310" s="32">
        <v>1757997</v>
      </c>
      <c r="CX310" s="32">
        <v>57555</v>
      </c>
      <c r="CY310" s="32">
        <v>57808</v>
      </c>
      <c r="CZ310" s="32">
        <v>0</v>
      </c>
      <c r="DC310" s="32">
        <v>117</v>
      </c>
      <c r="DD310" s="32">
        <v>1732472</v>
      </c>
      <c r="DE310" s="32">
        <v>57555</v>
      </c>
      <c r="DG310" s="32">
        <v>0</v>
      </c>
      <c r="DK310" s="32">
        <v>1962551</v>
      </c>
      <c r="DL310" s="32">
        <v>57555</v>
      </c>
      <c r="DN310" s="32">
        <v>0</v>
      </c>
      <c r="DR310" s="32">
        <v>2025797</v>
      </c>
      <c r="DS310" s="32">
        <v>57556</v>
      </c>
      <c r="DU310" s="32">
        <v>0</v>
      </c>
      <c r="DX310" s="35"/>
      <c r="DY310" s="36">
        <v>1999081</v>
      </c>
      <c r="DZ310" s="36">
        <v>57554</v>
      </c>
      <c r="EA310" s="35"/>
      <c r="EB310" s="32">
        <v>0</v>
      </c>
      <c r="EF310" s="32">
        <v>2076425</v>
      </c>
      <c r="EI310" s="32">
        <v>0</v>
      </c>
      <c r="EM310" s="32">
        <v>2000858</v>
      </c>
      <c r="EP310" s="32">
        <v>0</v>
      </c>
      <c r="ET310" s="32">
        <v>2178232</v>
      </c>
      <c r="EW310" s="32">
        <v>0</v>
      </c>
      <c r="FA310" s="32">
        <v>2033002</v>
      </c>
      <c r="FC310" s="32">
        <v>728000</v>
      </c>
      <c r="FD310" s="32">
        <v>0</v>
      </c>
      <c r="FH310" s="32">
        <v>1789243</v>
      </c>
      <c r="FI310" s="32"/>
      <c r="FJ310" s="32">
        <v>1030158</v>
      </c>
      <c r="FK310" s="32">
        <v>0</v>
      </c>
      <c r="FM310" s="32"/>
      <c r="FO310" s="5">
        <v>1750344</v>
      </c>
      <c r="FP310" s="5">
        <v>0</v>
      </c>
      <c r="FQ310" s="5">
        <v>1051213</v>
      </c>
      <c r="FR310" s="5">
        <v>0</v>
      </c>
      <c r="FS310" s="5">
        <v>0</v>
      </c>
      <c r="FT310" s="5">
        <v>0</v>
      </c>
      <c r="FU310" s="5">
        <v>0</v>
      </c>
      <c r="FV310" s="5">
        <v>1474587</v>
      </c>
      <c r="FW310" s="5">
        <v>0</v>
      </c>
      <c r="FX310" s="5">
        <v>1250000</v>
      </c>
      <c r="FY310" s="5">
        <v>0</v>
      </c>
      <c r="FZ310" s="5">
        <v>0</v>
      </c>
      <c r="GA310" s="5">
        <v>0</v>
      </c>
      <c r="GB310" s="5">
        <v>0</v>
      </c>
      <c r="GC310" s="5">
        <v>1472136</v>
      </c>
      <c r="GD310" s="5">
        <v>0</v>
      </c>
      <c r="GE310" s="5">
        <v>1355263</v>
      </c>
      <c r="GF310" s="5">
        <v>0</v>
      </c>
      <c r="GG310" s="5">
        <v>0</v>
      </c>
      <c r="GH310" s="5">
        <v>0</v>
      </c>
      <c r="GI310" s="5">
        <v>0</v>
      </c>
      <c r="GJ310" s="5">
        <f>INDEX(Sheet1!$D$2:$D$434,MATCH(Data!B310,Sheet1!$B$2:$B$434,0))</f>
        <v>1378081</v>
      </c>
      <c r="GK310" s="5">
        <f>INDEX(Sheet1!$E$2:$E$434,MATCH(Data!B310,Sheet1!$B$2:$B$434,0))</f>
        <v>0</v>
      </c>
      <c r="GL310" s="5">
        <f>INDEX(Sheet1!$H$2:$H$434,MATCH(Data!B310,Sheet1!$B$2:$B$434,0))</f>
        <v>1753688</v>
      </c>
      <c r="GM310" s="5">
        <f>INDEX(Sheet1!$K$2:$K$434,MATCH(Data!B310,Sheet1!$B$2:$B$434,0))</f>
        <v>0</v>
      </c>
      <c r="GN310" s="5">
        <f>INDEX(Sheet1!$F$2:$F$434,MATCH(Data!B310,Sheet1!$B$2:$B$434,0))</f>
        <v>0</v>
      </c>
      <c r="GO310" s="5">
        <f>INDEX(Sheet1!$I$2:$I$434,MATCH(Data!B310,Sheet1!$B$2:$B$434,0))</f>
        <v>20000</v>
      </c>
      <c r="GP310" s="5">
        <f>INDEX(Sheet1!$J$2:$J$434,MATCH(Data!B310,Sheet1!$B$2:$B$434,0))</f>
        <v>0</v>
      </c>
      <c r="GQ310" s="5">
        <v>1235073</v>
      </c>
      <c r="GR310" s="5">
        <v>0</v>
      </c>
      <c r="GS310" s="5">
        <v>1966163</v>
      </c>
      <c r="GT310" s="5">
        <v>0</v>
      </c>
      <c r="GU310" s="5">
        <v>0</v>
      </c>
      <c r="GV310" s="5">
        <v>30000</v>
      </c>
      <c r="GW310" s="5">
        <v>0</v>
      </c>
    </row>
    <row r="311" spans="1:205" ht="12.75">
      <c r="A311" s="32">
        <v>4641</v>
      </c>
      <c r="B311" s="32" t="s">
        <v>392</v>
      </c>
      <c r="C311" s="32">
        <v>3190401</v>
      </c>
      <c r="D311" s="32">
        <v>0</v>
      </c>
      <c r="E311" s="32">
        <v>210000</v>
      </c>
      <c r="F311" s="32">
        <v>0</v>
      </c>
      <c r="G311" s="32">
        <v>0</v>
      </c>
      <c r="H311" s="32">
        <v>0</v>
      </c>
      <c r="I311" s="32">
        <v>0</v>
      </c>
      <c r="J311" s="32">
        <v>3187817</v>
      </c>
      <c r="K311" s="32">
        <v>0</v>
      </c>
      <c r="L311" s="32">
        <v>385500</v>
      </c>
      <c r="M311" s="32">
        <v>0</v>
      </c>
      <c r="N311" s="32">
        <v>0</v>
      </c>
      <c r="O311" s="32">
        <v>0</v>
      </c>
      <c r="P311" s="32">
        <v>2147</v>
      </c>
      <c r="Q311" s="32">
        <v>3271858</v>
      </c>
      <c r="R311" s="32">
        <v>0</v>
      </c>
      <c r="S311" s="32">
        <v>385500</v>
      </c>
      <c r="T311" s="32">
        <v>0</v>
      </c>
      <c r="U311" s="32">
        <v>0</v>
      </c>
      <c r="V311" s="32">
        <v>0</v>
      </c>
      <c r="W311" s="32">
        <v>353</v>
      </c>
      <c r="X311" s="32">
        <v>2412198</v>
      </c>
      <c r="Y311" s="32">
        <v>0</v>
      </c>
      <c r="Z311" s="32">
        <v>385500</v>
      </c>
      <c r="AA311" s="32">
        <v>0</v>
      </c>
      <c r="AB311" s="32">
        <v>0</v>
      </c>
      <c r="AC311" s="32">
        <v>0</v>
      </c>
      <c r="AD311" s="32">
        <v>286</v>
      </c>
      <c r="AE311" s="32">
        <v>2496467</v>
      </c>
      <c r="AF311" s="32">
        <v>0</v>
      </c>
      <c r="AG311" s="32">
        <v>385500</v>
      </c>
      <c r="AH311" s="32">
        <v>0</v>
      </c>
      <c r="AI311" s="32">
        <v>0</v>
      </c>
      <c r="AJ311" s="32">
        <v>0</v>
      </c>
      <c r="AK311" s="32">
        <v>357</v>
      </c>
      <c r="AL311" s="32">
        <v>2672197</v>
      </c>
      <c r="AM311" s="32">
        <v>0</v>
      </c>
      <c r="AN311" s="32">
        <v>385500</v>
      </c>
      <c r="AO311" s="32">
        <v>0</v>
      </c>
      <c r="AP311" s="32">
        <v>0</v>
      </c>
      <c r="AQ311" s="32">
        <v>0</v>
      </c>
      <c r="AR311" s="32">
        <v>300</v>
      </c>
      <c r="AS311" s="32">
        <v>2655783</v>
      </c>
      <c r="AT311" s="32">
        <v>0</v>
      </c>
      <c r="AU311" s="32">
        <v>385500</v>
      </c>
      <c r="AV311" s="32">
        <v>0</v>
      </c>
      <c r="AW311" s="32">
        <v>0</v>
      </c>
      <c r="AX311" s="32">
        <v>0</v>
      </c>
      <c r="AY311" s="32">
        <v>300</v>
      </c>
      <c r="AZ311" s="32">
        <v>2696398</v>
      </c>
      <c r="BA311" s="32">
        <v>0</v>
      </c>
      <c r="BB311" s="32">
        <v>385500</v>
      </c>
      <c r="BC311" s="32">
        <v>0</v>
      </c>
      <c r="BD311" s="32">
        <v>0</v>
      </c>
      <c r="BE311" s="32">
        <v>0</v>
      </c>
      <c r="BF311" s="32">
        <v>300</v>
      </c>
      <c r="BG311" s="32">
        <v>2907791</v>
      </c>
      <c r="BH311" s="32">
        <v>0</v>
      </c>
      <c r="BI311" s="32">
        <v>555597</v>
      </c>
      <c r="BJ311" s="32">
        <v>0</v>
      </c>
      <c r="BK311" s="32">
        <v>0</v>
      </c>
      <c r="BL311" s="32">
        <v>0</v>
      </c>
      <c r="BM311" s="32">
        <v>300</v>
      </c>
      <c r="BN311" s="32">
        <v>2868259</v>
      </c>
      <c r="BO311" s="32">
        <v>0</v>
      </c>
      <c r="BP311" s="32">
        <v>559276</v>
      </c>
      <c r="BQ311" s="32">
        <v>0</v>
      </c>
      <c r="BR311" s="32">
        <v>0</v>
      </c>
      <c r="BS311" s="32">
        <v>0</v>
      </c>
      <c r="BT311" s="32">
        <v>300</v>
      </c>
      <c r="BU311" s="32">
        <v>3157807</v>
      </c>
      <c r="BV311" s="32">
        <v>0</v>
      </c>
      <c r="BW311" s="32">
        <v>566096</v>
      </c>
      <c r="BX311" s="32">
        <v>0</v>
      </c>
      <c r="BY311" s="32">
        <v>0</v>
      </c>
      <c r="BZ311" s="32">
        <v>0</v>
      </c>
      <c r="CA311" s="32">
        <v>300</v>
      </c>
      <c r="CB311" s="32">
        <v>3438297</v>
      </c>
      <c r="CC311" s="32">
        <v>0</v>
      </c>
      <c r="CD311" s="32">
        <v>568674</v>
      </c>
      <c r="CE311" s="32">
        <v>0</v>
      </c>
      <c r="CF311" s="32">
        <v>0</v>
      </c>
      <c r="CG311" s="32">
        <v>0</v>
      </c>
      <c r="CH311" s="32">
        <v>0</v>
      </c>
      <c r="CI311" s="32">
        <v>3029375</v>
      </c>
      <c r="CK311" s="32">
        <v>572574</v>
      </c>
      <c r="CL311" s="32">
        <v>0</v>
      </c>
      <c r="CO311" s="32">
        <v>8271</v>
      </c>
      <c r="CP311" s="32">
        <v>3459227</v>
      </c>
      <c r="CR311" s="32">
        <v>570553.76</v>
      </c>
      <c r="CS311" s="32">
        <v>0</v>
      </c>
      <c r="CV311" s="32">
        <v>0</v>
      </c>
      <c r="CW311" s="32">
        <v>3683734</v>
      </c>
      <c r="CY311" s="32">
        <v>572844</v>
      </c>
      <c r="CZ311" s="32">
        <v>0</v>
      </c>
      <c r="DC311" s="32">
        <v>0</v>
      </c>
      <c r="DD311" s="32">
        <v>3583044</v>
      </c>
      <c r="DF311" s="32">
        <v>607680</v>
      </c>
      <c r="DG311" s="32">
        <v>0</v>
      </c>
      <c r="DJ311" s="32">
        <v>268</v>
      </c>
      <c r="DK311" s="32">
        <v>4105230</v>
      </c>
      <c r="DL311" s="32">
        <v>73000</v>
      </c>
      <c r="DM311" s="32">
        <v>587613</v>
      </c>
      <c r="DN311" s="32">
        <v>0</v>
      </c>
      <c r="DR311" s="32">
        <v>4339467</v>
      </c>
      <c r="DS311" s="32">
        <v>78000</v>
      </c>
      <c r="DT311" s="32">
        <v>596444</v>
      </c>
      <c r="DU311" s="32">
        <v>0</v>
      </c>
      <c r="DW311" s="32">
        <v>20245</v>
      </c>
      <c r="DX311" s="38">
        <v>820</v>
      </c>
      <c r="DY311" s="36">
        <v>4258580</v>
      </c>
      <c r="DZ311" s="36">
        <v>81000</v>
      </c>
      <c r="EA311" s="38">
        <v>614300</v>
      </c>
      <c r="EB311" s="32">
        <v>0</v>
      </c>
      <c r="ED311" s="32">
        <v>41089</v>
      </c>
      <c r="EE311" s="32">
        <v>1336</v>
      </c>
      <c r="EF311" s="32">
        <v>4168124</v>
      </c>
      <c r="EG311" s="32">
        <v>72362</v>
      </c>
      <c r="EH311" s="32">
        <v>631019</v>
      </c>
      <c r="EI311" s="32">
        <v>0</v>
      </c>
      <c r="EK311" s="32">
        <v>43804</v>
      </c>
      <c r="EL311" s="32">
        <v>404</v>
      </c>
      <c r="EM311" s="32">
        <v>4303697</v>
      </c>
      <c r="EN311" s="32">
        <v>77064</v>
      </c>
      <c r="EO311" s="32">
        <v>641681</v>
      </c>
      <c r="EP311" s="32">
        <v>0</v>
      </c>
      <c r="ER311" s="32">
        <v>43804</v>
      </c>
      <c r="ES311" s="32">
        <v>250</v>
      </c>
      <c r="ET311" s="32">
        <v>4671875</v>
      </c>
      <c r="EU311" s="32">
        <v>80074</v>
      </c>
      <c r="EV311" s="32">
        <v>655884</v>
      </c>
      <c r="EW311" s="32">
        <v>0</v>
      </c>
      <c r="EY311" s="32">
        <v>43804</v>
      </c>
      <c r="EZ311" s="32">
        <v>565</v>
      </c>
      <c r="FA311" s="32">
        <v>4390534</v>
      </c>
      <c r="FB311" s="32">
        <v>83948</v>
      </c>
      <c r="FC311" s="32">
        <v>725000</v>
      </c>
      <c r="FD311" s="32">
        <v>0</v>
      </c>
      <c r="FF311" s="32">
        <v>43804</v>
      </c>
      <c r="FH311" s="32">
        <v>3866359</v>
      </c>
      <c r="FI311" s="32">
        <v>87458</v>
      </c>
      <c r="FJ311" s="32">
        <v>737244</v>
      </c>
      <c r="FK311" s="32">
        <v>0</v>
      </c>
      <c r="FM311" s="32">
        <v>43804</v>
      </c>
      <c r="FN311" s="32">
        <v>1724</v>
      </c>
      <c r="FO311" s="5">
        <v>4059749</v>
      </c>
      <c r="FP311" s="5">
        <v>91791</v>
      </c>
      <c r="FQ311" s="5">
        <v>737469</v>
      </c>
      <c r="FR311" s="5">
        <v>0</v>
      </c>
      <c r="FS311" s="5">
        <v>0</v>
      </c>
      <c r="FT311" s="5">
        <v>43804</v>
      </c>
      <c r="FU311" s="5">
        <v>0</v>
      </c>
      <c r="FV311" s="5">
        <v>4481606</v>
      </c>
      <c r="FW311" s="5">
        <v>95846</v>
      </c>
      <c r="FX311" s="5">
        <v>755069</v>
      </c>
      <c r="FY311" s="5">
        <v>0</v>
      </c>
      <c r="FZ311" s="5">
        <v>0</v>
      </c>
      <c r="GA311" s="5">
        <v>43804</v>
      </c>
      <c r="GB311" s="5">
        <v>0</v>
      </c>
      <c r="GC311" s="5">
        <v>4783208</v>
      </c>
      <c r="GD311" s="5">
        <v>100654</v>
      </c>
      <c r="GE311" s="5">
        <v>777019</v>
      </c>
      <c r="GF311" s="5">
        <v>0</v>
      </c>
      <c r="GG311" s="5">
        <v>0</v>
      </c>
      <c r="GH311" s="5">
        <v>43804</v>
      </c>
      <c r="GI311" s="5">
        <v>0</v>
      </c>
      <c r="GJ311" s="5">
        <f>INDEX(Sheet1!$D$2:$D$434,MATCH(Data!B311,Sheet1!$B$2:$B$434,0))</f>
        <v>4173893</v>
      </c>
      <c r="GK311" s="5">
        <f>INDEX(Sheet1!$E$2:$E$434,MATCH(Data!B311,Sheet1!$B$2:$B$434,0))</f>
        <v>105080</v>
      </c>
      <c r="GL311" s="5">
        <f>INDEX(Sheet1!$H$2:$H$434,MATCH(Data!B311,Sheet1!$B$2:$B$434,0))</f>
        <v>1559269</v>
      </c>
      <c r="GM311" s="5">
        <f>INDEX(Sheet1!$K$2:$K$434,MATCH(Data!B311,Sheet1!$B$2:$B$434,0))</f>
        <v>0</v>
      </c>
      <c r="GN311" s="5">
        <f>INDEX(Sheet1!$F$2:$F$434,MATCH(Data!B311,Sheet1!$B$2:$B$434,0))</f>
        <v>0</v>
      </c>
      <c r="GO311" s="5">
        <f>INDEX(Sheet1!$I$2:$I$434,MATCH(Data!B311,Sheet1!$B$2:$B$434,0))</f>
        <v>214843</v>
      </c>
      <c r="GP311" s="5">
        <f>INDEX(Sheet1!$J$2:$J$434,MATCH(Data!B311,Sheet1!$B$2:$B$434,0))</f>
        <v>0</v>
      </c>
      <c r="GQ311" s="5">
        <v>4141933</v>
      </c>
      <c r="GR311" s="5">
        <v>110219</v>
      </c>
      <c r="GS311" s="5">
        <v>1900000</v>
      </c>
      <c r="GT311" s="5">
        <v>0</v>
      </c>
      <c r="GU311" s="5">
        <v>0</v>
      </c>
      <c r="GV311" s="5">
        <v>270149</v>
      </c>
      <c r="GW311" s="5">
        <v>0</v>
      </c>
    </row>
    <row r="312" spans="1:205" ht="12.75">
      <c r="A312" s="32">
        <v>4686</v>
      </c>
      <c r="B312" s="32" t="s">
        <v>393</v>
      </c>
      <c r="C312" s="32">
        <v>1244176</v>
      </c>
      <c r="D312" s="32">
        <v>0</v>
      </c>
      <c r="E312" s="32">
        <v>0</v>
      </c>
      <c r="F312" s="32">
        <v>0</v>
      </c>
      <c r="G312" s="32">
        <v>20000</v>
      </c>
      <c r="H312" s="32">
        <v>0</v>
      </c>
      <c r="I312" s="32">
        <v>0</v>
      </c>
      <c r="J312" s="32">
        <v>1148975</v>
      </c>
      <c r="K312" s="32">
        <v>0</v>
      </c>
      <c r="L312" s="32">
        <v>0</v>
      </c>
      <c r="M312" s="32">
        <v>0</v>
      </c>
      <c r="N312" s="32">
        <v>20000</v>
      </c>
      <c r="O312" s="32">
        <v>0</v>
      </c>
      <c r="P312" s="32">
        <v>0</v>
      </c>
      <c r="Q312" s="32">
        <v>1208647</v>
      </c>
      <c r="R312" s="32">
        <v>0</v>
      </c>
      <c r="S312" s="32">
        <v>0</v>
      </c>
      <c r="T312" s="32">
        <v>0</v>
      </c>
      <c r="U312" s="32">
        <v>20000</v>
      </c>
      <c r="V312" s="32">
        <v>0</v>
      </c>
      <c r="W312" s="32">
        <v>264</v>
      </c>
      <c r="X312" s="32">
        <v>1071633</v>
      </c>
      <c r="Y312" s="32">
        <v>0</v>
      </c>
      <c r="Z312" s="32">
        <v>0</v>
      </c>
      <c r="AA312" s="32">
        <v>0</v>
      </c>
      <c r="AB312" s="32">
        <v>20000</v>
      </c>
      <c r="AC312" s="32">
        <v>0</v>
      </c>
      <c r="AD312" s="32">
        <v>565</v>
      </c>
      <c r="AE312" s="32">
        <v>1040512</v>
      </c>
      <c r="AF312" s="32">
        <v>0</v>
      </c>
      <c r="AG312" s="32">
        <v>0</v>
      </c>
      <c r="AH312" s="32">
        <v>0</v>
      </c>
      <c r="AI312" s="32">
        <v>20000</v>
      </c>
      <c r="AJ312" s="32">
        <v>0</v>
      </c>
      <c r="AK312" s="32">
        <v>3638</v>
      </c>
      <c r="AL312" s="32">
        <v>1030372</v>
      </c>
      <c r="AM312" s="32">
        <v>0</v>
      </c>
      <c r="AN312" s="32">
        <v>0</v>
      </c>
      <c r="AO312" s="32">
        <v>0</v>
      </c>
      <c r="AP312" s="32">
        <v>0</v>
      </c>
      <c r="AQ312" s="32">
        <v>0</v>
      </c>
      <c r="AR312" s="32">
        <v>223</v>
      </c>
      <c r="AS312" s="32">
        <v>1057500</v>
      </c>
      <c r="AT312" s="32">
        <v>0</v>
      </c>
      <c r="AU312" s="32">
        <v>0</v>
      </c>
      <c r="AV312" s="32">
        <v>0</v>
      </c>
      <c r="AW312" s="32">
        <v>20000</v>
      </c>
      <c r="AX312" s="32">
        <v>0</v>
      </c>
      <c r="AY312" s="32">
        <v>778</v>
      </c>
      <c r="AZ312" s="32">
        <v>1106024</v>
      </c>
      <c r="BA312" s="32">
        <v>0</v>
      </c>
      <c r="BB312" s="32">
        <v>0</v>
      </c>
      <c r="BC312" s="32">
        <v>0</v>
      </c>
      <c r="BD312" s="32">
        <v>0</v>
      </c>
      <c r="BE312" s="32">
        <v>0</v>
      </c>
      <c r="BF312" s="32">
        <v>240</v>
      </c>
      <c r="BG312" s="32">
        <v>1103282</v>
      </c>
      <c r="BH312" s="32">
        <v>0</v>
      </c>
      <c r="BI312" s="32">
        <v>0</v>
      </c>
      <c r="BJ312" s="32">
        <v>0</v>
      </c>
      <c r="BK312" s="32">
        <v>0</v>
      </c>
      <c r="BL312" s="32">
        <v>0</v>
      </c>
      <c r="BM312" s="32">
        <v>3403</v>
      </c>
      <c r="BN312" s="32">
        <v>1188757</v>
      </c>
      <c r="BO312" s="32">
        <v>0</v>
      </c>
      <c r="BP312" s="32">
        <v>0</v>
      </c>
      <c r="BQ312" s="32">
        <v>0</v>
      </c>
      <c r="BR312" s="32">
        <v>0</v>
      </c>
      <c r="BS312" s="32">
        <v>0</v>
      </c>
      <c r="BT312" s="32">
        <v>1640</v>
      </c>
      <c r="BU312" s="32">
        <v>1247688</v>
      </c>
      <c r="BV312" s="32">
        <v>0</v>
      </c>
      <c r="BW312" s="32">
        <v>0</v>
      </c>
      <c r="BX312" s="32">
        <v>0</v>
      </c>
      <c r="BY312" s="32">
        <v>0</v>
      </c>
      <c r="BZ312" s="32">
        <v>0</v>
      </c>
      <c r="CA312" s="32">
        <v>1430</v>
      </c>
      <c r="CB312" s="32">
        <v>1499947</v>
      </c>
      <c r="CC312" s="32">
        <v>0</v>
      </c>
      <c r="CD312" s="32">
        <v>130214</v>
      </c>
      <c r="CE312" s="32">
        <v>0</v>
      </c>
      <c r="CF312" s="32">
        <v>0</v>
      </c>
      <c r="CG312" s="32">
        <v>0</v>
      </c>
      <c r="CH312" s="32">
        <v>2284</v>
      </c>
      <c r="CI312" s="32">
        <v>1256903</v>
      </c>
      <c r="CJ312" s="32">
        <v>25464</v>
      </c>
      <c r="CK312" s="32">
        <v>139335</v>
      </c>
      <c r="CL312" s="32">
        <v>0</v>
      </c>
      <c r="CO312" s="32">
        <v>1314</v>
      </c>
      <c r="CP312" s="32">
        <v>2152757</v>
      </c>
      <c r="CQ312" s="32">
        <v>26508</v>
      </c>
      <c r="CR312" s="32">
        <v>135335</v>
      </c>
      <c r="CS312" s="32">
        <v>0</v>
      </c>
      <c r="CV312" s="32">
        <v>1303</v>
      </c>
      <c r="CW312" s="32">
        <v>2651810</v>
      </c>
      <c r="CX312" s="32">
        <v>27657</v>
      </c>
      <c r="CY312" s="32">
        <v>133335</v>
      </c>
      <c r="CZ312" s="32">
        <v>0</v>
      </c>
      <c r="DC312" s="32">
        <v>0</v>
      </c>
      <c r="DD312" s="32">
        <v>2667640</v>
      </c>
      <c r="DE312" s="32">
        <v>28726</v>
      </c>
      <c r="DF312" s="32">
        <v>122869</v>
      </c>
      <c r="DG312" s="32">
        <v>0</v>
      </c>
      <c r="DK312" s="32">
        <v>2724159</v>
      </c>
      <c r="DL312" s="32">
        <v>29704</v>
      </c>
      <c r="DM312" s="32">
        <v>139935</v>
      </c>
      <c r="DN312" s="32">
        <v>0</v>
      </c>
      <c r="DR312" s="32">
        <v>2791403</v>
      </c>
      <c r="DS312" s="32">
        <v>31141</v>
      </c>
      <c r="DT312" s="32">
        <v>135220</v>
      </c>
      <c r="DU312" s="32">
        <v>0</v>
      </c>
      <c r="DX312" s="35"/>
      <c r="DY312" s="36">
        <v>2694521</v>
      </c>
      <c r="DZ312" s="36">
        <v>32475</v>
      </c>
      <c r="EA312" s="38">
        <v>135505</v>
      </c>
      <c r="EB312" s="32">
        <v>0</v>
      </c>
      <c r="EE312" s="32">
        <v>7523</v>
      </c>
      <c r="EF312" s="32">
        <v>2769189</v>
      </c>
      <c r="EG312" s="32">
        <v>33747</v>
      </c>
      <c r="EH312" s="32">
        <v>135585</v>
      </c>
      <c r="EI312" s="32">
        <v>0</v>
      </c>
      <c r="EM312" s="32">
        <v>3038865</v>
      </c>
      <c r="EN312" s="32">
        <v>35129</v>
      </c>
      <c r="EO312" s="32">
        <v>135228</v>
      </c>
      <c r="EP312" s="32">
        <v>0</v>
      </c>
      <c r="ET312" s="32">
        <v>2956336</v>
      </c>
      <c r="EU312" s="32">
        <v>170912</v>
      </c>
      <c r="EW312" s="32">
        <v>0</v>
      </c>
      <c r="FA312" s="32">
        <v>2868858</v>
      </c>
      <c r="FB312" s="32">
        <v>172274</v>
      </c>
      <c r="FC312" s="32">
        <v>316795</v>
      </c>
      <c r="FD312" s="32">
        <v>0</v>
      </c>
      <c r="FH312" s="32">
        <v>2805805</v>
      </c>
      <c r="FI312" s="32">
        <v>171533</v>
      </c>
      <c r="FJ312" s="32">
        <v>395331</v>
      </c>
      <c r="FK312" s="32">
        <v>0</v>
      </c>
      <c r="FM312" s="32"/>
      <c r="FN312" s="32"/>
      <c r="FO312" s="5">
        <v>2892150</v>
      </c>
      <c r="FP312" s="5">
        <v>176484</v>
      </c>
      <c r="FQ312" s="5">
        <v>439706</v>
      </c>
      <c r="FR312" s="5">
        <v>0</v>
      </c>
      <c r="FS312" s="5">
        <v>0</v>
      </c>
      <c r="FT312" s="5">
        <v>0</v>
      </c>
      <c r="FU312" s="5">
        <v>0</v>
      </c>
      <c r="FV312" s="5">
        <v>2775819</v>
      </c>
      <c r="FW312" s="5">
        <v>177074</v>
      </c>
      <c r="FX312" s="5">
        <v>843000</v>
      </c>
      <c r="FY312" s="5">
        <v>0</v>
      </c>
      <c r="FZ312" s="5">
        <v>0</v>
      </c>
      <c r="GA312" s="5">
        <v>0</v>
      </c>
      <c r="GB312" s="5">
        <v>0</v>
      </c>
      <c r="GC312" s="5">
        <v>2962937</v>
      </c>
      <c r="GD312" s="5">
        <v>177620</v>
      </c>
      <c r="GE312" s="5">
        <v>713456</v>
      </c>
      <c r="GF312" s="5">
        <v>0</v>
      </c>
      <c r="GG312" s="5">
        <v>0</v>
      </c>
      <c r="GH312" s="5">
        <v>0</v>
      </c>
      <c r="GI312" s="5">
        <v>0</v>
      </c>
      <c r="GJ312" s="5">
        <f>INDEX(Sheet1!$D$2:$D$434,MATCH(Data!B312,Sheet1!$B$2:$B$434,0))</f>
        <v>2428414</v>
      </c>
      <c r="GK312" s="5">
        <f>INDEX(Sheet1!$E$2:$E$434,MATCH(Data!B312,Sheet1!$B$2:$B$434,0))</f>
        <v>179017</v>
      </c>
      <c r="GL312" s="5">
        <f>INDEX(Sheet1!$H$2:$H$434,MATCH(Data!B312,Sheet1!$B$2:$B$434,0))</f>
        <v>1534806</v>
      </c>
      <c r="GM312" s="5">
        <f>INDEX(Sheet1!$K$2:$K$434,MATCH(Data!B312,Sheet1!$B$2:$B$434,0))</f>
        <v>0</v>
      </c>
      <c r="GN312" s="5">
        <f>INDEX(Sheet1!$F$2:$F$434,MATCH(Data!B312,Sheet1!$B$2:$B$434,0))</f>
        <v>0</v>
      </c>
      <c r="GO312" s="5">
        <f>INDEX(Sheet1!$I$2:$I$434,MATCH(Data!B312,Sheet1!$B$2:$B$434,0))</f>
        <v>0</v>
      </c>
      <c r="GP312" s="5">
        <f>INDEX(Sheet1!$J$2:$J$434,MATCH(Data!B312,Sheet1!$B$2:$B$434,0))</f>
        <v>0</v>
      </c>
      <c r="GQ312" s="5">
        <v>2559160</v>
      </c>
      <c r="GR312" s="5">
        <v>191401</v>
      </c>
      <c r="GS312" s="5">
        <v>1345194</v>
      </c>
      <c r="GT312" s="5">
        <v>0</v>
      </c>
      <c r="GU312" s="5">
        <v>0</v>
      </c>
      <c r="GV312" s="5">
        <v>0</v>
      </c>
      <c r="GW312" s="5">
        <v>0</v>
      </c>
    </row>
    <row r="313" spans="1:205" ht="12.75">
      <c r="A313" s="32">
        <v>4753</v>
      </c>
      <c r="B313" s="32" t="s">
        <v>394</v>
      </c>
      <c r="C313" s="32">
        <v>5897649</v>
      </c>
      <c r="D313" s="32">
        <v>0</v>
      </c>
      <c r="E313" s="32">
        <v>510602</v>
      </c>
      <c r="F313" s="32">
        <v>0</v>
      </c>
      <c r="G313" s="32">
        <v>0</v>
      </c>
      <c r="H313" s="32">
        <v>0</v>
      </c>
      <c r="I313" s="32">
        <v>0</v>
      </c>
      <c r="J313" s="32">
        <v>5944400</v>
      </c>
      <c r="K313" s="32">
        <v>0</v>
      </c>
      <c r="L313" s="32">
        <v>495981</v>
      </c>
      <c r="M313" s="32">
        <v>0</v>
      </c>
      <c r="N313" s="32">
        <v>114196.32</v>
      </c>
      <c r="O313" s="32">
        <v>0</v>
      </c>
      <c r="P313" s="32">
        <v>987</v>
      </c>
      <c r="Q313" s="32">
        <v>6066627.65</v>
      </c>
      <c r="R313" s="32">
        <v>0</v>
      </c>
      <c r="S313" s="32">
        <v>498330</v>
      </c>
      <c r="T313" s="32">
        <v>0</v>
      </c>
      <c r="U313" s="32">
        <v>126351</v>
      </c>
      <c r="V313" s="32">
        <v>0</v>
      </c>
      <c r="W313" s="32">
        <v>1071</v>
      </c>
      <c r="X313" s="32">
        <v>4668098</v>
      </c>
      <c r="Y313" s="32">
        <v>0</v>
      </c>
      <c r="Z313" s="32">
        <v>979392</v>
      </c>
      <c r="AA313" s="32">
        <v>0</v>
      </c>
      <c r="AB313" s="32">
        <v>81622</v>
      </c>
      <c r="AC313" s="32">
        <v>0</v>
      </c>
      <c r="AD313" s="32">
        <v>2691</v>
      </c>
      <c r="AE313" s="32">
        <v>4777896</v>
      </c>
      <c r="AF313" s="32">
        <v>0</v>
      </c>
      <c r="AG313" s="32">
        <v>938559</v>
      </c>
      <c r="AH313" s="32">
        <v>0</v>
      </c>
      <c r="AI313" s="32">
        <v>81622</v>
      </c>
      <c r="AJ313" s="32">
        <v>0</v>
      </c>
      <c r="AK313" s="32">
        <v>3508</v>
      </c>
      <c r="AL313" s="32">
        <v>4891623</v>
      </c>
      <c r="AM313" s="32">
        <v>0</v>
      </c>
      <c r="AN313" s="32">
        <v>969173</v>
      </c>
      <c r="AO313" s="32">
        <v>0</v>
      </c>
      <c r="AP313" s="32">
        <v>0</v>
      </c>
      <c r="AQ313" s="32">
        <v>0</v>
      </c>
      <c r="AR313" s="32">
        <v>8419</v>
      </c>
      <c r="AS313" s="32">
        <v>5720820</v>
      </c>
      <c r="AT313" s="32">
        <v>0</v>
      </c>
      <c r="AU313" s="32">
        <v>800000</v>
      </c>
      <c r="AV313" s="32">
        <v>0</v>
      </c>
      <c r="AW313" s="32">
        <v>0</v>
      </c>
      <c r="AX313" s="32">
        <v>0</v>
      </c>
      <c r="AY313" s="32">
        <v>1512</v>
      </c>
      <c r="AZ313" s="32">
        <v>5433053</v>
      </c>
      <c r="BA313" s="32">
        <v>0</v>
      </c>
      <c r="BB313" s="32">
        <v>925000</v>
      </c>
      <c r="BC313" s="32">
        <v>0</v>
      </c>
      <c r="BD313" s="32">
        <v>0</v>
      </c>
      <c r="BE313" s="32">
        <v>0</v>
      </c>
      <c r="BF313" s="32">
        <v>27545</v>
      </c>
      <c r="BG313" s="32">
        <v>6147482</v>
      </c>
      <c r="BH313" s="32">
        <v>0</v>
      </c>
      <c r="BI313" s="32">
        <v>1100000</v>
      </c>
      <c r="BJ313" s="32">
        <v>0</v>
      </c>
      <c r="BK313" s="32">
        <v>0</v>
      </c>
      <c r="BL313" s="32">
        <v>0</v>
      </c>
      <c r="BM313" s="32">
        <v>464</v>
      </c>
      <c r="BN313" s="32">
        <v>6267534</v>
      </c>
      <c r="BO313" s="32">
        <v>0</v>
      </c>
      <c r="BP313" s="32">
        <v>1170000</v>
      </c>
      <c r="BQ313" s="32">
        <v>0</v>
      </c>
      <c r="BR313" s="32">
        <v>0</v>
      </c>
      <c r="BS313" s="32">
        <v>128000</v>
      </c>
      <c r="BT313" s="32">
        <v>5308</v>
      </c>
      <c r="BU313" s="32">
        <v>7192096</v>
      </c>
      <c r="BV313" s="32">
        <v>0</v>
      </c>
      <c r="BW313" s="32">
        <v>1222065</v>
      </c>
      <c r="BX313" s="32">
        <v>0</v>
      </c>
      <c r="BY313" s="32">
        <v>0</v>
      </c>
      <c r="BZ313" s="32">
        <v>19377</v>
      </c>
      <c r="CA313" s="32">
        <v>0</v>
      </c>
      <c r="CB313" s="32">
        <v>8216011.99</v>
      </c>
      <c r="CC313" s="32">
        <v>0</v>
      </c>
      <c r="CD313" s="32">
        <v>1320215</v>
      </c>
      <c r="CE313" s="32">
        <v>0</v>
      </c>
      <c r="CF313" s="32">
        <v>0</v>
      </c>
      <c r="CG313" s="32">
        <v>25700</v>
      </c>
      <c r="CH313" s="32">
        <v>0</v>
      </c>
      <c r="CI313" s="32">
        <v>7747522</v>
      </c>
      <c r="CK313" s="32">
        <v>1404295</v>
      </c>
      <c r="CL313" s="32">
        <v>0</v>
      </c>
      <c r="CN313" s="32">
        <v>17395</v>
      </c>
      <c r="CO313" s="32">
        <v>3125</v>
      </c>
      <c r="CP313" s="32">
        <v>8174398</v>
      </c>
      <c r="CQ313" s="32">
        <v>151405</v>
      </c>
      <c r="CR313" s="32">
        <v>1582190</v>
      </c>
      <c r="CS313" s="32">
        <v>0</v>
      </c>
      <c r="CU313" s="32">
        <v>28500</v>
      </c>
      <c r="CV313" s="32">
        <v>1784</v>
      </c>
      <c r="CW313" s="32">
        <v>8754410</v>
      </c>
      <c r="CX313" s="32">
        <v>153330</v>
      </c>
      <c r="CY313" s="32">
        <v>1680000</v>
      </c>
      <c r="CZ313" s="32">
        <v>0</v>
      </c>
      <c r="DB313" s="32">
        <v>67341</v>
      </c>
      <c r="DC313" s="32">
        <v>12582</v>
      </c>
      <c r="DD313" s="32">
        <v>9473137</v>
      </c>
      <c r="DE313" s="32">
        <v>251882</v>
      </c>
      <c r="DF313" s="32">
        <v>1565925</v>
      </c>
      <c r="DG313" s="32">
        <v>0</v>
      </c>
      <c r="DI313" s="32">
        <v>93710</v>
      </c>
      <c r="DJ313" s="32">
        <v>6560</v>
      </c>
      <c r="DK313" s="32">
        <v>10881257</v>
      </c>
      <c r="DL313" s="32">
        <v>290000</v>
      </c>
      <c r="DM313" s="32">
        <v>1615000</v>
      </c>
      <c r="DN313" s="32">
        <v>0</v>
      </c>
      <c r="DP313" s="32">
        <v>109599</v>
      </c>
      <c r="DR313" s="32">
        <v>11450138</v>
      </c>
      <c r="DS313" s="32">
        <v>284240</v>
      </c>
      <c r="DT313" s="32">
        <v>1687000</v>
      </c>
      <c r="DU313" s="32">
        <v>0</v>
      </c>
      <c r="DW313" s="32">
        <v>104890</v>
      </c>
      <c r="DX313" s="35"/>
      <c r="DY313" s="36">
        <v>11646176</v>
      </c>
      <c r="DZ313" s="36">
        <v>284220</v>
      </c>
      <c r="EA313" s="38">
        <v>1750000</v>
      </c>
      <c r="EB313" s="32">
        <v>0</v>
      </c>
      <c r="ED313" s="32">
        <v>75000</v>
      </c>
      <c r="EE313" s="32">
        <v>1050</v>
      </c>
      <c r="EF313" s="32">
        <v>11361140</v>
      </c>
      <c r="EG313" s="32">
        <v>306087</v>
      </c>
      <c r="EH313" s="32">
        <v>1896478</v>
      </c>
      <c r="EI313" s="32">
        <v>0</v>
      </c>
      <c r="EK313" s="32">
        <v>112950</v>
      </c>
      <c r="EL313" s="32">
        <v>4257</v>
      </c>
      <c r="EM313" s="32">
        <v>11444653</v>
      </c>
      <c r="EN313" s="32">
        <v>180772</v>
      </c>
      <c r="EO313" s="32">
        <v>1974478</v>
      </c>
      <c r="EP313" s="32">
        <v>0</v>
      </c>
      <c r="ER313" s="32">
        <v>112950</v>
      </c>
      <c r="ES313" s="32">
        <v>1950</v>
      </c>
      <c r="ET313" s="32">
        <v>10925203</v>
      </c>
      <c r="EU313" s="32">
        <v>188211</v>
      </c>
      <c r="EV313" s="32">
        <v>2066840</v>
      </c>
      <c r="EW313" s="32">
        <v>0</v>
      </c>
      <c r="EY313" s="32">
        <v>112950</v>
      </c>
      <c r="EZ313" s="32">
        <v>282</v>
      </c>
      <c r="FA313" s="32">
        <v>10576676</v>
      </c>
      <c r="FB313" s="32">
        <v>194220</v>
      </c>
      <c r="FC313" s="32">
        <v>2246503</v>
      </c>
      <c r="FD313" s="32">
        <v>0</v>
      </c>
      <c r="FF313" s="32">
        <v>151849</v>
      </c>
      <c r="FG313" s="32">
        <v>365</v>
      </c>
      <c r="FH313" s="32">
        <v>10723964</v>
      </c>
      <c r="FI313" s="32">
        <v>200640</v>
      </c>
      <c r="FJ313" s="32">
        <v>1400455</v>
      </c>
      <c r="FK313" s="32">
        <v>0</v>
      </c>
      <c r="FM313" s="32">
        <v>135548</v>
      </c>
      <c r="FO313" s="5">
        <v>10465806</v>
      </c>
      <c r="FP313" s="5">
        <v>181190</v>
      </c>
      <c r="FQ313" s="5">
        <v>2050000</v>
      </c>
      <c r="FR313" s="5">
        <v>0</v>
      </c>
      <c r="FS313" s="5">
        <v>0</v>
      </c>
      <c r="FT313" s="5">
        <v>168996</v>
      </c>
      <c r="FU313" s="5">
        <v>0</v>
      </c>
      <c r="FV313" s="5">
        <v>10157376</v>
      </c>
      <c r="FW313" s="5">
        <v>42180</v>
      </c>
      <c r="FX313" s="5">
        <v>2296662</v>
      </c>
      <c r="FY313" s="5">
        <v>0</v>
      </c>
      <c r="FZ313" s="5">
        <v>0</v>
      </c>
      <c r="GA313" s="5">
        <v>137000</v>
      </c>
      <c r="GB313" s="5">
        <v>106</v>
      </c>
      <c r="GC313" s="5">
        <v>10163072</v>
      </c>
      <c r="GD313" s="5">
        <v>0</v>
      </c>
      <c r="GE313" s="5">
        <v>2400000</v>
      </c>
      <c r="GF313" s="5">
        <v>0</v>
      </c>
      <c r="GG313" s="5">
        <v>0</v>
      </c>
      <c r="GH313" s="5">
        <v>75000</v>
      </c>
      <c r="GI313" s="5">
        <v>0</v>
      </c>
      <c r="GJ313" s="5">
        <f>INDEX(Sheet1!$D$2:$D$434,MATCH(Data!B313,Sheet1!$B$2:$B$434,0))</f>
        <v>9928540</v>
      </c>
      <c r="GK313" s="5">
        <f>INDEX(Sheet1!$E$2:$E$434,MATCH(Data!B313,Sheet1!$B$2:$B$434,0))</f>
        <v>0</v>
      </c>
      <c r="GL313" s="5">
        <f>INDEX(Sheet1!$H$2:$H$434,MATCH(Data!B313,Sheet1!$B$2:$B$434,0))</f>
        <v>2600000</v>
      </c>
      <c r="GM313" s="5">
        <f>INDEX(Sheet1!$K$2:$K$434,MATCH(Data!B313,Sheet1!$B$2:$B$434,0))</f>
        <v>0</v>
      </c>
      <c r="GN313" s="5">
        <f>INDEX(Sheet1!$F$2:$F$434,MATCH(Data!B313,Sheet1!$B$2:$B$434,0))</f>
        <v>0</v>
      </c>
      <c r="GO313" s="5">
        <f>INDEX(Sheet1!$I$2:$I$434,MATCH(Data!B313,Sheet1!$B$2:$B$434,0))</f>
        <v>75000</v>
      </c>
      <c r="GP313" s="5">
        <f>INDEX(Sheet1!$J$2:$J$434,MATCH(Data!B313,Sheet1!$B$2:$B$434,0))</f>
        <v>0</v>
      </c>
      <c r="GQ313" s="5">
        <v>10073198</v>
      </c>
      <c r="GR313" s="5">
        <v>0</v>
      </c>
      <c r="GS313" s="5">
        <v>2600000</v>
      </c>
      <c r="GT313" s="5">
        <v>0</v>
      </c>
      <c r="GU313" s="5">
        <v>0</v>
      </c>
      <c r="GV313" s="5">
        <v>150000</v>
      </c>
      <c r="GW313" s="5">
        <v>0</v>
      </c>
    </row>
    <row r="314" spans="1:205" ht="12.75">
      <c r="A314" s="32">
        <v>4760</v>
      </c>
      <c r="B314" s="32" t="s">
        <v>395</v>
      </c>
      <c r="C314" s="32">
        <v>1781214</v>
      </c>
      <c r="D314" s="32">
        <v>0</v>
      </c>
      <c r="E314" s="32">
        <v>43174</v>
      </c>
      <c r="F314" s="32">
        <v>0</v>
      </c>
      <c r="G314" s="32">
        <v>0</v>
      </c>
      <c r="H314" s="32">
        <v>0</v>
      </c>
      <c r="I314" s="32">
        <v>0</v>
      </c>
      <c r="J314" s="32">
        <v>2036201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1922321</v>
      </c>
      <c r="R314" s="32">
        <v>0</v>
      </c>
      <c r="S314" s="32">
        <v>0</v>
      </c>
      <c r="T314" s="32">
        <v>0</v>
      </c>
      <c r="U314" s="32">
        <v>0</v>
      </c>
      <c r="V314" s="32">
        <v>0</v>
      </c>
      <c r="W314" s="32">
        <v>0</v>
      </c>
      <c r="X314" s="32">
        <v>1454195</v>
      </c>
      <c r="Y314" s="32">
        <v>0</v>
      </c>
      <c r="Z314" s="32">
        <v>0</v>
      </c>
      <c r="AA314" s="32">
        <v>0</v>
      </c>
      <c r="AB314" s="32">
        <v>0</v>
      </c>
      <c r="AC314" s="32">
        <v>0</v>
      </c>
      <c r="AD314" s="32">
        <v>0</v>
      </c>
      <c r="AE314" s="32">
        <v>1484254</v>
      </c>
      <c r="AF314" s="32">
        <v>0</v>
      </c>
      <c r="AG314" s="32">
        <v>356763</v>
      </c>
      <c r="AH314" s="32">
        <v>0</v>
      </c>
      <c r="AI314" s="32">
        <v>0</v>
      </c>
      <c r="AJ314" s="32">
        <v>0</v>
      </c>
      <c r="AK314" s="32">
        <v>0</v>
      </c>
      <c r="AL314" s="32">
        <v>1727450</v>
      </c>
      <c r="AM314" s="32">
        <v>0</v>
      </c>
      <c r="AN314" s="32">
        <v>571023</v>
      </c>
      <c r="AO314" s="32">
        <v>0</v>
      </c>
      <c r="AP314" s="32">
        <v>0</v>
      </c>
      <c r="AQ314" s="32">
        <v>0</v>
      </c>
      <c r="AR314" s="32">
        <v>0</v>
      </c>
      <c r="AS314" s="32">
        <v>1434896</v>
      </c>
      <c r="AT314" s="32">
        <v>0</v>
      </c>
      <c r="AU314" s="32">
        <v>624235</v>
      </c>
      <c r="AV314" s="32">
        <v>0</v>
      </c>
      <c r="AW314" s="32">
        <v>0</v>
      </c>
      <c r="AX314" s="32">
        <v>0</v>
      </c>
      <c r="AY314" s="32">
        <v>0</v>
      </c>
      <c r="AZ314" s="32">
        <v>1520351</v>
      </c>
      <c r="BA314" s="32">
        <v>0</v>
      </c>
      <c r="BB314" s="32">
        <v>639285</v>
      </c>
      <c r="BC314" s="32">
        <v>0</v>
      </c>
      <c r="BD314" s="32">
        <v>0</v>
      </c>
      <c r="BE314" s="32">
        <v>0</v>
      </c>
      <c r="BF314" s="32">
        <v>0</v>
      </c>
      <c r="BG314" s="32">
        <v>1441276</v>
      </c>
      <c r="BH314" s="32">
        <v>0</v>
      </c>
      <c r="BI314" s="32">
        <v>642710</v>
      </c>
      <c r="BJ314" s="32">
        <v>0</v>
      </c>
      <c r="BK314" s="32">
        <v>0</v>
      </c>
      <c r="BL314" s="32">
        <v>0</v>
      </c>
      <c r="BM314" s="32">
        <v>0</v>
      </c>
      <c r="BN314" s="32">
        <v>1505405</v>
      </c>
      <c r="BO314" s="32">
        <v>0</v>
      </c>
      <c r="BP314" s="32">
        <v>639826</v>
      </c>
      <c r="BQ314" s="32">
        <v>0</v>
      </c>
      <c r="BR314" s="32">
        <v>0</v>
      </c>
      <c r="BS314" s="32">
        <v>20000</v>
      </c>
      <c r="BT314" s="32">
        <v>0</v>
      </c>
      <c r="BU314" s="32">
        <v>1643173</v>
      </c>
      <c r="BV314" s="32">
        <v>0</v>
      </c>
      <c r="BW314" s="32">
        <v>645810</v>
      </c>
      <c r="BX314" s="32">
        <v>0</v>
      </c>
      <c r="BY314" s="32">
        <v>0</v>
      </c>
      <c r="BZ314" s="32">
        <v>30000</v>
      </c>
      <c r="CA314" s="32">
        <v>0</v>
      </c>
      <c r="CB314" s="32">
        <v>1781711</v>
      </c>
      <c r="CC314" s="32">
        <v>0</v>
      </c>
      <c r="CD314" s="32">
        <v>645541</v>
      </c>
      <c r="CE314" s="32">
        <v>0</v>
      </c>
      <c r="CF314" s="32">
        <v>0</v>
      </c>
      <c r="CG314" s="32">
        <v>30000</v>
      </c>
      <c r="CH314" s="32">
        <v>0</v>
      </c>
      <c r="CI314" s="32">
        <v>1509851</v>
      </c>
      <c r="CK314" s="32">
        <v>654379</v>
      </c>
      <c r="CL314" s="32">
        <v>0</v>
      </c>
      <c r="CN314" s="32">
        <v>30000</v>
      </c>
      <c r="CO314" s="32">
        <v>0</v>
      </c>
      <c r="CP314" s="32">
        <v>1587967</v>
      </c>
      <c r="CR314" s="32">
        <v>657269</v>
      </c>
      <c r="CS314" s="32">
        <v>0</v>
      </c>
      <c r="CU314" s="32">
        <v>30000</v>
      </c>
      <c r="CV314" s="32">
        <v>0</v>
      </c>
      <c r="CW314" s="32">
        <v>1729406</v>
      </c>
      <c r="CY314" s="32">
        <v>652494</v>
      </c>
      <c r="CZ314" s="32">
        <v>0</v>
      </c>
      <c r="DB314" s="32">
        <v>30000</v>
      </c>
      <c r="DC314" s="32">
        <v>0</v>
      </c>
      <c r="DD314" s="32">
        <v>1936929</v>
      </c>
      <c r="DF314" s="32">
        <v>654338</v>
      </c>
      <c r="DG314" s="32">
        <v>0</v>
      </c>
      <c r="DI314" s="32">
        <v>45000</v>
      </c>
      <c r="DK314" s="32">
        <v>2390443</v>
      </c>
      <c r="DM314" s="32">
        <v>915708</v>
      </c>
      <c r="DN314" s="32">
        <v>0</v>
      </c>
      <c r="DP314" s="32">
        <v>15000</v>
      </c>
      <c r="DR314" s="32">
        <v>2786858</v>
      </c>
      <c r="DT314" s="32">
        <v>1039825</v>
      </c>
      <c r="DU314" s="32">
        <v>0</v>
      </c>
      <c r="DW314" s="32">
        <v>15000</v>
      </c>
      <c r="DX314" s="35"/>
      <c r="DY314" s="36">
        <v>3295771</v>
      </c>
      <c r="DZ314" s="37"/>
      <c r="EA314" s="38">
        <v>1187246</v>
      </c>
      <c r="EB314" s="32">
        <v>0</v>
      </c>
      <c r="ED314" s="32">
        <v>15000</v>
      </c>
      <c r="EF314" s="32">
        <v>3043454</v>
      </c>
      <c r="EH314" s="32">
        <v>1239232</v>
      </c>
      <c r="EI314" s="32">
        <v>0</v>
      </c>
      <c r="EK314" s="32">
        <v>20000</v>
      </c>
      <c r="EM314" s="32">
        <v>2895570</v>
      </c>
      <c r="EO314" s="32">
        <v>1338377</v>
      </c>
      <c r="EP314" s="32">
        <v>0</v>
      </c>
      <c r="ER314" s="32">
        <v>20000</v>
      </c>
      <c r="ET314" s="32">
        <v>2486599</v>
      </c>
      <c r="EV314" s="32">
        <v>1445746</v>
      </c>
      <c r="EW314" s="32">
        <v>0</v>
      </c>
      <c r="EX314" s="32">
        <v>250000</v>
      </c>
      <c r="EY314" s="32">
        <v>20000</v>
      </c>
      <c r="FA314" s="32">
        <v>2807206</v>
      </c>
      <c r="FC314" s="32">
        <v>1441266</v>
      </c>
      <c r="FD314" s="32">
        <v>0</v>
      </c>
      <c r="FF314" s="32">
        <v>20000</v>
      </c>
      <c r="FH314" s="32">
        <v>2817733</v>
      </c>
      <c r="FI314" s="32"/>
      <c r="FJ314" s="32">
        <v>1444325</v>
      </c>
      <c r="FK314" s="32">
        <v>0</v>
      </c>
      <c r="FM314" s="32">
        <v>20000</v>
      </c>
      <c r="FO314" s="5">
        <v>2847700</v>
      </c>
      <c r="FP314" s="5">
        <v>0</v>
      </c>
      <c r="FQ314" s="5">
        <v>1519036</v>
      </c>
      <c r="FR314" s="5">
        <v>0</v>
      </c>
      <c r="FS314" s="5">
        <v>0</v>
      </c>
      <c r="FT314" s="5">
        <v>20000</v>
      </c>
      <c r="FU314" s="5">
        <v>0</v>
      </c>
      <c r="FV314" s="5">
        <v>3021095</v>
      </c>
      <c r="FW314" s="5">
        <v>0</v>
      </c>
      <c r="FX314" s="5">
        <v>1411891</v>
      </c>
      <c r="FY314" s="5">
        <v>0</v>
      </c>
      <c r="FZ314" s="5">
        <v>0</v>
      </c>
      <c r="GA314" s="5">
        <v>20000</v>
      </c>
      <c r="GB314" s="5">
        <v>0</v>
      </c>
      <c r="GC314" s="5">
        <v>2742639</v>
      </c>
      <c r="GD314" s="5">
        <v>0</v>
      </c>
      <c r="GE314" s="5">
        <v>1446113</v>
      </c>
      <c r="GF314" s="5">
        <v>0</v>
      </c>
      <c r="GG314" s="5">
        <v>0</v>
      </c>
      <c r="GH314" s="5">
        <v>95000</v>
      </c>
      <c r="GI314" s="5">
        <v>0</v>
      </c>
      <c r="GJ314" s="5">
        <f>INDEX(Sheet1!$D$2:$D$434,MATCH(Data!B314,Sheet1!$B$2:$B$434,0))</f>
        <v>2911503</v>
      </c>
      <c r="GK314" s="5">
        <f>INDEX(Sheet1!$E$2:$E$434,MATCH(Data!B314,Sheet1!$B$2:$B$434,0))</f>
        <v>0</v>
      </c>
      <c r="GL314" s="5">
        <f>INDEX(Sheet1!$H$2:$H$434,MATCH(Data!B314,Sheet1!$B$2:$B$434,0))</f>
        <v>1157086</v>
      </c>
      <c r="GM314" s="5">
        <f>INDEX(Sheet1!$K$2:$K$434,MATCH(Data!B314,Sheet1!$B$2:$B$434,0))</f>
        <v>0</v>
      </c>
      <c r="GN314" s="5">
        <f>INDEX(Sheet1!$F$2:$F$434,MATCH(Data!B314,Sheet1!$B$2:$B$434,0))</f>
        <v>0</v>
      </c>
      <c r="GO314" s="5">
        <f>INDEX(Sheet1!$I$2:$I$434,MATCH(Data!B314,Sheet1!$B$2:$B$434,0))</f>
        <v>185000</v>
      </c>
      <c r="GP314" s="5">
        <f>INDEX(Sheet1!$J$2:$J$434,MATCH(Data!B314,Sheet1!$B$2:$B$434,0))</f>
        <v>0</v>
      </c>
      <c r="GQ314" s="5">
        <v>2947853</v>
      </c>
      <c r="GR314" s="5">
        <v>0</v>
      </c>
      <c r="GS314" s="5">
        <v>1127165</v>
      </c>
      <c r="GT314" s="5">
        <v>0</v>
      </c>
      <c r="GU314" s="5">
        <v>0</v>
      </c>
      <c r="GV314" s="5">
        <v>260000</v>
      </c>
      <c r="GW314" s="5">
        <v>0</v>
      </c>
    </row>
    <row r="315" spans="1:205" ht="12.75">
      <c r="A315" s="32">
        <v>4781</v>
      </c>
      <c r="B315" s="32" t="s">
        <v>396</v>
      </c>
      <c r="C315" s="32">
        <v>11018549</v>
      </c>
      <c r="D315" s="32">
        <v>0</v>
      </c>
      <c r="E315" s="32">
        <v>644710</v>
      </c>
      <c r="F315" s="32">
        <v>0</v>
      </c>
      <c r="G315" s="32">
        <v>0</v>
      </c>
      <c r="H315" s="32">
        <v>9820</v>
      </c>
      <c r="I315" s="32">
        <v>0</v>
      </c>
      <c r="J315" s="32">
        <v>10526934</v>
      </c>
      <c r="K315" s="32">
        <v>97077.55</v>
      </c>
      <c r="L315" s="32">
        <v>564615.35</v>
      </c>
      <c r="M315" s="32">
        <v>0</v>
      </c>
      <c r="N315" s="32">
        <v>0</v>
      </c>
      <c r="O315" s="32">
        <v>0</v>
      </c>
      <c r="P315" s="32">
        <v>5873</v>
      </c>
      <c r="Q315" s="32">
        <v>11056372</v>
      </c>
      <c r="R315" s="32">
        <v>125290</v>
      </c>
      <c r="S315" s="32">
        <v>548835</v>
      </c>
      <c r="T315" s="32">
        <v>0</v>
      </c>
      <c r="U315" s="32">
        <v>0</v>
      </c>
      <c r="V315" s="32">
        <v>0</v>
      </c>
      <c r="W315" s="32">
        <v>3101.74</v>
      </c>
      <c r="X315" s="32">
        <v>9213636</v>
      </c>
      <c r="Y315" s="32">
        <v>125290</v>
      </c>
      <c r="Z315" s="32">
        <v>907346</v>
      </c>
      <c r="AA315" s="32">
        <v>0</v>
      </c>
      <c r="AB315" s="32">
        <v>0</v>
      </c>
      <c r="AC315" s="32">
        <v>0</v>
      </c>
      <c r="AD315" s="32">
        <v>3928</v>
      </c>
      <c r="AE315" s="32">
        <v>9689412</v>
      </c>
      <c r="AF315" s="32">
        <v>257254</v>
      </c>
      <c r="AG315" s="32">
        <v>938596</v>
      </c>
      <c r="AH315" s="32">
        <v>0</v>
      </c>
      <c r="AI315" s="32">
        <v>0</v>
      </c>
      <c r="AJ315" s="32">
        <v>0</v>
      </c>
      <c r="AK315" s="32">
        <v>1652</v>
      </c>
      <c r="AL315" s="32">
        <v>10610502</v>
      </c>
      <c r="AM315" s="32">
        <v>0</v>
      </c>
      <c r="AN315" s="32">
        <v>1755311</v>
      </c>
      <c r="AO315" s="32">
        <v>0</v>
      </c>
      <c r="AP315" s="32">
        <v>0</v>
      </c>
      <c r="AQ315" s="32">
        <v>0</v>
      </c>
      <c r="AR315" s="32">
        <v>5240</v>
      </c>
      <c r="AS315" s="32">
        <v>11142163</v>
      </c>
      <c r="AT315" s="32">
        <v>0</v>
      </c>
      <c r="AU315" s="32">
        <v>1687448</v>
      </c>
      <c r="AV315" s="32">
        <v>0</v>
      </c>
      <c r="AW315" s="32">
        <v>0</v>
      </c>
      <c r="AX315" s="32">
        <v>0</v>
      </c>
      <c r="AY315" s="32">
        <v>6278</v>
      </c>
      <c r="AZ315" s="32">
        <v>11992103</v>
      </c>
      <c r="BA315" s="32">
        <v>0</v>
      </c>
      <c r="BB315" s="32">
        <v>1821321</v>
      </c>
      <c r="BC315" s="32">
        <v>0</v>
      </c>
      <c r="BD315" s="32">
        <v>0</v>
      </c>
      <c r="BE315" s="32">
        <v>0</v>
      </c>
      <c r="BF315" s="32">
        <v>26596</v>
      </c>
      <c r="BG315" s="32">
        <v>13412264</v>
      </c>
      <c r="BH315" s="32">
        <v>0</v>
      </c>
      <c r="BI315" s="32">
        <v>1831223</v>
      </c>
      <c r="BJ315" s="32">
        <v>0</v>
      </c>
      <c r="BK315" s="32">
        <v>0</v>
      </c>
      <c r="BL315" s="32">
        <v>10270</v>
      </c>
      <c r="BM315" s="32">
        <v>1591</v>
      </c>
      <c r="BN315" s="32">
        <v>13999926</v>
      </c>
      <c r="BO315" s="32">
        <v>10490</v>
      </c>
      <c r="BP315" s="32">
        <v>1843146</v>
      </c>
      <c r="BQ315" s="32">
        <v>0</v>
      </c>
      <c r="BR315" s="32">
        <v>0</v>
      </c>
      <c r="BS315" s="32">
        <v>11344</v>
      </c>
      <c r="BT315" s="32">
        <v>3325</v>
      </c>
      <c r="BU315" s="32">
        <v>15285097</v>
      </c>
      <c r="BV315" s="32">
        <v>10483</v>
      </c>
      <c r="BW315" s="32">
        <v>1858833</v>
      </c>
      <c r="BX315" s="32">
        <v>0</v>
      </c>
      <c r="BY315" s="32">
        <v>0</v>
      </c>
      <c r="BZ315" s="32">
        <v>11344</v>
      </c>
      <c r="CA315" s="32">
        <v>9738</v>
      </c>
      <c r="CB315" s="32">
        <v>16941915</v>
      </c>
      <c r="CC315" s="32">
        <v>10483</v>
      </c>
      <c r="CD315" s="32">
        <v>1911457</v>
      </c>
      <c r="CE315" s="32">
        <v>0</v>
      </c>
      <c r="CF315" s="32">
        <v>0</v>
      </c>
      <c r="CG315" s="32">
        <v>140000</v>
      </c>
      <c r="CH315" s="32">
        <v>24333</v>
      </c>
      <c r="CI315" s="32">
        <v>15530677</v>
      </c>
      <c r="CJ315" s="32">
        <v>78497</v>
      </c>
      <c r="CK315" s="32">
        <v>1924084</v>
      </c>
      <c r="CL315" s="32">
        <v>0</v>
      </c>
      <c r="CN315" s="32">
        <v>148500</v>
      </c>
      <c r="CO315" s="32">
        <v>8956</v>
      </c>
      <c r="CP315" s="32">
        <v>16114567</v>
      </c>
      <c r="CQ315" s="32">
        <v>415720</v>
      </c>
      <c r="CR315" s="32">
        <v>1924084</v>
      </c>
      <c r="CS315" s="32">
        <v>0</v>
      </c>
      <c r="CU315" s="32">
        <v>125000</v>
      </c>
      <c r="CV315" s="32">
        <v>9303</v>
      </c>
      <c r="CW315" s="32">
        <v>18212479</v>
      </c>
      <c r="CX315" s="32">
        <v>349765</v>
      </c>
      <c r="CY315" s="32">
        <v>1924084</v>
      </c>
      <c r="CZ315" s="32">
        <v>0</v>
      </c>
      <c r="DB315" s="32">
        <v>271800</v>
      </c>
      <c r="DC315" s="32">
        <v>10442</v>
      </c>
      <c r="DD315" s="32">
        <v>19478989</v>
      </c>
      <c r="DE315" s="32">
        <v>349935</v>
      </c>
      <c r="DF315" s="32">
        <v>91856</v>
      </c>
      <c r="DG315" s="32">
        <v>0</v>
      </c>
      <c r="DI315" s="32">
        <v>268000</v>
      </c>
      <c r="DJ315" s="32">
        <v>4559</v>
      </c>
      <c r="DK315" s="32">
        <v>21005050</v>
      </c>
      <c r="DL315" s="32">
        <v>352393</v>
      </c>
      <c r="DN315" s="32">
        <v>0</v>
      </c>
      <c r="DP315" s="32">
        <v>268000</v>
      </c>
      <c r="DQ315" s="32">
        <v>8305</v>
      </c>
      <c r="DR315" s="32">
        <v>22668247</v>
      </c>
      <c r="DS315" s="32">
        <v>350083</v>
      </c>
      <c r="DT315" s="32">
        <v>789067</v>
      </c>
      <c r="DU315" s="32">
        <v>0</v>
      </c>
      <c r="DW315" s="32">
        <v>268000</v>
      </c>
      <c r="DX315" s="38">
        <v>158068</v>
      </c>
      <c r="DY315" s="36">
        <v>20697177</v>
      </c>
      <c r="DZ315" s="36">
        <v>347145</v>
      </c>
      <c r="EA315" s="38">
        <v>787058</v>
      </c>
      <c r="EB315" s="32">
        <v>0</v>
      </c>
      <c r="ED315" s="32">
        <v>268000</v>
      </c>
      <c r="EE315" s="32">
        <v>3052</v>
      </c>
      <c r="EF315" s="32">
        <v>20397538</v>
      </c>
      <c r="EG315" s="32">
        <v>348428</v>
      </c>
      <c r="EH315" s="32">
        <v>788500</v>
      </c>
      <c r="EI315" s="32">
        <v>0</v>
      </c>
      <c r="EK315" s="32">
        <v>480000</v>
      </c>
      <c r="EM315" s="32">
        <v>23682748</v>
      </c>
      <c r="EN315" s="32">
        <v>348718</v>
      </c>
      <c r="EO315" s="32">
        <v>773500</v>
      </c>
      <c r="EP315" s="32">
        <v>0</v>
      </c>
      <c r="ER315" s="32">
        <v>480000</v>
      </c>
      <c r="ET315" s="32">
        <v>23749269</v>
      </c>
      <c r="EU315" s="32">
        <v>348000</v>
      </c>
      <c r="EV315" s="32">
        <v>846015</v>
      </c>
      <c r="EW315" s="32">
        <v>0</v>
      </c>
      <c r="EY315" s="32">
        <v>480000</v>
      </c>
      <c r="EZ315" s="32">
        <v>861</v>
      </c>
      <c r="FA315" s="32">
        <v>23125875</v>
      </c>
      <c r="FB315" s="32">
        <v>346333</v>
      </c>
      <c r="FC315" s="32">
        <v>1560000</v>
      </c>
      <c r="FD315" s="32">
        <v>0</v>
      </c>
      <c r="FF315" s="32">
        <v>480000</v>
      </c>
      <c r="FH315" s="32">
        <v>25082156</v>
      </c>
      <c r="FI315" s="32">
        <v>348478</v>
      </c>
      <c r="FJ315" s="32">
        <v>942014</v>
      </c>
      <c r="FK315" s="32">
        <v>0</v>
      </c>
      <c r="FM315" s="32">
        <v>480000</v>
      </c>
      <c r="FN315" s="32">
        <v>601</v>
      </c>
      <c r="FO315" s="5">
        <v>24165505</v>
      </c>
      <c r="FP315" s="5">
        <v>349278</v>
      </c>
      <c r="FQ315" s="5">
        <v>977172</v>
      </c>
      <c r="FR315" s="5">
        <v>0</v>
      </c>
      <c r="FS315" s="5">
        <v>0</v>
      </c>
      <c r="FT315" s="5">
        <v>400000</v>
      </c>
      <c r="FU315" s="5">
        <v>0</v>
      </c>
      <c r="FV315" s="5">
        <v>23737853</v>
      </c>
      <c r="FW315" s="5">
        <v>159689</v>
      </c>
      <c r="FX315" s="5">
        <v>1006650</v>
      </c>
      <c r="FY315" s="5">
        <v>0</v>
      </c>
      <c r="FZ315" s="5">
        <v>0</v>
      </c>
      <c r="GA315" s="5">
        <v>480000</v>
      </c>
      <c r="GB315" s="5">
        <v>0</v>
      </c>
      <c r="GC315" s="5">
        <v>23015387</v>
      </c>
      <c r="GD315" s="5">
        <v>0</v>
      </c>
      <c r="GE315" s="5">
        <v>1052075</v>
      </c>
      <c r="GF315" s="5">
        <v>0</v>
      </c>
      <c r="GG315" s="5">
        <v>0</v>
      </c>
      <c r="GH315" s="5">
        <v>480000</v>
      </c>
      <c r="GI315" s="5">
        <v>0</v>
      </c>
      <c r="GJ315" s="5">
        <f>INDEX(Sheet1!$D$2:$D$434,MATCH(Data!B315,Sheet1!$B$2:$B$434,0))</f>
        <v>22706267</v>
      </c>
      <c r="GK315" s="5">
        <f>INDEX(Sheet1!$E$2:$E$434,MATCH(Data!B315,Sheet1!$B$2:$B$434,0))</f>
        <v>0</v>
      </c>
      <c r="GL315" s="5">
        <f>INDEX(Sheet1!$H$2:$H$434,MATCH(Data!B315,Sheet1!$B$2:$B$434,0))</f>
        <v>1050000</v>
      </c>
      <c r="GM315" s="5">
        <f>INDEX(Sheet1!$K$2:$K$434,MATCH(Data!B315,Sheet1!$B$2:$B$434,0))</f>
        <v>0</v>
      </c>
      <c r="GN315" s="5">
        <f>INDEX(Sheet1!$F$2:$F$434,MATCH(Data!B315,Sheet1!$B$2:$B$434,0))</f>
        <v>0</v>
      </c>
      <c r="GO315" s="5">
        <f>INDEX(Sheet1!$I$2:$I$434,MATCH(Data!B315,Sheet1!$B$2:$B$434,0))</f>
        <v>480000</v>
      </c>
      <c r="GP315" s="5">
        <f>INDEX(Sheet1!$J$2:$J$434,MATCH(Data!B315,Sheet1!$B$2:$B$434,0))</f>
        <v>0</v>
      </c>
      <c r="GQ315" s="5">
        <v>23629661</v>
      </c>
      <c r="GR315" s="5">
        <v>0</v>
      </c>
      <c r="GS315" s="5">
        <v>1050000</v>
      </c>
      <c r="GT315" s="5">
        <v>0</v>
      </c>
      <c r="GU315" s="5">
        <v>0</v>
      </c>
      <c r="GV315" s="5">
        <v>480000</v>
      </c>
      <c r="GW315" s="5">
        <v>0</v>
      </c>
    </row>
    <row r="316" spans="1:205" ht="12.75">
      <c r="A316" s="32">
        <v>4795</v>
      </c>
      <c r="B316" s="32" t="s">
        <v>397</v>
      </c>
      <c r="C316" s="32">
        <v>870271</v>
      </c>
      <c r="D316" s="32">
        <v>0</v>
      </c>
      <c r="E316" s="32">
        <v>205815</v>
      </c>
      <c r="F316" s="32">
        <v>0</v>
      </c>
      <c r="G316" s="32">
        <v>0</v>
      </c>
      <c r="H316" s="32">
        <v>0</v>
      </c>
      <c r="I316" s="32">
        <v>0</v>
      </c>
      <c r="J316" s="32">
        <v>782206</v>
      </c>
      <c r="K316" s="32">
        <v>0</v>
      </c>
      <c r="L316" s="32">
        <v>205137</v>
      </c>
      <c r="M316" s="32">
        <v>0</v>
      </c>
      <c r="N316" s="32">
        <v>0</v>
      </c>
      <c r="O316" s="32">
        <v>0</v>
      </c>
      <c r="P316" s="32">
        <v>0</v>
      </c>
      <c r="Q316" s="32">
        <v>789374</v>
      </c>
      <c r="R316" s="32">
        <v>0</v>
      </c>
      <c r="S316" s="32">
        <v>196012.5</v>
      </c>
      <c r="T316" s="32">
        <v>0</v>
      </c>
      <c r="U316" s="32">
        <v>0</v>
      </c>
      <c r="V316" s="32">
        <v>0</v>
      </c>
      <c r="W316" s="32">
        <v>0</v>
      </c>
      <c r="X316" s="32">
        <v>592066</v>
      </c>
      <c r="Y316" s="32">
        <v>0</v>
      </c>
      <c r="Z316" s="32">
        <v>206178</v>
      </c>
      <c r="AA316" s="32">
        <v>0</v>
      </c>
      <c r="AB316" s="32">
        <v>0</v>
      </c>
      <c r="AC316" s="32">
        <v>0</v>
      </c>
      <c r="AD316" s="32">
        <v>0</v>
      </c>
      <c r="AE316" s="32">
        <v>752327</v>
      </c>
      <c r="AF316" s="32">
        <v>0</v>
      </c>
      <c r="AG316" s="32">
        <v>203293</v>
      </c>
      <c r="AH316" s="32">
        <v>0</v>
      </c>
      <c r="AI316" s="32">
        <v>0</v>
      </c>
      <c r="AJ316" s="32">
        <v>0</v>
      </c>
      <c r="AK316" s="32">
        <v>0</v>
      </c>
      <c r="AL316" s="32">
        <v>782463</v>
      </c>
      <c r="AM316" s="32">
        <v>0</v>
      </c>
      <c r="AN316" s="32">
        <v>450326</v>
      </c>
      <c r="AO316" s="32">
        <v>0</v>
      </c>
      <c r="AP316" s="32">
        <v>0</v>
      </c>
      <c r="AQ316" s="32">
        <v>0</v>
      </c>
      <c r="AR316" s="32">
        <v>0</v>
      </c>
      <c r="AS316" s="32">
        <v>908821</v>
      </c>
      <c r="AT316" s="32">
        <v>0</v>
      </c>
      <c r="AU316" s="32">
        <v>524670</v>
      </c>
      <c r="AV316" s="32">
        <v>0</v>
      </c>
      <c r="AW316" s="32">
        <v>0</v>
      </c>
      <c r="AX316" s="32">
        <v>0</v>
      </c>
      <c r="AY316" s="32">
        <v>0</v>
      </c>
      <c r="AZ316" s="32">
        <v>864100</v>
      </c>
      <c r="BA316" s="32">
        <v>0</v>
      </c>
      <c r="BB316" s="32">
        <v>521144</v>
      </c>
      <c r="BC316" s="32">
        <v>0</v>
      </c>
      <c r="BD316" s="32">
        <v>0</v>
      </c>
      <c r="BE316" s="32">
        <v>0</v>
      </c>
      <c r="BF316" s="32">
        <v>0</v>
      </c>
      <c r="BG316" s="32">
        <v>1010808</v>
      </c>
      <c r="BH316" s="32">
        <v>0</v>
      </c>
      <c r="BI316" s="32">
        <v>466483</v>
      </c>
      <c r="BJ316" s="32">
        <v>0</v>
      </c>
      <c r="BK316" s="32">
        <v>0</v>
      </c>
      <c r="BL316" s="32">
        <v>0</v>
      </c>
      <c r="BM316" s="32">
        <v>0</v>
      </c>
      <c r="BN316" s="32">
        <v>1031830</v>
      </c>
      <c r="BO316" s="32">
        <v>0</v>
      </c>
      <c r="BP316" s="32">
        <v>505758</v>
      </c>
      <c r="BQ316" s="32">
        <v>0</v>
      </c>
      <c r="BR316" s="32">
        <v>0</v>
      </c>
      <c r="BS316" s="32">
        <v>0</v>
      </c>
      <c r="BT316" s="32">
        <v>0</v>
      </c>
      <c r="BU316" s="32">
        <v>1198868</v>
      </c>
      <c r="BV316" s="32">
        <v>0</v>
      </c>
      <c r="BW316" s="32">
        <v>509345</v>
      </c>
      <c r="BX316" s="32">
        <v>0</v>
      </c>
      <c r="BY316" s="32">
        <v>0</v>
      </c>
      <c r="BZ316" s="32">
        <v>0</v>
      </c>
      <c r="CA316" s="32">
        <v>0</v>
      </c>
      <c r="CB316" s="32">
        <v>1342785</v>
      </c>
      <c r="CC316" s="32">
        <v>82835</v>
      </c>
      <c r="CD316" s="32">
        <v>521833</v>
      </c>
      <c r="CE316" s="32">
        <v>0</v>
      </c>
      <c r="CF316" s="32">
        <v>0</v>
      </c>
      <c r="CG316" s="32">
        <v>0</v>
      </c>
      <c r="CH316" s="32">
        <v>0</v>
      </c>
      <c r="CI316" s="32">
        <v>1311966</v>
      </c>
      <c r="CJ316" s="32">
        <v>82835</v>
      </c>
      <c r="CK316" s="32">
        <v>522913</v>
      </c>
      <c r="CL316" s="32">
        <v>0</v>
      </c>
      <c r="CO316" s="32">
        <v>0</v>
      </c>
      <c r="CP316" s="32">
        <v>1155427</v>
      </c>
      <c r="CQ316" s="32">
        <v>76981</v>
      </c>
      <c r="CR316" s="32">
        <v>515625</v>
      </c>
      <c r="CS316" s="32">
        <v>0</v>
      </c>
      <c r="CV316" s="32">
        <v>0</v>
      </c>
      <c r="CW316" s="32">
        <v>1466242</v>
      </c>
      <c r="CX316" s="32">
        <v>77869</v>
      </c>
      <c r="CY316" s="32">
        <v>545875</v>
      </c>
      <c r="CZ316" s="32">
        <v>0</v>
      </c>
      <c r="DB316" s="32">
        <v>43232</v>
      </c>
      <c r="DC316" s="32">
        <v>0</v>
      </c>
      <c r="DD316" s="32">
        <v>1702611</v>
      </c>
      <c r="DE316" s="32">
        <v>78671</v>
      </c>
      <c r="DF316" s="32">
        <v>545875</v>
      </c>
      <c r="DG316" s="32">
        <v>0</v>
      </c>
      <c r="DI316" s="32">
        <v>25500</v>
      </c>
      <c r="DK316" s="32">
        <v>1643710</v>
      </c>
      <c r="DL316" s="32">
        <v>79549</v>
      </c>
      <c r="DM316" s="32">
        <v>556037</v>
      </c>
      <c r="DN316" s="32">
        <v>0</v>
      </c>
      <c r="DP316" s="32">
        <v>35000</v>
      </c>
      <c r="DR316" s="32">
        <v>1770949</v>
      </c>
      <c r="DS316" s="32">
        <v>80448</v>
      </c>
      <c r="DT316" s="32">
        <v>577300</v>
      </c>
      <c r="DU316" s="32">
        <v>0</v>
      </c>
      <c r="DW316" s="32">
        <v>42000</v>
      </c>
      <c r="DX316" s="35"/>
      <c r="DY316" s="36">
        <v>1763739</v>
      </c>
      <c r="DZ316" s="36">
        <v>94131</v>
      </c>
      <c r="EA316" s="38">
        <v>590900</v>
      </c>
      <c r="EB316" s="32">
        <v>0</v>
      </c>
      <c r="ED316" s="32">
        <v>45000</v>
      </c>
      <c r="EF316" s="32">
        <v>1868800</v>
      </c>
      <c r="EG316" s="32">
        <v>97575</v>
      </c>
      <c r="EH316" s="32">
        <v>608200</v>
      </c>
      <c r="EI316" s="32">
        <v>0</v>
      </c>
      <c r="EK316" s="32">
        <v>25000</v>
      </c>
      <c r="EM316" s="32">
        <v>1822278</v>
      </c>
      <c r="EN316" s="32">
        <v>69349</v>
      </c>
      <c r="EO316" s="32">
        <v>621625</v>
      </c>
      <c r="EP316" s="32">
        <v>0</v>
      </c>
      <c r="ER316" s="32">
        <v>22500</v>
      </c>
      <c r="ET316" s="32">
        <v>1929202</v>
      </c>
      <c r="EU316" s="32">
        <v>51806</v>
      </c>
      <c r="EV316" s="32">
        <v>640750</v>
      </c>
      <c r="EW316" s="32">
        <v>0</v>
      </c>
      <c r="EY316" s="32">
        <v>22500</v>
      </c>
      <c r="EZ316" s="32">
        <v>500</v>
      </c>
      <c r="FA316" s="32">
        <v>1953642</v>
      </c>
      <c r="FB316" s="32">
        <v>51806</v>
      </c>
      <c r="FC316" s="32">
        <v>722369</v>
      </c>
      <c r="FD316" s="32">
        <v>0</v>
      </c>
      <c r="FF316" s="32">
        <v>22500</v>
      </c>
      <c r="FH316" s="32">
        <v>1678868</v>
      </c>
      <c r="FI316" s="32">
        <v>51806</v>
      </c>
      <c r="FJ316" s="32">
        <v>736425</v>
      </c>
      <c r="FK316" s="32">
        <v>0</v>
      </c>
      <c r="FM316" s="32">
        <v>22500</v>
      </c>
      <c r="FN316" s="32"/>
      <c r="FO316" s="5">
        <v>1700463</v>
      </c>
      <c r="FP316" s="5">
        <v>51806</v>
      </c>
      <c r="FQ316" s="5">
        <v>719500</v>
      </c>
      <c r="FR316" s="5">
        <v>0</v>
      </c>
      <c r="FS316" s="5">
        <v>0</v>
      </c>
      <c r="FT316" s="5">
        <v>22500</v>
      </c>
      <c r="FU316" s="5">
        <v>0</v>
      </c>
      <c r="FV316" s="5">
        <v>1689619</v>
      </c>
      <c r="FW316" s="5">
        <v>39783</v>
      </c>
      <c r="FX316" s="5">
        <v>518800</v>
      </c>
      <c r="FY316" s="5">
        <v>0</v>
      </c>
      <c r="FZ316" s="5">
        <v>0</v>
      </c>
      <c r="GA316" s="5">
        <v>22500</v>
      </c>
      <c r="GB316" s="5">
        <v>0</v>
      </c>
      <c r="GC316" s="5">
        <v>1790413</v>
      </c>
      <c r="GD316" s="5">
        <v>36609</v>
      </c>
      <c r="GE316" s="5">
        <v>519900</v>
      </c>
      <c r="GF316" s="5">
        <v>0</v>
      </c>
      <c r="GG316" s="5">
        <v>0</v>
      </c>
      <c r="GH316" s="5">
        <v>22500</v>
      </c>
      <c r="GI316" s="5">
        <v>0</v>
      </c>
      <c r="GJ316" s="5">
        <f>INDEX(Sheet1!$D$2:$D$434,MATCH(Data!B316,Sheet1!$B$2:$B$434,0))</f>
        <v>1799943</v>
      </c>
      <c r="GK316" s="5">
        <f>INDEX(Sheet1!$E$2:$E$434,MATCH(Data!B316,Sheet1!$B$2:$B$434,0))</f>
        <v>0</v>
      </c>
      <c r="GL316" s="5">
        <f>INDEX(Sheet1!$H$2:$H$434,MATCH(Data!B316,Sheet1!$B$2:$B$434,0))</f>
        <v>515850</v>
      </c>
      <c r="GM316" s="5">
        <f>INDEX(Sheet1!$K$2:$K$434,MATCH(Data!B316,Sheet1!$B$2:$B$434,0))</f>
        <v>0</v>
      </c>
      <c r="GN316" s="5">
        <f>INDEX(Sheet1!$F$2:$F$434,MATCH(Data!B316,Sheet1!$B$2:$B$434,0))</f>
        <v>0</v>
      </c>
      <c r="GO316" s="5">
        <f>INDEX(Sheet1!$I$2:$I$434,MATCH(Data!B316,Sheet1!$B$2:$B$434,0))</f>
        <v>22500</v>
      </c>
      <c r="GP316" s="5">
        <f>INDEX(Sheet1!$J$2:$J$434,MATCH(Data!B316,Sheet1!$B$2:$B$434,0))</f>
        <v>0</v>
      </c>
      <c r="GQ316" s="5">
        <v>1707598</v>
      </c>
      <c r="GR316" s="5">
        <v>0</v>
      </c>
      <c r="GS316" s="5">
        <v>520425</v>
      </c>
      <c r="GT316" s="5">
        <v>0</v>
      </c>
      <c r="GU316" s="5">
        <v>0</v>
      </c>
      <c r="GV316" s="5">
        <v>22500</v>
      </c>
      <c r="GW316" s="5">
        <v>0</v>
      </c>
    </row>
    <row r="317" spans="1:205" ht="12.75">
      <c r="A317" s="32">
        <v>4802</v>
      </c>
      <c r="B317" s="32" t="s">
        <v>398</v>
      </c>
      <c r="C317" s="32">
        <v>6350929</v>
      </c>
      <c r="D317" s="32">
        <v>0</v>
      </c>
      <c r="E317" s="32">
        <v>788885</v>
      </c>
      <c r="F317" s="32">
        <v>0</v>
      </c>
      <c r="G317" s="32">
        <v>0</v>
      </c>
      <c r="H317" s="32">
        <v>0</v>
      </c>
      <c r="I317" s="32">
        <v>0</v>
      </c>
      <c r="J317" s="32">
        <v>5693882</v>
      </c>
      <c r="K317" s="32">
        <v>0</v>
      </c>
      <c r="L317" s="32">
        <v>908765</v>
      </c>
      <c r="M317" s="32">
        <v>0</v>
      </c>
      <c r="N317" s="32">
        <v>0</v>
      </c>
      <c r="O317" s="32">
        <v>0</v>
      </c>
      <c r="P317" s="32">
        <v>0</v>
      </c>
      <c r="Q317" s="32">
        <v>5961162</v>
      </c>
      <c r="R317" s="32">
        <v>0</v>
      </c>
      <c r="S317" s="32">
        <v>1006845</v>
      </c>
      <c r="T317" s="32">
        <v>0</v>
      </c>
      <c r="U317" s="32">
        <v>0</v>
      </c>
      <c r="V317" s="32">
        <v>0</v>
      </c>
      <c r="W317" s="32">
        <v>0</v>
      </c>
      <c r="X317" s="32">
        <v>3667687</v>
      </c>
      <c r="Y317" s="32">
        <v>0</v>
      </c>
      <c r="Z317" s="32">
        <v>1072045</v>
      </c>
      <c r="AA317" s="32">
        <v>0</v>
      </c>
      <c r="AB317" s="32">
        <v>0</v>
      </c>
      <c r="AC317" s="32">
        <v>0</v>
      </c>
      <c r="AD317" s="32">
        <v>10712</v>
      </c>
      <c r="AE317" s="32">
        <v>4064857</v>
      </c>
      <c r="AF317" s="32">
        <v>0</v>
      </c>
      <c r="AG317" s="32">
        <v>1125930</v>
      </c>
      <c r="AH317" s="32">
        <v>0</v>
      </c>
      <c r="AI317" s="32">
        <v>0</v>
      </c>
      <c r="AJ317" s="32">
        <v>0</v>
      </c>
      <c r="AK317" s="32">
        <v>2372</v>
      </c>
      <c r="AL317" s="32">
        <v>4135075</v>
      </c>
      <c r="AM317" s="32">
        <v>0</v>
      </c>
      <c r="AN317" s="32">
        <v>1161260</v>
      </c>
      <c r="AO317" s="32">
        <v>0</v>
      </c>
      <c r="AP317" s="32">
        <v>0</v>
      </c>
      <c r="AQ317" s="32">
        <v>0</v>
      </c>
      <c r="AR317" s="32">
        <v>14508</v>
      </c>
      <c r="AS317" s="32">
        <v>5012539</v>
      </c>
      <c r="AT317" s="32">
        <v>0</v>
      </c>
      <c r="AU317" s="32">
        <v>1181010</v>
      </c>
      <c r="AV317" s="32">
        <v>0</v>
      </c>
      <c r="AW317" s="32">
        <v>0</v>
      </c>
      <c r="AX317" s="32">
        <v>0</v>
      </c>
      <c r="AY317" s="32">
        <v>14725.75</v>
      </c>
      <c r="AZ317" s="32">
        <v>5143859</v>
      </c>
      <c r="BA317" s="32">
        <v>0</v>
      </c>
      <c r="BB317" s="32">
        <v>1418909</v>
      </c>
      <c r="BC317" s="32">
        <v>0</v>
      </c>
      <c r="BD317" s="32">
        <v>0</v>
      </c>
      <c r="BE317" s="32">
        <v>0</v>
      </c>
      <c r="BF317" s="32">
        <v>17339.2</v>
      </c>
      <c r="BG317" s="32">
        <v>6007338</v>
      </c>
      <c r="BH317" s="32">
        <v>0</v>
      </c>
      <c r="BI317" s="32">
        <v>1039432</v>
      </c>
      <c r="BJ317" s="32">
        <v>0</v>
      </c>
      <c r="BK317" s="32">
        <v>0</v>
      </c>
      <c r="BL317" s="32">
        <v>0</v>
      </c>
      <c r="BM317" s="32">
        <v>7407</v>
      </c>
      <c r="BN317" s="32">
        <v>6644098</v>
      </c>
      <c r="BO317" s="32">
        <v>0</v>
      </c>
      <c r="BP317" s="32">
        <v>1018653.33</v>
      </c>
      <c r="BQ317" s="32">
        <v>0</v>
      </c>
      <c r="BR317" s="32">
        <v>0</v>
      </c>
      <c r="BS317" s="32">
        <v>0</v>
      </c>
      <c r="BT317" s="32">
        <v>5184.58</v>
      </c>
      <c r="BU317" s="32">
        <v>7163213</v>
      </c>
      <c r="BV317" s="32">
        <v>0</v>
      </c>
      <c r="BW317" s="32">
        <v>1088222.5</v>
      </c>
      <c r="BX317" s="32">
        <v>0</v>
      </c>
      <c r="BY317" s="32">
        <v>0</v>
      </c>
      <c r="BZ317" s="32">
        <v>0</v>
      </c>
      <c r="CA317" s="32">
        <v>10369.9</v>
      </c>
      <c r="CB317" s="32">
        <v>7660089</v>
      </c>
      <c r="CC317" s="32">
        <v>177195</v>
      </c>
      <c r="CD317" s="32">
        <v>1125115</v>
      </c>
      <c r="CE317" s="32">
        <v>0</v>
      </c>
      <c r="CF317" s="32">
        <v>0</v>
      </c>
      <c r="CG317" s="32">
        <v>0</v>
      </c>
      <c r="CH317" s="32">
        <v>5966.31</v>
      </c>
      <c r="CI317" s="32">
        <v>5711596</v>
      </c>
      <c r="CJ317" s="32">
        <v>177194.53</v>
      </c>
      <c r="CK317" s="32">
        <v>3366140</v>
      </c>
      <c r="CL317" s="32">
        <v>0</v>
      </c>
      <c r="CO317" s="32">
        <v>3351.54</v>
      </c>
      <c r="CP317" s="32">
        <v>8952096</v>
      </c>
      <c r="CQ317" s="32">
        <v>1310517.31</v>
      </c>
      <c r="CS317" s="32">
        <v>0</v>
      </c>
      <c r="CV317" s="32">
        <v>1166.76</v>
      </c>
      <c r="CW317" s="32">
        <v>10292993</v>
      </c>
      <c r="CX317" s="32">
        <v>449684</v>
      </c>
      <c r="CY317" s="32">
        <v>535898</v>
      </c>
      <c r="CZ317" s="32">
        <v>0</v>
      </c>
      <c r="DB317" s="32">
        <v>95000</v>
      </c>
      <c r="DC317" s="32">
        <v>2090</v>
      </c>
      <c r="DD317" s="32">
        <v>11081924</v>
      </c>
      <c r="DF317" s="32">
        <v>581800</v>
      </c>
      <c r="DG317" s="32">
        <v>0</v>
      </c>
      <c r="DI317" s="32">
        <v>95000</v>
      </c>
      <c r="DJ317" s="32">
        <v>3661</v>
      </c>
      <c r="DK317" s="32">
        <v>12036910</v>
      </c>
      <c r="DL317" s="32">
        <v>250000</v>
      </c>
      <c r="DM317" s="32">
        <v>229200</v>
      </c>
      <c r="DN317" s="32">
        <v>0</v>
      </c>
      <c r="DP317" s="32">
        <v>95000</v>
      </c>
      <c r="DQ317" s="32">
        <v>1834</v>
      </c>
      <c r="DR317" s="32">
        <v>13032967</v>
      </c>
      <c r="DS317" s="32">
        <v>250000</v>
      </c>
      <c r="DT317" s="32">
        <v>250000</v>
      </c>
      <c r="DU317" s="32">
        <v>0</v>
      </c>
      <c r="DW317" s="32">
        <v>95000</v>
      </c>
      <c r="DX317" s="38">
        <v>2826</v>
      </c>
      <c r="DY317" s="36">
        <v>12322955</v>
      </c>
      <c r="DZ317" s="36">
        <v>26250</v>
      </c>
      <c r="EA317" s="38">
        <v>249800</v>
      </c>
      <c r="EB317" s="32">
        <v>0</v>
      </c>
      <c r="ED317" s="32">
        <v>118700</v>
      </c>
      <c r="EE317" s="32">
        <v>1329</v>
      </c>
      <c r="EF317" s="32">
        <v>12807109</v>
      </c>
      <c r="EG317" s="32">
        <v>26250</v>
      </c>
      <c r="EH317" s="32">
        <v>249400</v>
      </c>
      <c r="EI317" s="32">
        <v>0</v>
      </c>
      <c r="EK317" s="32">
        <v>118700</v>
      </c>
      <c r="EL317" s="32">
        <v>2773</v>
      </c>
      <c r="EM317" s="32">
        <v>12369943</v>
      </c>
      <c r="EN317" s="32">
        <v>26250</v>
      </c>
      <c r="EO317" s="32">
        <v>549800</v>
      </c>
      <c r="EP317" s="32">
        <v>0</v>
      </c>
      <c r="ER317" s="32">
        <v>118700</v>
      </c>
      <c r="ES317" s="32">
        <v>1318</v>
      </c>
      <c r="ET317" s="32">
        <v>12553727</v>
      </c>
      <c r="EU317" s="32">
        <v>26250</v>
      </c>
      <c r="EV317" s="32">
        <v>1653714</v>
      </c>
      <c r="EW317" s="32">
        <v>0</v>
      </c>
      <c r="EY317" s="32">
        <v>118700</v>
      </c>
      <c r="EZ317" s="32">
        <v>2541.25</v>
      </c>
      <c r="FA317" s="32">
        <v>8125127</v>
      </c>
      <c r="FB317" s="32">
        <v>26250</v>
      </c>
      <c r="FC317" s="32">
        <v>6872450</v>
      </c>
      <c r="FD317" s="32">
        <v>0</v>
      </c>
      <c r="FF317" s="32">
        <v>153700</v>
      </c>
      <c r="FG317" s="32">
        <v>124</v>
      </c>
      <c r="FH317" s="32">
        <v>15187900</v>
      </c>
      <c r="FI317" s="32">
        <v>26250</v>
      </c>
      <c r="FJ317" s="32">
        <v>403500</v>
      </c>
      <c r="FK317" s="32">
        <v>0</v>
      </c>
      <c r="FL317" s="32"/>
      <c r="FM317" s="32">
        <v>157295</v>
      </c>
      <c r="FN317" s="32">
        <v>3011</v>
      </c>
      <c r="FO317" s="5">
        <v>15275408</v>
      </c>
      <c r="FP317" s="5">
        <v>434331</v>
      </c>
      <c r="FQ317" s="5">
        <v>602556</v>
      </c>
      <c r="FR317" s="5">
        <v>0</v>
      </c>
      <c r="FS317" s="5">
        <v>0</v>
      </c>
      <c r="FT317" s="5">
        <v>157295</v>
      </c>
      <c r="FU317" s="5">
        <v>1544</v>
      </c>
      <c r="FV317" s="5">
        <v>14683352</v>
      </c>
      <c r="FW317" s="5">
        <v>480259</v>
      </c>
      <c r="FX317" s="5">
        <v>1598099</v>
      </c>
      <c r="FY317" s="5">
        <v>0</v>
      </c>
      <c r="FZ317" s="5">
        <v>0</v>
      </c>
      <c r="GA317" s="5">
        <v>157420</v>
      </c>
      <c r="GB317" s="5">
        <v>13524</v>
      </c>
      <c r="GC317" s="5">
        <v>14545213</v>
      </c>
      <c r="GD317" s="5">
        <v>772788</v>
      </c>
      <c r="GE317" s="5">
        <v>2187475.21</v>
      </c>
      <c r="GF317" s="5">
        <v>0</v>
      </c>
      <c r="GG317" s="5">
        <v>0</v>
      </c>
      <c r="GH317" s="5">
        <v>199970</v>
      </c>
      <c r="GI317" s="5">
        <v>13565</v>
      </c>
      <c r="GJ317" s="5">
        <f>INDEX(Sheet1!$D$2:$D$434,MATCH(Data!B317,Sheet1!$B$2:$B$434,0))</f>
        <v>14595252</v>
      </c>
      <c r="GK317" s="5">
        <f>INDEX(Sheet1!$E$2:$E$434,MATCH(Data!B317,Sheet1!$B$2:$B$434,0))</f>
        <v>518028.95</v>
      </c>
      <c r="GL317" s="5">
        <f>INDEX(Sheet1!$H$2:$H$434,MATCH(Data!B317,Sheet1!$B$2:$B$434,0))</f>
        <v>2930000</v>
      </c>
      <c r="GM317" s="5">
        <f>INDEX(Sheet1!$K$2:$K$434,MATCH(Data!B317,Sheet1!$B$2:$B$434,0))</f>
        <v>0</v>
      </c>
      <c r="GN317" s="5">
        <f>INDEX(Sheet1!$F$2:$F$434,MATCH(Data!B317,Sheet1!$B$2:$B$434,0))</f>
        <v>0</v>
      </c>
      <c r="GO317" s="5">
        <f>INDEX(Sheet1!$I$2:$I$434,MATCH(Data!B317,Sheet1!$B$2:$B$434,0))</f>
        <v>208270</v>
      </c>
      <c r="GP317" s="5">
        <f>INDEX(Sheet1!$J$2:$J$434,MATCH(Data!B317,Sheet1!$B$2:$B$434,0))</f>
        <v>13990.61</v>
      </c>
      <c r="GQ317" s="5">
        <v>14026685.91</v>
      </c>
      <c r="GR317" s="5">
        <v>566070.09</v>
      </c>
      <c r="GS317" s="5">
        <v>3372038</v>
      </c>
      <c r="GT317" s="5">
        <v>0</v>
      </c>
      <c r="GU317" s="5">
        <v>0</v>
      </c>
      <c r="GV317" s="5">
        <v>210920</v>
      </c>
      <c r="GW317" s="5">
        <v>4228.29</v>
      </c>
    </row>
    <row r="318" spans="1:205" ht="12.75">
      <c r="A318" s="32">
        <v>4820</v>
      </c>
      <c r="B318" s="32" t="s">
        <v>399</v>
      </c>
      <c r="C318" s="32">
        <v>2488778</v>
      </c>
      <c r="D318" s="32">
        <v>0</v>
      </c>
      <c r="E318" s="32">
        <v>51210</v>
      </c>
      <c r="F318" s="32">
        <v>0</v>
      </c>
      <c r="G318" s="32">
        <v>100</v>
      </c>
      <c r="H318" s="32">
        <v>0</v>
      </c>
      <c r="I318" s="32">
        <v>0</v>
      </c>
      <c r="J318" s="32">
        <v>2485482</v>
      </c>
      <c r="K318" s="32">
        <v>0</v>
      </c>
      <c r="L318" s="32">
        <v>48374.49</v>
      </c>
      <c r="M318" s="32">
        <v>0</v>
      </c>
      <c r="N318" s="32">
        <v>100</v>
      </c>
      <c r="O318" s="32">
        <v>0</v>
      </c>
      <c r="P318" s="32">
        <v>0</v>
      </c>
      <c r="Q318" s="32">
        <v>2528967</v>
      </c>
      <c r="R318" s="32">
        <v>0</v>
      </c>
      <c r="S318" s="32">
        <v>47226</v>
      </c>
      <c r="T318" s="32">
        <v>0</v>
      </c>
      <c r="U318" s="32">
        <v>100</v>
      </c>
      <c r="V318" s="32">
        <v>0</v>
      </c>
      <c r="W318" s="32">
        <v>0</v>
      </c>
      <c r="X318" s="32">
        <v>2164956</v>
      </c>
      <c r="Y318" s="32">
        <v>0</v>
      </c>
      <c r="Z318" s="32">
        <v>45951</v>
      </c>
      <c r="AA318" s="32">
        <v>0</v>
      </c>
      <c r="AB318" s="32">
        <v>0</v>
      </c>
      <c r="AC318" s="32">
        <v>0</v>
      </c>
      <c r="AD318" s="32">
        <v>0</v>
      </c>
      <c r="AE318" s="32">
        <v>1977130</v>
      </c>
      <c r="AF318" s="32">
        <v>0</v>
      </c>
      <c r="AG318" s="32">
        <v>44691</v>
      </c>
      <c r="AH318" s="32">
        <v>0</v>
      </c>
      <c r="AI318" s="32">
        <v>168083</v>
      </c>
      <c r="AJ318" s="32">
        <v>0</v>
      </c>
      <c r="AK318" s="32">
        <v>0</v>
      </c>
      <c r="AL318" s="32">
        <v>2213984</v>
      </c>
      <c r="AM318" s="32">
        <v>0</v>
      </c>
      <c r="AN318" s="32">
        <v>165990</v>
      </c>
      <c r="AO318" s="32">
        <v>0</v>
      </c>
      <c r="AP318" s="32">
        <v>0</v>
      </c>
      <c r="AQ318" s="32">
        <v>0</v>
      </c>
      <c r="AR318" s="32">
        <v>0</v>
      </c>
      <c r="AS318" s="32">
        <v>2308566</v>
      </c>
      <c r="AT318" s="32">
        <v>0</v>
      </c>
      <c r="AU318" s="32">
        <v>225460</v>
      </c>
      <c r="AV318" s="32">
        <v>0</v>
      </c>
      <c r="AW318" s="32">
        <v>0</v>
      </c>
      <c r="AX318" s="32">
        <v>0</v>
      </c>
      <c r="AY318" s="32">
        <v>0</v>
      </c>
      <c r="AZ318" s="32">
        <v>2214464</v>
      </c>
      <c r="BA318" s="32">
        <v>0</v>
      </c>
      <c r="BB318" s="32">
        <v>230030</v>
      </c>
      <c r="BC318" s="32">
        <v>0</v>
      </c>
      <c r="BD318" s="32">
        <v>0</v>
      </c>
      <c r="BE318" s="32">
        <v>0</v>
      </c>
      <c r="BF318" s="32">
        <v>0</v>
      </c>
      <c r="BG318" s="32">
        <v>2423226</v>
      </c>
      <c r="BH318" s="32">
        <v>0</v>
      </c>
      <c r="BI318" s="32">
        <v>233915</v>
      </c>
      <c r="BJ318" s="32">
        <v>0</v>
      </c>
      <c r="BK318" s="32">
        <v>0</v>
      </c>
      <c r="BL318" s="32">
        <v>0</v>
      </c>
      <c r="BM318" s="32">
        <v>0</v>
      </c>
      <c r="BN318" s="32">
        <v>2561567</v>
      </c>
      <c r="BO318" s="32">
        <v>0</v>
      </c>
      <c r="BP318" s="32">
        <v>240528</v>
      </c>
      <c r="BQ318" s="32">
        <v>0</v>
      </c>
      <c r="BR318" s="32">
        <v>0</v>
      </c>
      <c r="BS318" s="32">
        <v>0</v>
      </c>
      <c r="BT318" s="32">
        <v>0</v>
      </c>
      <c r="BU318" s="32">
        <v>2756318</v>
      </c>
      <c r="BV318" s="32">
        <v>0</v>
      </c>
      <c r="BW318" s="32">
        <v>245928</v>
      </c>
      <c r="BX318" s="32">
        <v>0</v>
      </c>
      <c r="BY318" s="32">
        <v>0</v>
      </c>
      <c r="BZ318" s="32">
        <v>0</v>
      </c>
      <c r="CA318" s="32">
        <v>0</v>
      </c>
      <c r="CB318" s="32">
        <v>2691869</v>
      </c>
      <c r="CC318" s="32">
        <v>0</v>
      </c>
      <c r="CD318" s="32">
        <v>251478</v>
      </c>
      <c r="CE318" s="32">
        <v>0</v>
      </c>
      <c r="CF318" s="32">
        <v>0</v>
      </c>
      <c r="CG318" s="32">
        <v>0</v>
      </c>
      <c r="CH318" s="32">
        <v>0</v>
      </c>
      <c r="CI318" s="32">
        <v>2921606</v>
      </c>
      <c r="CK318" s="32">
        <v>177585</v>
      </c>
      <c r="CL318" s="32">
        <v>0</v>
      </c>
      <c r="CO318" s="32">
        <v>0</v>
      </c>
      <c r="CP318" s="32">
        <v>3114892</v>
      </c>
      <c r="CR318" s="32">
        <v>176610</v>
      </c>
      <c r="CS318" s="32">
        <v>0</v>
      </c>
      <c r="CV318" s="32">
        <v>0</v>
      </c>
      <c r="CW318" s="32">
        <v>2842892</v>
      </c>
      <c r="CY318" s="32">
        <v>180290</v>
      </c>
      <c r="CZ318" s="32">
        <v>0</v>
      </c>
      <c r="DB318" s="32">
        <v>12000</v>
      </c>
      <c r="DC318" s="32">
        <v>617</v>
      </c>
      <c r="DD318" s="32">
        <v>3118160</v>
      </c>
      <c r="DF318" s="32">
        <v>178270</v>
      </c>
      <c r="DG318" s="32">
        <v>0</v>
      </c>
      <c r="DI318" s="32">
        <v>24000</v>
      </c>
      <c r="DJ318" s="32">
        <v>793</v>
      </c>
      <c r="DK318" s="32">
        <v>3286996</v>
      </c>
      <c r="DM318" s="32">
        <v>180872</v>
      </c>
      <c r="DN318" s="32">
        <v>0</v>
      </c>
      <c r="DP318" s="32">
        <v>29000</v>
      </c>
      <c r="DQ318" s="32">
        <v>1738</v>
      </c>
      <c r="DR318" s="32">
        <v>3297726</v>
      </c>
      <c r="DS318" s="32">
        <v>60684</v>
      </c>
      <c r="DT318" s="32">
        <v>177785</v>
      </c>
      <c r="DU318" s="32">
        <v>0</v>
      </c>
      <c r="DW318" s="32">
        <v>31000</v>
      </c>
      <c r="DX318" s="38">
        <v>708</v>
      </c>
      <c r="DY318" s="36">
        <v>3081637</v>
      </c>
      <c r="DZ318" s="36">
        <v>58672</v>
      </c>
      <c r="EA318" s="38">
        <v>179361</v>
      </c>
      <c r="EB318" s="32">
        <v>0</v>
      </c>
      <c r="ED318" s="32">
        <v>51000</v>
      </c>
      <c r="EE318" s="32">
        <v>500</v>
      </c>
      <c r="EF318" s="32">
        <v>3310605</v>
      </c>
      <c r="EG318" s="32">
        <v>48326</v>
      </c>
      <c r="EI318" s="32">
        <v>0</v>
      </c>
      <c r="EK318" s="32">
        <v>51000</v>
      </c>
      <c r="EL318" s="32">
        <v>796</v>
      </c>
      <c r="EM318" s="32">
        <v>3221201</v>
      </c>
      <c r="EN318" s="32">
        <v>46762</v>
      </c>
      <c r="EP318" s="32">
        <v>0</v>
      </c>
      <c r="EQ318" s="32">
        <v>38000</v>
      </c>
      <c r="ER318" s="32">
        <v>51000</v>
      </c>
      <c r="ES318" s="32">
        <v>251</v>
      </c>
      <c r="ET318" s="32">
        <v>2256162</v>
      </c>
      <c r="EU318" s="32">
        <v>50052</v>
      </c>
      <c r="EW318" s="32">
        <v>0</v>
      </c>
      <c r="EX318" s="32">
        <v>1000000</v>
      </c>
      <c r="EY318" s="32">
        <v>51000</v>
      </c>
      <c r="FA318" s="32">
        <v>2859596</v>
      </c>
      <c r="FB318" s="32">
        <v>46618</v>
      </c>
      <c r="FD318" s="32">
        <v>0</v>
      </c>
      <c r="FE318" s="32">
        <v>400000</v>
      </c>
      <c r="FF318" s="32">
        <v>51000</v>
      </c>
      <c r="FH318" s="32">
        <v>3494265</v>
      </c>
      <c r="FI318" s="32">
        <v>193776</v>
      </c>
      <c r="FK318" s="32">
        <v>0</v>
      </c>
      <c r="FL318" s="32">
        <v>100000</v>
      </c>
      <c r="FM318" s="32"/>
      <c r="FO318" s="5">
        <v>3592766</v>
      </c>
      <c r="FP318" s="5">
        <v>199082</v>
      </c>
      <c r="FQ318" s="5">
        <v>0</v>
      </c>
      <c r="FR318" s="5">
        <v>0</v>
      </c>
      <c r="FS318" s="5">
        <v>25000</v>
      </c>
      <c r="FT318" s="5">
        <v>0</v>
      </c>
      <c r="FU318" s="5">
        <v>0</v>
      </c>
      <c r="GC318" s="5" t="s">
        <v>673</v>
      </c>
      <c r="GD318" s="5" t="s">
        <v>673</v>
      </c>
      <c r="GE318" s="5" t="s">
        <v>673</v>
      </c>
      <c r="GF318" s="5" t="s">
        <v>673</v>
      </c>
      <c r="GG318" s="5" t="s">
        <v>673</v>
      </c>
      <c r="GH318" s="5" t="s">
        <v>673</v>
      </c>
      <c r="GI318" s="5" t="s">
        <v>673</v>
      </c>
      <c r="GQ318" s="5">
        <v>0</v>
      </c>
      <c r="GR318" s="5">
        <v>0</v>
      </c>
      <c r="GS318" s="5">
        <v>0</v>
      </c>
      <c r="GT318" s="5">
        <v>0</v>
      </c>
      <c r="GU318" s="5">
        <v>0</v>
      </c>
      <c r="GV318" s="5">
        <v>0</v>
      </c>
      <c r="GW318" s="5">
        <v>0</v>
      </c>
    </row>
    <row r="319" spans="1:205" ht="12.75">
      <c r="A319" s="32">
        <v>4851</v>
      </c>
      <c r="B319" s="32" t="s">
        <v>400</v>
      </c>
      <c r="C319" s="32">
        <v>4195467</v>
      </c>
      <c r="D319" s="32">
        <v>0</v>
      </c>
      <c r="E319" s="32">
        <v>607551</v>
      </c>
      <c r="F319" s="32">
        <v>0</v>
      </c>
      <c r="G319" s="32">
        <v>0</v>
      </c>
      <c r="H319" s="32">
        <v>0</v>
      </c>
      <c r="I319" s="32">
        <v>0</v>
      </c>
      <c r="J319" s="32">
        <v>3912115</v>
      </c>
      <c r="K319" s="32">
        <v>0</v>
      </c>
      <c r="L319" s="32">
        <v>1148315</v>
      </c>
      <c r="M319" s="32">
        <v>0</v>
      </c>
      <c r="N319" s="32">
        <v>0</v>
      </c>
      <c r="O319" s="32">
        <v>0</v>
      </c>
      <c r="P319" s="32">
        <v>0</v>
      </c>
      <c r="Q319" s="32">
        <v>3880123</v>
      </c>
      <c r="R319" s="32">
        <v>0</v>
      </c>
      <c r="S319" s="32">
        <v>1302038</v>
      </c>
      <c r="T319" s="32">
        <v>0</v>
      </c>
      <c r="U319" s="32">
        <v>0</v>
      </c>
      <c r="V319" s="32">
        <v>0</v>
      </c>
      <c r="W319" s="32">
        <v>0</v>
      </c>
      <c r="X319" s="32">
        <v>2477522</v>
      </c>
      <c r="Y319" s="32">
        <v>0</v>
      </c>
      <c r="Z319" s="32">
        <v>1636670</v>
      </c>
      <c r="AA319" s="32">
        <v>0</v>
      </c>
      <c r="AB319" s="32">
        <v>0</v>
      </c>
      <c r="AC319" s="32">
        <v>0</v>
      </c>
      <c r="AD319" s="32">
        <v>0</v>
      </c>
      <c r="AE319" s="32">
        <v>2499993</v>
      </c>
      <c r="AF319" s="32">
        <v>0</v>
      </c>
      <c r="AG319" s="32">
        <v>1760451</v>
      </c>
      <c r="AH319" s="32">
        <v>0</v>
      </c>
      <c r="AI319" s="32">
        <v>0</v>
      </c>
      <c r="AJ319" s="32">
        <v>0</v>
      </c>
      <c r="AK319" s="32">
        <v>0</v>
      </c>
      <c r="AL319" s="32">
        <v>2756298</v>
      </c>
      <c r="AM319" s="32">
        <v>0</v>
      </c>
      <c r="AN319" s="32">
        <v>1836021</v>
      </c>
      <c r="AO319" s="32">
        <v>0</v>
      </c>
      <c r="AP319" s="32">
        <v>0</v>
      </c>
      <c r="AQ319" s="32">
        <v>0</v>
      </c>
      <c r="AR319" s="32">
        <v>0</v>
      </c>
      <c r="AS319" s="32">
        <v>2959590</v>
      </c>
      <c r="AT319" s="32">
        <v>0</v>
      </c>
      <c r="AU319" s="32">
        <v>1881054</v>
      </c>
      <c r="AV319" s="32">
        <v>0</v>
      </c>
      <c r="AW319" s="32">
        <v>0</v>
      </c>
      <c r="AX319" s="32">
        <v>0</v>
      </c>
      <c r="AY319" s="32">
        <v>0</v>
      </c>
      <c r="AZ319" s="32">
        <v>2926422</v>
      </c>
      <c r="BA319" s="32">
        <v>0</v>
      </c>
      <c r="BB319" s="32">
        <v>1949621</v>
      </c>
      <c r="BC319" s="32">
        <v>0</v>
      </c>
      <c r="BD319" s="32">
        <v>0</v>
      </c>
      <c r="BE319" s="32">
        <v>0</v>
      </c>
      <c r="BF319" s="32">
        <v>0</v>
      </c>
      <c r="BG319" s="32">
        <v>3355161</v>
      </c>
      <c r="BH319" s="32">
        <v>0</v>
      </c>
      <c r="BI319" s="32">
        <v>2224934</v>
      </c>
      <c r="BJ319" s="32">
        <v>0</v>
      </c>
      <c r="BK319" s="32">
        <v>0</v>
      </c>
      <c r="BL319" s="32">
        <v>0</v>
      </c>
      <c r="BM319" s="32">
        <v>0</v>
      </c>
      <c r="BN319" s="32">
        <v>3278359</v>
      </c>
      <c r="BO319" s="32">
        <v>0</v>
      </c>
      <c r="BP319" s="32">
        <v>2285071</v>
      </c>
      <c r="BQ319" s="32">
        <v>0</v>
      </c>
      <c r="BR319" s="32">
        <v>0</v>
      </c>
      <c r="BS319" s="32">
        <v>0</v>
      </c>
      <c r="BT319" s="32">
        <v>0</v>
      </c>
      <c r="BU319" s="32">
        <v>3271872</v>
      </c>
      <c r="BV319" s="32">
        <v>0</v>
      </c>
      <c r="BW319" s="32">
        <v>2298477</v>
      </c>
      <c r="BX319" s="32">
        <v>0</v>
      </c>
      <c r="BY319" s="32">
        <v>0</v>
      </c>
      <c r="BZ319" s="32">
        <v>0</v>
      </c>
      <c r="CA319" s="32">
        <v>0</v>
      </c>
      <c r="CB319" s="32">
        <v>3534928</v>
      </c>
      <c r="CC319" s="32">
        <v>0</v>
      </c>
      <c r="CD319" s="32">
        <v>2341813</v>
      </c>
      <c r="CE319" s="32">
        <v>0</v>
      </c>
      <c r="CF319" s="32">
        <v>0</v>
      </c>
      <c r="CG319" s="32">
        <v>0</v>
      </c>
      <c r="CH319" s="32">
        <v>0</v>
      </c>
      <c r="CI319" s="32">
        <v>3208163</v>
      </c>
      <c r="CK319" s="32">
        <v>2463050</v>
      </c>
      <c r="CL319" s="32">
        <v>0</v>
      </c>
      <c r="CO319" s="32">
        <v>0</v>
      </c>
      <c r="CP319" s="32">
        <v>3365449</v>
      </c>
      <c r="CR319" s="32">
        <v>2570988</v>
      </c>
      <c r="CS319" s="32">
        <v>0</v>
      </c>
      <c r="CV319" s="32">
        <v>1167</v>
      </c>
      <c r="CW319" s="32">
        <v>3259645</v>
      </c>
      <c r="CY319" s="32">
        <v>2636463</v>
      </c>
      <c r="CZ319" s="32">
        <v>0</v>
      </c>
      <c r="DC319" s="32">
        <v>911</v>
      </c>
      <c r="DD319" s="32">
        <v>3367324</v>
      </c>
      <c r="DF319" s="32">
        <v>2715100</v>
      </c>
      <c r="DG319" s="32">
        <v>0</v>
      </c>
      <c r="DI319" s="32">
        <v>26000</v>
      </c>
      <c r="DJ319" s="32">
        <v>3012</v>
      </c>
      <c r="DK319" s="32">
        <v>4229878</v>
      </c>
      <c r="DM319" s="32">
        <v>1971392</v>
      </c>
      <c r="DN319" s="32">
        <v>0</v>
      </c>
      <c r="DP319" s="32">
        <v>26000</v>
      </c>
      <c r="DQ319" s="32">
        <v>1012</v>
      </c>
      <c r="DR319" s="32">
        <v>4514678</v>
      </c>
      <c r="DT319" s="32">
        <v>610500</v>
      </c>
      <c r="DU319" s="32">
        <v>0</v>
      </c>
      <c r="DW319" s="32">
        <v>26000</v>
      </c>
      <c r="DX319" s="38">
        <v>4240</v>
      </c>
      <c r="DY319" s="36">
        <v>4372596</v>
      </c>
      <c r="DZ319" s="36">
        <v>27313</v>
      </c>
      <c r="EA319" s="35"/>
      <c r="EB319" s="32">
        <v>0</v>
      </c>
      <c r="ED319" s="32">
        <v>26000</v>
      </c>
      <c r="EE319" s="32">
        <v>793</v>
      </c>
      <c r="EF319" s="32">
        <v>4978256</v>
      </c>
      <c r="EG319" s="32">
        <v>159131</v>
      </c>
      <c r="EI319" s="32">
        <v>0</v>
      </c>
      <c r="EK319" s="32">
        <v>26000</v>
      </c>
      <c r="EL319" s="32">
        <v>3161</v>
      </c>
      <c r="EM319" s="32">
        <v>4607399</v>
      </c>
      <c r="EN319" s="32">
        <v>162931</v>
      </c>
      <c r="EP319" s="32">
        <v>0</v>
      </c>
      <c r="ER319" s="32">
        <v>26000</v>
      </c>
      <c r="ES319" s="32">
        <v>1808</v>
      </c>
      <c r="ET319" s="32">
        <v>4792095</v>
      </c>
      <c r="EU319" s="32">
        <v>711298</v>
      </c>
      <c r="EW319" s="32">
        <v>0</v>
      </c>
      <c r="EY319" s="32">
        <v>26000</v>
      </c>
      <c r="FA319" s="32">
        <v>4755014</v>
      </c>
      <c r="FB319" s="32">
        <v>721219</v>
      </c>
      <c r="FD319" s="32">
        <v>0</v>
      </c>
      <c r="FF319" s="32">
        <v>26000</v>
      </c>
      <c r="FH319" s="32">
        <v>4871076</v>
      </c>
      <c r="FI319" s="32">
        <v>730294</v>
      </c>
      <c r="FJ319" s="32">
        <v>89349</v>
      </c>
      <c r="FK319" s="32">
        <v>0</v>
      </c>
      <c r="FM319" s="32">
        <v>26000</v>
      </c>
      <c r="FO319" s="5">
        <v>4713807</v>
      </c>
      <c r="FP319" s="5">
        <v>613777</v>
      </c>
      <c r="FQ319" s="5">
        <v>223813</v>
      </c>
      <c r="FR319" s="5">
        <v>0</v>
      </c>
      <c r="FS319" s="5">
        <v>0</v>
      </c>
      <c r="FT319" s="5">
        <v>26000</v>
      </c>
      <c r="FU319" s="5">
        <v>0</v>
      </c>
      <c r="FV319" s="5">
        <v>4880057</v>
      </c>
      <c r="FW319" s="5">
        <v>612342</v>
      </c>
      <c r="FX319" s="5">
        <v>223813</v>
      </c>
      <c r="FY319" s="5">
        <v>0</v>
      </c>
      <c r="FZ319" s="5">
        <v>0</v>
      </c>
      <c r="GA319" s="5">
        <v>26000</v>
      </c>
      <c r="GB319" s="5">
        <v>0</v>
      </c>
      <c r="GC319" s="5">
        <v>5011798</v>
      </c>
      <c r="GD319" s="5">
        <v>634577</v>
      </c>
      <c r="GE319" s="5">
        <v>223813</v>
      </c>
      <c r="GF319" s="5">
        <v>0</v>
      </c>
      <c r="GG319" s="5">
        <v>0</v>
      </c>
      <c r="GH319" s="5">
        <v>26000</v>
      </c>
      <c r="GI319" s="5">
        <v>0</v>
      </c>
      <c r="GJ319" s="5">
        <f>INDEX(Sheet1!$D$2:$D$434,MATCH(Data!B319,Sheet1!$B$2:$B$434,0))</f>
        <v>4626265</v>
      </c>
      <c r="GK319" s="5">
        <f>INDEX(Sheet1!$E$2:$E$434,MATCH(Data!B319,Sheet1!$B$2:$B$434,0))</f>
        <v>798389</v>
      </c>
      <c r="GL319" s="5">
        <f>INDEX(Sheet1!$H$2:$H$434,MATCH(Data!B319,Sheet1!$B$2:$B$434,0))</f>
        <v>223813</v>
      </c>
      <c r="GM319" s="5">
        <f>INDEX(Sheet1!$K$2:$K$434,MATCH(Data!B319,Sheet1!$B$2:$B$434,0))</f>
        <v>0</v>
      </c>
      <c r="GN319" s="5">
        <f>INDEX(Sheet1!$F$2:$F$434,MATCH(Data!B319,Sheet1!$B$2:$B$434,0))</f>
        <v>0</v>
      </c>
      <c r="GO319" s="5">
        <f>INDEX(Sheet1!$I$2:$I$434,MATCH(Data!B319,Sheet1!$B$2:$B$434,0))</f>
        <v>26000</v>
      </c>
      <c r="GP319" s="5">
        <f>INDEX(Sheet1!$J$2:$J$434,MATCH(Data!B319,Sheet1!$B$2:$B$434,0))</f>
        <v>0</v>
      </c>
      <c r="GQ319" s="5">
        <v>6174845</v>
      </c>
      <c r="GR319" s="5">
        <v>768483</v>
      </c>
      <c r="GS319" s="5">
        <v>375928</v>
      </c>
      <c r="GT319" s="5">
        <v>0</v>
      </c>
      <c r="GU319" s="5">
        <v>0</v>
      </c>
      <c r="GV319" s="5">
        <v>32000</v>
      </c>
      <c r="GW319" s="5">
        <v>0</v>
      </c>
    </row>
    <row r="320" spans="1:205" ht="12.75">
      <c r="A320" s="32">
        <v>3122</v>
      </c>
      <c r="B320" s="32" t="s">
        <v>401</v>
      </c>
      <c r="C320" s="32">
        <v>1105721</v>
      </c>
      <c r="D320" s="32">
        <v>0</v>
      </c>
      <c r="E320" s="32">
        <v>53373</v>
      </c>
      <c r="F320" s="32">
        <v>0</v>
      </c>
      <c r="G320" s="32">
        <v>0</v>
      </c>
      <c r="H320" s="32">
        <v>0</v>
      </c>
      <c r="I320" s="32">
        <v>0</v>
      </c>
      <c r="J320" s="32">
        <v>1151876</v>
      </c>
      <c r="K320" s="32">
        <v>0</v>
      </c>
      <c r="L320" s="32">
        <v>52391</v>
      </c>
      <c r="M320" s="32">
        <v>0</v>
      </c>
      <c r="N320" s="32">
        <v>0</v>
      </c>
      <c r="O320" s="32">
        <v>0</v>
      </c>
      <c r="P320" s="32">
        <v>0</v>
      </c>
      <c r="Q320" s="32">
        <v>1193152</v>
      </c>
      <c r="R320" s="32">
        <v>0</v>
      </c>
      <c r="S320" s="32">
        <v>20395</v>
      </c>
      <c r="T320" s="32">
        <v>0</v>
      </c>
      <c r="U320" s="32">
        <v>0</v>
      </c>
      <c r="V320" s="32">
        <v>0</v>
      </c>
      <c r="W320" s="32">
        <v>0</v>
      </c>
      <c r="X320" s="32">
        <v>999841</v>
      </c>
      <c r="Y320" s="32">
        <v>0</v>
      </c>
      <c r="Z320" s="32">
        <v>0</v>
      </c>
      <c r="AA320" s="32">
        <v>0</v>
      </c>
      <c r="AB320" s="32">
        <v>0</v>
      </c>
      <c r="AC320" s="32">
        <v>0</v>
      </c>
      <c r="AD320" s="32">
        <v>0</v>
      </c>
      <c r="AE320" s="32">
        <v>1114005</v>
      </c>
      <c r="AF320" s="32">
        <v>0</v>
      </c>
      <c r="AG320" s="32">
        <v>230226</v>
      </c>
      <c r="AH320" s="32">
        <v>0</v>
      </c>
      <c r="AI320" s="32">
        <v>0</v>
      </c>
      <c r="AJ320" s="32">
        <v>0</v>
      </c>
      <c r="AK320" s="32">
        <v>0</v>
      </c>
      <c r="AL320" s="32">
        <v>1186318</v>
      </c>
      <c r="AM320" s="32">
        <v>0</v>
      </c>
      <c r="AN320" s="32">
        <v>262283</v>
      </c>
      <c r="AO320" s="32">
        <v>0</v>
      </c>
      <c r="AP320" s="32">
        <v>0</v>
      </c>
      <c r="AQ320" s="32">
        <v>0</v>
      </c>
      <c r="AR320" s="32">
        <v>0</v>
      </c>
      <c r="AS320" s="32">
        <v>1206431</v>
      </c>
      <c r="AT320" s="32">
        <v>32691</v>
      </c>
      <c r="AU320" s="32">
        <v>286745</v>
      </c>
      <c r="AV320" s="32">
        <v>0</v>
      </c>
      <c r="AW320" s="32">
        <v>0</v>
      </c>
      <c r="AX320" s="32">
        <v>0</v>
      </c>
      <c r="AY320" s="32">
        <v>0</v>
      </c>
      <c r="AZ320" s="32">
        <v>1274928</v>
      </c>
      <c r="BA320" s="32">
        <v>8887</v>
      </c>
      <c r="BB320" s="32">
        <v>310133</v>
      </c>
      <c r="BC320" s="32">
        <v>0</v>
      </c>
      <c r="BD320" s="32">
        <v>0</v>
      </c>
      <c r="BE320" s="32">
        <v>0</v>
      </c>
      <c r="BF320" s="32">
        <v>0</v>
      </c>
      <c r="BG320" s="32">
        <v>1209832</v>
      </c>
      <c r="BH320" s="32">
        <v>112777</v>
      </c>
      <c r="BI320" s="32">
        <v>356058</v>
      </c>
      <c r="BJ320" s="32">
        <v>0</v>
      </c>
      <c r="BK320" s="32">
        <v>0</v>
      </c>
      <c r="BL320" s="32">
        <v>0</v>
      </c>
      <c r="BM320" s="32">
        <v>0</v>
      </c>
      <c r="BN320" s="32">
        <v>1258302</v>
      </c>
      <c r="BO320" s="32">
        <v>112727</v>
      </c>
      <c r="BP320" s="32">
        <v>379157</v>
      </c>
      <c r="BQ320" s="32">
        <v>0</v>
      </c>
      <c r="BR320" s="32">
        <v>0</v>
      </c>
      <c r="BS320" s="32">
        <v>0</v>
      </c>
      <c r="BT320" s="32">
        <v>66</v>
      </c>
      <c r="BU320" s="32">
        <v>1301342</v>
      </c>
      <c r="BV320" s="32">
        <v>144376</v>
      </c>
      <c r="BW320" s="32">
        <v>419857</v>
      </c>
      <c r="BX320" s="32">
        <v>0</v>
      </c>
      <c r="BY320" s="32">
        <v>0</v>
      </c>
      <c r="BZ320" s="32">
        <v>0</v>
      </c>
      <c r="CA320" s="32">
        <v>0</v>
      </c>
      <c r="CB320" s="32">
        <v>1457217</v>
      </c>
      <c r="CC320" s="32">
        <v>102874</v>
      </c>
      <c r="CD320" s="32">
        <v>467257</v>
      </c>
      <c r="CE320" s="32">
        <v>0</v>
      </c>
      <c r="CF320" s="32">
        <v>0</v>
      </c>
      <c r="CG320" s="32">
        <v>0</v>
      </c>
      <c r="CH320" s="32">
        <v>0</v>
      </c>
      <c r="CI320" s="32">
        <v>1530935</v>
      </c>
      <c r="CJ320" s="32">
        <v>31648</v>
      </c>
      <c r="CK320" s="32">
        <v>452208</v>
      </c>
      <c r="CL320" s="32">
        <v>0</v>
      </c>
      <c r="CO320" s="32">
        <v>0</v>
      </c>
      <c r="CP320" s="32">
        <v>1709766</v>
      </c>
      <c r="CQ320" s="32">
        <v>81201</v>
      </c>
      <c r="CR320" s="32">
        <v>450258</v>
      </c>
      <c r="CS320" s="32">
        <v>0</v>
      </c>
      <c r="CV320" s="32">
        <v>0</v>
      </c>
      <c r="CW320" s="32">
        <v>2012361</v>
      </c>
      <c r="CX320" s="32">
        <v>104651</v>
      </c>
      <c r="CY320" s="32">
        <v>446833</v>
      </c>
      <c r="CZ320" s="32">
        <v>0</v>
      </c>
      <c r="DC320" s="32">
        <v>0</v>
      </c>
      <c r="DD320" s="32">
        <v>1994743</v>
      </c>
      <c r="DE320" s="32">
        <v>112770</v>
      </c>
      <c r="DF320" s="32">
        <v>452158</v>
      </c>
      <c r="DG320" s="32">
        <v>0</v>
      </c>
      <c r="DK320" s="32">
        <v>2219139.25</v>
      </c>
      <c r="DL320" s="32">
        <v>84991.25</v>
      </c>
      <c r="DM320" s="32">
        <v>451682.5</v>
      </c>
      <c r="DN320" s="32">
        <v>0</v>
      </c>
      <c r="DR320" s="32">
        <v>2160549.75</v>
      </c>
      <c r="DS320" s="32">
        <v>84991.25</v>
      </c>
      <c r="DT320" s="32">
        <v>454945</v>
      </c>
      <c r="DU320" s="32">
        <v>0</v>
      </c>
      <c r="DX320" s="35"/>
      <c r="DY320" s="36">
        <v>2173903</v>
      </c>
      <c r="DZ320" s="36">
        <v>84991</v>
      </c>
      <c r="EA320" s="38">
        <v>457026</v>
      </c>
      <c r="EB320" s="32">
        <v>0</v>
      </c>
      <c r="EF320" s="32">
        <v>2394638</v>
      </c>
      <c r="EG320" s="32">
        <v>35438</v>
      </c>
      <c r="EH320" s="32">
        <v>458101</v>
      </c>
      <c r="EI320" s="32">
        <v>0</v>
      </c>
      <c r="EM320" s="32">
        <v>2306210</v>
      </c>
      <c r="EN320" s="32">
        <v>35438</v>
      </c>
      <c r="EO320" s="32">
        <v>457883</v>
      </c>
      <c r="EP320" s="32">
        <v>0</v>
      </c>
      <c r="ET320" s="32">
        <v>2053647</v>
      </c>
      <c r="EU320" s="32">
        <v>23450</v>
      </c>
      <c r="EV320" s="32">
        <v>461483</v>
      </c>
      <c r="EW320" s="32">
        <v>0</v>
      </c>
      <c r="FA320" s="32">
        <v>2233044</v>
      </c>
      <c r="FC320" s="32">
        <v>459926</v>
      </c>
      <c r="FD320" s="32">
        <v>0</v>
      </c>
      <c r="FH320" s="32">
        <v>2639390</v>
      </c>
      <c r="FI320" s="32"/>
      <c r="FJ320" s="32">
        <v>378912</v>
      </c>
      <c r="FK320" s="32">
        <v>0</v>
      </c>
      <c r="FO320" s="5">
        <v>2838028</v>
      </c>
      <c r="FP320" s="5">
        <v>0</v>
      </c>
      <c r="FQ320" s="5">
        <v>0</v>
      </c>
      <c r="FR320" s="5">
        <v>0</v>
      </c>
      <c r="FS320" s="5">
        <v>0</v>
      </c>
      <c r="FT320" s="5">
        <v>0</v>
      </c>
      <c r="FU320" s="5">
        <v>0</v>
      </c>
      <c r="FV320" s="5">
        <v>2678946</v>
      </c>
      <c r="FW320" s="5">
        <v>0</v>
      </c>
      <c r="FX320" s="5">
        <v>0</v>
      </c>
      <c r="FY320" s="5">
        <v>0</v>
      </c>
      <c r="FZ320" s="5">
        <v>0</v>
      </c>
      <c r="GA320" s="5">
        <v>0</v>
      </c>
      <c r="GB320" s="5">
        <v>0</v>
      </c>
      <c r="GC320" s="5">
        <v>2613222</v>
      </c>
      <c r="GD320" s="5">
        <v>0</v>
      </c>
      <c r="GE320" s="5">
        <v>0</v>
      </c>
      <c r="GF320" s="5">
        <v>0</v>
      </c>
      <c r="GG320" s="5">
        <v>0</v>
      </c>
      <c r="GH320" s="5">
        <v>0</v>
      </c>
      <c r="GI320" s="5">
        <v>0</v>
      </c>
      <c r="GJ320" s="5">
        <f>INDEX(Sheet1!$D$2:$D$434,MATCH(Data!B320,Sheet1!$B$2:$B$434,0))</f>
        <v>2227207</v>
      </c>
      <c r="GK320" s="5">
        <f>INDEX(Sheet1!$E$2:$E$434,MATCH(Data!B320,Sheet1!$B$2:$B$434,0))</f>
        <v>0</v>
      </c>
      <c r="GL320" s="5">
        <f>INDEX(Sheet1!$H$2:$H$434,MATCH(Data!B320,Sheet1!$B$2:$B$434,0))</f>
        <v>0</v>
      </c>
      <c r="GM320" s="5">
        <f>INDEX(Sheet1!$K$2:$K$434,MATCH(Data!B320,Sheet1!$B$2:$B$434,0))</f>
        <v>0</v>
      </c>
      <c r="GN320" s="5">
        <f>INDEX(Sheet1!$F$2:$F$434,MATCH(Data!B320,Sheet1!$B$2:$B$434,0))</f>
        <v>0</v>
      </c>
      <c r="GO320" s="5">
        <f>INDEX(Sheet1!$I$2:$I$434,MATCH(Data!B320,Sheet1!$B$2:$B$434,0))</f>
        <v>0</v>
      </c>
      <c r="GP320" s="5">
        <f>INDEX(Sheet1!$J$2:$J$434,MATCH(Data!B320,Sheet1!$B$2:$B$434,0))</f>
        <v>0</v>
      </c>
      <c r="GQ320" s="5">
        <v>2273353</v>
      </c>
      <c r="GR320" s="5">
        <v>0</v>
      </c>
      <c r="GS320" s="5">
        <v>0</v>
      </c>
      <c r="GT320" s="5">
        <v>0</v>
      </c>
      <c r="GU320" s="5">
        <v>0</v>
      </c>
      <c r="GV320" s="5">
        <v>0</v>
      </c>
      <c r="GW320" s="5">
        <v>0</v>
      </c>
    </row>
    <row r="321" spans="1:205" ht="12.75">
      <c r="A321" s="32">
        <v>4865</v>
      </c>
      <c r="B321" s="32" t="s">
        <v>402</v>
      </c>
      <c r="C321" s="32">
        <v>1008879</v>
      </c>
      <c r="D321" s="32">
        <v>0</v>
      </c>
      <c r="E321" s="32">
        <v>211816</v>
      </c>
      <c r="F321" s="32">
        <v>0</v>
      </c>
      <c r="G321" s="32">
        <v>0</v>
      </c>
      <c r="H321" s="32">
        <v>0</v>
      </c>
      <c r="I321" s="32">
        <v>0</v>
      </c>
      <c r="J321" s="32">
        <v>989897</v>
      </c>
      <c r="K321" s="32">
        <v>0</v>
      </c>
      <c r="L321" s="32">
        <v>252294</v>
      </c>
      <c r="M321" s="32">
        <v>0</v>
      </c>
      <c r="N321" s="32">
        <v>0</v>
      </c>
      <c r="O321" s="32">
        <v>0</v>
      </c>
      <c r="P321" s="32">
        <v>0</v>
      </c>
      <c r="Q321" s="32">
        <v>982449</v>
      </c>
      <c r="R321" s="32">
        <v>0</v>
      </c>
      <c r="S321" s="32">
        <v>294160</v>
      </c>
      <c r="T321" s="32">
        <v>0</v>
      </c>
      <c r="U321" s="32">
        <v>0</v>
      </c>
      <c r="V321" s="32">
        <v>0</v>
      </c>
      <c r="W321" s="32">
        <v>0</v>
      </c>
      <c r="X321" s="32">
        <v>845473</v>
      </c>
      <c r="Y321" s="32">
        <v>0</v>
      </c>
      <c r="Z321" s="32">
        <v>284500</v>
      </c>
      <c r="AA321" s="32">
        <v>0</v>
      </c>
      <c r="AB321" s="32">
        <v>0</v>
      </c>
      <c r="AC321" s="32">
        <v>0</v>
      </c>
      <c r="AD321" s="32">
        <v>0</v>
      </c>
      <c r="AE321" s="32">
        <v>912752</v>
      </c>
      <c r="AF321" s="32">
        <v>0</v>
      </c>
      <c r="AG321" s="32">
        <v>299030</v>
      </c>
      <c r="AH321" s="32">
        <v>0</v>
      </c>
      <c r="AI321" s="32">
        <v>0</v>
      </c>
      <c r="AJ321" s="32">
        <v>0</v>
      </c>
      <c r="AK321" s="32">
        <v>0</v>
      </c>
      <c r="AL321" s="32">
        <v>982158</v>
      </c>
      <c r="AM321" s="32">
        <v>0</v>
      </c>
      <c r="AN321" s="32">
        <v>300485</v>
      </c>
      <c r="AO321" s="32">
        <v>0</v>
      </c>
      <c r="AP321" s="32">
        <v>0</v>
      </c>
      <c r="AQ321" s="32">
        <v>0</v>
      </c>
      <c r="AR321" s="32">
        <v>0</v>
      </c>
      <c r="AS321" s="32">
        <v>1126462</v>
      </c>
      <c r="AT321" s="32">
        <v>0</v>
      </c>
      <c r="AU321" s="32">
        <v>301205</v>
      </c>
      <c r="AV321" s="32">
        <v>0</v>
      </c>
      <c r="AW321" s="32">
        <v>0</v>
      </c>
      <c r="AX321" s="32">
        <v>0</v>
      </c>
      <c r="AY321" s="32">
        <v>0</v>
      </c>
      <c r="AZ321" s="32">
        <v>1113837</v>
      </c>
      <c r="BA321" s="32">
        <v>0</v>
      </c>
      <c r="BB321" s="32">
        <v>301345</v>
      </c>
      <c r="BC321" s="32">
        <v>0</v>
      </c>
      <c r="BD321" s="32">
        <v>0</v>
      </c>
      <c r="BE321" s="32">
        <v>0</v>
      </c>
      <c r="BF321" s="32">
        <v>0</v>
      </c>
      <c r="BG321" s="32">
        <v>1115538</v>
      </c>
      <c r="BH321" s="32">
        <v>0</v>
      </c>
      <c r="BI321" s="32">
        <v>293790</v>
      </c>
      <c r="BJ321" s="32">
        <v>0</v>
      </c>
      <c r="BK321" s="32">
        <v>0</v>
      </c>
      <c r="BL321" s="32">
        <v>0</v>
      </c>
      <c r="BM321" s="32">
        <v>0</v>
      </c>
      <c r="BN321" s="32">
        <v>1170604</v>
      </c>
      <c r="BO321" s="32">
        <v>34000</v>
      </c>
      <c r="BP321" s="32">
        <v>292868</v>
      </c>
      <c r="BQ321" s="32">
        <v>0</v>
      </c>
      <c r="BR321" s="32">
        <v>0</v>
      </c>
      <c r="BS321" s="32">
        <v>0</v>
      </c>
      <c r="BT321" s="32">
        <v>0</v>
      </c>
      <c r="BU321" s="32">
        <v>1113727</v>
      </c>
      <c r="BV321" s="32">
        <v>34000</v>
      </c>
      <c r="BW321" s="32">
        <v>292595</v>
      </c>
      <c r="BX321" s="32">
        <v>0</v>
      </c>
      <c r="BY321" s="32">
        <v>0</v>
      </c>
      <c r="BZ321" s="32">
        <v>0</v>
      </c>
      <c r="CA321" s="32">
        <v>0</v>
      </c>
      <c r="CB321" s="32">
        <v>1773350</v>
      </c>
      <c r="CC321" s="32">
        <v>35000</v>
      </c>
      <c r="CD321" s="32">
        <v>456588</v>
      </c>
      <c r="CE321" s="32">
        <v>0</v>
      </c>
      <c r="CF321" s="32">
        <v>0</v>
      </c>
      <c r="CG321" s="32">
        <v>0</v>
      </c>
      <c r="CH321" s="32">
        <v>0</v>
      </c>
      <c r="CI321" s="32">
        <v>1618109</v>
      </c>
      <c r="CJ321" s="32">
        <v>45000</v>
      </c>
      <c r="CK321" s="32">
        <v>502141</v>
      </c>
      <c r="CL321" s="32">
        <v>0</v>
      </c>
      <c r="CO321" s="32">
        <v>0</v>
      </c>
      <c r="CP321" s="32">
        <v>1784920</v>
      </c>
      <c r="CQ321" s="32">
        <v>37388</v>
      </c>
      <c r="CR321" s="32">
        <v>531621</v>
      </c>
      <c r="CS321" s="32">
        <v>0</v>
      </c>
      <c r="CV321" s="32">
        <v>0</v>
      </c>
      <c r="CW321" s="32">
        <v>1400684</v>
      </c>
      <c r="CX321" s="32">
        <v>36533</v>
      </c>
      <c r="CY321" s="32">
        <v>591770</v>
      </c>
      <c r="CZ321" s="32">
        <v>0</v>
      </c>
      <c r="DC321" s="32">
        <v>0</v>
      </c>
      <c r="DD321" s="32">
        <v>1807641</v>
      </c>
      <c r="DE321" s="32">
        <v>40535</v>
      </c>
      <c r="DF321" s="32">
        <v>539851</v>
      </c>
      <c r="DG321" s="32">
        <v>0</v>
      </c>
      <c r="DK321" s="32">
        <v>2043282</v>
      </c>
      <c r="DL321" s="32">
        <v>39395</v>
      </c>
      <c r="DM321" s="32">
        <v>289803</v>
      </c>
      <c r="DN321" s="32">
        <v>0</v>
      </c>
      <c r="DR321" s="32">
        <v>2363254</v>
      </c>
      <c r="DS321" s="32">
        <v>38250</v>
      </c>
      <c r="DT321" s="32">
        <v>287785</v>
      </c>
      <c r="DU321" s="32">
        <v>0</v>
      </c>
      <c r="DX321" s="35"/>
      <c r="DY321" s="36">
        <v>1838620</v>
      </c>
      <c r="DZ321" s="36">
        <v>37100</v>
      </c>
      <c r="EA321" s="38">
        <v>148299</v>
      </c>
      <c r="EB321" s="32">
        <v>0</v>
      </c>
      <c r="EF321" s="32">
        <v>1736075</v>
      </c>
      <c r="EG321" s="32">
        <v>40806</v>
      </c>
      <c r="EI321" s="32">
        <v>0</v>
      </c>
      <c r="EM321" s="32">
        <v>2170478</v>
      </c>
      <c r="EN321" s="32">
        <v>52218</v>
      </c>
      <c r="EP321" s="32">
        <v>0</v>
      </c>
      <c r="ET321" s="32">
        <v>2383220</v>
      </c>
      <c r="EU321" s="32">
        <v>46534</v>
      </c>
      <c r="EW321" s="32">
        <v>0</v>
      </c>
      <c r="FA321" s="32">
        <v>2753277</v>
      </c>
      <c r="FB321" s="32">
        <v>41250</v>
      </c>
      <c r="FD321" s="32">
        <v>0</v>
      </c>
      <c r="FH321" s="32">
        <v>2781734</v>
      </c>
      <c r="FI321" s="32">
        <v>39450</v>
      </c>
      <c r="FJ321" s="32"/>
      <c r="FK321" s="32">
        <v>0</v>
      </c>
      <c r="FM321" s="32"/>
      <c r="FN321" s="32"/>
      <c r="FO321" s="5">
        <v>2676421</v>
      </c>
      <c r="FP321" s="5">
        <v>198078</v>
      </c>
      <c r="FQ321" s="5">
        <v>0</v>
      </c>
      <c r="FR321" s="5">
        <v>0</v>
      </c>
      <c r="FS321" s="5">
        <v>0</v>
      </c>
      <c r="FT321" s="5">
        <v>0</v>
      </c>
      <c r="FU321" s="5">
        <v>0</v>
      </c>
      <c r="FV321" s="5">
        <v>2532421</v>
      </c>
      <c r="FW321" s="5">
        <v>243610</v>
      </c>
      <c r="FX321" s="5">
        <v>0</v>
      </c>
      <c r="FY321" s="5">
        <v>0</v>
      </c>
      <c r="FZ321" s="5">
        <v>0</v>
      </c>
      <c r="GA321" s="5">
        <v>0</v>
      </c>
      <c r="GB321" s="5">
        <v>0</v>
      </c>
      <c r="GC321" s="5">
        <v>2704471</v>
      </c>
      <c r="GD321" s="5">
        <v>218349</v>
      </c>
      <c r="GE321" s="5">
        <v>0</v>
      </c>
      <c r="GF321" s="5">
        <v>0</v>
      </c>
      <c r="GG321" s="5">
        <v>0</v>
      </c>
      <c r="GH321" s="5">
        <v>0</v>
      </c>
      <c r="GI321" s="5">
        <v>0</v>
      </c>
      <c r="GJ321" s="5">
        <f>INDEX(Sheet1!$D$2:$D$434,MATCH(Data!B321,Sheet1!$B$2:$B$434,0))</f>
        <v>2711521</v>
      </c>
      <c r="GK321" s="5">
        <f>INDEX(Sheet1!$E$2:$E$434,MATCH(Data!B321,Sheet1!$B$2:$B$434,0))</f>
        <v>223989</v>
      </c>
      <c r="GL321" s="5">
        <f>INDEX(Sheet1!$H$2:$H$434,MATCH(Data!B321,Sheet1!$B$2:$B$434,0))</f>
        <v>0</v>
      </c>
      <c r="GM321" s="5">
        <f>INDEX(Sheet1!$K$2:$K$434,MATCH(Data!B321,Sheet1!$B$2:$B$434,0))</f>
        <v>0</v>
      </c>
      <c r="GN321" s="5">
        <f>INDEX(Sheet1!$F$2:$F$434,MATCH(Data!B321,Sheet1!$B$2:$B$434,0))</f>
        <v>0</v>
      </c>
      <c r="GO321" s="5">
        <f>INDEX(Sheet1!$I$2:$I$434,MATCH(Data!B321,Sheet1!$B$2:$B$434,0))</f>
        <v>0</v>
      </c>
      <c r="GP321" s="5">
        <f>INDEX(Sheet1!$J$2:$J$434,MATCH(Data!B321,Sheet1!$B$2:$B$434,0))</f>
        <v>0</v>
      </c>
      <c r="GQ321" s="5">
        <v>2865389</v>
      </c>
      <c r="GR321" s="5">
        <v>218696</v>
      </c>
      <c r="GS321" s="5">
        <v>0</v>
      </c>
      <c r="GT321" s="5">
        <v>0</v>
      </c>
      <c r="GU321" s="5">
        <v>0</v>
      </c>
      <c r="GV321" s="5">
        <v>0</v>
      </c>
      <c r="GW321" s="5">
        <v>0</v>
      </c>
    </row>
    <row r="322" spans="1:205" ht="12.75">
      <c r="A322" s="32">
        <v>4872</v>
      </c>
      <c r="B322" s="32" t="s">
        <v>589</v>
      </c>
      <c r="C322" s="32">
        <v>5521901</v>
      </c>
      <c r="D322" s="32">
        <v>0</v>
      </c>
      <c r="E322" s="32">
        <v>256077</v>
      </c>
      <c r="F322" s="32">
        <v>0</v>
      </c>
      <c r="G322" s="32">
        <v>0</v>
      </c>
      <c r="H322" s="32">
        <v>23445</v>
      </c>
      <c r="I322" s="32">
        <v>0</v>
      </c>
      <c r="J322" s="32">
        <v>5119900</v>
      </c>
      <c r="K322" s="32">
        <v>0</v>
      </c>
      <c r="L322" s="32">
        <v>360312</v>
      </c>
      <c r="M322" s="32">
        <v>0</v>
      </c>
      <c r="N322" s="32">
        <v>0</v>
      </c>
      <c r="O322" s="32">
        <v>23445</v>
      </c>
      <c r="P322" s="32">
        <v>0</v>
      </c>
      <c r="Q322" s="32">
        <v>5255327</v>
      </c>
      <c r="R322" s="32">
        <v>0</v>
      </c>
      <c r="S322" s="32">
        <v>634592</v>
      </c>
      <c r="T322" s="32">
        <v>0</v>
      </c>
      <c r="U322" s="32">
        <v>0</v>
      </c>
      <c r="V322" s="32">
        <v>24645</v>
      </c>
      <c r="W322" s="32">
        <v>0</v>
      </c>
      <c r="X322" s="32">
        <v>3761818</v>
      </c>
      <c r="Y322" s="32">
        <v>0</v>
      </c>
      <c r="Z322" s="32">
        <v>653100</v>
      </c>
      <c r="AA322" s="32">
        <v>0</v>
      </c>
      <c r="AB322" s="32">
        <v>0</v>
      </c>
      <c r="AC322" s="32">
        <v>27600</v>
      </c>
      <c r="AD322" s="32">
        <v>372</v>
      </c>
      <c r="AE322" s="32">
        <v>3912006</v>
      </c>
      <c r="AF322" s="32">
        <v>0</v>
      </c>
      <c r="AG322" s="32">
        <v>1470793</v>
      </c>
      <c r="AH322" s="32">
        <v>0</v>
      </c>
      <c r="AI322" s="32">
        <v>0</v>
      </c>
      <c r="AJ322" s="32">
        <v>43830</v>
      </c>
      <c r="AK322" s="32">
        <v>0</v>
      </c>
      <c r="AL322" s="32">
        <v>4123990</v>
      </c>
      <c r="AM322" s="32">
        <v>0</v>
      </c>
      <c r="AN322" s="32">
        <v>1562063</v>
      </c>
      <c r="AO322" s="32">
        <v>0</v>
      </c>
      <c r="AP322" s="32">
        <v>0</v>
      </c>
      <c r="AQ322" s="32">
        <v>43830</v>
      </c>
      <c r="AR322" s="32">
        <v>867</v>
      </c>
      <c r="AS322" s="32">
        <v>4103683</v>
      </c>
      <c r="AT322" s="32">
        <v>0</v>
      </c>
      <c r="AU322" s="32">
        <v>1542655</v>
      </c>
      <c r="AV322" s="32">
        <v>0</v>
      </c>
      <c r="AW322" s="32">
        <v>0</v>
      </c>
      <c r="AX322" s="32">
        <v>43830</v>
      </c>
      <c r="AY322" s="32">
        <v>1460</v>
      </c>
      <c r="AZ322" s="32">
        <v>4102090</v>
      </c>
      <c r="BA322" s="32">
        <v>28853</v>
      </c>
      <c r="BB322" s="32">
        <v>1547486</v>
      </c>
      <c r="BC322" s="32">
        <v>0</v>
      </c>
      <c r="BD322" s="32">
        <v>0</v>
      </c>
      <c r="BE322" s="32">
        <v>43830</v>
      </c>
      <c r="BF322" s="32">
        <v>3501</v>
      </c>
      <c r="BG322" s="32">
        <v>4148930</v>
      </c>
      <c r="BH322" s="32">
        <v>28890</v>
      </c>
      <c r="BI322" s="32">
        <v>1548594</v>
      </c>
      <c r="BJ322" s="32">
        <v>0</v>
      </c>
      <c r="BK322" s="32">
        <v>0</v>
      </c>
      <c r="BL322" s="32">
        <v>43830</v>
      </c>
      <c r="BM322" s="32">
        <v>2677</v>
      </c>
      <c r="BN322" s="32">
        <v>3905761</v>
      </c>
      <c r="BO322" s="32">
        <v>28890</v>
      </c>
      <c r="BP322" s="32">
        <v>1652913</v>
      </c>
      <c r="BQ322" s="32">
        <v>0</v>
      </c>
      <c r="BR322" s="32">
        <v>0</v>
      </c>
      <c r="BS322" s="32">
        <v>43830</v>
      </c>
      <c r="BT322" s="32">
        <v>1001</v>
      </c>
      <c r="BU322" s="32">
        <v>3849921</v>
      </c>
      <c r="BV322" s="32">
        <v>52107</v>
      </c>
      <c r="BW322" s="32">
        <v>1621000</v>
      </c>
      <c r="BX322" s="32">
        <v>0</v>
      </c>
      <c r="BY322" s="32">
        <v>0</v>
      </c>
      <c r="BZ322" s="32">
        <v>43830</v>
      </c>
      <c r="CA322" s="32">
        <v>8698</v>
      </c>
      <c r="CB322" s="32">
        <v>4049154</v>
      </c>
      <c r="CC322" s="32">
        <v>141254</v>
      </c>
      <c r="CD322" s="32">
        <v>1575000</v>
      </c>
      <c r="CE322" s="32">
        <v>0</v>
      </c>
      <c r="CF322" s="32">
        <v>0</v>
      </c>
      <c r="CG322" s="32">
        <v>123830</v>
      </c>
      <c r="CH322" s="32">
        <v>9177</v>
      </c>
      <c r="CI322" s="32">
        <v>3585816</v>
      </c>
      <c r="CJ322" s="32">
        <v>177044</v>
      </c>
      <c r="CK322" s="32">
        <v>1566000</v>
      </c>
      <c r="CL322" s="32">
        <v>0</v>
      </c>
      <c r="CN322" s="32">
        <v>144664</v>
      </c>
      <c r="CO322" s="32">
        <v>1722</v>
      </c>
      <c r="CP322" s="32">
        <v>3722296</v>
      </c>
      <c r="CQ322" s="32">
        <v>177044</v>
      </c>
      <c r="CR322" s="32">
        <v>1691786</v>
      </c>
      <c r="CS322" s="32">
        <v>0</v>
      </c>
      <c r="CU322" s="32">
        <v>146264</v>
      </c>
      <c r="CV322" s="32">
        <v>5597</v>
      </c>
      <c r="CW322" s="32">
        <v>3504565</v>
      </c>
      <c r="CX322" s="32">
        <v>177044</v>
      </c>
      <c r="CY322" s="32">
        <v>1739831</v>
      </c>
      <c r="CZ322" s="32">
        <v>0</v>
      </c>
      <c r="DB322" s="32">
        <v>271893</v>
      </c>
      <c r="DC322" s="32">
        <v>12972</v>
      </c>
      <c r="DD322" s="32">
        <v>4021216</v>
      </c>
      <c r="DE322" s="32">
        <v>153830</v>
      </c>
      <c r="DF322" s="32">
        <v>1542506</v>
      </c>
      <c r="DG322" s="32">
        <v>0</v>
      </c>
      <c r="DI322" s="32">
        <v>256486</v>
      </c>
      <c r="DJ322" s="32">
        <v>12972</v>
      </c>
      <c r="DK322" s="32">
        <v>5282117</v>
      </c>
      <c r="DL322" s="32">
        <v>153830</v>
      </c>
      <c r="DM322" s="32">
        <v>1047564</v>
      </c>
      <c r="DN322" s="32">
        <v>0</v>
      </c>
      <c r="DP322" s="32">
        <v>226600</v>
      </c>
      <c r="DQ322" s="32">
        <v>12972</v>
      </c>
      <c r="DR322" s="32">
        <v>5522535</v>
      </c>
      <c r="DS322" s="32">
        <v>153830</v>
      </c>
      <c r="DT322" s="32">
        <v>1089823</v>
      </c>
      <c r="DU322" s="32">
        <v>0</v>
      </c>
      <c r="DW322" s="32">
        <v>251272</v>
      </c>
      <c r="DX322" s="38">
        <v>14000</v>
      </c>
      <c r="DY322" s="36">
        <v>5457030</v>
      </c>
      <c r="DZ322" s="36">
        <v>153830</v>
      </c>
      <c r="EA322" s="38">
        <v>1107702</v>
      </c>
      <c r="EB322" s="32">
        <v>0</v>
      </c>
      <c r="ED322" s="32">
        <v>251272</v>
      </c>
      <c r="EE322" s="32">
        <v>14000</v>
      </c>
      <c r="EF322" s="32">
        <v>5542297</v>
      </c>
      <c r="EG322" s="32">
        <v>124941</v>
      </c>
      <c r="EH322" s="32">
        <v>1099308</v>
      </c>
      <c r="EI322" s="32">
        <v>0</v>
      </c>
      <c r="EK322" s="32">
        <v>251272</v>
      </c>
      <c r="EL322" s="32">
        <v>14000</v>
      </c>
      <c r="EM322" s="32">
        <v>5719524</v>
      </c>
      <c r="EN322" s="32">
        <v>142745</v>
      </c>
      <c r="EO322" s="32">
        <v>1098395</v>
      </c>
      <c r="EP322" s="32">
        <v>0</v>
      </c>
      <c r="ER322" s="32">
        <v>251272</v>
      </c>
      <c r="ES322" s="32">
        <v>14000</v>
      </c>
      <c r="ET322" s="32">
        <v>5744203</v>
      </c>
      <c r="EU322" s="32">
        <v>141018</v>
      </c>
      <c r="EV322" s="32">
        <v>1866125</v>
      </c>
      <c r="EW322" s="32">
        <v>0</v>
      </c>
      <c r="EY322" s="32">
        <v>251272</v>
      </c>
      <c r="EZ322" s="32">
        <v>1000</v>
      </c>
      <c r="FA322" s="32">
        <v>5775190</v>
      </c>
      <c r="FB322" s="32">
        <v>139668</v>
      </c>
      <c r="FC322" s="32">
        <v>1874517</v>
      </c>
      <c r="FD322" s="32">
        <v>0</v>
      </c>
      <c r="FF322" s="32">
        <v>251272</v>
      </c>
      <c r="FG322" s="32">
        <v>3843</v>
      </c>
      <c r="FH322" s="32">
        <v>4927321</v>
      </c>
      <c r="FI322" s="32">
        <v>241465</v>
      </c>
      <c r="FJ322" s="32">
        <v>1889824</v>
      </c>
      <c r="FK322" s="32">
        <v>0</v>
      </c>
      <c r="FM322" s="32">
        <v>251272</v>
      </c>
      <c r="FN322" s="32"/>
      <c r="FO322" s="5">
        <v>4494072</v>
      </c>
      <c r="FP322" s="5">
        <v>251890</v>
      </c>
      <c r="FQ322" s="5">
        <v>1902383</v>
      </c>
      <c r="FR322" s="5">
        <v>0</v>
      </c>
      <c r="FS322" s="5">
        <v>0</v>
      </c>
      <c r="FT322" s="5">
        <v>251272</v>
      </c>
      <c r="FU322" s="5">
        <v>37</v>
      </c>
      <c r="FV322" s="5">
        <v>4197611</v>
      </c>
      <c r="FW322" s="5">
        <v>252110</v>
      </c>
      <c r="FX322" s="5">
        <v>1900192.5</v>
      </c>
      <c r="FY322" s="5">
        <v>0</v>
      </c>
      <c r="FZ322" s="5">
        <v>0</v>
      </c>
      <c r="GA322" s="5">
        <v>251272</v>
      </c>
      <c r="GB322" s="5">
        <v>0</v>
      </c>
      <c r="GC322" s="5">
        <v>4646442</v>
      </c>
      <c r="GD322" s="5">
        <v>252435</v>
      </c>
      <c r="GE322" s="5">
        <v>1900027.5</v>
      </c>
      <c r="GF322" s="5">
        <v>0</v>
      </c>
      <c r="GG322" s="5">
        <v>0</v>
      </c>
      <c r="GH322" s="5">
        <v>251272</v>
      </c>
      <c r="GI322" s="5">
        <v>0</v>
      </c>
      <c r="GJ322" s="5">
        <f>INDEX(Sheet1!$D$2:$D$434,MATCH(Data!B322,Sheet1!$B$2:$B$434,0))</f>
        <v>4036485</v>
      </c>
      <c r="GK322" s="5">
        <f>INDEX(Sheet1!$E$2:$E$434,MATCH(Data!B322,Sheet1!$B$2:$B$434,0))</f>
        <v>252285</v>
      </c>
      <c r="GL322" s="5">
        <f>INDEX(Sheet1!$H$2:$H$434,MATCH(Data!B322,Sheet1!$B$2:$B$434,0))</f>
        <v>1885000</v>
      </c>
      <c r="GM322" s="5">
        <f>INDEX(Sheet1!$K$2:$K$434,MATCH(Data!B322,Sheet1!$B$2:$B$434,0))</f>
        <v>0</v>
      </c>
      <c r="GN322" s="5">
        <f>INDEX(Sheet1!$F$2:$F$434,MATCH(Data!B322,Sheet1!$B$2:$B$434,0))</f>
        <v>0</v>
      </c>
      <c r="GO322" s="5">
        <f>INDEX(Sheet1!$I$2:$I$434,MATCH(Data!B322,Sheet1!$B$2:$B$434,0))</f>
        <v>251272</v>
      </c>
      <c r="GP322" s="5">
        <f>INDEX(Sheet1!$J$2:$J$434,MATCH(Data!B322,Sheet1!$B$2:$B$434,0))</f>
        <v>8.83</v>
      </c>
      <c r="GQ322" s="5">
        <v>3534362</v>
      </c>
      <c r="GR322" s="5">
        <v>112550</v>
      </c>
      <c r="GS322" s="5">
        <v>2057252</v>
      </c>
      <c r="GT322" s="5">
        <v>0</v>
      </c>
      <c r="GU322" s="5">
        <v>0</v>
      </c>
      <c r="GV322" s="5">
        <v>251272</v>
      </c>
      <c r="GW322" s="5">
        <v>0</v>
      </c>
    </row>
    <row r="323" spans="1:205" ht="12.75">
      <c r="A323" s="32">
        <v>4893</v>
      </c>
      <c r="B323" s="32" t="s">
        <v>403</v>
      </c>
      <c r="C323" s="32">
        <v>8089732</v>
      </c>
      <c r="D323" s="32">
        <v>0</v>
      </c>
      <c r="E323" s="32">
        <v>992237</v>
      </c>
      <c r="F323" s="32">
        <v>0</v>
      </c>
      <c r="G323" s="32">
        <v>0</v>
      </c>
      <c r="H323" s="32">
        <v>0</v>
      </c>
      <c r="I323" s="32">
        <v>0</v>
      </c>
      <c r="J323" s="32">
        <v>7688618</v>
      </c>
      <c r="K323" s="32">
        <v>0</v>
      </c>
      <c r="L323" s="32">
        <v>1128118</v>
      </c>
      <c r="M323" s="32">
        <v>0</v>
      </c>
      <c r="N323" s="32">
        <v>0</v>
      </c>
      <c r="O323" s="32">
        <v>0</v>
      </c>
      <c r="P323" s="32">
        <v>0</v>
      </c>
      <c r="Q323" s="32">
        <v>7489348</v>
      </c>
      <c r="R323" s="32">
        <v>0</v>
      </c>
      <c r="S323" s="32">
        <v>1088150</v>
      </c>
      <c r="T323" s="32">
        <v>0</v>
      </c>
      <c r="U323" s="32">
        <v>0</v>
      </c>
      <c r="V323" s="32">
        <v>0</v>
      </c>
      <c r="W323" s="32">
        <v>0</v>
      </c>
      <c r="X323" s="32">
        <v>5400948</v>
      </c>
      <c r="Y323" s="32">
        <v>0</v>
      </c>
      <c r="Z323" s="32">
        <v>1043301</v>
      </c>
      <c r="AA323" s="32">
        <v>0</v>
      </c>
      <c r="AB323" s="32">
        <v>0</v>
      </c>
      <c r="AC323" s="32">
        <v>0</v>
      </c>
      <c r="AD323" s="32">
        <v>0</v>
      </c>
      <c r="AE323" s="32">
        <v>5241757</v>
      </c>
      <c r="AF323" s="32">
        <v>0</v>
      </c>
      <c r="AG323" s="32">
        <v>1012159</v>
      </c>
      <c r="AH323" s="32">
        <v>0</v>
      </c>
      <c r="AI323" s="32">
        <v>0</v>
      </c>
      <c r="AJ323" s="32">
        <v>0</v>
      </c>
      <c r="AK323" s="32">
        <v>0</v>
      </c>
      <c r="AL323" s="32">
        <v>6209758</v>
      </c>
      <c r="AM323" s="32">
        <v>0</v>
      </c>
      <c r="AN323" s="32">
        <v>1042361</v>
      </c>
      <c r="AO323" s="32">
        <v>0</v>
      </c>
      <c r="AP323" s="32">
        <v>0</v>
      </c>
      <c r="AQ323" s="32">
        <v>0</v>
      </c>
      <c r="AR323" s="32">
        <v>1769</v>
      </c>
      <c r="AS323" s="32">
        <v>6674757</v>
      </c>
      <c r="AT323" s="32">
        <v>0</v>
      </c>
      <c r="AU323" s="32">
        <v>1787282</v>
      </c>
      <c r="AV323" s="32">
        <v>0</v>
      </c>
      <c r="AW323" s="32">
        <v>0</v>
      </c>
      <c r="AX323" s="32">
        <v>0</v>
      </c>
      <c r="AY323" s="32">
        <v>246</v>
      </c>
      <c r="AZ323" s="32">
        <v>7537202</v>
      </c>
      <c r="BA323" s="32">
        <v>0</v>
      </c>
      <c r="BB323" s="32">
        <v>2356155</v>
      </c>
      <c r="BC323" s="32">
        <v>0</v>
      </c>
      <c r="BD323" s="32">
        <v>0</v>
      </c>
      <c r="BE323" s="32">
        <v>0</v>
      </c>
      <c r="BF323" s="32">
        <v>12</v>
      </c>
      <c r="BG323" s="32">
        <v>8209427</v>
      </c>
      <c r="BH323" s="32">
        <v>0</v>
      </c>
      <c r="BI323" s="32">
        <v>2879154</v>
      </c>
      <c r="BJ323" s="32">
        <v>0</v>
      </c>
      <c r="BK323" s="32">
        <v>0</v>
      </c>
      <c r="BL323" s="32">
        <v>0</v>
      </c>
      <c r="BM323" s="32">
        <v>249</v>
      </c>
      <c r="BN323" s="32">
        <v>8915067</v>
      </c>
      <c r="BO323" s="32">
        <v>0</v>
      </c>
      <c r="BP323" s="32">
        <v>3231665</v>
      </c>
      <c r="BQ323" s="32">
        <v>0</v>
      </c>
      <c r="BR323" s="32">
        <v>0</v>
      </c>
      <c r="BS323" s="32">
        <v>0</v>
      </c>
      <c r="BT323" s="32">
        <v>1610</v>
      </c>
      <c r="BU323" s="32">
        <v>9423348</v>
      </c>
      <c r="BV323" s="32">
        <v>0</v>
      </c>
      <c r="BW323" s="32">
        <v>3235425</v>
      </c>
      <c r="BX323" s="32">
        <v>0</v>
      </c>
      <c r="BY323" s="32">
        <v>0</v>
      </c>
      <c r="BZ323" s="32">
        <v>0</v>
      </c>
      <c r="CA323" s="32">
        <v>414</v>
      </c>
      <c r="CB323" s="32">
        <v>10310477</v>
      </c>
      <c r="CC323" s="32">
        <v>215007</v>
      </c>
      <c r="CD323" s="32">
        <v>3373198</v>
      </c>
      <c r="CE323" s="32">
        <v>0</v>
      </c>
      <c r="CF323" s="32">
        <v>0</v>
      </c>
      <c r="CG323" s="32">
        <v>0</v>
      </c>
      <c r="CH323" s="32">
        <v>13368</v>
      </c>
      <c r="CI323" s="32">
        <v>10593831</v>
      </c>
      <c r="CJ323" s="32">
        <v>141438</v>
      </c>
      <c r="CK323" s="32">
        <v>3576224</v>
      </c>
      <c r="CL323" s="32">
        <v>0</v>
      </c>
      <c r="CO323" s="32">
        <v>2042</v>
      </c>
      <c r="CP323" s="32">
        <v>11099775</v>
      </c>
      <c r="CQ323" s="32">
        <v>149637</v>
      </c>
      <c r="CR323" s="32">
        <v>3758549</v>
      </c>
      <c r="CS323" s="32">
        <v>0</v>
      </c>
      <c r="CV323" s="32">
        <v>1101</v>
      </c>
      <c r="CW323" s="32">
        <v>12266390</v>
      </c>
      <c r="CX323" s="32">
        <v>156838</v>
      </c>
      <c r="CY323" s="32">
        <v>3749899</v>
      </c>
      <c r="CZ323" s="32">
        <v>0</v>
      </c>
      <c r="DC323" s="32">
        <v>1428</v>
      </c>
      <c r="DD323" s="32">
        <v>12348988</v>
      </c>
      <c r="DE323" s="32">
        <v>173638</v>
      </c>
      <c r="DF323" s="32">
        <v>3765984</v>
      </c>
      <c r="DG323" s="32">
        <v>0</v>
      </c>
      <c r="DJ323" s="32">
        <v>435</v>
      </c>
      <c r="DK323" s="32">
        <v>13581118</v>
      </c>
      <c r="DL323" s="32">
        <v>174638</v>
      </c>
      <c r="DM323" s="32">
        <v>3967378</v>
      </c>
      <c r="DN323" s="32">
        <v>0</v>
      </c>
      <c r="DQ323" s="32">
        <v>5312</v>
      </c>
      <c r="DR323" s="32">
        <v>13889844</v>
      </c>
      <c r="DS323" s="32">
        <v>184335</v>
      </c>
      <c r="DT323" s="32">
        <v>3837562</v>
      </c>
      <c r="DU323" s="32">
        <v>0</v>
      </c>
      <c r="DW323" s="32">
        <v>150000</v>
      </c>
      <c r="DX323" s="38">
        <v>9385</v>
      </c>
      <c r="DY323" s="36">
        <v>13674083</v>
      </c>
      <c r="DZ323" s="36">
        <v>198275</v>
      </c>
      <c r="EA323" s="38">
        <v>3871325</v>
      </c>
      <c r="EB323" s="32">
        <v>0</v>
      </c>
      <c r="ED323" s="32">
        <v>150000</v>
      </c>
      <c r="EE323" s="32">
        <v>850</v>
      </c>
      <c r="EF323" s="32">
        <v>13282735</v>
      </c>
      <c r="EG323" s="32">
        <v>211205</v>
      </c>
      <c r="EH323" s="32">
        <v>3924916</v>
      </c>
      <c r="EI323" s="32">
        <v>0</v>
      </c>
      <c r="EK323" s="32">
        <v>150000</v>
      </c>
      <c r="EL323" s="32">
        <v>7747</v>
      </c>
      <c r="EM323" s="32">
        <v>12971931</v>
      </c>
      <c r="EN323" s="32">
        <v>207446</v>
      </c>
      <c r="EO323" s="32">
        <v>3987494</v>
      </c>
      <c r="EP323" s="32">
        <v>0</v>
      </c>
      <c r="ER323" s="32">
        <v>150000</v>
      </c>
      <c r="ES323" s="32">
        <v>537</v>
      </c>
      <c r="ET323" s="32">
        <v>12511977</v>
      </c>
      <c r="EU323" s="32">
        <v>226110</v>
      </c>
      <c r="EV323" s="32">
        <v>3894379</v>
      </c>
      <c r="EW323" s="32">
        <v>0</v>
      </c>
      <c r="EY323" s="32">
        <v>150000</v>
      </c>
      <c r="EZ323" s="32">
        <v>312</v>
      </c>
      <c r="FA323" s="32">
        <v>13985579</v>
      </c>
      <c r="FB323" s="32">
        <v>239460</v>
      </c>
      <c r="FC323" s="32">
        <v>3881328</v>
      </c>
      <c r="FD323" s="32">
        <v>0</v>
      </c>
      <c r="FF323" s="32">
        <v>150000</v>
      </c>
      <c r="FG323" s="32">
        <v>3432</v>
      </c>
      <c r="FH323" s="32">
        <v>13214008</v>
      </c>
      <c r="FI323" s="32">
        <v>106219</v>
      </c>
      <c r="FJ323" s="32">
        <v>3991823</v>
      </c>
      <c r="FK323" s="32">
        <v>0</v>
      </c>
      <c r="FM323" s="32">
        <v>150000</v>
      </c>
      <c r="FN323" s="32">
        <v>306</v>
      </c>
      <c r="FO323" s="5">
        <v>14068152</v>
      </c>
      <c r="FP323" s="5">
        <v>0</v>
      </c>
      <c r="FQ323" s="5">
        <v>3991823</v>
      </c>
      <c r="FR323" s="5">
        <v>0</v>
      </c>
      <c r="FS323" s="5">
        <v>0</v>
      </c>
      <c r="FT323" s="5">
        <v>150000</v>
      </c>
      <c r="FU323" s="5">
        <v>0</v>
      </c>
      <c r="FV323" s="5">
        <v>13922377</v>
      </c>
      <c r="FW323" s="5">
        <v>0</v>
      </c>
      <c r="FX323" s="5">
        <v>5070673</v>
      </c>
      <c r="FY323" s="5">
        <v>0</v>
      </c>
      <c r="FZ323" s="5">
        <v>0</v>
      </c>
      <c r="GA323" s="5">
        <v>160000</v>
      </c>
      <c r="GB323" s="5">
        <v>0</v>
      </c>
      <c r="GC323" s="5">
        <v>14739123</v>
      </c>
      <c r="GD323" s="5">
        <v>0</v>
      </c>
      <c r="GE323" s="5">
        <v>5355134</v>
      </c>
      <c r="GF323" s="5">
        <v>0</v>
      </c>
      <c r="GG323" s="5">
        <v>0</v>
      </c>
      <c r="GH323" s="5">
        <v>180000</v>
      </c>
      <c r="GI323" s="5">
        <v>0</v>
      </c>
      <c r="GJ323" s="5">
        <f>INDEX(Sheet1!$D$2:$D$434,MATCH(Data!B323,Sheet1!$B$2:$B$434,0))</f>
        <v>14423577</v>
      </c>
      <c r="GK323" s="5">
        <f>INDEX(Sheet1!$E$2:$E$434,MATCH(Data!B323,Sheet1!$B$2:$B$434,0))</f>
        <v>0</v>
      </c>
      <c r="GL323" s="5">
        <f>INDEX(Sheet1!$H$2:$H$434,MATCH(Data!B323,Sheet1!$B$2:$B$434,0))</f>
        <v>5716541</v>
      </c>
      <c r="GM323" s="5">
        <f>INDEX(Sheet1!$K$2:$K$434,MATCH(Data!B323,Sheet1!$B$2:$B$434,0))</f>
        <v>0</v>
      </c>
      <c r="GN323" s="5">
        <f>INDEX(Sheet1!$F$2:$F$434,MATCH(Data!B323,Sheet1!$B$2:$B$434,0))</f>
        <v>0</v>
      </c>
      <c r="GO323" s="5">
        <f>INDEX(Sheet1!$I$2:$I$434,MATCH(Data!B323,Sheet1!$B$2:$B$434,0))</f>
        <v>190000</v>
      </c>
      <c r="GP323" s="5">
        <f>INDEX(Sheet1!$J$2:$J$434,MATCH(Data!B323,Sheet1!$B$2:$B$434,0))</f>
        <v>9960</v>
      </c>
      <c r="GQ323" s="5">
        <v>14377996</v>
      </c>
      <c r="GR323" s="5">
        <v>0</v>
      </c>
      <c r="GS323" s="5">
        <v>5883580</v>
      </c>
      <c r="GT323" s="5">
        <v>0</v>
      </c>
      <c r="GU323" s="5">
        <v>0</v>
      </c>
      <c r="GV323" s="5">
        <v>220000</v>
      </c>
      <c r="GW323" s="5">
        <v>3074</v>
      </c>
    </row>
    <row r="324" spans="1:205" ht="12.75">
      <c r="A324" s="32">
        <v>4904</v>
      </c>
      <c r="B324" s="32" t="s">
        <v>404</v>
      </c>
      <c r="Q324" s="32">
        <v>2285438</v>
      </c>
      <c r="R324" s="32">
        <v>0</v>
      </c>
      <c r="S324" s="32">
        <v>77075</v>
      </c>
      <c r="T324" s="32">
        <v>0</v>
      </c>
      <c r="U324" s="32">
        <v>0</v>
      </c>
      <c r="V324" s="32">
        <v>3500</v>
      </c>
      <c r="W324" s="32">
        <v>876.35</v>
      </c>
      <c r="X324" s="32">
        <v>1771284</v>
      </c>
      <c r="Y324" s="32">
        <v>0</v>
      </c>
      <c r="Z324" s="32">
        <v>74625</v>
      </c>
      <c r="AA324" s="32">
        <v>0</v>
      </c>
      <c r="AB324" s="32">
        <v>0</v>
      </c>
      <c r="AC324" s="32">
        <v>3500</v>
      </c>
      <c r="AD324" s="32">
        <v>1502</v>
      </c>
      <c r="AE324" s="32">
        <v>1709989</v>
      </c>
      <c r="AF324" s="32">
        <v>0</v>
      </c>
      <c r="AG324" s="32">
        <v>52000</v>
      </c>
      <c r="AH324" s="32">
        <v>0</v>
      </c>
      <c r="AI324" s="32">
        <v>0</v>
      </c>
      <c r="AJ324" s="32">
        <v>3500</v>
      </c>
      <c r="AK324" s="32">
        <v>249</v>
      </c>
      <c r="AL324" s="32">
        <v>1693295</v>
      </c>
      <c r="AM324" s="32">
        <v>0</v>
      </c>
      <c r="AN324" s="32">
        <v>0</v>
      </c>
      <c r="AO324" s="32">
        <v>0</v>
      </c>
      <c r="AP324" s="32">
        <v>0</v>
      </c>
      <c r="AQ324" s="32">
        <v>3500</v>
      </c>
      <c r="AR324" s="32">
        <v>396</v>
      </c>
      <c r="AS324" s="32">
        <v>1781508</v>
      </c>
      <c r="AT324" s="32">
        <v>0</v>
      </c>
      <c r="AU324" s="32">
        <v>0</v>
      </c>
      <c r="AV324" s="32">
        <v>0</v>
      </c>
      <c r="AW324" s="32">
        <v>0</v>
      </c>
      <c r="AX324" s="32">
        <v>3500</v>
      </c>
      <c r="AY324" s="32">
        <v>1110</v>
      </c>
      <c r="AZ324" s="32">
        <v>1860986</v>
      </c>
      <c r="BA324" s="32">
        <v>0</v>
      </c>
      <c r="BB324" s="32">
        <v>0</v>
      </c>
      <c r="BC324" s="32">
        <v>0</v>
      </c>
      <c r="BD324" s="32">
        <v>0</v>
      </c>
      <c r="BE324" s="32">
        <v>0</v>
      </c>
      <c r="BF324" s="32">
        <v>0</v>
      </c>
      <c r="BG324" s="32">
        <v>1675260</v>
      </c>
      <c r="BH324" s="32">
        <v>0</v>
      </c>
      <c r="BI324" s="32">
        <v>0</v>
      </c>
      <c r="BJ324" s="32">
        <v>0</v>
      </c>
      <c r="BK324" s="32">
        <v>0</v>
      </c>
      <c r="BL324" s="32">
        <v>0</v>
      </c>
      <c r="BM324" s="32">
        <v>390</v>
      </c>
      <c r="BN324" s="32">
        <v>1238851</v>
      </c>
      <c r="BO324" s="32">
        <v>0</v>
      </c>
      <c r="BP324" s="32">
        <v>0</v>
      </c>
      <c r="BQ324" s="32">
        <v>0</v>
      </c>
      <c r="BR324" s="32">
        <v>0</v>
      </c>
      <c r="BS324" s="32">
        <v>0</v>
      </c>
      <c r="BT324" s="32">
        <v>1214</v>
      </c>
      <c r="BU324" s="32">
        <v>1563299</v>
      </c>
      <c r="BV324" s="32">
        <v>43320</v>
      </c>
      <c r="BW324" s="32">
        <v>0</v>
      </c>
      <c r="BX324" s="32">
        <v>0</v>
      </c>
      <c r="BY324" s="32">
        <v>0</v>
      </c>
      <c r="BZ324" s="32">
        <v>0</v>
      </c>
      <c r="CA324" s="32">
        <v>31</v>
      </c>
      <c r="CB324" s="32">
        <v>1558206</v>
      </c>
      <c r="CC324" s="32">
        <v>49598</v>
      </c>
      <c r="CD324" s="32">
        <v>0</v>
      </c>
      <c r="CE324" s="32">
        <v>0</v>
      </c>
      <c r="CF324" s="32">
        <v>0</v>
      </c>
      <c r="CG324" s="32">
        <v>0</v>
      </c>
      <c r="CH324" s="32">
        <v>98</v>
      </c>
      <c r="CI324" s="32">
        <v>1474994</v>
      </c>
      <c r="CJ324" s="32">
        <v>48880</v>
      </c>
      <c r="CL324" s="32">
        <v>0</v>
      </c>
      <c r="CO324" s="32">
        <v>0</v>
      </c>
      <c r="CP324" s="32">
        <v>1693092</v>
      </c>
      <c r="CQ324" s="32">
        <v>48092</v>
      </c>
      <c r="CS324" s="32">
        <v>0</v>
      </c>
      <c r="CV324" s="32">
        <v>0</v>
      </c>
      <c r="CW324" s="32">
        <v>1541197</v>
      </c>
      <c r="CX324" s="32">
        <v>57428</v>
      </c>
      <c r="CZ324" s="32">
        <v>0</v>
      </c>
      <c r="DC324" s="32">
        <v>283</v>
      </c>
      <c r="DD324" s="32">
        <v>2012031</v>
      </c>
      <c r="DF324" s="32">
        <v>51417</v>
      </c>
      <c r="DG324" s="32">
        <v>0</v>
      </c>
      <c r="DJ324" s="32">
        <v>368</v>
      </c>
      <c r="DK324" s="32">
        <v>2221568</v>
      </c>
      <c r="DM324" s="32">
        <v>51417</v>
      </c>
      <c r="DN324" s="32">
        <v>0</v>
      </c>
      <c r="DR324" s="32">
        <v>2633472</v>
      </c>
      <c r="DT324" s="32">
        <v>51417</v>
      </c>
      <c r="DU324" s="32">
        <v>0</v>
      </c>
      <c r="DX324" s="38">
        <v>418</v>
      </c>
      <c r="DY324" s="36">
        <v>2449767</v>
      </c>
      <c r="DZ324" s="37"/>
      <c r="EA324" s="38">
        <v>51717</v>
      </c>
      <c r="EB324" s="32">
        <v>0</v>
      </c>
      <c r="EE324" s="32">
        <v>2348</v>
      </c>
      <c r="EF324" s="32">
        <v>2394137</v>
      </c>
      <c r="EH324" s="32">
        <v>67243</v>
      </c>
      <c r="EI324" s="32">
        <v>0</v>
      </c>
      <c r="EM324" s="32">
        <v>2785968</v>
      </c>
      <c r="EO324" s="32">
        <v>67243</v>
      </c>
      <c r="EP324" s="32">
        <v>0</v>
      </c>
      <c r="ES324" s="32">
        <v>553</v>
      </c>
      <c r="ET324" s="32">
        <v>2647277</v>
      </c>
      <c r="EV324" s="32">
        <v>67243</v>
      </c>
      <c r="EW324" s="32">
        <v>0</v>
      </c>
      <c r="FA324" s="32">
        <v>2396018</v>
      </c>
      <c r="FB324" s="32">
        <v>183963</v>
      </c>
      <c r="FC324" s="32">
        <v>67270</v>
      </c>
      <c r="FD324" s="32">
        <v>0</v>
      </c>
      <c r="FH324" s="32">
        <v>2486014</v>
      </c>
      <c r="FI324" s="32">
        <v>223963</v>
      </c>
      <c r="FJ324" s="32">
        <v>67303</v>
      </c>
      <c r="FK324" s="32">
        <v>0</v>
      </c>
      <c r="FM324" s="32"/>
      <c r="FN324" s="32"/>
      <c r="FO324" s="5">
        <v>2720118</v>
      </c>
      <c r="FP324" s="5">
        <v>0</v>
      </c>
      <c r="FQ324" s="5">
        <v>369720</v>
      </c>
      <c r="FR324" s="5">
        <v>0</v>
      </c>
      <c r="FS324" s="5">
        <v>0</v>
      </c>
      <c r="FT324" s="5">
        <v>0</v>
      </c>
      <c r="FU324" s="5">
        <v>0</v>
      </c>
      <c r="FV324" s="5">
        <v>2250536</v>
      </c>
      <c r="FW324" s="5">
        <v>0</v>
      </c>
      <c r="FX324" s="5">
        <v>543628</v>
      </c>
      <c r="FY324" s="5">
        <v>0</v>
      </c>
      <c r="FZ324" s="5">
        <v>0</v>
      </c>
      <c r="GA324" s="5">
        <v>0</v>
      </c>
      <c r="GB324" s="5">
        <v>0</v>
      </c>
      <c r="GC324" s="5">
        <v>1967412</v>
      </c>
      <c r="GD324" s="5">
        <v>57101</v>
      </c>
      <c r="GE324" s="5">
        <v>700903</v>
      </c>
      <c r="GF324" s="5">
        <v>0</v>
      </c>
      <c r="GG324" s="5">
        <v>0</v>
      </c>
      <c r="GH324" s="5">
        <v>0</v>
      </c>
      <c r="GI324" s="5">
        <v>0</v>
      </c>
      <c r="GJ324" s="5">
        <f>INDEX(Sheet1!$D$2:$D$434,MATCH(Data!B324,Sheet1!$B$2:$B$434,0))</f>
        <v>2075182</v>
      </c>
      <c r="GK324" s="5">
        <f>INDEX(Sheet1!$E$2:$E$434,MATCH(Data!B324,Sheet1!$B$2:$B$434,0))</f>
        <v>0</v>
      </c>
      <c r="GL324" s="5">
        <f>INDEX(Sheet1!$H$2:$H$434,MATCH(Data!B324,Sheet1!$B$2:$B$434,0))</f>
        <v>810403</v>
      </c>
      <c r="GM324" s="5">
        <f>INDEX(Sheet1!$K$2:$K$434,MATCH(Data!B324,Sheet1!$B$2:$B$434,0))</f>
        <v>0</v>
      </c>
      <c r="GN324" s="5">
        <f>INDEX(Sheet1!$F$2:$F$434,MATCH(Data!B324,Sheet1!$B$2:$B$434,0))</f>
        <v>0</v>
      </c>
      <c r="GO324" s="5">
        <f>INDEX(Sheet1!$I$2:$I$434,MATCH(Data!B324,Sheet1!$B$2:$B$434,0))</f>
        <v>0</v>
      </c>
      <c r="GP324" s="5">
        <f>INDEX(Sheet1!$J$2:$J$434,MATCH(Data!B324,Sheet1!$B$2:$B$434,0))</f>
        <v>0</v>
      </c>
      <c r="GQ324" s="5">
        <v>1952692</v>
      </c>
      <c r="GR324" s="5">
        <v>0</v>
      </c>
      <c r="GS324" s="5">
        <v>824973</v>
      </c>
      <c r="GT324" s="5">
        <v>0</v>
      </c>
      <c r="GU324" s="5">
        <v>0</v>
      </c>
      <c r="GV324" s="5">
        <v>0</v>
      </c>
      <c r="GW324" s="5">
        <v>0</v>
      </c>
    </row>
    <row r="325" spans="1:205" ht="12.75">
      <c r="A325" s="32">
        <v>5523</v>
      </c>
      <c r="B325" s="32" t="s">
        <v>405</v>
      </c>
      <c r="C325" s="32">
        <v>4539852</v>
      </c>
      <c r="D325" s="32">
        <v>0</v>
      </c>
      <c r="E325" s="32">
        <v>540994</v>
      </c>
      <c r="F325" s="32">
        <v>0</v>
      </c>
      <c r="G325" s="32">
        <v>0</v>
      </c>
      <c r="H325" s="32">
        <v>7799</v>
      </c>
      <c r="I325" s="32">
        <v>0</v>
      </c>
      <c r="J325" s="32">
        <v>4626507</v>
      </c>
      <c r="K325" s="32">
        <v>0</v>
      </c>
      <c r="L325" s="32">
        <v>464032</v>
      </c>
      <c r="M325" s="32">
        <v>0</v>
      </c>
      <c r="N325" s="32">
        <v>0</v>
      </c>
      <c r="O325" s="32">
        <v>7799</v>
      </c>
      <c r="P325" s="32">
        <v>0</v>
      </c>
      <c r="Q325" s="32">
        <v>4411896</v>
      </c>
      <c r="R325" s="32">
        <v>0</v>
      </c>
      <c r="S325" s="32">
        <v>366000</v>
      </c>
      <c r="T325" s="32">
        <v>0</v>
      </c>
      <c r="U325" s="32">
        <v>0</v>
      </c>
      <c r="V325" s="32">
        <v>7799</v>
      </c>
      <c r="W325" s="32">
        <v>3505.16</v>
      </c>
      <c r="X325" s="32">
        <v>3431421</v>
      </c>
      <c r="Y325" s="32">
        <v>0</v>
      </c>
      <c r="Z325" s="32">
        <v>300000</v>
      </c>
      <c r="AA325" s="32">
        <v>0</v>
      </c>
      <c r="AB325" s="32">
        <v>0</v>
      </c>
      <c r="AC325" s="32">
        <v>0</v>
      </c>
      <c r="AD325" s="32">
        <v>1604</v>
      </c>
      <c r="AE325" s="32">
        <v>3503370</v>
      </c>
      <c r="AF325" s="32">
        <v>0</v>
      </c>
      <c r="AG325" s="32">
        <v>320000</v>
      </c>
      <c r="AH325" s="32">
        <v>0</v>
      </c>
      <c r="AI325" s="32">
        <v>0</v>
      </c>
      <c r="AJ325" s="32">
        <v>0</v>
      </c>
      <c r="AK325" s="32">
        <v>0</v>
      </c>
      <c r="AL325" s="32">
        <v>4036249</v>
      </c>
      <c r="AM325" s="32">
        <v>0</v>
      </c>
      <c r="AN325" s="32">
        <v>724562</v>
      </c>
      <c r="AO325" s="32">
        <v>0</v>
      </c>
      <c r="AP325" s="32">
        <v>0</v>
      </c>
      <c r="AQ325" s="32">
        <v>0</v>
      </c>
      <c r="AR325" s="32">
        <v>0</v>
      </c>
      <c r="AS325" s="32">
        <v>4341727</v>
      </c>
      <c r="AT325" s="32">
        <v>0</v>
      </c>
      <c r="AU325" s="32">
        <v>761109</v>
      </c>
      <c r="AV325" s="32">
        <v>0</v>
      </c>
      <c r="AW325" s="32">
        <v>0</v>
      </c>
      <c r="AX325" s="32">
        <v>0</v>
      </c>
      <c r="AY325" s="32">
        <v>396</v>
      </c>
      <c r="AZ325" s="32">
        <v>4272043</v>
      </c>
      <c r="BA325" s="32">
        <v>0</v>
      </c>
      <c r="BB325" s="32">
        <v>798293</v>
      </c>
      <c r="BC325" s="32">
        <v>0</v>
      </c>
      <c r="BD325" s="32">
        <v>0</v>
      </c>
      <c r="BE325" s="32">
        <v>0</v>
      </c>
      <c r="BF325" s="32">
        <v>15613</v>
      </c>
      <c r="BG325" s="32">
        <v>4603872</v>
      </c>
      <c r="BH325" s="32">
        <v>0</v>
      </c>
      <c r="BI325" s="32">
        <v>842409</v>
      </c>
      <c r="BJ325" s="32">
        <v>0</v>
      </c>
      <c r="BK325" s="32">
        <v>0</v>
      </c>
      <c r="BL325" s="32">
        <v>0</v>
      </c>
      <c r="BM325" s="32">
        <v>0</v>
      </c>
      <c r="BN325" s="32">
        <v>5073436</v>
      </c>
      <c r="BO325" s="32">
        <v>0</v>
      </c>
      <c r="BP325" s="32">
        <v>865231</v>
      </c>
      <c r="BQ325" s="32">
        <v>0</v>
      </c>
      <c r="BR325" s="32">
        <v>0</v>
      </c>
      <c r="BS325" s="32">
        <v>0</v>
      </c>
      <c r="BT325" s="32">
        <v>151</v>
      </c>
      <c r="BU325" s="32">
        <v>5271466</v>
      </c>
      <c r="BV325" s="32">
        <v>0</v>
      </c>
      <c r="BW325" s="32">
        <v>887417</v>
      </c>
      <c r="BX325" s="32">
        <v>0</v>
      </c>
      <c r="BY325" s="32">
        <v>0</v>
      </c>
      <c r="BZ325" s="32">
        <v>0</v>
      </c>
      <c r="CA325" s="32">
        <v>229</v>
      </c>
      <c r="CB325" s="32">
        <v>5582798</v>
      </c>
      <c r="CC325" s="32">
        <v>0</v>
      </c>
      <c r="CD325" s="32">
        <v>897711</v>
      </c>
      <c r="CE325" s="32">
        <v>0</v>
      </c>
      <c r="CF325" s="32">
        <v>0</v>
      </c>
      <c r="CG325" s="32">
        <v>0</v>
      </c>
      <c r="CH325" s="32">
        <v>0</v>
      </c>
      <c r="CI325" s="32">
        <v>5192018</v>
      </c>
      <c r="CK325" s="32">
        <v>865210</v>
      </c>
      <c r="CL325" s="32">
        <v>0</v>
      </c>
      <c r="CN325" s="32">
        <v>20000</v>
      </c>
      <c r="CO325" s="32">
        <v>1009</v>
      </c>
      <c r="CP325" s="32">
        <v>6382301</v>
      </c>
      <c r="CR325" s="32">
        <v>879903</v>
      </c>
      <c r="CS325" s="32">
        <v>0</v>
      </c>
      <c r="CU325" s="32">
        <v>26000</v>
      </c>
      <c r="CV325" s="32">
        <v>0</v>
      </c>
      <c r="CW325" s="32">
        <v>6491373</v>
      </c>
      <c r="CY325" s="32">
        <v>885843</v>
      </c>
      <c r="CZ325" s="32">
        <v>0</v>
      </c>
      <c r="DB325" s="32">
        <v>30000</v>
      </c>
      <c r="DC325" s="32">
        <v>7325</v>
      </c>
      <c r="DD325" s="32">
        <v>6986978</v>
      </c>
      <c r="DF325" s="32">
        <v>792404</v>
      </c>
      <c r="DG325" s="32">
        <v>0</v>
      </c>
      <c r="DI325" s="32">
        <v>35000</v>
      </c>
      <c r="DJ325" s="32">
        <v>305</v>
      </c>
      <c r="DK325" s="32">
        <v>8176709</v>
      </c>
      <c r="DM325" s="32">
        <v>784524</v>
      </c>
      <c r="DN325" s="32">
        <v>0</v>
      </c>
      <c r="DP325" s="32">
        <v>40000</v>
      </c>
      <c r="DQ325" s="32">
        <v>11800</v>
      </c>
      <c r="DR325" s="32">
        <v>8188748</v>
      </c>
      <c r="DT325" s="32">
        <v>770815</v>
      </c>
      <c r="DU325" s="32">
        <v>0</v>
      </c>
      <c r="DW325" s="32">
        <v>40000</v>
      </c>
      <c r="DX325" s="38">
        <v>479</v>
      </c>
      <c r="DY325" s="36">
        <v>7948751</v>
      </c>
      <c r="DZ325" s="37"/>
      <c r="EA325" s="38">
        <v>750000</v>
      </c>
      <c r="EB325" s="32">
        <v>0</v>
      </c>
      <c r="ED325" s="32">
        <v>50000</v>
      </c>
      <c r="EE325" s="32">
        <v>1163</v>
      </c>
      <c r="EF325" s="32">
        <v>8227069</v>
      </c>
      <c r="EH325" s="32">
        <v>750000</v>
      </c>
      <c r="EI325" s="32">
        <v>0</v>
      </c>
      <c r="EK325" s="32">
        <v>80000</v>
      </c>
      <c r="EL325" s="32">
        <v>1308</v>
      </c>
      <c r="EM325" s="32">
        <v>8497613</v>
      </c>
      <c r="EO325" s="32">
        <v>750000</v>
      </c>
      <c r="EP325" s="32">
        <v>0</v>
      </c>
      <c r="ER325" s="32">
        <v>80000</v>
      </c>
      <c r="ES325" s="32">
        <v>1398</v>
      </c>
      <c r="ET325" s="32">
        <v>8292549</v>
      </c>
      <c r="EU325" s="32">
        <v>128771</v>
      </c>
      <c r="EV325" s="32">
        <v>750000</v>
      </c>
      <c r="EW325" s="32">
        <v>0</v>
      </c>
      <c r="EY325" s="32">
        <v>80000</v>
      </c>
      <c r="FA325" s="32">
        <v>8455696</v>
      </c>
      <c r="FB325" s="32">
        <v>128756</v>
      </c>
      <c r="FC325" s="32">
        <v>675000</v>
      </c>
      <c r="FD325" s="32">
        <v>0</v>
      </c>
      <c r="FF325" s="32">
        <v>80000</v>
      </c>
      <c r="FG325" s="32">
        <v>293</v>
      </c>
      <c r="FH325" s="32">
        <v>9238708</v>
      </c>
      <c r="FI325" s="32">
        <v>172723</v>
      </c>
      <c r="FK325" s="32">
        <v>0</v>
      </c>
      <c r="FM325" s="32">
        <v>80000</v>
      </c>
      <c r="FO325" s="5">
        <v>8901693</v>
      </c>
      <c r="FP325" s="5">
        <v>172722</v>
      </c>
      <c r="FQ325" s="5">
        <v>0</v>
      </c>
      <c r="FR325" s="5">
        <v>0</v>
      </c>
      <c r="FS325" s="5">
        <v>0</v>
      </c>
      <c r="FT325" s="5">
        <v>80000</v>
      </c>
      <c r="FU325" s="5">
        <v>477</v>
      </c>
      <c r="FV325" s="5">
        <v>8719271</v>
      </c>
      <c r="FW325" s="5">
        <v>172722</v>
      </c>
      <c r="FX325" s="5">
        <v>0</v>
      </c>
      <c r="FY325" s="5">
        <v>0</v>
      </c>
      <c r="FZ325" s="5">
        <v>0</v>
      </c>
      <c r="GA325" s="5">
        <v>80000</v>
      </c>
      <c r="GB325" s="5">
        <v>0</v>
      </c>
      <c r="GC325" s="5">
        <v>9400432</v>
      </c>
      <c r="GD325" s="5">
        <v>172722</v>
      </c>
      <c r="GE325" s="5">
        <v>0</v>
      </c>
      <c r="GF325" s="5">
        <v>0</v>
      </c>
      <c r="GG325" s="5">
        <v>0</v>
      </c>
      <c r="GH325" s="5">
        <v>80000</v>
      </c>
      <c r="GI325" s="5">
        <v>0</v>
      </c>
      <c r="GJ325" s="5">
        <f>INDEX(Sheet1!$D$2:$D$434,MATCH(Data!B325,Sheet1!$B$2:$B$434,0))</f>
        <v>9539763</v>
      </c>
      <c r="GK325" s="5">
        <f>INDEX(Sheet1!$E$2:$E$434,MATCH(Data!B325,Sheet1!$B$2:$B$434,0))</f>
        <v>172722</v>
      </c>
      <c r="GL325" s="5">
        <f>INDEX(Sheet1!$H$2:$H$434,MATCH(Data!B325,Sheet1!$B$2:$B$434,0))</f>
        <v>0</v>
      </c>
      <c r="GM325" s="5">
        <f>INDEX(Sheet1!$K$2:$K$434,MATCH(Data!B325,Sheet1!$B$2:$B$434,0))</f>
        <v>0</v>
      </c>
      <c r="GN325" s="5">
        <f>INDEX(Sheet1!$F$2:$F$434,MATCH(Data!B325,Sheet1!$B$2:$B$434,0))</f>
        <v>0</v>
      </c>
      <c r="GO325" s="5">
        <f>INDEX(Sheet1!$I$2:$I$434,MATCH(Data!B325,Sheet1!$B$2:$B$434,0))</f>
        <v>80000</v>
      </c>
      <c r="GP325" s="5">
        <f>INDEX(Sheet1!$J$2:$J$434,MATCH(Data!B325,Sheet1!$B$2:$B$434,0))</f>
        <v>0</v>
      </c>
      <c r="GQ325" s="5">
        <v>10095958</v>
      </c>
      <c r="GR325" s="5">
        <v>172722</v>
      </c>
      <c r="GS325" s="5">
        <v>0</v>
      </c>
      <c r="GT325" s="5">
        <v>0</v>
      </c>
      <c r="GU325" s="5">
        <v>0</v>
      </c>
      <c r="GV325" s="5">
        <v>80000</v>
      </c>
      <c r="GW325" s="5">
        <v>0</v>
      </c>
    </row>
    <row r="326" spans="1:205" ht="12.75">
      <c r="A326" s="32">
        <v>3850</v>
      </c>
      <c r="B326" s="32" t="s">
        <v>406</v>
      </c>
      <c r="C326" s="32">
        <v>2037461</v>
      </c>
      <c r="D326" s="32">
        <v>0</v>
      </c>
      <c r="E326" s="32">
        <v>29900</v>
      </c>
      <c r="F326" s="32">
        <v>0</v>
      </c>
      <c r="G326" s="32">
        <v>0</v>
      </c>
      <c r="H326" s="32">
        <v>0</v>
      </c>
      <c r="I326" s="32">
        <v>0</v>
      </c>
      <c r="J326" s="32">
        <v>2068900</v>
      </c>
      <c r="K326" s="32">
        <v>0</v>
      </c>
      <c r="L326" s="32">
        <v>28520</v>
      </c>
      <c r="M326" s="32">
        <v>0</v>
      </c>
      <c r="N326" s="32">
        <v>0</v>
      </c>
      <c r="O326" s="32">
        <v>0</v>
      </c>
      <c r="P326" s="32">
        <v>0</v>
      </c>
      <c r="Q326" s="32">
        <v>2060010.66</v>
      </c>
      <c r="R326" s="32">
        <v>0</v>
      </c>
      <c r="S326" s="32">
        <v>439432.34</v>
      </c>
      <c r="T326" s="32">
        <v>0</v>
      </c>
      <c r="U326" s="32">
        <v>0</v>
      </c>
      <c r="V326" s="32">
        <v>0</v>
      </c>
      <c r="W326" s="32">
        <v>0</v>
      </c>
      <c r="X326" s="32">
        <v>1423825</v>
      </c>
      <c r="Y326" s="32">
        <v>0</v>
      </c>
      <c r="Z326" s="32">
        <v>320478</v>
      </c>
      <c r="AA326" s="32">
        <v>0</v>
      </c>
      <c r="AB326" s="32">
        <v>0</v>
      </c>
      <c r="AC326" s="32">
        <v>0</v>
      </c>
      <c r="AD326" s="32">
        <v>0</v>
      </c>
      <c r="AE326" s="32">
        <v>1452696</v>
      </c>
      <c r="AF326" s="32">
        <v>0</v>
      </c>
      <c r="AG326" s="32">
        <v>596450</v>
      </c>
      <c r="AH326" s="32">
        <v>0</v>
      </c>
      <c r="AI326" s="32">
        <v>0</v>
      </c>
      <c r="AJ326" s="32">
        <v>0</v>
      </c>
      <c r="AK326" s="32">
        <v>0</v>
      </c>
      <c r="AL326" s="32">
        <v>1279112</v>
      </c>
      <c r="AM326" s="32">
        <v>0</v>
      </c>
      <c r="AN326" s="32">
        <v>747663</v>
      </c>
      <c r="AO326" s="32">
        <v>0</v>
      </c>
      <c r="AP326" s="32">
        <v>0</v>
      </c>
      <c r="AQ326" s="32">
        <v>0</v>
      </c>
      <c r="AR326" s="32">
        <v>0</v>
      </c>
      <c r="AS326" s="32">
        <v>1245869</v>
      </c>
      <c r="AT326" s="32">
        <v>0</v>
      </c>
      <c r="AU326" s="32">
        <v>771925</v>
      </c>
      <c r="AV326" s="32">
        <v>0</v>
      </c>
      <c r="AW326" s="32">
        <v>0</v>
      </c>
      <c r="AX326" s="32">
        <v>0</v>
      </c>
      <c r="AY326" s="32">
        <v>0</v>
      </c>
      <c r="AZ326" s="32">
        <v>1411038</v>
      </c>
      <c r="BA326" s="32">
        <v>0</v>
      </c>
      <c r="BB326" s="32">
        <v>783925</v>
      </c>
      <c r="BC326" s="32">
        <v>0</v>
      </c>
      <c r="BD326" s="32">
        <v>0</v>
      </c>
      <c r="BE326" s="32">
        <v>0</v>
      </c>
      <c r="BF326" s="32">
        <v>0</v>
      </c>
      <c r="BG326" s="32">
        <v>1457804</v>
      </c>
      <c r="BH326" s="32">
        <v>0</v>
      </c>
      <c r="BI326" s="32">
        <v>779744</v>
      </c>
      <c r="BJ326" s="32">
        <v>0</v>
      </c>
      <c r="BK326" s="32">
        <v>0</v>
      </c>
      <c r="BL326" s="32">
        <v>0</v>
      </c>
      <c r="BM326" s="32">
        <v>0</v>
      </c>
      <c r="BN326" s="32">
        <v>1281053</v>
      </c>
      <c r="BO326" s="32">
        <v>0</v>
      </c>
      <c r="BP326" s="32">
        <v>779997</v>
      </c>
      <c r="BQ326" s="32">
        <v>0</v>
      </c>
      <c r="BR326" s="32">
        <v>0</v>
      </c>
      <c r="BS326" s="32">
        <v>0</v>
      </c>
      <c r="BT326" s="32">
        <v>0</v>
      </c>
      <c r="BU326" s="32">
        <v>1322267</v>
      </c>
      <c r="BV326" s="32">
        <v>0</v>
      </c>
      <c r="BW326" s="32">
        <v>789838</v>
      </c>
      <c r="BX326" s="32">
        <v>0</v>
      </c>
      <c r="BY326" s="32">
        <v>0</v>
      </c>
      <c r="BZ326" s="32">
        <v>0</v>
      </c>
      <c r="CA326" s="32">
        <v>0</v>
      </c>
      <c r="CB326" s="32">
        <v>1555331</v>
      </c>
      <c r="CC326" s="32">
        <v>0</v>
      </c>
      <c r="CD326" s="32">
        <v>789608</v>
      </c>
      <c r="CE326" s="32">
        <v>0</v>
      </c>
      <c r="CF326" s="32">
        <v>0</v>
      </c>
      <c r="CG326" s="32">
        <v>0</v>
      </c>
      <c r="CH326" s="32">
        <v>0</v>
      </c>
      <c r="CI326" s="32">
        <v>1310536</v>
      </c>
      <c r="CK326" s="32">
        <v>748600</v>
      </c>
      <c r="CL326" s="32">
        <v>0</v>
      </c>
      <c r="CO326" s="32">
        <v>0</v>
      </c>
      <c r="CP326" s="32">
        <v>1527297</v>
      </c>
      <c r="CR326" s="32">
        <v>748625</v>
      </c>
      <c r="CS326" s="32">
        <v>0</v>
      </c>
      <c r="CU326" s="32">
        <v>15000</v>
      </c>
      <c r="CV326" s="32">
        <v>299</v>
      </c>
      <c r="CW326" s="32">
        <v>1820661</v>
      </c>
      <c r="CY326" s="32">
        <v>747050</v>
      </c>
      <c r="CZ326" s="32">
        <v>0</v>
      </c>
      <c r="DB326" s="32">
        <v>10000</v>
      </c>
      <c r="DC326" s="32">
        <v>151</v>
      </c>
      <c r="DD326" s="32">
        <v>1908906</v>
      </c>
      <c r="DF326" s="32">
        <v>742225</v>
      </c>
      <c r="DG326" s="32">
        <v>0</v>
      </c>
      <c r="DI326" s="32">
        <v>10000</v>
      </c>
      <c r="DK326" s="32">
        <v>1812896</v>
      </c>
      <c r="DM326" s="32">
        <v>741700</v>
      </c>
      <c r="DN326" s="32">
        <v>0</v>
      </c>
      <c r="DP326" s="32">
        <v>27000</v>
      </c>
      <c r="DQ326" s="32">
        <v>1807</v>
      </c>
      <c r="DR326" s="32">
        <v>2071457</v>
      </c>
      <c r="DT326" s="32">
        <v>742400</v>
      </c>
      <c r="DU326" s="32">
        <v>0</v>
      </c>
      <c r="DW326" s="32">
        <v>27000</v>
      </c>
      <c r="DX326" s="38">
        <v>254</v>
      </c>
      <c r="DY326" s="36">
        <v>2263662</v>
      </c>
      <c r="DZ326" s="36">
        <v>74603</v>
      </c>
      <c r="EA326" s="38">
        <v>742100</v>
      </c>
      <c r="EB326" s="32">
        <v>0</v>
      </c>
      <c r="ED326" s="32">
        <v>27000</v>
      </c>
      <c r="EF326" s="32">
        <v>1982928</v>
      </c>
      <c r="EG326" s="32">
        <v>74602</v>
      </c>
      <c r="EH326" s="32">
        <v>1022835</v>
      </c>
      <c r="EI326" s="32">
        <v>0</v>
      </c>
      <c r="EK326" s="32">
        <v>27000</v>
      </c>
      <c r="EM326" s="32">
        <v>1912551</v>
      </c>
      <c r="EN326" s="32">
        <v>66161.4</v>
      </c>
      <c r="EO326" s="32">
        <v>1007683.68</v>
      </c>
      <c r="EP326" s="32">
        <v>0</v>
      </c>
      <c r="ER326" s="32">
        <v>27000</v>
      </c>
      <c r="ES326" s="32">
        <v>315</v>
      </c>
      <c r="ET326" s="32">
        <v>1835011</v>
      </c>
      <c r="EU326" s="32">
        <v>1046221</v>
      </c>
      <c r="EV326" s="32">
        <v>101664</v>
      </c>
      <c r="EW326" s="32">
        <v>0</v>
      </c>
      <c r="EY326" s="32">
        <v>27000</v>
      </c>
      <c r="FA326" s="32">
        <v>1883788</v>
      </c>
      <c r="FB326" s="32">
        <v>1039780</v>
      </c>
      <c r="FD326" s="32">
        <v>0</v>
      </c>
      <c r="FF326" s="32">
        <v>27000</v>
      </c>
      <c r="FH326" s="32">
        <v>1642484</v>
      </c>
      <c r="FI326" s="32">
        <v>1057249</v>
      </c>
      <c r="FJ326" s="32"/>
      <c r="FK326" s="32">
        <v>0</v>
      </c>
      <c r="FM326" s="32">
        <v>59000</v>
      </c>
      <c r="FO326" s="5">
        <v>2266820</v>
      </c>
      <c r="FP326" s="5">
        <v>645910</v>
      </c>
      <c r="FQ326" s="5">
        <v>0</v>
      </c>
      <c r="FR326" s="5">
        <v>0</v>
      </c>
      <c r="FS326" s="5">
        <v>0</v>
      </c>
      <c r="FT326" s="5">
        <v>59000</v>
      </c>
      <c r="FU326" s="5">
        <v>0</v>
      </c>
      <c r="FV326" s="5">
        <v>2420741</v>
      </c>
      <c r="FW326" s="5">
        <v>644285</v>
      </c>
      <c r="FX326" s="5">
        <v>0</v>
      </c>
      <c r="FY326" s="5">
        <v>0</v>
      </c>
      <c r="FZ326" s="5">
        <v>0</v>
      </c>
      <c r="GA326" s="5">
        <v>59000</v>
      </c>
      <c r="GB326" s="5">
        <v>0</v>
      </c>
      <c r="GC326" s="5">
        <v>2490205</v>
      </c>
      <c r="GD326" s="5">
        <v>658293</v>
      </c>
      <c r="GE326" s="5">
        <v>0</v>
      </c>
      <c r="GF326" s="5">
        <v>0</v>
      </c>
      <c r="GG326" s="5">
        <v>0</v>
      </c>
      <c r="GH326" s="5">
        <v>80000</v>
      </c>
      <c r="GI326" s="5">
        <v>0</v>
      </c>
      <c r="GJ326" s="5">
        <f>INDEX(Sheet1!$D$2:$D$434,MATCH(Data!B326,Sheet1!$B$2:$B$434,0))</f>
        <v>2453372</v>
      </c>
      <c r="GK326" s="5">
        <f>INDEX(Sheet1!$E$2:$E$434,MATCH(Data!B326,Sheet1!$B$2:$B$434,0))</f>
        <v>656374</v>
      </c>
      <c r="GL326" s="5">
        <f>INDEX(Sheet1!$H$2:$H$434,MATCH(Data!B326,Sheet1!$B$2:$B$434,0))</f>
        <v>0</v>
      </c>
      <c r="GM326" s="5">
        <f>INDEX(Sheet1!$K$2:$K$434,MATCH(Data!B326,Sheet1!$B$2:$B$434,0))</f>
        <v>0</v>
      </c>
      <c r="GN326" s="5">
        <f>INDEX(Sheet1!$F$2:$F$434,MATCH(Data!B326,Sheet1!$B$2:$B$434,0))</f>
        <v>0</v>
      </c>
      <c r="GO326" s="5">
        <f>INDEX(Sheet1!$I$2:$I$434,MATCH(Data!B326,Sheet1!$B$2:$B$434,0))</f>
        <v>60000</v>
      </c>
      <c r="GP326" s="5">
        <f>INDEX(Sheet1!$J$2:$J$434,MATCH(Data!B326,Sheet1!$B$2:$B$434,0))</f>
        <v>0</v>
      </c>
      <c r="GQ326" s="5">
        <v>2172268</v>
      </c>
      <c r="GR326" s="5">
        <v>1102269</v>
      </c>
      <c r="GS326" s="5">
        <v>0</v>
      </c>
      <c r="GT326" s="5">
        <v>0</v>
      </c>
      <c r="GU326" s="5">
        <v>0</v>
      </c>
      <c r="GV326" s="5">
        <v>80000</v>
      </c>
      <c r="GW326" s="5">
        <v>0</v>
      </c>
    </row>
    <row r="327" spans="1:205" ht="12.75">
      <c r="A327" s="32">
        <v>4956</v>
      </c>
      <c r="B327" s="32" t="s">
        <v>407</v>
      </c>
      <c r="C327" s="32">
        <v>2521552</v>
      </c>
      <c r="D327" s="32">
        <v>0</v>
      </c>
      <c r="E327" s="32">
        <v>80000</v>
      </c>
      <c r="F327" s="32">
        <v>0</v>
      </c>
      <c r="G327" s="32">
        <v>0</v>
      </c>
      <c r="H327" s="32">
        <v>0</v>
      </c>
      <c r="I327" s="32">
        <v>0</v>
      </c>
      <c r="J327" s="32">
        <v>2439741</v>
      </c>
      <c r="K327" s="32">
        <v>0</v>
      </c>
      <c r="L327" s="32">
        <v>78200</v>
      </c>
      <c r="M327" s="32">
        <v>0</v>
      </c>
      <c r="N327" s="32">
        <v>0</v>
      </c>
      <c r="O327" s="32">
        <v>0</v>
      </c>
      <c r="P327" s="32">
        <v>0</v>
      </c>
      <c r="Q327" s="32">
        <v>2517691</v>
      </c>
      <c r="R327" s="32">
        <v>0</v>
      </c>
      <c r="S327" s="32">
        <v>78100</v>
      </c>
      <c r="T327" s="32">
        <v>0</v>
      </c>
      <c r="U327" s="32">
        <v>0</v>
      </c>
      <c r="V327" s="32">
        <v>0</v>
      </c>
      <c r="W327" s="32">
        <v>0</v>
      </c>
      <c r="X327" s="32">
        <v>1854687</v>
      </c>
      <c r="Y327" s="32">
        <v>0</v>
      </c>
      <c r="Z327" s="32">
        <v>532500</v>
      </c>
      <c r="AA327" s="32">
        <v>0</v>
      </c>
      <c r="AB327" s="32">
        <v>0</v>
      </c>
      <c r="AC327" s="32">
        <v>0</v>
      </c>
      <c r="AD327" s="32">
        <v>0</v>
      </c>
      <c r="AE327" s="32">
        <v>1862827</v>
      </c>
      <c r="AF327" s="32">
        <v>0</v>
      </c>
      <c r="AG327" s="32">
        <v>555350</v>
      </c>
      <c r="AH327" s="32">
        <v>0</v>
      </c>
      <c r="AI327" s="32">
        <v>0</v>
      </c>
      <c r="AJ327" s="32">
        <v>0</v>
      </c>
      <c r="AK327" s="32">
        <v>0</v>
      </c>
      <c r="AL327" s="32">
        <v>2003153</v>
      </c>
      <c r="AM327" s="32">
        <v>0</v>
      </c>
      <c r="AN327" s="32">
        <v>653000</v>
      </c>
      <c r="AO327" s="32">
        <v>0</v>
      </c>
      <c r="AP327" s="32">
        <v>0</v>
      </c>
      <c r="AQ327" s="32">
        <v>0</v>
      </c>
      <c r="AR327" s="32">
        <v>0</v>
      </c>
      <c r="AS327" s="32">
        <v>1872798</v>
      </c>
      <c r="AT327" s="32">
        <v>12212</v>
      </c>
      <c r="AU327" s="32">
        <v>705683</v>
      </c>
      <c r="AV327" s="32">
        <v>0</v>
      </c>
      <c r="AW327" s="32">
        <v>0</v>
      </c>
      <c r="AX327" s="32">
        <v>0</v>
      </c>
      <c r="AY327" s="32">
        <v>0</v>
      </c>
      <c r="AZ327" s="32">
        <v>2440272</v>
      </c>
      <c r="BA327" s="32">
        <v>0</v>
      </c>
      <c r="BB327" s="32">
        <v>731315</v>
      </c>
      <c r="BC327" s="32">
        <v>0</v>
      </c>
      <c r="BD327" s="32">
        <v>0</v>
      </c>
      <c r="BE327" s="32">
        <v>0</v>
      </c>
      <c r="BF327" s="32">
        <v>0</v>
      </c>
      <c r="BG327" s="32">
        <v>2236662</v>
      </c>
      <c r="BH327" s="32">
        <v>0</v>
      </c>
      <c r="BI327" s="32">
        <v>725429</v>
      </c>
      <c r="BJ327" s="32">
        <v>0</v>
      </c>
      <c r="BK327" s="32">
        <v>0</v>
      </c>
      <c r="BL327" s="32">
        <v>0</v>
      </c>
      <c r="BM327" s="32">
        <v>0</v>
      </c>
      <c r="BN327" s="32">
        <v>2236000</v>
      </c>
      <c r="BO327" s="32">
        <v>0</v>
      </c>
      <c r="BP327" s="32">
        <v>776620</v>
      </c>
      <c r="BQ327" s="32">
        <v>0</v>
      </c>
      <c r="BR327" s="32">
        <v>0</v>
      </c>
      <c r="BS327" s="32">
        <v>0</v>
      </c>
      <c r="BT327" s="32">
        <v>0</v>
      </c>
      <c r="BU327" s="32">
        <v>2092267</v>
      </c>
      <c r="BV327" s="32">
        <v>12222</v>
      </c>
      <c r="BW327" s="32">
        <v>796820</v>
      </c>
      <c r="BX327" s="32">
        <v>0</v>
      </c>
      <c r="BY327" s="32">
        <v>0</v>
      </c>
      <c r="BZ327" s="32">
        <v>0</v>
      </c>
      <c r="CA327" s="32">
        <v>0</v>
      </c>
      <c r="CB327" s="32">
        <v>2258097</v>
      </c>
      <c r="CC327" s="32">
        <v>0</v>
      </c>
      <c r="CD327" s="32">
        <v>811683</v>
      </c>
      <c r="CE327" s="32">
        <v>0</v>
      </c>
      <c r="CF327" s="32">
        <v>0</v>
      </c>
      <c r="CG327" s="32">
        <v>20000</v>
      </c>
      <c r="CH327" s="32">
        <v>0</v>
      </c>
      <c r="CI327" s="32">
        <v>2512389</v>
      </c>
      <c r="CK327" s="32">
        <v>816070</v>
      </c>
      <c r="CL327" s="32">
        <v>0</v>
      </c>
      <c r="CN327" s="32">
        <v>20000</v>
      </c>
      <c r="CO327" s="32">
        <v>0</v>
      </c>
      <c r="CP327" s="32">
        <v>2316893</v>
      </c>
      <c r="CR327" s="32">
        <v>814345</v>
      </c>
      <c r="CS327" s="32">
        <v>0</v>
      </c>
      <c r="CV327" s="32">
        <v>0</v>
      </c>
      <c r="CW327" s="32">
        <v>2507957</v>
      </c>
      <c r="CX327" s="32">
        <v>101758</v>
      </c>
      <c r="CY327" s="32">
        <v>817295</v>
      </c>
      <c r="CZ327" s="32">
        <v>0</v>
      </c>
      <c r="DC327" s="32">
        <v>0</v>
      </c>
      <c r="DD327" s="32">
        <v>2491841</v>
      </c>
      <c r="DE327" s="32">
        <v>101757</v>
      </c>
      <c r="DF327" s="32">
        <v>814495</v>
      </c>
      <c r="DG327" s="32">
        <v>0</v>
      </c>
      <c r="DK327" s="32">
        <v>2946504</v>
      </c>
      <c r="DL327" s="32">
        <v>101757</v>
      </c>
      <c r="DM327" s="32">
        <v>815039</v>
      </c>
      <c r="DN327" s="32">
        <v>0</v>
      </c>
      <c r="DR327" s="32">
        <v>3049109</v>
      </c>
      <c r="DS327" s="32">
        <v>101757</v>
      </c>
      <c r="DT327" s="32">
        <v>817895</v>
      </c>
      <c r="DU327" s="32">
        <v>0</v>
      </c>
      <c r="DX327" s="35"/>
      <c r="DY327" s="36">
        <v>2378887</v>
      </c>
      <c r="DZ327" s="36">
        <v>128865</v>
      </c>
      <c r="EA327" s="38">
        <v>652640</v>
      </c>
      <c r="EB327" s="32">
        <v>0</v>
      </c>
      <c r="EF327" s="32">
        <v>2705596</v>
      </c>
      <c r="EG327" s="32">
        <v>127415</v>
      </c>
      <c r="EH327" s="32">
        <v>655953</v>
      </c>
      <c r="EI327" s="32">
        <v>0</v>
      </c>
      <c r="EM327" s="32">
        <v>2565427</v>
      </c>
      <c r="EN327" s="32">
        <v>130539</v>
      </c>
      <c r="EO327" s="32">
        <v>654450</v>
      </c>
      <c r="EP327" s="32">
        <v>0</v>
      </c>
      <c r="ET327" s="32">
        <v>2501869</v>
      </c>
      <c r="EU327" s="32">
        <v>128176</v>
      </c>
      <c r="EV327" s="32">
        <v>655875</v>
      </c>
      <c r="EW327" s="32">
        <v>0</v>
      </c>
      <c r="FA327" s="32">
        <v>2478103</v>
      </c>
      <c r="FB327" s="32">
        <v>130295</v>
      </c>
      <c r="FC327" s="32">
        <v>658800</v>
      </c>
      <c r="FD327" s="32">
        <v>0</v>
      </c>
      <c r="FH327" s="32">
        <v>2410607</v>
      </c>
      <c r="FI327" s="32">
        <v>131745</v>
      </c>
      <c r="FJ327" s="32">
        <v>654675</v>
      </c>
      <c r="FK327" s="32">
        <v>0</v>
      </c>
      <c r="FO327" s="5">
        <v>2632039</v>
      </c>
      <c r="FP327" s="5">
        <v>815137</v>
      </c>
      <c r="FQ327" s="5">
        <v>0</v>
      </c>
      <c r="FR327" s="5">
        <v>0</v>
      </c>
      <c r="FS327" s="5">
        <v>0</v>
      </c>
      <c r="FT327" s="5">
        <v>0</v>
      </c>
      <c r="FU327" s="5">
        <v>0</v>
      </c>
      <c r="FV327" s="5">
        <v>2521627</v>
      </c>
      <c r="FW327" s="5">
        <v>890060</v>
      </c>
      <c r="FX327" s="5">
        <v>0</v>
      </c>
      <c r="FY327" s="5">
        <v>0</v>
      </c>
      <c r="FZ327" s="5">
        <v>0</v>
      </c>
      <c r="GA327" s="5">
        <v>0</v>
      </c>
      <c r="GB327" s="5">
        <v>0</v>
      </c>
      <c r="GC327" s="5">
        <v>2416091</v>
      </c>
      <c r="GD327" s="5">
        <v>822368</v>
      </c>
      <c r="GE327" s="5">
        <v>0</v>
      </c>
      <c r="GF327" s="5">
        <v>0</v>
      </c>
      <c r="GG327" s="5">
        <v>0</v>
      </c>
      <c r="GH327" s="5">
        <v>0</v>
      </c>
      <c r="GI327" s="5">
        <v>0</v>
      </c>
      <c r="GJ327" s="5">
        <f>INDEX(Sheet1!$D$2:$D$434,MATCH(Data!B327,Sheet1!$B$2:$B$434,0))</f>
        <v>2786551</v>
      </c>
      <c r="GK327" s="5">
        <f>INDEX(Sheet1!$E$2:$E$434,MATCH(Data!B327,Sheet1!$B$2:$B$434,0))</f>
        <v>771950</v>
      </c>
      <c r="GL327" s="5">
        <f>INDEX(Sheet1!$H$2:$H$434,MATCH(Data!B327,Sheet1!$B$2:$B$434,0))</f>
        <v>0</v>
      </c>
      <c r="GM327" s="5">
        <f>INDEX(Sheet1!$K$2:$K$434,MATCH(Data!B327,Sheet1!$B$2:$B$434,0))</f>
        <v>0</v>
      </c>
      <c r="GN327" s="5">
        <f>INDEX(Sheet1!$F$2:$F$434,MATCH(Data!B327,Sheet1!$B$2:$B$434,0))</f>
        <v>0</v>
      </c>
      <c r="GO327" s="5">
        <f>INDEX(Sheet1!$I$2:$I$434,MATCH(Data!B327,Sheet1!$B$2:$B$434,0))</f>
        <v>0</v>
      </c>
      <c r="GP327" s="5">
        <f>INDEX(Sheet1!$J$2:$J$434,MATCH(Data!B327,Sheet1!$B$2:$B$434,0))</f>
        <v>0</v>
      </c>
      <c r="GQ327" s="5">
        <v>2768098</v>
      </c>
      <c r="GR327" s="5">
        <v>782400</v>
      </c>
      <c r="GS327" s="5">
        <v>0</v>
      </c>
      <c r="GT327" s="5">
        <v>0</v>
      </c>
      <c r="GU327" s="5">
        <v>0</v>
      </c>
      <c r="GV327" s="5">
        <v>0</v>
      </c>
      <c r="GW327" s="5">
        <v>0</v>
      </c>
    </row>
    <row r="328" spans="1:205" ht="12.75">
      <c r="A328" s="32">
        <v>4963</v>
      </c>
      <c r="B328" s="32" t="s">
        <v>408</v>
      </c>
      <c r="C328" s="32">
        <v>1721991</v>
      </c>
      <c r="D328" s="32">
        <v>0</v>
      </c>
      <c r="E328" s="32">
        <v>287922</v>
      </c>
      <c r="F328" s="32">
        <v>0</v>
      </c>
      <c r="G328" s="32">
        <v>0</v>
      </c>
      <c r="H328" s="32">
        <v>0</v>
      </c>
      <c r="I328" s="32">
        <v>0</v>
      </c>
      <c r="J328" s="32">
        <v>1688079</v>
      </c>
      <c r="K328" s="32">
        <v>0</v>
      </c>
      <c r="L328" s="32">
        <v>289135</v>
      </c>
      <c r="M328" s="32">
        <v>0</v>
      </c>
      <c r="N328" s="32">
        <v>0</v>
      </c>
      <c r="O328" s="32">
        <v>0</v>
      </c>
      <c r="P328" s="32">
        <v>0</v>
      </c>
      <c r="Q328" s="32">
        <v>1619654</v>
      </c>
      <c r="R328" s="32">
        <v>0</v>
      </c>
      <c r="S328" s="32">
        <v>271029</v>
      </c>
      <c r="T328" s="32">
        <v>0</v>
      </c>
      <c r="U328" s="32">
        <v>0</v>
      </c>
      <c r="V328" s="32">
        <v>0</v>
      </c>
      <c r="W328" s="32">
        <v>0</v>
      </c>
      <c r="X328" s="32">
        <v>1275223</v>
      </c>
      <c r="Y328" s="32">
        <v>0</v>
      </c>
      <c r="Z328" s="32">
        <v>268824</v>
      </c>
      <c r="AA328" s="32">
        <v>0</v>
      </c>
      <c r="AB328" s="32">
        <v>0</v>
      </c>
      <c r="AC328" s="32">
        <v>0</v>
      </c>
      <c r="AD328" s="32">
        <v>0</v>
      </c>
      <c r="AE328" s="32">
        <v>1195951</v>
      </c>
      <c r="AF328" s="32">
        <v>0</v>
      </c>
      <c r="AG328" s="32">
        <v>562310</v>
      </c>
      <c r="AH328" s="32">
        <v>0</v>
      </c>
      <c r="AI328" s="32">
        <v>0</v>
      </c>
      <c r="AJ328" s="32">
        <v>0</v>
      </c>
      <c r="AK328" s="32">
        <v>0</v>
      </c>
      <c r="AL328" s="32">
        <v>1427460</v>
      </c>
      <c r="AM328" s="32">
        <v>0</v>
      </c>
      <c r="AN328" s="32">
        <v>560000</v>
      </c>
      <c r="AO328" s="32">
        <v>0</v>
      </c>
      <c r="AP328" s="32">
        <v>0</v>
      </c>
      <c r="AQ328" s="32">
        <v>0</v>
      </c>
      <c r="AR328" s="32">
        <v>0</v>
      </c>
      <c r="AS328" s="32">
        <v>1429169</v>
      </c>
      <c r="AT328" s="32">
        <v>0</v>
      </c>
      <c r="AU328" s="32">
        <v>640000</v>
      </c>
      <c r="AV328" s="32">
        <v>0</v>
      </c>
      <c r="AW328" s="32">
        <v>0</v>
      </c>
      <c r="AX328" s="32">
        <v>0</v>
      </c>
      <c r="AY328" s="32">
        <v>0</v>
      </c>
      <c r="AZ328" s="32">
        <v>1588566</v>
      </c>
      <c r="BA328" s="32">
        <v>0</v>
      </c>
      <c r="BB328" s="32">
        <v>680000</v>
      </c>
      <c r="BC328" s="32">
        <v>0</v>
      </c>
      <c r="BD328" s="32">
        <v>0</v>
      </c>
      <c r="BE328" s="32">
        <v>0</v>
      </c>
      <c r="BF328" s="32">
        <v>0</v>
      </c>
      <c r="BG328" s="32">
        <v>1551445</v>
      </c>
      <c r="BH328" s="32">
        <v>0</v>
      </c>
      <c r="BI328" s="32">
        <v>676305</v>
      </c>
      <c r="BJ328" s="32">
        <v>0</v>
      </c>
      <c r="BK328" s="32">
        <v>0</v>
      </c>
      <c r="BL328" s="32">
        <v>0</v>
      </c>
      <c r="BM328" s="32">
        <v>0</v>
      </c>
      <c r="BN328" s="32">
        <v>1493137</v>
      </c>
      <c r="BO328" s="32">
        <v>0</v>
      </c>
      <c r="BP328" s="32">
        <v>684000</v>
      </c>
      <c r="BQ328" s="32">
        <v>0</v>
      </c>
      <c r="BR328" s="32">
        <v>0</v>
      </c>
      <c r="BS328" s="32">
        <v>0</v>
      </c>
      <c r="BT328" s="32">
        <v>0</v>
      </c>
      <c r="BU328" s="32">
        <v>1784066</v>
      </c>
      <c r="BV328" s="32">
        <v>0</v>
      </c>
      <c r="BW328" s="32">
        <v>664000</v>
      </c>
      <c r="BX328" s="32">
        <v>0</v>
      </c>
      <c r="BY328" s="32">
        <v>0</v>
      </c>
      <c r="BZ328" s="32">
        <v>0</v>
      </c>
      <c r="CA328" s="32">
        <v>0</v>
      </c>
      <c r="CB328" s="32">
        <v>1909351</v>
      </c>
      <c r="CC328" s="32">
        <v>0</v>
      </c>
      <c r="CD328" s="32">
        <v>681000</v>
      </c>
      <c r="CE328" s="32">
        <v>0</v>
      </c>
      <c r="CF328" s="32">
        <v>0</v>
      </c>
      <c r="CG328" s="32">
        <v>0</v>
      </c>
      <c r="CH328" s="32">
        <v>0</v>
      </c>
      <c r="CI328" s="32">
        <v>1831971</v>
      </c>
      <c r="CK328" s="32">
        <v>640000</v>
      </c>
      <c r="CL328" s="32">
        <v>0</v>
      </c>
      <c r="CO328" s="32">
        <v>0</v>
      </c>
      <c r="CP328" s="32">
        <v>1885517</v>
      </c>
      <c r="CR328" s="32">
        <v>655344</v>
      </c>
      <c r="CS328" s="32">
        <v>0</v>
      </c>
      <c r="CV328" s="32">
        <v>0</v>
      </c>
      <c r="CW328" s="32">
        <v>2539385</v>
      </c>
      <c r="CY328" s="32">
        <v>578953</v>
      </c>
      <c r="CZ328" s="32">
        <v>0</v>
      </c>
      <c r="DC328" s="32">
        <v>0</v>
      </c>
      <c r="DD328" s="32">
        <v>2686169</v>
      </c>
      <c r="DF328" s="32">
        <v>408509</v>
      </c>
      <c r="DG328" s="32">
        <v>0</v>
      </c>
      <c r="DK328" s="32">
        <v>3260806</v>
      </c>
      <c r="DM328" s="32">
        <v>413318</v>
      </c>
      <c r="DN328" s="32">
        <v>0</v>
      </c>
      <c r="DR328" s="32">
        <v>2490962</v>
      </c>
      <c r="DT328" s="32">
        <v>412315</v>
      </c>
      <c r="DU328" s="32">
        <v>0</v>
      </c>
      <c r="DX328" s="35"/>
      <c r="DY328" s="36">
        <v>2442198</v>
      </c>
      <c r="DZ328" s="37"/>
      <c r="EA328" s="38">
        <v>410765</v>
      </c>
      <c r="EB328" s="32">
        <v>0</v>
      </c>
      <c r="EF328" s="32">
        <v>2797877</v>
      </c>
      <c r="EH328" s="32">
        <v>413778</v>
      </c>
      <c r="EI328" s="32">
        <v>0</v>
      </c>
      <c r="EM328" s="32">
        <v>2886212</v>
      </c>
      <c r="EO328" s="32">
        <v>411173</v>
      </c>
      <c r="EP328" s="32">
        <v>0</v>
      </c>
      <c r="ET328" s="32">
        <v>3188993</v>
      </c>
      <c r="EV328" s="32">
        <v>399500</v>
      </c>
      <c r="EW328" s="32">
        <v>0</v>
      </c>
      <c r="FA328" s="32">
        <v>3075610</v>
      </c>
      <c r="FC328" s="32">
        <v>401800</v>
      </c>
      <c r="FD328" s="32">
        <v>0</v>
      </c>
      <c r="FH328" s="32">
        <v>3026056</v>
      </c>
      <c r="FI328" s="32"/>
      <c r="FJ328" s="32">
        <v>398950</v>
      </c>
      <c r="FK328" s="32">
        <v>0</v>
      </c>
      <c r="FM328" s="32"/>
      <c r="FO328" s="5">
        <v>3360525</v>
      </c>
      <c r="FP328" s="5">
        <v>0</v>
      </c>
      <c r="FQ328" s="5">
        <v>0</v>
      </c>
      <c r="FR328" s="5">
        <v>0</v>
      </c>
      <c r="FS328" s="5">
        <v>0</v>
      </c>
      <c r="FT328" s="5">
        <v>0</v>
      </c>
      <c r="FU328" s="5">
        <v>0</v>
      </c>
      <c r="FV328" s="5">
        <v>3461946</v>
      </c>
      <c r="FW328" s="5">
        <v>0</v>
      </c>
      <c r="FX328" s="5">
        <v>0</v>
      </c>
      <c r="FY328" s="5">
        <v>0</v>
      </c>
      <c r="FZ328" s="5">
        <v>0</v>
      </c>
      <c r="GA328" s="5">
        <v>0</v>
      </c>
      <c r="GB328" s="5">
        <v>0</v>
      </c>
      <c r="GC328" s="5">
        <v>3554101</v>
      </c>
      <c r="GD328" s="5">
        <v>0</v>
      </c>
      <c r="GE328" s="5">
        <v>0</v>
      </c>
      <c r="GF328" s="5">
        <v>0</v>
      </c>
      <c r="GG328" s="5">
        <v>0</v>
      </c>
      <c r="GH328" s="5">
        <v>0</v>
      </c>
      <c r="GI328" s="5">
        <v>0</v>
      </c>
      <c r="GJ328" s="5">
        <f>INDEX(Sheet1!$D$2:$D$434,MATCH(Data!B328,Sheet1!$B$2:$B$434,0))</f>
        <v>3877957</v>
      </c>
      <c r="GK328" s="5">
        <f>INDEX(Sheet1!$E$2:$E$434,MATCH(Data!B328,Sheet1!$B$2:$B$434,0))</f>
        <v>0</v>
      </c>
      <c r="GL328" s="5">
        <f>INDEX(Sheet1!$H$2:$H$434,MATCH(Data!B328,Sheet1!$B$2:$B$434,0))</f>
        <v>0</v>
      </c>
      <c r="GM328" s="5">
        <f>INDEX(Sheet1!$K$2:$K$434,MATCH(Data!B328,Sheet1!$B$2:$B$434,0))</f>
        <v>0</v>
      </c>
      <c r="GN328" s="5">
        <f>INDEX(Sheet1!$F$2:$F$434,MATCH(Data!B328,Sheet1!$B$2:$B$434,0))</f>
        <v>0</v>
      </c>
      <c r="GO328" s="5">
        <f>INDEX(Sheet1!$I$2:$I$434,MATCH(Data!B328,Sheet1!$B$2:$B$434,0))</f>
        <v>0</v>
      </c>
      <c r="GP328" s="5">
        <f>INDEX(Sheet1!$J$2:$J$434,MATCH(Data!B328,Sheet1!$B$2:$B$434,0))</f>
        <v>0</v>
      </c>
      <c r="GQ328" s="5">
        <v>3774450</v>
      </c>
      <c r="GR328" s="5">
        <v>0</v>
      </c>
      <c r="GS328" s="5">
        <v>0</v>
      </c>
      <c r="GT328" s="5">
        <v>0</v>
      </c>
      <c r="GU328" s="5">
        <v>0</v>
      </c>
      <c r="GV328" s="5">
        <v>0</v>
      </c>
      <c r="GW328" s="5">
        <v>0</v>
      </c>
    </row>
    <row r="329" spans="1:205" ht="12.75">
      <c r="A329" s="32">
        <v>1673</v>
      </c>
      <c r="B329" s="32" t="s">
        <v>409</v>
      </c>
      <c r="C329" s="32">
        <v>1617003</v>
      </c>
      <c r="D329" s="32">
        <v>0</v>
      </c>
      <c r="E329" s="32">
        <v>91398</v>
      </c>
      <c r="F329" s="32">
        <v>0</v>
      </c>
      <c r="G329" s="32">
        <v>0</v>
      </c>
      <c r="H329" s="32">
        <v>2400</v>
      </c>
      <c r="I329" s="32">
        <v>0</v>
      </c>
      <c r="J329" s="32">
        <v>1523490</v>
      </c>
      <c r="K329" s="32">
        <v>0</v>
      </c>
      <c r="L329" s="32">
        <v>246291</v>
      </c>
      <c r="M329" s="32">
        <v>0</v>
      </c>
      <c r="N329" s="32">
        <v>0</v>
      </c>
      <c r="O329" s="32">
        <v>2400</v>
      </c>
      <c r="P329" s="32">
        <v>0</v>
      </c>
      <c r="Q329" s="32">
        <v>1613775.7</v>
      </c>
      <c r="R329" s="32">
        <v>39947.3</v>
      </c>
      <c r="S329" s="32">
        <v>201740</v>
      </c>
      <c r="T329" s="32">
        <v>0</v>
      </c>
      <c r="U329" s="32">
        <v>0</v>
      </c>
      <c r="V329" s="32">
        <v>0</v>
      </c>
      <c r="W329" s="32">
        <v>0</v>
      </c>
      <c r="X329" s="32">
        <v>1347987</v>
      </c>
      <c r="Y329" s="32">
        <v>39947</v>
      </c>
      <c r="Z329" s="32">
        <v>220600</v>
      </c>
      <c r="AA329" s="32">
        <v>0</v>
      </c>
      <c r="AB329" s="32">
        <v>0</v>
      </c>
      <c r="AC329" s="32">
        <v>0</v>
      </c>
      <c r="AD329" s="32">
        <v>0</v>
      </c>
      <c r="AE329" s="32">
        <v>1192881</v>
      </c>
      <c r="AF329" s="32">
        <v>0</v>
      </c>
      <c r="AG329" s="32">
        <v>300330</v>
      </c>
      <c r="AH329" s="32">
        <v>0</v>
      </c>
      <c r="AI329" s="32">
        <v>0</v>
      </c>
      <c r="AJ329" s="32">
        <v>0</v>
      </c>
      <c r="AK329" s="32">
        <v>0</v>
      </c>
      <c r="AL329" s="32">
        <v>1292593</v>
      </c>
      <c r="AM329" s="32">
        <v>0</v>
      </c>
      <c r="AN329" s="32">
        <v>282153</v>
      </c>
      <c r="AO329" s="32">
        <v>0</v>
      </c>
      <c r="AP329" s="32">
        <v>0</v>
      </c>
      <c r="AQ329" s="32">
        <v>0</v>
      </c>
      <c r="AR329" s="32">
        <v>0</v>
      </c>
      <c r="AS329" s="32">
        <v>1358294</v>
      </c>
      <c r="AT329" s="32">
        <v>0</v>
      </c>
      <c r="AU329" s="32">
        <v>299844</v>
      </c>
      <c r="AV329" s="32">
        <v>0</v>
      </c>
      <c r="AW329" s="32">
        <v>0</v>
      </c>
      <c r="AX329" s="32">
        <v>0</v>
      </c>
      <c r="AY329" s="32">
        <v>0</v>
      </c>
      <c r="AZ329" s="32">
        <v>975337</v>
      </c>
      <c r="BA329" s="32">
        <v>0</v>
      </c>
      <c r="BB329" s="32">
        <v>306568</v>
      </c>
      <c r="BC329" s="32">
        <v>0</v>
      </c>
      <c r="BD329" s="32">
        <v>0</v>
      </c>
      <c r="BE329" s="32">
        <v>0</v>
      </c>
      <c r="BF329" s="32">
        <v>0</v>
      </c>
      <c r="BG329" s="32">
        <v>1108241.8</v>
      </c>
      <c r="BH329" s="32">
        <v>103776.2</v>
      </c>
      <c r="BI329" s="32">
        <v>261105</v>
      </c>
      <c r="BJ329" s="32">
        <v>0</v>
      </c>
      <c r="BK329" s="32">
        <v>0</v>
      </c>
      <c r="BL329" s="32">
        <v>0</v>
      </c>
      <c r="BM329" s="32">
        <v>0</v>
      </c>
      <c r="BN329" s="32">
        <v>1041056</v>
      </c>
      <c r="BO329" s="32">
        <v>0</v>
      </c>
      <c r="BP329" s="32">
        <v>580344</v>
      </c>
      <c r="BQ329" s="32">
        <v>0</v>
      </c>
      <c r="BR329" s="32">
        <v>0</v>
      </c>
      <c r="BS329" s="32">
        <v>0</v>
      </c>
      <c r="BT329" s="32">
        <v>0</v>
      </c>
      <c r="BU329" s="32">
        <v>872992</v>
      </c>
      <c r="BV329" s="32">
        <v>0</v>
      </c>
      <c r="BW329" s="32">
        <v>779835</v>
      </c>
      <c r="BX329" s="32">
        <v>0</v>
      </c>
      <c r="BY329" s="32">
        <v>0</v>
      </c>
      <c r="BZ329" s="32">
        <v>0</v>
      </c>
      <c r="CA329" s="32">
        <v>0</v>
      </c>
      <c r="CB329" s="32">
        <v>1174114</v>
      </c>
      <c r="CC329" s="32">
        <v>0</v>
      </c>
      <c r="CD329" s="32">
        <v>854400</v>
      </c>
      <c r="CE329" s="32">
        <v>0</v>
      </c>
      <c r="CF329" s="32">
        <v>0</v>
      </c>
      <c r="CG329" s="32">
        <v>0</v>
      </c>
      <c r="CH329" s="32">
        <v>0</v>
      </c>
      <c r="CI329" s="32">
        <v>1134700</v>
      </c>
      <c r="CK329" s="32">
        <v>889270</v>
      </c>
      <c r="CL329" s="32">
        <v>0</v>
      </c>
      <c r="CO329" s="32">
        <v>0</v>
      </c>
      <c r="CP329" s="32">
        <v>1173883</v>
      </c>
      <c r="CR329" s="32">
        <v>885476</v>
      </c>
      <c r="CS329" s="32">
        <v>0</v>
      </c>
      <c r="CV329" s="32">
        <v>0</v>
      </c>
      <c r="CW329" s="32">
        <v>1357399</v>
      </c>
      <c r="CY329" s="32">
        <v>868238</v>
      </c>
      <c r="CZ329" s="32">
        <v>0</v>
      </c>
      <c r="DC329" s="32">
        <v>2466</v>
      </c>
      <c r="DD329" s="32">
        <v>1415982</v>
      </c>
      <c r="DF329" s="32">
        <v>927985</v>
      </c>
      <c r="DG329" s="32">
        <v>0</v>
      </c>
      <c r="DK329" s="32">
        <v>1310023</v>
      </c>
      <c r="DM329" s="32">
        <v>1007816</v>
      </c>
      <c r="DN329" s="32">
        <v>0</v>
      </c>
      <c r="DR329" s="32">
        <v>1909481</v>
      </c>
      <c r="DT329" s="32">
        <v>902156</v>
      </c>
      <c r="DU329" s="32">
        <v>0</v>
      </c>
      <c r="DW329" s="32">
        <v>12500</v>
      </c>
      <c r="DX329" s="35"/>
      <c r="DY329" s="36">
        <v>1335467</v>
      </c>
      <c r="DZ329" s="37"/>
      <c r="EA329" s="38">
        <v>920328</v>
      </c>
      <c r="EB329" s="32">
        <v>0</v>
      </c>
      <c r="ED329" s="32">
        <v>14500</v>
      </c>
      <c r="EE329" s="32">
        <v>1322</v>
      </c>
      <c r="EF329" s="32">
        <v>1648166</v>
      </c>
      <c r="EH329" s="32">
        <v>937589</v>
      </c>
      <c r="EI329" s="32">
        <v>0</v>
      </c>
      <c r="EK329" s="32">
        <v>13000</v>
      </c>
      <c r="EL329" s="32">
        <v>347</v>
      </c>
      <c r="EM329" s="32">
        <v>1819252</v>
      </c>
      <c r="EO329" s="32">
        <v>939380</v>
      </c>
      <c r="EP329" s="32">
        <v>0</v>
      </c>
      <c r="ER329" s="32">
        <v>13000</v>
      </c>
      <c r="ET329" s="32">
        <v>1577423</v>
      </c>
      <c r="EU329" s="32">
        <v>250000</v>
      </c>
      <c r="EV329" s="32">
        <v>373150</v>
      </c>
      <c r="EW329" s="32">
        <v>0</v>
      </c>
      <c r="EY329" s="32">
        <v>13000</v>
      </c>
      <c r="FA329" s="32">
        <v>2011810</v>
      </c>
      <c r="FB329" s="32">
        <v>218799</v>
      </c>
      <c r="FC329" s="32">
        <v>375025</v>
      </c>
      <c r="FD329" s="32">
        <v>0</v>
      </c>
      <c r="FF329" s="32">
        <v>13000</v>
      </c>
      <c r="FH329" s="32">
        <v>1808164</v>
      </c>
      <c r="FI329" s="32">
        <v>220672</v>
      </c>
      <c r="FJ329" s="32">
        <v>375875</v>
      </c>
      <c r="FK329" s="32">
        <v>0</v>
      </c>
      <c r="FM329" s="32">
        <v>13000</v>
      </c>
      <c r="FN329" s="32">
        <v>400</v>
      </c>
      <c r="FO329" s="5">
        <v>1389039</v>
      </c>
      <c r="FP329" s="5">
        <v>221622</v>
      </c>
      <c r="FQ329" s="5">
        <v>376425</v>
      </c>
      <c r="FR329" s="5">
        <v>0</v>
      </c>
      <c r="FS329" s="5">
        <v>0</v>
      </c>
      <c r="FT329" s="5">
        <v>18000</v>
      </c>
      <c r="FU329" s="5">
        <v>0</v>
      </c>
      <c r="FV329" s="5">
        <v>1373372</v>
      </c>
      <c r="FW329" s="5">
        <v>222472</v>
      </c>
      <c r="FX329" s="5">
        <v>376263</v>
      </c>
      <c r="FY329" s="5">
        <v>0</v>
      </c>
      <c r="FZ329" s="5">
        <v>0</v>
      </c>
      <c r="GA329" s="5">
        <v>20000</v>
      </c>
      <c r="GB329" s="5">
        <v>0</v>
      </c>
      <c r="GC329" s="5">
        <v>1705729</v>
      </c>
      <c r="GD329" s="5">
        <v>223222</v>
      </c>
      <c r="GE329" s="5">
        <v>374950</v>
      </c>
      <c r="GF329" s="5">
        <v>0</v>
      </c>
      <c r="GG329" s="5">
        <v>0</v>
      </c>
      <c r="GH329" s="5">
        <v>20000</v>
      </c>
      <c r="GI329" s="5">
        <v>0</v>
      </c>
      <c r="GJ329" s="5">
        <f>INDEX(Sheet1!$D$2:$D$434,MATCH(Data!B329,Sheet1!$B$2:$B$434,0))</f>
        <v>1447835</v>
      </c>
      <c r="GK329" s="5">
        <f>INDEX(Sheet1!$E$2:$E$434,MATCH(Data!B329,Sheet1!$B$2:$B$434,0))</f>
        <v>218922</v>
      </c>
      <c r="GL329" s="5">
        <f>INDEX(Sheet1!$H$2:$H$434,MATCH(Data!B329,Sheet1!$B$2:$B$434,0))</f>
        <v>376900</v>
      </c>
      <c r="GM329" s="5">
        <f>INDEX(Sheet1!$K$2:$K$434,MATCH(Data!B329,Sheet1!$B$2:$B$434,0))</f>
        <v>0</v>
      </c>
      <c r="GN329" s="5">
        <f>INDEX(Sheet1!$F$2:$F$434,MATCH(Data!B329,Sheet1!$B$2:$B$434,0))</f>
        <v>0</v>
      </c>
      <c r="GO329" s="5">
        <f>INDEX(Sheet1!$I$2:$I$434,MATCH(Data!B329,Sheet1!$B$2:$B$434,0))</f>
        <v>20000</v>
      </c>
      <c r="GP329" s="5">
        <f>INDEX(Sheet1!$J$2:$J$434,MATCH(Data!B329,Sheet1!$B$2:$B$434,0))</f>
        <v>0</v>
      </c>
      <c r="GQ329" s="5">
        <v>1397736</v>
      </c>
      <c r="GR329" s="5">
        <v>223397</v>
      </c>
      <c r="GS329" s="5">
        <v>377400</v>
      </c>
      <c r="GT329" s="5">
        <v>0</v>
      </c>
      <c r="GU329" s="5">
        <v>0</v>
      </c>
      <c r="GV329" s="5">
        <v>20000</v>
      </c>
      <c r="GW329" s="5">
        <v>0</v>
      </c>
    </row>
    <row r="330" spans="1:205" ht="12.75">
      <c r="A330" s="32">
        <v>4998</v>
      </c>
      <c r="B330" s="32" t="s">
        <v>410</v>
      </c>
      <c r="C330" s="32">
        <v>454745</v>
      </c>
      <c r="D330" s="32">
        <v>0</v>
      </c>
      <c r="E330" s="32">
        <v>7200</v>
      </c>
      <c r="F330" s="32">
        <v>0</v>
      </c>
      <c r="G330" s="32">
        <v>0</v>
      </c>
      <c r="H330" s="32">
        <v>0</v>
      </c>
      <c r="I330" s="32">
        <v>0</v>
      </c>
      <c r="J330" s="32">
        <v>432515</v>
      </c>
      <c r="K330" s="32">
        <v>0</v>
      </c>
      <c r="L330" s="32">
        <v>7485</v>
      </c>
      <c r="M330" s="32">
        <v>0</v>
      </c>
      <c r="N330" s="32">
        <v>0</v>
      </c>
      <c r="O330" s="32">
        <v>0</v>
      </c>
      <c r="P330" s="32">
        <v>0</v>
      </c>
      <c r="Q330" s="32">
        <v>507068</v>
      </c>
      <c r="R330" s="32">
        <v>9750</v>
      </c>
      <c r="S330" s="32">
        <v>7159</v>
      </c>
      <c r="T330" s="32">
        <v>0</v>
      </c>
      <c r="U330" s="32">
        <v>0</v>
      </c>
      <c r="V330" s="32">
        <v>0</v>
      </c>
      <c r="W330" s="32">
        <v>0</v>
      </c>
      <c r="X330" s="32">
        <v>430920</v>
      </c>
      <c r="Y330" s="32">
        <v>18825</v>
      </c>
      <c r="Z330" s="32">
        <v>7155</v>
      </c>
      <c r="AA330" s="32">
        <v>0</v>
      </c>
      <c r="AB330" s="32">
        <v>0</v>
      </c>
      <c r="AC330" s="32">
        <v>0</v>
      </c>
      <c r="AD330" s="32">
        <v>0</v>
      </c>
      <c r="AE330" s="32">
        <v>405043</v>
      </c>
      <c r="AF330" s="32">
        <v>0</v>
      </c>
      <c r="AG330" s="32">
        <v>0</v>
      </c>
      <c r="AH330" s="32">
        <v>0</v>
      </c>
      <c r="AI330" s="32">
        <v>0</v>
      </c>
      <c r="AJ330" s="32">
        <v>0</v>
      </c>
      <c r="AK330" s="32">
        <v>0</v>
      </c>
      <c r="AL330" s="32">
        <v>424400</v>
      </c>
      <c r="AM330" s="32">
        <v>0</v>
      </c>
      <c r="AN330" s="32">
        <v>0</v>
      </c>
      <c r="AO330" s="32">
        <v>0</v>
      </c>
      <c r="AP330" s="32">
        <v>0</v>
      </c>
      <c r="AQ330" s="32">
        <v>0</v>
      </c>
      <c r="AR330" s="32">
        <v>0</v>
      </c>
      <c r="AS330" s="32">
        <v>449660</v>
      </c>
      <c r="AT330" s="32">
        <v>0</v>
      </c>
      <c r="AU330" s="32">
        <v>0</v>
      </c>
      <c r="AV330" s="32">
        <v>0</v>
      </c>
      <c r="AW330" s="32">
        <v>0</v>
      </c>
      <c r="AX330" s="32">
        <v>0</v>
      </c>
      <c r="AY330" s="32">
        <v>0</v>
      </c>
      <c r="AZ330" s="32">
        <v>466858</v>
      </c>
      <c r="BA330" s="32">
        <v>0</v>
      </c>
      <c r="BB330" s="32">
        <v>55712</v>
      </c>
      <c r="BC330" s="32">
        <v>0</v>
      </c>
      <c r="BD330" s="32">
        <v>0</v>
      </c>
      <c r="BE330" s="32">
        <v>0</v>
      </c>
      <c r="BF330" s="32">
        <v>0</v>
      </c>
      <c r="BG330" s="32">
        <v>394000</v>
      </c>
      <c r="BH330" s="32">
        <v>0</v>
      </c>
      <c r="BI330" s="32">
        <v>73728</v>
      </c>
      <c r="BJ330" s="32">
        <v>0</v>
      </c>
      <c r="BK330" s="32">
        <v>0</v>
      </c>
      <c r="BL330" s="32">
        <v>0</v>
      </c>
      <c r="BM330" s="32">
        <v>0</v>
      </c>
      <c r="BN330" s="32">
        <v>427823</v>
      </c>
      <c r="BO330" s="32">
        <v>0</v>
      </c>
      <c r="BP330" s="32">
        <v>96113</v>
      </c>
      <c r="BQ330" s="32">
        <v>0</v>
      </c>
      <c r="BR330" s="32">
        <v>0</v>
      </c>
      <c r="BS330" s="32">
        <v>0</v>
      </c>
      <c r="BT330" s="32">
        <v>0</v>
      </c>
      <c r="BU330" s="32">
        <v>446656</v>
      </c>
      <c r="BV330" s="32">
        <v>0</v>
      </c>
      <c r="BW330" s="32">
        <v>42128</v>
      </c>
      <c r="BX330" s="32">
        <v>0</v>
      </c>
      <c r="BY330" s="32">
        <v>0</v>
      </c>
      <c r="BZ330" s="32">
        <v>0</v>
      </c>
      <c r="CA330" s="32">
        <v>0</v>
      </c>
      <c r="CB330" s="32">
        <v>514700</v>
      </c>
      <c r="CC330" s="32">
        <v>0</v>
      </c>
      <c r="CD330" s="32">
        <v>72367</v>
      </c>
      <c r="CE330" s="32">
        <v>0</v>
      </c>
      <c r="CF330" s="32">
        <v>0</v>
      </c>
      <c r="CG330" s="32">
        <v>0</v>
      </c>
      <c r="CH330" s="32">
        <v>0</v>
      </c>
      <c r="CI330" s="32">
        <v>498687</v>
      </c>
      <c r="CJ330" s="32">
        <v>13932</v>
      </c>
      <c r="CK330" s="32">
        <v>100127</v>
      </c>
      <c r="CL330" s="32">
        <v>0</v>
      </c>
      <c r="CO330" s="32">
        <v>0</v>
      </c>
      <c r="CP330" s="32">
        <v>579801</v>
      </c>
      <c r="CQ330" s="32">
        <v>13932</v>
      </c>
      <c r="CR330" s="32">
        <v>102471</v>
      </c>
      <c r="CS330" s="32">
        <v>0</v>
      </c>
      <c r="CV330" s="32">
        <v>0</v>
      </c>
      <c r="CW330" s="32">
        <v>558795</v>
      </c>
      <c r="CX330" s="32">
        <v>13932</v>
      </c>
      <c r="CY330" s="32">
        <v>102112</v>
      </c>
      <c r="CZ330" s="32">
        <v>0</v>
      </c>
      <c r="DB330" s="32">
        <v>1250</v>
      </c>
      <c r="DC330" s="32">
        <v>0</v>
      </c>
      <c r="DD330" s="32">
        <v>604164</v>
      </c>
      <c r="DE330" s="32">
        <v>13932</v>
      </c>
      <c r="DF330" s="32">
        <v>98598</v>
      </c>
      <c r="DG330" s="32">
        <v>0</v>
      </c>
      <c r="DI330" s="32">
        <v>1814</v>
      </c>
      <c r="DK330" s="32">
        <v>650175</v>
      </c>
      <c r="DL330" s="32">
        <v>13932</v>
      </c>
      <c r="DM330" s="32">
        <v>99926</v>
      </c>
      <c r="DN330" s="32">
        <v>0</v>
      </c>
      <c r="DP330" s="32">
        <v>6856</v>
      </c>
      <c r="DR330" s="32">
        <v>769913</v>
      </c>
      <c r="DS330" s="32">
        <v>13932</v>
      </c>
      <c r="DT330" s="32">
        <v>33734</v>
      </c>
      <c r="DU330" s="32">
        <v>0</v>
      </c>
      <c r="DW330" s="32">
        <v>6856</v>
      </c>
      <c r="DX330" s="35"/>
      <c r="DY330" s="36">
        <v>528785</v>
      </c>
      <c r="DZ330" s="36">
        <v>13932</v>
      </c>
      <c r="EA330" s="38">
        <v>99155</v>
      </c>
      <c r="EB330" s="32">
        <v>0</v>
      </c>
      <c r="ED330" s="32">
        <v>6746</v>
      </c>
      <c r="EF330" s="32">
        <v>492303</v>
      </c>
      <c r="EG330" s="32">
        <v>13932</v>
      </c>
      <c r="EH330" s="32">
        <v>101425</v>
      </c>
      <c r="EI330" s="32">
        <v>0</v>
      </c>
      <c r="EK330" s="32">
        <v>8390</v>
      </c>
      <c r="EM330" s="32">
        <v>450125</v>
      </c>
      <c r="EN330" s="32">
        <v>13932</v>
      </c>
      <c r="EO330" s="32">
        <v>98500</v>
      </c>
      <c r="EP330" s="32">
        <v>0</v>
      </c>
      <c r="ER330" s="32">
        <v>8000</v>
      </c>
      <c r="ET330" s="32">
        <v>520428</v>
      </c>
      <c r="EU330" s="32">
        <v>13932</v>
      </c>
      <c r="EV330" s="32">
        <v>95530</v>
      </c>
      <c r="EW330" s="32">
        <v>0</v>
      </c>
      <c r="EY330" s="32">
        <v>8000</v>
      </c>
      <c r="FA330" s="32">
        <v>592918</v>
      </c>
      <c r="FB330" s="32">
        <v>13932</v>
      </c>
      <c r="FC330" s="32">
        <v>97530</v>
      </c>
      <c r="FD330" s="32">
        <v>0</v>
      </c>
      <c r="FF330" s="32">
        <v>1000</v>
      </c>
      <c r="FH330" s="32"/>
      <c r="FI330" s="32"/>
      <c r="FJ330" s="32"/>
      <c r="FK330" s="32"/>
      <c r="FM330" s="32"/>
      <c r="GC330" s="5" t="s">
        <v>673</v>
      </c>
      <c r="GD330" s="5" t="s">
        <v>673</v>
      </c>
      <c r="GE330" s="5" t="s">
        <v>673</v>
      </c>
      <c r="GF330" s="5" t="s">
        <v>673</v>
      </c>
      <c r="GG330" s="5" t="s">
        <v>673</v>
      </c>
      <c r="GH330" s="5" t="s">
        <v>673</v>
      </c>
      <c r="GI330" s="5" t="s">
        <v>673</v>
      </c>
      <c r="GQ330" s="5">
        <v>0</v>
      </c>
      <c r="GR330" s="5">
        <v>0</v>
      </c>
      <c r="GS330" s="5">
        <v>0</v>
      </c>
      <c r="GT330" s="5">
        <v>0</v>
      </c>
      <c r="GU330" s="5">
        <v>0</v>
      </c>
      <c r="GV330" s="5">
        <v>0</v>
      </c>
      <c r="GW330" s="5">
        <v>0</v>
      </c>
    </row>
    <row r="331" spans="1:205" ht="12.75">
      <c r="A331" s="32">
        <v>2422</v>
      </c>
      <c r="B331" s="32" t="s">
        <v>411</v>
      </c>
      <c r="C331" s="32">
        <v>1694476</v>
      </c>
      <c r="D331" s="32">
        <v>0</v>
      </c>
      <c r="E331" s="32">
        <v>426287</v>
      </c>
      <c r="F331" s="32">
        <v>0</v>
      </c>
      <c r="G331" s="32">
        <v>0</v>
      </c>
      <c r="H331" s="32">
        <v>0</v>
      </c>
      <c r="I331" s="32">
        <v>0</v>
      </c>
      <c r="J331" s="32">
        <v>1654231</v>
      </c>
      <c r="K331" s="32">
        <v>0</v>
      </c>
      <c r="L331" s="32">
        <v>421625</v>
      </c>
      <c r="M331" s="32">
        <v>0</v>
      </c>
      <c r="N331" s="32">
        <v>0</v>
      </c>
      <c r="O331" s="32">
        <v>0</v>
      </c>
      <c r="P331" s="32">
        <v>0</v>
      </c>
      <c r="Q331" s="32">
        <v>1576734</v>
      </c>
      <c r="R331" s="32">
        <v>0</v>
      </c>
      <c r="S331" s="32">
        <v>419435</v>
      </c>
      <c r="T331" s="32">
        <v>0</v>
      </c>
      <c r="U331" s="32">
        <v>0</v>
      </c>
      <c r="V331" s="32">
        <v>0</v>
      </c>
      <c r="W331" s="32">
        <v>0</v>
      </c>
      <c r="X331" s="32">
        <v>1081271</v>
      </c>
      <c r="Y331" s="32">
        <v>0</v>
      </c>
      <c r="Z331" s="32">
        <v>1032319</v>
      </c>
      <c r="AA331" s="32">
        <v>0</v>
      </c>
      <c r="AB331" s="32">
        <v>0</v>
      </c>
      <c r="AC331" s="32">
        <v>0</v>
      </c>
      <c r="AD331" s="32">
        <v>0</v>
      </c>
      <c r="AE331" s="32">
        <v>1316132</v>
      </c>
      <c r="AF331" s="32">
        <v>0</v>
      </c>
      <c r="AG331" s="32">
        <v>807195</v>
      </c>
      <c r="AH331" s="32">
        <v>0</v>
      </c>
      <c r="AI331" s="32">
        <v>0</v>
      </c>
      <c r="AJ331" s="32">
        <v>0</v>
      </c>
      <c r="AK331" s="32">
        <v>0</v>
      </c>
      <c r="AL331" s="32">
        <v>1337665</v>
      </c>
      <c r="AM331" s="32">
        <v>0</v>
      </c>
      <c r="AN331" s="32">
        <v>951098</v>
      </c>
      <c r="AO331" s="32">
        <v>0</v>
      </c>
      <c r="AP331" s="32">
        <v>0</v>
      </c>
      <c r="AQ331" s="32">
        <v>0</v>
      </c>
      <c r="AR331" s="32">
        <v>0</v>
      </c>
      <c r="AS331" s="32">
        <v>1442044</v>
      </c>
      <c r="AT331" s="32">
        <v>0</v>
      </c>
      <c r="AU331" s="32">
        <v>1020780</v>
      </c>
      <c r="AV331" s="32">
        <v>0</v>
      </c>
      <c r="AW331" s="32">
        <v>0</v>
      </c>
      <c r="AX331" s="32">
        <v>0</v>
      </c>
      <c r="AY331" s="32">
        <v>0</v>
      </c>
      <c r="AZ331" s="32">
        <v>1493607</v>
      </c>
      <c r="BA331" s="32">
        <v>0</v>
      </c>
      <c r="BB331" s="32">
        <v>1002223</v>
      </c>
      <c r="BC331" s="32">
        <v>0</v>
      </c>
      <c r="BD331" s="32">
        <v>0</v>
      </c>
      <c r="BE331" s="32">
        <v>0</v>
      </c>
      <c r="BF331" s="32">
        <v>0</v>
      </c>
      <c r="BG331" s="32">
        <v>1671904</v>
      </c>
      <c r="BH331" s="32">
        <v>0</v>
      </c>
      <c r="BI331" s="32">
        <v>1033607.5</v>
      </c>
      <c r="BJ331" s="32">
        <v>0</v>
      </c>
      <c r="BK331" s="32">
        <v>0</v>
      </c>
      <c r="BL331" s="32">
        <v>0</v>
      </c>
      <c r="BM331" s="32">
        <v>0</v>
      </c>
      <c r="BN331" s="32">
        <v>1957921</v>
      </c>
      <c r="BO331" s="32">
        <v>0</v>
      </c>
      <c r="BP331" s="32">
        <v>1039370</v>
      </c>
      <c r="BQ331" s="32">
        <v>0</v>
      </c>
      <c r="BR331" s="32">
        <v>0</v>
      </c>
      <c r="BS331" s="32">
        <v>0</v>
      </c>
      <c r="BT331" s="32">
        <v>0</v>
      </c>
      <c r="BU331" s="32">
        <v>2333311.04</v>
      </c>
      <c r="BV331" s="32">
        <v>0</v>
      </c>
      <c r="BW331" s="32">
        <v>1075294</v>
      </c>
      <c r="BX331" s="32">
        <v>0</v>
      </c>
      <c r="BY331" s="32">
        <v>0</v>
      </c>
      <c r="BZ331" s="32">
        <v>35000</v>
      </c>
      <c r="CA331" s="32">
        <v>0</v>
      </c>
      <c r="CB331" s="32">
        <v>3137125.04</v>
      </c>
      <c r="CC331" s="32">
        <v>0</v>
      </c>
      <c r="CD331" s="32">
        <v>1082760</v>
      </c>
      <c r="CE331" s="32">
        <v>0</v>
      </c>
      <c r="CF331" s="32">
        <v>0</v>
      </c>
      <c r="CG331" s="32">
        <v>35000</v>
      </c>
      <c r="CH331" s="32">
        <v>0</v>
      </c>
      <c r="CI331" s="32">
        <v>3172896</v>
      </c>
      <c r="CK331" s="32">
        <v>1706045</v>
      </c>
      <c r="CL331" s="32">
        <v>0</v>
      </c>
      <c r="CN331" s="32">
        <v>35000</v>
      </c>
      <c r="CO331" s="32">
        <v>0</v>
      </c>
      <c r="CP331" s="32">
        <v>3462767</v>
      </c>
      <c r="CR331" s="32">
        <v>1783955</v>
      </c>
      <c r="CS331" s="32">
        <v>0</v>
      </c>
      <c r="CU331" s="32">
        <v>35000</v>
      </c>
      <c r="CV331" s="32">
        <v>0</v>
      </c>
      <c r="CW331" s="32">
        <v>3853659</v>
      </c>
      <c r="CY331" s="32">
        <v>1887194</v>
      </c>
      <c r="CZ331" s="32">
        <v>0</v>
      </c>
      <c r="DB331" s="32">
        <v>35000</v>
      </c>
      <c r="DC331" s="32">
        <v>0</v>
      </c>
      <c r="DD331" s="32">
        <v>3855827</v>
      </c>
      <c r="DF331" s="32">
        <v>1963038</v>
      </c>
      <c r="DG331" s="32">
        <v>0</v>
      </c>
      <c r="DI331" s="32">
        <v>35000</v>
      </c>
      <c r="DK331" s="32">
        <v>4179395</v>
      </c>
      <c r="DM331" s="32">
        <v>1782963</v>
      </c>
      <c r="DN331" s="32">
        <v>0</v>
      </c>
      <c r="DP331" s="32">
        <v>60000</v>
      </c>
      <c r="DQ331" s="32">
        <v>2385</v>
      </c>
      <c r="DR331" s="32">
        <v>3874573</v>
      </c>
      <c r="DS331" s="32">
        <v>70663</v>
      </c>
      <c r="DT331" s="32">
        <v>1827741</v>
      </c>
      <c r="DU331" s="32">
        <v>0</v>
      </c>
      <c r="DW331" s="32">
        <v>60000</v>
      </c>
      <c r="DX331" s="38">
        <v>975</v>
      </c>
      <c r="DY331" s="36">
        <v>3577448</v>
      </c>
      <c r="DZ331" s="36">
        <v>70568</v>
      </c>
      <c r="EA331" s="38">
        <v>1827741</v>
      </c>
      <c r="EB331" s="32">
        <v>0</v>
      </c>
      <c r="ED331" s="32">
        <v>60000</v>
      </c>
      <c r="EF331" s="32">
        <v>3253448</v>
      </c>
      <c r="EG331" s="32">
        <v>140170</v>
      </c>
      <c r="EH331" s="32">
        <v>1829050</v>
      </c>
      <c r="EI331" s="32">
        <v>0</v>
      </c>
      <c r="EK331" s="32">
        <v>70000</v>
      </c>
      <c r="EM331" s="32">
        <v>3406956</v>
      </c>
      <c r="EN331" s="32">
        <v>635451</v>
      </c>
      <c r="EO331" s="32">
        <v>873798</v>
      </c>
      <c r="EP331" s="32">
        <v>0</v>
      </c>
      <c r="ER331" s="32">
        <v>70000</v>
      </c>
      <c r="ET331" s="32">
        <v>3234609</v>
      </c>
      <c r="EU331" s="32">
        <v>1018133</v>
      </c>
      <c r="EV331" s="32">
        <v>1479983</v>
      </c>
      <c r="EW331" s="32">
        <v>0</v>
      </c>
      <c r="EY331" s="32">
        <v>70000</v>
      </c>
      <c r="FA331" s="32">
        <v>3629863</v>
      </c>
      <c r="FB331" s="32">
        <v>719398</v>
      </c>
      <c r="FC331" s="32">
        <v>1644746</v>
      </c>
      <c r="FD331" s="32">
        <v>0</v>
      </c>
      <c r="FF331" s="32">
        <v>70000</v>
      </c>
      <c r="FH331" s="32">
        <v>3248957</v>
      </c>
      <c r="FI331" s="32">
        <v>1247381</v>
      </c>
      <c r="FJ331" s="32">
        <v>2184920</v>
      </c>
      <c r="FK331" s="32">
        <v>0</v>
      </c>
      <c r="FL331" s="32"/>
      <c r="FM331" s="32">
        <v>70000</v>
      </c>
      <c r="FO331" s="5">
        <v>3145137</v>
      </c>
      <c r="FP331" s="5">
        <v>1244862</v>
      </c>
      <c r="FQ331" s="5">
        <v>2300095</v>
      </c>
      <c r="FR331" s="5">
        <v>0</v>
      </c>
      <c r="FS331" s="5">
        <v>0</v>
      </c>
      <c r="FT331" s="5">
        <v>70000</v>
      </c>
      <c r="FU331" s="5">
        <v>10143</v>
      </c>
      <c r="FV331" s="5">
        <v>3177785</v>
      </c>
      <c r="FW331" s="5">
        <v>1252370</v>
      </c>
      <c r="FX331" s="5">
        <v>2303145</v>
      </c>
      <c r="FY331" s="5">
        <v>0</v>
      </c>
      <c r="FZ331" s="5">
        <v>0</v>
      </c>
      <c r="GA331" s="5">
        <v>70000</v>
      </c>
      <c r="GB331" s="5">
        <v>0</v>
      </c>
      <c r="GC331" s="5">
        <v>3464052</v>
      </c>
      <c r="GD331" s="5">
        <v>1249232</v>
      </c>
      <c r="GE331" s="5">
        <v>2805195</v>
      </c>
      <c r="GF331" s="5">
        <v>0</v>
      </c>
      <c r="GG331" s="5">
        <v>0</v>
      </c>
      <c r="GH331" s="5">
        <v>70000</v>
      </c>
      <c r="GI331" s="5">
        <v>0</v>
      </c>
      <c r="GJ331" s="5">
        <f>INDEX(Sheet1!$D$2:$D$434,MATCH(Data!B331,Sheet1!$B$2:$B$434,0))</f>
        <v>3915430</v>
      </c>
      <c r="GK331" s="5">
        <f>INDEX(Sheet1!$E$2:$E$434,MATCH(Data!B331,Sheet1!$B$2:$B$434,0))</f>
        <v>644038</v>
      </c>
      <c r="GL331" s="5">
        <f>INDEX(Sheet1!$H$2:$H$434,MATCH(Data!B331,Sheet1!$B$2:$B$434,0))</f>
        <v>3779930</v>
      </c>
      <c r="GM331" s="5">
        <f>INDEX(Sheet1!$K$2:$K$434,MATCH(Data!B331,Sheet1!$B$2:$B$434,0))</f>
        <v>0</v>
      </c>
      <c r="GN331" s="5">
        <f>INDEX(Sheet1!$F$2:$F$434,MATCH(Data!B331,Sheet1!$B$2:$B$434,0))</f>
        <v>0</v>
      </c>
      <c r="GO331" s="5">
        <f>INDEX(Sheet1!$I$2:$I$434,MATCH(Data!B331,Sheet1!$B$2:$B$434,0))</f>
        <v>70000</v>
      </c>
      <c r="GP331" s="5">
        <f>INDEX(Sheet1!$J$2:$J$434,MATCH(Data!B331,Sheet1!$B$2:$B$434,0))</f>
        <v>0</v>
      </c>
      <c r="GQ331" s="5">
        <v>3294356</v>
      </c>
      <c r="GR331" s="5">
        <v>644238</v>
      </c>
      <c r="GS331" s="5">
        <v>5150000</v>
      </c>
      <c r="GT331" s="5">
        <v>0</v>
      </c>
      <c r="GU331" s="5">
        <v>0</v>
      </c>
      <c r="GV331" s="5">
        <v>70000</v>
      </c>
      <c r="GW331" s="5">
        <v>0</v>
      </c>
    </row>
    <row r="332" spans="1:205" ht="12.75">
      <c r="A332" s="32">
        <v>5019</v>
      </c>
      <c r="B332" s="32" t="s">
        <v>412</v>
      </c>
      <c r="C332" s="32">
        <v>3537331</v>
      </c>
      <c r="D332" s="32">
        <v>0</v>
      </c>
      <c r="E332" s="32">
        <v>293817</v>
      </c>
      <c r="F332" s="32">
        <v>0</v>
      </c>
      <c r="G332" s="32">
        <v>0</v>
      </c>
      <c r="H332" s="32">
        <v>34000</v>
      </c>
      <c r="I332" s="32">
        <v>0</v>
      </c>
      <c r="J332" s="32">
        <v>3257205</v>
      </c>
      <c r="K332" s="32">
        <v>0</v>
      </c>
      <c r="L332" s="32">
        <v>500975</v>
      </c>
      <c r="M332" s="32">
        <v>0</v>
      </c>
      <c r="N332" s="32">
        <v>0</v>
      </c>
      <c r="O332" s="32">
        <v>30399</v>
      </c>
      <c r="P332" s="32">
        <v>0</v>
      </c>
      <c r="Q332" s="32">
        <v>3158257</v>
      </c>
      <c r="R332" s="32">
        <v>0</v>
      </c>
      <c r="S332" s="32">
        <v>689388</v>
      </c>
      <c r="T332" s="32">
        <v>0</v>
      </c>
      <c r="U332" s="32">
        <v>0</v>
      </c>
      <c r="V332" s="32">
        <v>25571</v>
      </c>
      <c r="W332" s="32">
        <v>0</v>
      </c>
      <c r="X332" s="32">
        <v>2520028</v>
      </c>
      <c r="Y332" s="32">
        <v>0</v>
      </c>
      <c r="Z332" s="32">
        <v>744770</v>
      </c>
      <c r="AA332" s="32">
        <v>0</v>
      </c>
      <c r="AB332" s="32">
        <v>0</v>
      </c>
      <c r="AC332" s="32">
        <v>23035</v>
      </c>
      <c r="AD332" s="32">
        <v>0</v>
      </c>
      <c r="AE332" s="32">
        <v>2569957</v>
      </c>
      <c r="AF332" s="32">
        <v>0</v>
      </c>
      <c r="AG332" s="32">
        <v>730737</v>
      </c>
      <c r="AH332" s="32">
        <v>0</v>
      </c>
      <c r="AI332" s="32">
        <v>0</v>
      </c>
      <c r="AJ332" s="32">
        <v>25719</v>
      </c>
      <c r="AK332" s="32">
        <v>0</v>
      </c>
      <c r="AL332" s="32">
        <v>2727704</v>
      </c>
      <c r="AM332" s="32">
        <v>0</v>
      </c>
      <c r="AN332" s="32">
        <v>766933</v>
      </c>
      <c r="AO332" s="32">
        <v>0</v>
      </c>
      <c r="AP332" s="32">
        <v>0</v>
      </c>
      <c r="AQ332" s="32">
        <v>14228</v>
      </c>
      <c r="AR332" s="32">
        <v>0</v>
      </c>
      <c r="AS332" s="32">
        <v>2984983</v>
      </c>
      <c r="AT332" s="32">
        <v>0</v>
      </c>
      <c r="AU332" s="32">
        <v>796243</v>
      </c>
      <c r="AV332" s="32">
        <v>0</v>
      </c>
      <c r="AW332" s="32">
        <v>0</v>
      </c>
      <c r="AX332" s="32">
        <v>0</v>
      </c>
      <c r="AY332" s="32">
        <v>0</v>
      </c>
      <c r="AZ332" s="32">
        <v>2984656</v>
      </c>
      <c r="BA332" s="32">
        <v>0</v>
      </c>
      <c r="BB332" s="32">
        <v>598806</v>
      </c>
      <c r="BC332" s="32">
        <v>0</v>
      </c>
      <c r="BD332" s="32">
        <v>100000</v>
      </c>
      <c r="BE332" s="32">
        <v>20000</v>
      </c>
      <c r="BF332" s="32">
        <v>0</v>
      </c>
      <c r="BG332" s="32">
        <v>3375329</v>
      </c>
      <c r="BH332" s="32">
        <v>0</v>
      </c>
      <c r="BI332" s="32">
        <v>416008</v>
      </c>
      <c r="BJ332" s="32">
        <v>0</v>
      </c>
      <c r="BK332" s="32">
        <v>10000</v>
      </c>
      <c r="BL332" s="32">
        <v>35000</v>
      </c>
      <c r="BM332" s="32">
        <v>0</v>
      </c>
      <c r="BN332" s="32">
        <v>3762835</v>
      </c>
      <c r="BO332" s="32">
        <v>0</v>
      </c>
      <c r="BP332" s="32">
        <v>458058</v>
      </c>
      <c r="BQ332" s="32">
        <v>0</v>
      </c>
      <c r="BR332" s="32">
        <v>40000</v>
      </c>
      <c r="BS332" s="32">
        <v>35000</v>
      </c>
      <c r="BT332" s="32">
        <v>0</v>
      </c>
      <c r="BU332" s="32">
        <v>3907145</v>
      </c>
      <c r="BV332" s="32">
        <v>0</v>
      </c>
      <c r="BW332" s="32">
        <v>426258</v>
      </c>
      <c r="BX332" s="32">
        <v>0</v>
      </c>
      <c r="BY332" s="32">
        <v>30000</v>
      </c>
      <c r="BZ332" s="32">
        <v>20000</v>
      </c>
      <c r="CA332" s="32">
        <v>0</v>
      </c>
      <c r="CB332" s="32">
        <v>4476867</v>
      </c>
      <c r="CC332" s="32">
        <v>0</v>
      </c>
      <c r="CD332" s="32">
        <v>407640</v>
      </c>
      <c r="CE332" s="32">
        <v>0</v>
      </c>
      <c r="CF332" s="32">
        <v>30000</v>
      </c>
      <c r="CG332" s="32">
        <v>20000</v>
      </c>
      <c r="CH332" s="32">
        <v>0</v>
      </c>
      <c r="CI332" s="32">
        <v>4633122</v>
      </c>
      <c r="CK332" s="32">
        <v>706705</v>
      </c>
      <c r="CL332" s="32">
        <v>0</v>
      </c>
      <c r="CM332" s="32">
        <v>30000</v>
      </c>
      <c r="CN332" s="32">
        <v>20000</v>
      </c>
      <c r="CO332" s="32">
        <v>0</v>
      </c>
      <c r="CP332" s="32">
        <v>5004917</v>
      </c>
      <c r="CR332" s="32">
        <v>945399</v>
      </c>
      <c r="CS332" s="32">
        <v>0</v>
      </c>
      <c r="CT332" s="32">
        <v>30000</v>
      </c>
      <c r="CU332" s="32">
        <v>20000</v>
      </c>
      <c r="CV332" s="32">
        <v>0</v>
      </c>
      <c r="CW332" s="32">
        <v>5612903</v>
      </c>
      <c r="CY332" s="32">
        <v>993778</v>
      </c>
      <c r="CZ332" s="32">
        <v>0</v>
      </c>
      <c r="DA332" s="32">
        <v>30000</v>
      </c>
      <c r="DB332" s="32">
        <v>20000</v>
      </c>
      <c r="DC332" s="32">
        <v>0</v>
      </c>
      <c r="DD332" s="32">
        <v>6099996</v>
      </c>
      <c r="DE332" s="32">
        <v>124994</v>
      </c>
      <c r="DF332" s="32">
        <v>1003303</v>
      </c>
      <c r="DG332" s="32">
        <v>0</v>
      </c>
      <c r="DH332" s="32">
        <v>30000</v>
      </c>
      <c r="DI332" s="32">
        <v>20000</v>
      </c>
      <c r="DK332" s="32">
        <v>6337511</v>
      </c>
      <c r="DL332" s="32">
        <v>126463</v>
      </c>
      <c r="DM332" s="32">
        <v>1023535</v>
      </c>
      <c r="DN332" s="32">
        <v>0</v>
      </c>
      <c r="DO332" s="32">
        <v>30000</v>
      </c>
      <c r="DP332" s="32">
        <v>20000</v>
      </c>
      <c r="DR332" s="32">
        <v>6228411</v>
      </c>
      <c r="DS332" s="32">
        <v>122862</v>
      </c>
      <c r="DT332" s="32">
        <v>1024036</v>
      </c>
      <c r="DU332" s="32">
        <v>0</v>
      </c>
      <c r="DV332" s="32">
        <v>30000</v>
      </c>
      <c r="DW332" s="32">
        <v>20000</v>
      </c>
      <c r="DX332" s="35"/>
      <c r="DY332" s="36">
        <v>6001332</v>
      </c>
      <c r="DZ332" s="36">
        <v>235151</v>
      </c>
      <c r="EA332" s="38">
        <v>1018511</v>
      </c>
      <c r="EB332" s="32">
        <v>0</v>
      </c>
      <c r="EC332" s="32">
        <v>30000</v>
      </c>
      <c r="ED332" s="32">
        <v>20000</v>
      </c>
      <c r="EE332" s="32">
        <v>6039</v>
      </c>
      <c r="EF332" s="32">
        <v>5656631</v>
      </c>
      <c r="EG332" s="32">
        <v>226703</v>
      </c>
      <c r="EH332" s="32">
        <v>1002288</v>
      </c>
      <c r="EI332" s="32">
        <v>0</v>
      </c>
      <c r="EJ332" s="32">
        <v>30000</v>
      </c>
      <c r="EM332" s="32">
        <v>5469458</v>
      </c>
      <c r="EN332" s="32">
        <v>222506</v>
      </c>
      <c r="EO332" s="32">
        <v>998519</v>
      </c>
      <c r="EP332" s="32">
        <v>0</v>
      </c>
      <c r="EQ332" s="32">
        <v>30000</v>
      </c>
      <c r="ET332" s="32">
        <v>5131558</v>
      </c>
      <c r="EU332" s="32">
        <v>227329</v>
      </c>
      <c r="EV332" s="32">
        <v>810125</v>
      </c>
      <c r="EW332" s="32">
        <v>0</v>
      </c>
      <c r="EX332" s="32">
        <v>30000</v>
      </c>
      <c r="FA332" s="32">
        <v>5487534</v>
      </c>
      <c r="FB332" s="32">
        <v>221622</v>
      </c>
      <c r="FC332" s="32">
        <v>817025</v>
      </c>
      <c r="FD332" s="32">
        <v>0</v>
      </c>
      <c r="FE332" s="32">
        <v>30000</v>
      </c>
      <c r="FH332" s="32">
        <v>5254603</v>
      </c>
      <c r="FI332" s="32">
        <v>220355</v>
      </c>
      <c r="FJ332" s="32">
        <v>816500</v>
      </c>
      <c r="FK332" s="32">
        <v>0</v>
      </c>
      <c r="FL332" s="32">
        <v>30000</v>
      </c>
      <c r="FM332" s="32">
        <v>20000</v>
      </c>
      <c r="FO332" s="5">
        <v>5276041</v>
      </c>
      <c r="FP332" s="5">
        <v>223512</v>
      </c>
      <c r="FQ332" s="5">
        <v>906181</v>
      </c>
      <c r="FR332" s="5">
        <v>0</v>
      </c>
      <c r="FS332" s="5">
        <v>30000</v>
      </c>
      <c r="FT332" s="5">
        <v>20000</v>
      </c>
      <c r="FU332" s="5">
        <v>0</v>
      </c>
      <c r="FV332" s="5">
        <v>5573318</v>
      </c>
      <c r="FW332" s="5">
        <v>98791</v>
      </c>
      <c r="FX332" s="5">
        <v>928250</v>
      </c>
      <c r="FY332" s="5">
        <v>0</v>
      </c>
      <c r="FZ332" s="5">
        <v>30000</v>
      </c>
      <c r="GA332" s="5">
        <v>20000</v>
      </c>
      <c r="GB332" s="5">
        <v>0</v>
      </c>
      <c r="GC332" s="5">
        <v>5760532</v>
      </c>
      <c r="GD332" s="5">
        <v>101285</v>
      </c>
      <c r="GE332" s="5">
        <v>927850</v>
      </c>
      <c r="GF332" s="5">
        <v>0</v>
      </c>
      <c r="GG332" s="5">
        <v>30000</v>
      </c>
      <c r="GH332" s="5">
        <v>300000</v>
      </c>
      <c r="GI332" s="5">
        <v>0</v>
      </c>
      <c r="GJ332" s="5">
        <f>INDEX(Sheet1!$D$2:$D$434,MATCH(Data!B332,Sheet1!$B$2:$B$434,0))</f>
        <v>5521169</v>
      </c>
      <c r="GK332" s="5">
        <f>INDEX(Sheet1!$E$2:$E$434,MATCH(Data!B332,Sheet1!$B$2:$B$434,0))</f>
        <v>0</v>
      </c>
      <c r="GL332" s="5">
        <f>INDEX(Sheet1!$H$2:$H$434,MATCH(Data!B332,Sheet1!$B$2:$B$434,0))</f>
        <v>2200000</v>
      </c>
      <c r="GM332" s="5">
        <f>INDEX(Sheet1!$K$2:$K$434,MATCH(Data!B332,Sheet1!$B$2:$B$434,0))</f>
        <v>0</v>
      </c>
      <c r="GN332" s="5">
        <f>INDEX(Sheet1!$F$2:$F$434,MATCH(Data!B332,Sheet1!$B$2:$B$434,0))</f>
        <v>30000</v>
      </c>
      <c r="GO332" s="5">
        <f>INDEX(Sheet1!$I$2:$I$434,MATCH(Data!B332,Sheet1!$B$2:$B$434,0))</f>
        <v>250000</v>
      </c>
      <c r="GP332" s="5">
        <f>INDEX(Sheet1!$J$2:$J$434,MATCH(Data!B332,Sheet1!$B$2:$B$434,0))</f>
        <v>0</v>
      </c>
      <c r="GQ332" s="5">
        <v>5563981</v>
      </c>
      <c r="GR332" s="5">
        <v>0</v>
      </c>
      <c r="GS332" s="5">
        <v>2650000</v>
      </c>
      <c r="GT332" s="5">
        <v>0</v>
      </c>
      <c r="GU332" s="5">
        <v>30000</v>
      </c>
      <c r="GV332" s="5">
        <v>250000</v>
      </c>
      <c r="GW332" s="5">
        <v>0</v>
      </c>
    </row>
    <row r="333" spans="1:205" ht="12.75">
      <c r="A333" s="32">
        <v>5026</v>
      </c>
      <c r="B333" s="32" t="s">
        <v>413</v>
      </c>
      <c r="C333" s="32">
        <v>4242000</v>
      </c>
      <c r="D333" s="32">
        <v>0</v>
      </c>
      <c r="E333" s="32">
        <v>535000</v>
      </c>
      <c r="F333" s="32">
        <v>0</v>
      </c>
      <c r="G333" s="32">
        <v>0</v>
      </c>
      <c r="H333" s="32">
        <v>10000</v>
      </c>
      <c r="I333" s="32">
        <v>0</v>
      </c>
      <c r="J333" s="32">
        <v>3925000</v>
      </c>
      <c r="K333" s="32">
        <v>0</v>
      </c>
      <c r="L333" s="32">
        <v>683000</v>
      </c>
      <c r="M333" s="32">
        <v>0</v>
      </c>
      <c r="N333" s="32">
        <v>0</v>
      </c>
      <c r="O333" s="32">
        <v>0</v>
      </c>
      <c r="P333" s="32">
        <v>8222</v>
      </c>
      <c r="Q333" s="32">
        <v>3850000</v>
      </c>
      <c r="R333" s="32">
        <v>18210.33</v>
      </c>
      <c r="S333" s="32">
        <v>800789.67</v>
      </c>
      <c r="T333" s="32">
        <v>0</v>
      </c>
      <c r="U333" s="32">
        <v>0</v>
      </c>
      <c r="V333" s="32">
        <v>0</v>
      </c>
      <c r="W333" s="32">
        <v>11740.27</v>
      </c>
      <c r="X333" s="32">
        <v>2812000</v>
      </c>
      <c r="Y333" s="32">
        <v>13320</v>
      </c>
      <c r="Z333" s="32">
        <v>1021680</v>
      </c>
      <c r="AA333" s="32">
        <v>0</v>
      </c>
      <c r="AB333" s="32">
        <v>0</v>
      </c>
      <c r="AC333" s="32">
        <v>0</v>
      </c>
      <c r="AD333" s="32">
        <v>8468</v>
      </c>
      <c r="AE333" s="32">
        <v>3204807</v>
      </c>
      <c r="AF333" s="32">
        <v>13320</v>
      </c>
      <c r="AG333" s="32">
        <v>1025536</v>
      </c>
      <c r="AH333" s="32">
        <v>0</v>
      </c>
      <c r="AI333" s="32">
        <v>0</v>
      </c>
      <c r="AJ333" s="32">
        <v>7227</v>
      </c>
      <c r="AK333" s="32">
        <v>6433</v>
      </c>
      <c r="AL333" s="32">
        <v>2971889</v>
      </c>
      <c r="AM333" s="32">
        <v>13320</v>
      </c>
      <c r="AN333" s="32">
        <v>1054330</v>
      </c>
      <c r="AO333" s="32">
        <v>0</v>
      </c>
      <c r="AP333" s="32">
        <v>0</v>
      </c>
      <c r="AQ333" s="32">
        <v>0</v>
      </c>
      <c r="AR333" s="32">
        <v>4286</v>
      </c>
      <c r="AS333" s="32">
        <v>3118252</v>
      </c>
      <c r="AT333" s="32">
        <v>9757</v>
      </c>
      <c r="AU333" s="32">
        <v>1107253</v>
      </c>
      <c r="AV333" s="32">
        <v>0</v>
      </c>
      <c r="AW333" s="32">
        <v>0</v>
      </c>
      <c r="AX333" s="32">
        <v>269</v>
      </c>
      <c r="AY333" s="32">
        <v>1866</v>
      </c>
      <c r="AZ333" s="32">
        <v>2745710</v>
      </c>
      <c r="BA333" s="32">
        <v>9757</v>
      </c>
      <c r="BB333" s="32">
        <v>1125986</v>
      </c>
      <c r="BC333" s="32">
        <v>0</v>
      </c>
      <c r="BD333" s="32">
        <v>0</v>
      </c>
      <c r="BE333" s="32">
        <v>4337</v>
      </c>
      <c r="BF333" s="32">
        <v>1368</v>
      </c>
      <c r="BG333" s="32">
        <v>2800232</v>
      </c>
      <c r="BH333" s="32">
        <v>5000</v>
      </c>
      <c r="BI333" s="32">
        <v>1176032</v>
      </c>
      <c r="BJ333" s="32">
        <v>0</v>
      </c>
      <c r="BK333" s="32">
        <v>0</v>
      </c>
      <c r="BL333" s="32">
        <v>69000</v>
      </c>
      <c r="BM333" s="32">
        <v>9173</v>
      </c>
      <c r="BN333" s="32">
        <v>2711577</v>
      </c>
      <c r="BO333" s="32">
        <v>5000</v>
      </c>
      <c r="BP333" s="32">
        <v>1530525</v>
      </c>
      <c r="BQ333" s="32">
        <v>0</v>
      </c>
      <c r="BR333" s="32">
        <v>0</v>
      </c>
      <c r="BS333" s="32">
        <v>109965</v>
      </c>
      <c r="BT333" s="32">
        <v>1618</v>
      </c>
      <c r="BU333" s="32">
        <v>3109354</v>
      </c>
      <c r="BV333" s="32">
        <v>160000</v>
      </c>
      <c r="BW333" s="32">
        <v>1100000</v>
      </c>
      <c r="BX333" s="32">
        <v>0</v>
      </c>
      <c r="BY333" s="32">
        <v>0</v>
      </c>
      <c r="BZ333" s="32">
        <v>160000</v>
      </c>
      <c r="CA333" s="32">
        <v>5554</v>
      </c>
      <c r="CB333" s="32">
        <v>3195185</v>
      </c>
      <c r="CC333" s="32">
        <v>235000</v>
      </c>
      <c r="CD333" s="32">
        <v>800000</v>
      </c>
      <c r="CE333" s="32">
        <v>0</v>
      </c>
      <c r="CF333" s="32">
        <v>0</v>
      </c>
      <c r="CG333" s="32">
        <v>460000</v>
      </c>
      <c r="CH333" s="32">
        <v>18600</v>
      </c>
      <c r="CI333" s="32">
        <v>3031007</v>
      </c>
      <c r="CJ333" s="32">
        <v>235000</v>
      </c>
      <c r="CK333" s="32">
        <v>925000</v>
      </c>
      <c r="CL333" s="32">
        <v>0</v>
      </c>
      <c r="CN333" s="32">
        <v>460000</v>
      </c>
      <c r="CO333" s="32">
        <v>1836</v>
      </c>
      <c r="CP333" s="32">
        <v>3672953</v>
      </c>
      <c r="CQ333" s="32">
        <v>139278</v>
      </c>
      <c r="CR333" s="32">
        <v>975000</v>
      </c>
      <c r="CS333" s="32">
        <v>0</v>
      </c>
      <c r="CU333" s="32">
        <v>193489</v>
      </c>
      <c r="CV333" s="32">
        <v>1223</v>
      </c>
      <c r="CW333" s="32">
        <v>4419709</v>
      </c>
      <c r="CX333" s="32">
        <v>136395</v>
      </c>
      <c r="CY333" s="32">
        <v>975000</v>
      </c>
      <c r="CZ333" s="32">
        <v>0</v>
      </c>
      <c r="DB333" s="32">
        <v>193489</v>
      </c>
      <c r="DC333" s="32">
        <v>1233.83</v>
      </c>
      <c r="DD333" s="32">
        <v>4585390</v>
      </c>
      <c r="DE333" s="32">
        <v>138673</v>
      </c>
      <c r="DF333" s="32">
        <v>1146441</v>
      </c>
      <c r="DG333" s="32">
        <v>0</v>
      </c>
      <c r="DI333" s="32">
        <v>193489</v>
      </c>
      <c r="DK333" s="32">
        <v>4878121</v>
      </c>
      <c r="DL333" s="32">
        <v>135808</v>
      </c>
      <c r="DM333" s="32">
        <v>1163019</v>
      </c>
      <c r="DN333" s="32">
        <v>0</v>
      </c>
      <c r="DP333" s="32">
        <v>123489</v>
      </c>
      <c r="DQ333" s="32">
        <v>2058</v>
      </c>
      <c r="DR333" s="32">
        <v>5469370</v>
      </c>
      <c r="DS333" s="32">
        <v>137800</v>
      </c>
      <c r="DT333" s="32">
        <v>1098704</v>
      </c>
      <c r="DU333" s="32">
        <v>0</v>
      </c>
      <c r="DW333" s="32">
        <v>224000</v>
      </c>
      <c r="DX333" s="38">
        <v>1159</v>
      </c>
      <c r="DY333" s="36">
        <v>5226781</v>
      </c>
      <c r="DZ333" s="36">
        <v>139505</v>
      </c>
      <c r="EA333" s="38">
        <v>1195943</v>
      </c>
      <c r="EB333" s="32">
        <v>0</v>
      </c>
      <c r="ED333" s="32">
        <v>364000</v>
      </c>
      <c r="EE333" s="32">
        <v>4804</v>
      </c>
      <c r="EF333" s="32">
        <v>5208561</v>
      </c>
      <c r="EG333" s="32">
        <v>136067</v>
      </c>
      <c r="EH333" s="32">
        <v>1207102</v>
      </c>
      <c r="EI333" s="32">
        <v>0</v>
      </c>
      <c r="EK333" s="32">
        <v>374000</v>
      </c>
      <c r="EL333" s="32">
        <v>5303</v>
      </c>
      <c r="EM333" s="32">
        <v>5422053</v>
      </c>
      <c r="EN333" s="32">
        <v>29486</v>
      </c>
      <c r="EO333" s="32">
        <v>1105494</v>
      </c>
      <c r="EP333" s="32">
        <v>0</v>
      </c>
      <c r="ER333" s="32">
        <v>374000</v>
      </c>
      <c r="ET333" s="32">
        <v>5095803</v>
      </c>
      <c r="EU333" s="32">
        <v>138618</v>
      </c>
      <c r="EV333" s="32">
        <v>1322612</v>
      </c>
      <c r="EW333" s="32">
        <v>0</v>
      </c>
      <c r="EY333" s="32">
        <v>374000</v>
      </c>
      <c r="FA333" s="32">
        <v>5323629</v>
      </c>
      <c r="FB333" s="32">
        <v>139464</v>
      </c>
      <c r="FC333" s="32">
        <v>1093940</v>
      </c>
      <c r="FD333" s="32">
        <v>0</v>
      </c>
      <c r="FF333" s="32">
        <v>374000</v>
      </c>
      <c r="FH333" s="32">
        <v>5644523</v>
      </c>
      <c r="FI333" s="32">
        <v>88804</v>
      </c>
      <c r="FJ333" s="32">
        <v>921083</v>
      </c>
      <c r="FK333" s="32">
        <v>0</v>
      </c>
      <c r="FM333" s="32">
        <v>374000</v>
      </c>
      <c r="FO333" s="5">
        <v>4690036</v>
      </c>
      <c r="FP333" s="5">
        <v>862451</v>
      </c>
      <c r="FQ333" s="5">
        <v>1101923</v>
      </c>
      <c r="FR333" s="5">
        <v>0</v>
      </c>
      <c r="FS333" s="5">
        <v>0</v>
      </c>
      <c r="FT333" s="5">
        <v>374000</v>
      </c>
      <c r="FU333" s="5">
        <v>0</v>
      </c>
      <c r="FV333" s="5">
        <v>4504803</v>
      </c>
      <c r="FW333" s="5">
        <v>545264</v>
      </c>
      <c r="FX333" s="5">
        <v>1604343</v>
      </c>
      <c r="FY333" s="5">
        <v>0</v>
      </c>
      <c r="FZ333" s="5">
        <v>0</v>
      </c>
      <c r="GA333" s="5">
        <v>374000</v>
      </c>
      <c r="GB333" s="5">
        <v>0</v>
      </c>
      <c r="GC333" s="5">
        <v>4324764</v>
      </c>
      <c r="GD333" s="5">
        <v>545798</v>
      </c>
      <c r="GE333" s="5">
        <v>2244450</v>
      </c>
      <c r="GF333" s="5">
        <v>0</v>
      </c>
      <c r="GG333" s="5">
        <v>0</v>
      </c>
      <c r="GH333" s="5">
        <v>400000</v>
      </c>
      <c r="GI333" s="5">
        <v>0</v>
      </c>
      <c r="GJ333" s="5">
        <f>INDEX(Sheet1!$D$2:$D$434,MATCH(Data!B333,Sheet1!$B$2:$B$434,0))</f>
        <v>4748906</v>
      </c>
      <c r="GK333" s="5">
        <f>INDEX(Sheet1!$E$2:$E$434,MATCH(Data!B333,Sheet1!$B$2:$B$434,0))</f>
        <v>547598</v>
      </c>
      <c r="GL333" s="5">
        <f>INDEX(Sheet1!$H$2:$H$434,MATCH(Data!B333,Sheet1!$B$2:$B$434,0))</f>
        <v>2067150</v>
      </c>
      <c r="GM333" s="5">
        <f>INDEX(Sheet1!$K$2:$K$434,MATCH(Data!B333,Sheet1!$B$2:$B$434,0))</f>
        <v>0</v>
      </c>
      <c r="GN333" s="5">
        <f>INDEX(Sheet1!$F$2:$F$434,MATCH(Data!B333,Sheet1!$B$2:$B$434,0))</f>
        <v>0</v>
      </c>
      <c r="GO333" s="5">
        <f>INDEX(Sheet1!$I$2:$I$434,MATCH(Data!B333,Sheet1!$B$2:$B$434,0))</f>
        <v>375000</v>
      </c>
      <c r="GP333" s="5">
        <f>INDEX(Sheet1!$J$2:$J$434,MATCH(Data!B333,Sheet1!$B$2:$B$434,0))</f>
        <v>0</v>
      </c>
      <c r="GQ333" s="5">
        <v>5794042</v>
      </c>
      <c r="GR333" s="5">
        <v>130483</v>
      </c>
      <c r="GS333" s="5">
        <v>1852187</v>
      </c>
      <c r="GT333" s="5">
        <v>0</v>
      </c>
      <c r="GU333" s="5">
        <v>0</v>
      </c>
      <c r="GV333" s="5">
        <v>350000</v>
      </c>
      <c r="GW333" s="5">
        <v>0</v>
      </c>
    </row>
    <row r="334" spans="1:205" ht="12.75">
      <c r="A334" s="32">
        <v>5068</v>
      </c>
      <c r="B334" s="32" t="s">
        <v>414</v>
      </c>
      <c r="C334" s="32">
        <v>2929186</v>
      </c>
      <c r="D334" s="32">
        <v>0</v>
      </c>
      <c r="E334" s="32">
        <v>147283</v>
      </c>
      <c r="F334" s="32">
        <v>0</v>
      </c>
      <c r="G334" s="32">
        <v>0</v>
      </c>
      <c r="H334" s="32">
        <v>0</v>
      </c>
      <c r="I334" s="32">
        <v>0</v>
      </c>
      <c r="J334" s="32">
        <v>3032145.78</v>
      </c>
      <c r="K334" s="32">
        <v>3542.22</v>
      </c>
      <c r="L334" s="32">
        <v>132242.21</v>
      </c>
      <c r="M334" s="32">
        <v>0</v>
      </c>
      <c r="N334" s="32">
        <v>0</v>
      </c>
      <c r="O334" s="32">
        <v>0</v>
      </c>
      <c r="P334" s="32">
        <v>0</v>
      </c>
      <c r="Q334" s="32">
        <v>2853298</v>
      </c>
      <c r="R334" s="32">
        <v>3542</v>
      </c>
      <c r="S334" s="32">
        <v>259398</v>
      </c>
      <c r="T334" s="32">
        <v>0</v>
      </c>
      <c r="U334" s="32">
        <v>0</v>
      </c>
      <c r="V334" s="32">
        <v>0</v>
      </c>
      <c r="W334" s="32">
        <v>0</v>
      </c>
      <c r="X334" s="32">
        <v>2054777</v>
      </c>
      <c r="Y334" s="32">
        <v>3542</v>
      </c>
      <c r="Z334" s="32">
        <v>632694</v>
      </c>
      <c r="AA334" s="32">
        <v>0</v>
      </c>
      <c r="AB334" s="32">
        <v>0</v>
      </c>
      <c r="AC334" s="32">
        <v>0</v>
      </c>
      <c r="AD334" s="32">
        <v>0</v>
      </c>
      <c r="AE334" s="32">
        <v>2324962</v>
      </c>
      <c r="AF334" s="32">
        <v>0</v>
      </c>
      <c r="AG334" s="32">
        <v>598869</v>
      </c>
      <c r="AH334" s="32">
        <v>0</v>
      </c>
      <c r="AI334" s="32">
        <v>0</v>
      </c>
      <c r="AJ334" s="32">
        <v>0</v>
      </c>
      <c r="AK334" s="32">
        <v>0</v>
      </c>
      <c r="AL334" s="32">
        <v>2075109</v>
      </c>
      <c r="AM334" s="32">
        <v>0</v>
      </c>
      <c r="AN334" s="32">
        <v>679988</v>
      </c>
      <c r="AO334" s="32">
        <v>0</v>
      </c>
      <c r="AP334" s="32">
        <v>0</v>
      </c>
      <c r="AQ334" s="32">
        <v>0</v>
      </c>
      <c r="AR334" s="32">
        <v>0</v>
      </c>
      <c r="AS334" s="32">
        <v>2002566</v>
      </c>
      <c r="AT334" s="32">
        <v>0</v>
      </c>
      <c r="AU334" s="32">
        <v>738207</v>
      </c>
      <c r="AV334" s="32">
        <v>0</v>
      </c>
      <c r="AW334" s="32">
        <v>0</v>
      </c>
      <c r="AX334" s="32">
        <v>0</v>
      </c>
      <c r="AY334" s="32">
        <v>949</v>
      </c>
      <c r="AZ334" s="32">
        <v>1911448</v>
      </c>
      <c r="BA334" s="32">
        <v>0</v>
      </c>
      <c r="BB334" s="32">
        <v>768750</v>
      </c>
      <c r="BC334" s="32">
        <v>0</v>
      </c>
      <c r="BD334" s="32">
        <v>0</v>
      </c>
      <c r="BE334" s="32">
        <v>0</v>
      </c>
      <c r="BF334" s="32">
        <v>0</v>
      </c>
      <c r="BG334" s="32">
        <v>2210709</v>
      </c>
      <c r="BH334" s="32">
        <v>0</v>
      </c>
      <c r="BI334" s="32">
        <v>766968</v>
      </c>
      <c r="BJ334" s="32">
        <v>0</v>
      </c>
      <c r="BK334" s="32">
        <v>0</v>
      </c>
      <c r="BL334" s="32">
        <v>0</v>
      </c>
      <c r="BM334" s="32">
        <v>0</v>
      </c>
      <c r="BN334" s="32">
        <v>1938185</v>
      </c>
      <c r="BO334" s="32">
        <v>0</v>
      </c>
      <c r="BP334" s="32">
        <v>783343</v>
      </c>
      <c r="BQ334" s="32">
        <v>0</v>
      </c>
      <c r="BR334" s="32">
        <v>0</v>
      </c>
      <c r="BS334" s="32">
        <v>0</v>
      </c>
      <c r="BT334" s="32">
        <v>0</v>
      </c>
      <c r="BU334" s="32">
        <v>2576155</v>
      </c>
      <c r="BV334" s="32">
        <v>0</v>
      </c>
      <c r="BW334" s="32">
        <v>792465</v>
      </c>
      <c r="BX334" s="32">
        <v>0</v>
      </c>
      <c r="BY334" s="32">
        <v>0</v>
      </c>
      <c r="BZ334" s="32">
        <v>0</v>
      </c>
      <c r="CA334" s="32">
        <v>0</v>
      </c>
      <c r="CB334" s="32">
        <v>2930931</v>
      </c>
      <c r="CC334" s="32">
        <v>0</v>
      </c>
      <c r="CD334" s="32">
        <v>734596</v>
      </c>
      <c r="CE334" s="32">
        <v>0</v>
      </c>
      <c r="CF334" s="32">
        <v>0</v>
      </c>
      <c r="CG334" s="32">
        <v>0</v>
      </c>
      <c r="CH334" s="32">
        <v>0</v>
      </c>
      <c r="CI334" s="32">
        <v>2720672</v>
      </c>
      <c r="CK334" s="32">
        <v>786228</v>
      </c>
      <c r="CL334" s="32">
        <v>0</v>
      </c>
      <c r="CO334" s="32">
        <v>0</v>
      </c>
      <c r="CP334" s="32">
        <v>3143729</v>
      </c>
      <c r="CQ334" s="32">
        <v>31165</v>
      </c>
      <c r="CR334" s="32">
        <v>782659</v>
      </c>
      <c r="CS334" s="32">
        <v>0</v>
      </c>
      <c r="CV334" s="32">
        <v>777</v>
      </c>
      <c r="CW334" s="32">
        <v>3898410</v>
      </c>
      <c r="CX334" s="32">
        <v>31164.52</v>
      </c>
      <c r="CY334" s="32">
        <v>792866.88</v>
      </c>
      <c r="CZ334" s="32">
        <v>0</v>
      </c>
      <c r="DC334" s="32">
        <v>750</v>
      </c>
      <c r="DD334" s="32">
        <v>3967909</v>
      </c>
      <c r="DE334" s="32">
        <v>31164.04</v>
      </c>
      <c r="DF334" s="32">
        <v>1086232.51</v>
      </c>
      <c r="DG334" s="32">
        <v>0</v>
      </c>
      <c r="DJ334" s="32">
        <v>280</v>
      </c>
      <c r="DK334" s="32">
        <v>4360650</v>
      </c>
      <c r="DL334" s="32">
        <v>31164.52</v>
      </c>
      <c r="DM334" s="32">
        <v>1153849</v>
      </c>
      <c r="DN334" s="32">
        <v>0</v>
      </c>
      <c r="DQ334" s="32">
        <v>877</v>
      </c>
      <c r="DR334" s="32">
        <v>4348637</v>
      </c>
      <c r="DT334" s="32">
        <v>1224311</v>
      </c>
      <c r="DU334" s="32">
        <v>0</v>
      </c>
      <c r="DX334" s="38">
        <v>1957</v>
      </c>
      <c r="DY334" s="36">
        <v>4452008</v>
      </c>
      <c r="DZ334" s="37"/>
      <c r="EA334" s="38">
        <v>1222263</v>
      </c>
      <c r="EB334" s="32">
        <v>0</v>
      </c>
      <c r="EE334" s="32">
        <v>2667</v>
      </c>
      <c r="EF334" s="32">
        <v>4419394</v>
      </c>
      <c r="EH334" s="32">
        <v>1221038</v>
      </c>
      <c r="EI334" s="32">
        <v>0</v>
      </c>
      <c r="EL334" s="32">
        <v>1909</v>
      </c>
      <c r="EM334" s="32">
        <v>4400694</v>
      </c>
      <c r="EO334" s="32">
        <v>1222016</v>
      </c>
      <c r="EP334" s="32">
        <v>0</v>
      </c>
      <c r="ES334" s="32">
        <v>443</v>
      </c>
      <c r="ET334" s="32">
        <v>4758055</v>
      </c>
      <c r="EV334" s="32">
        <v>1022169</v>
      </c>
      <c r="EW334" s="32">
        <v>0</v>
      </c>
      <c r="FA334" s="32">
        <v>3766522</v>
      </c>
      <c r="FB334" s="32">
        <v>634362</v>
      </c>
      <c r="FC334" s="32">
        <v>1361000</v>
      </c>
      <c r="FD334" s="32">
        <v>0</v>
      </c>
      <c r="FH334" s="32">
        <v>3811570</v>
      </c>
      <c r="FI334" s="32">
        <v>631138</v>
      </c>
      <c r="FJ334" s="32">
        <v>1638275</v>
      </c>
      <c r="FK334" s="32">
        <v>0</v>
      </c>
      <c r="FM334" s="32"/>
      <c r="FO334" s="5">
        <v>4458906</v>
      </c>
      <c r="FP334" s="5">
        <v>625138</v>
      </c>
      <c r="FQ334" s="5">
        <v>1286475</v>
      </c>
      <c r="FR334" s="5">
        <v>0</v>
      </c>
      <c r="FS334" s="5">
        <v>0</v>
      </c>
      <c r="FT334" s="5">
        <v>0</v>
      </c>
      <c r="FU334" s="5">
        <v>334</v>
      </c>
      <c r="FV334" s="5">
        <v>4300689</v>
      </c>
      <c r="FW334" s="5">
        <v>626413</v>
      </c>
      <c r="FX334" s="5">
        <v>1926876</v>
      </c>
      <c r="FY334" s="5">
        <v>0</v>
      </c>
      <c r="FZ334" s="5">
        <v>0</v>
      </c>
      <c r="GA334" s="5">
        <v>0</v>
      </c>
      <c r="GB334" s="5">
        <v>0</v>
      </c>
      <c r="GC334" s="5">
        <v>6188957</v>
      </c>
      <c r="GD334" s="5">
        <v>624538</v>
      </c>
      <c r="GE334" s="5">
        <v>287850</v>
      </c>
      <c r="GF334" s="5">
        <v>0</v>
      </c>
      <c r="GG334" s="5">
        <v>0</v>
      </c>
      <c r="GH334" s="5">
        <v>0</v>
      </c>
      <c r="GI334" s="5">
        <v>0</v>
      </c>
      <c r="GJ334" s="5">
        <f>INDEX(Sheet1!$D$2:$D$434,MATCH(Data!B334,Sheet1!$B$2:$B$434,0))</f>
        <v>6758131</v>
      </c>
      <c r="GK334" s="5">
        <f>INDEX(Sheet1!$E$2:$E$434,MATCH(Data!B334,Sheet1!$B$2:$B$434,0))</f>
        <v>632063</v>
      </c>
      <c r="GL334" s="5">
        <f>INDEX(Sheet1!$H$2:$H$434,MATCH(Data!B334,Sheet1!$B$2:$B$434,0))</f>
        <v>0</v>
      </c>
      <c r="GM334" s="5">
        <f>INDEX(Sheet1!$K$2:$K$434,MATCH(Data!B334,Sheet1!$B$2:$B$434,0))</f>
        <v>0</v>
      </c>
      <c r="GN334" s="5">
        <f>INDEX(Sheet1!$F$2:$F$434,MATCH(Data!B334,Sheet1!$B$2:$B$434,0))</f>
        <v>0</v>
      </c>
      <c r="GO334" s="5">
        <f>INDEX(Sheet1!$I$2:$I$434,MATCH(Data!B334,Sheet1!$B$2:$B$434,0))</f>
        <v>0</v>
      </c>
      <c r="GP334" s="5">
        <f>INDEX(Sheet1!$J$2:$J$434,MATCH(Data!B334,Sheet1!$B$2:$B$434,0))</f>
        <v>0</v>
      </c>
      <c r="GQ334" s="5">
        <v>7347827</v>
      </c>
      <c r="GR334" s="5">
        <v>87756</v>
      </c>
      <c r="GS334" s="5">
        <v>0</v>
      </c>
      <c r="GT334" s="5">
        <v>0</v>
      </c>
      <c r="GU334" s="5">
        <v>0</v>
      </c>
      <c r="GV334" s="5">
        <v>0</v>
      </c>
      <c r="GW334" s="5">
        <v>0</v>
      </c>
    </row>
    <row r="335" spans="1:205" ht="12.75">
      <c r="A335" s="32">
        <v>5100</v>
      </c>
      <c r="B335" s="32" t="s">
        <v>415</v>
      </c>
      <c r="C335" s="32">
        <v>7540544</v>
      </c>
      <c r="D335" s="32">
        <v>0</v>
      </c>
      <c r="E335" s="32">
        <v>700000</v>
      </c>
      <c r="F335" s="32">
        <v>0</v>
      </c>
      <c r="G335" s="32">
        <v>0</v>
      </c>
      <c r="H335" s="32">
        <v>0</v>
      </c>
      <c r="I335" s="32">
        <v>0</v>
      </c>
      <c r="J335" s="32">
        <v>7752926</v>
      </c>
      <c r="K335" s="32">
        <v>8936.24</v>
      </c>
      <c r="L335" s="32">
        <v>635355.76</v>
      </c>
      <c r="M335" s="32">
        <v>0</v>
      </c>
      <c r="N335" s="32">
        <v>0</v>
      </c>
      <c r="O335" s="32">
        <v>40000</v>
      </c>
      <c r="P335" s="32">
        <v>1274.25</v>
      </c>
      <c r="Q335" s="32">
        <v>8144037</v>
      </c>
      <c r="R335" s="32">
        <v>8936</v>
      </c>
      <c r="S335" s="32">
        <v>723895</v>
      </c>
      <c r="T335" s="32">
        <v>0</v>
      </c>
      <c r="U335" s="32">
        <v>0</v>
      </c>
      <c r="V335" s="32">
        <v>40000</v>
      </c>
      <c r="W335" s="32">
        <v>0</v>
      </c>
      <c r="X335" s="32">
        <v>6063206</v>
      </c>
      <c r="Y335" s="32">
        <v>53825</v>
      </c>
      <c r="Z335" s="32">
        <v>1439827</v>
      </c>
      <c r="AA335" s="32">
        <v>0</v>
      </c>
      <c r="AB335" s="32">
        <v>0</v>
      </c>
      <c r="AC335" s="32">
        <v>40000</v>
      </c>
      <c r="AD335" s="32">
        <v>3181</v>
      </c>
      <c r="AE335" s="32">
        <v>6599472</v>
      </c>
      <c r="AF335" s="32">
        <v>92897</v>
      </c>
      <c r="AG335" s="32">
        <v>1354140</v>
      </c>
      <c r="AH335" s="32">
        <v>0</v>
      </c>
      <c r="AI335" s="32">
        <v>0</v>
      </c>
      <c r="AJ335" s="32">
        <v>50000</v>
      </c>
      <c r="AK335" s="32">
        <v>757</v>
      </c>
      <c r="AL335" s="32">
        <v>7135883</v>
      </c>
      <c r="AM335" s="32">
        <v>33923</v>
      </c>
      <c r="AN335" s="32">
        <v>1675490</v>
      </c>
      <c r="AO335" s="32">
        <v>0</v>
      </c>
      <c r="AP335" s="32">
        <v>0</v>
      </c>
      <c r="AQ335" s="32">
        <v>50000</v>
      </c>
      <c r="AR335" s="32">
        <v>1616</v>
      </c>
      <c r="AS335" s="32">
        <v>7343133</v>
      </c>
      <c r="AT335" s="32">
        <v>9476</v>
      </c>
      <c r="AU335" s="32">
        <v>2021779</v>
      </c>
      <c r="AV335" s="32">
        <v>0</v>
      </c>
      <c r="AW335" s="32">
        <v>0</v>
      </c>
      <c r="AX335" s="32">
        <v>50000</v>
      </c>
      <c r="AY335" s="32">
        <v>4928</v>
      </c>
      <c r="AZ335" s="32">
        <v>8223571</v>
      </c>
      <c r="BA335" s="32">
        <v>0</v>
      </c>
      <c r="BB335" s="32">
        <v>1772820</v>
      </c>
      <c r="BC335" s="32">
        <v>0</v>
      </c>
      <c r="BD335" s="32">
        <v>0</v>
      </c>
      <c r="BE335" s="32">
        <v>50000</v>
      </c>
      <c r="BF335" s="32">
        <v>2468</v>
      </c>
      <c r="BG335" s="32">
        <v>8209968</v>
      </c>
      <c r="BH335" s="32">
        <v>8826</v>
      </c>
      <c r="BI335" s="32">
        <v>1795098</v>
      </c>
      <c r="BJ335" s="32">
        <v>0</v>
      </c>
      <c r="BK335" s="32">
        <v>0</v>
      </c>
      <c r="BL335" s="32">
        <v>75000</v>
      </c>
      <c r="BM335" s="32">
        <v>3288</v>
      </c>
      <c r="BN335" s="32">
        <v>8667089</v>
      </c>
      <c r="BO335" s="32">
        <v>5810</v>
      </c>
      <c r="BP335" s="32">
        <v>1785179</v>
      </c>
      <c r="BQ335" s="32">
        <v>0</v>
      </c>
      <c r="BR335" s="32">
        <v>0</v>
      </c>
      <c r="BS335" s="32">
        <v>205000</v>
      </c>
      <c r="BT335" s="32">
        <v>2112</v>
      </c>
      <c r="BU335" s="32">
        <v>8846063</v>
      </c>
      <c r="BV335" s="32">
        <v>2793</v>
      </c>
      <c r="BW335" s="32">
        <v>1797780</v>
      </c>
      <c r="BX335" s="32">
        <v>0</v>
      </c>
      <c r="BY335" s="32">
        <v>0</v>
      </c>
      <c r="BZ335" s="32">
        <v>276000</v>
      </c>
      <c r="CA335" s="32">
        <v>2112</v>
      </c>
      <c r="CB335" s="32">
        <v>9434520</v>
      </c>
      <c r="CC335" s="32">
        <v>11777</v>
      </c>
      <c r="CD335" s="32">
        <v>1796061</v>
      </c>
      <c r="CE335" s="32">
        <v>0</v>
      </c>
      <c r="CF335" s="32">
        <v>0</v>
      </c>
      <c r="CG335" s="32">
        <v>276000</v>
      </c>
      <c r="CH335" s="32">
        <v>32714</v>
      </c>
      <c r="CI335" s="32">
        <v>10052155</v>
      </c>
      <c r="CJ335" s="32">
        <v>11777</v>
      </c>
      <c r="CK335" s="32">
        <v>1750000</v>
      </c>
      <c r="CL335" s="32">
        <v>0</v>
      </c>
      <c r="CN335" s="32">
        <v>385000</v>
      </c>
      <c r="CO335" s="32">
        <v>33200</v>
      </c>
      <c r="CP335" s="32">
        <v>10184308</v>
      </c>
      <c r="CQ335" s="32">
        <v>11777</v>
      </c>
      <c r="CR335" s="32">
        <v>1320175</v>
      </c>
      <c r="CS335" s="32">
        <v>0</v>
      </c>
      <c r="CU335" s="32">
        <v>425000</v>
      </c>
      <c r="CV335" s="32">
        <v>33049</v>
      </c>
      <c r="CW335" s="32">
        <v>11431894</v>
      </c>
      <c r="CX335" s="32">
        <v>6681</v>
      </c>
      <c r="CY335" s="32">
        <v>1674150</v>
      </c>
      <c r="CZ335" s="32">
        <v>0</v>
      </c>
      <c r="DA335" s="32">
        <v>150000</v>
      </c>
      <c r="DB335" s="32">
        <v>325000</v>
      </c>
      <c r="DC335" s="32">
        <v>3006</v>
      </c>
      <c r="DD335" s="32">
        <v>11859719</v>
      </c>
      <c r="DE335" s="32">
        <v>6681</v>
      </c>
      <c r="DF335" s="32">
        <v>1784036</v>
      </c>
      <c r="DG335" s="32">
        <v>0</v>
      </c>
      <c r="DI335" s="32">
        <v>338000</v>
      </c>
      <c r="DK335" s="32">
        <v>13943436</v>
      </c>
      <c r="DM335" s="32">
        <v>1865883</v>
      </c>
      <c r="DN335" s="32">
        <v>0</v>
      </c>
      <c r="DP335" s="32">
        <v>337196</v>
      </c>
      <c r="DQ335" s="32">
        <v>4969</v>
      </c>
      <c r="DR335" s="32">
        <v>14502363</v>
      </c>
      <c r="DT335" s="32">
        <v>1946005</v>
      </c>
      <c r="DU335" s="32">
        <v>0</v>
      </c>
      <c r="DW335" s="32">
        <v>365590</v>
      </c>
      <c r="DX335" s="38">
        <v>5420</v>
      </c>
      <c r="DY335" s="36">
        <v>14322449</v>
      </c>
      <c r="DZ335" s="37"/>
      <c r="EA335" s="38">
        <v>1527274</v>
      </c>
      <c r="EB335" s="32">
        <v>0</v>
      </c>
      <c r="ED335" s="32">
        <v>365590</v>
      </c>
      <c r="EE335" s="32">
        <v>1529</v>
      </c>
      <c r="EF335" s="32">
        <v>14170505</v>
      </c>
      <c r="EG335" s="32">
        <v>169959</v>
      </c>
      <c r="EH335" s="32">
        <v>1503401</v>
      </c>
      <c r="EI335" s="32">
        <v>0</v>
      </c>
      <c r="EK335" s="32">
        <v>335613</v>
      </c>
      <c r="EL335" s="32">
        <v>3157</v>
      </c>
      <c r="EM335" s="32">
        <v>14368596</v>
      </c>
      <c r="EN335" s="32">
        <v>163173</v>
      </c>
      <c r="EO335" s="32">
        <v>1530313</v>
      </c>
      <c r="EP335" s="32">
        <v>0</v>
      </c>
      <c r="ER335" s="32">
        <v>365590</v>
      </c>
      <c r="ES335" s="32">
        <v>1467</v>
      </c>
      <c r="ET335" s="32">
        <v>14146083</v>
      </c>
      <c r="EU335" s="32">
        <v>161940</v>
      </c>
      <c r="EV335" s="32">
        <v>2795952</v>
      </c>
      <c r="EW335" s="32">
        <v>0</v>
      </c>
      <c r="EY335" s="32">
        <v>365590</v>
      </c>
      <c r="EZ335" s="32">
        <v>172</v>
      </c>
      <c r="FA335" s="32">
        <v>14413404</v>
      </c>
      <c r="FB335" s="32">
        <v>165240</v>
      </c>
      <c r="FC335" s="32">
        <v>2925674</v>
      </c>
      <c r="FD335" s="32">
        <v>0</v>
      </c>
      <c r="FF335" s="32">
        <v>308497</v>
      </c>
      <c r="FH335" s="32">
        <v>14405320</v>
      </c>
      <c r="FI335" s="32">
        <v>163065</v>
      </c>
      <c r="FJ335" s="32">
        <v>2501119</v>
      </c>
      <c r="FK335" s="32">
        <v>0</v>
      </c>
      <c r="FM335" s="32">
        <v>300000</v>
      </c>
      <c r="FO335" s="5">
        <v>14831972</v>
      </c>
      <c r="FP335" s="5">
        <v>160515</v>
      </c>
      <c r="FQ335" s="5">
        <v>2502663</v>
      </c>
      <c r="FR335" s="5">
        <v>0</v>
      </c>
      <c r="FS335" s="5">
        <v>135000</v>
      </c>
      <c r="FT335" s="5">
        <v>336000</v>
      </c>
      <c r="FU335" s="5">
        <v>15766</v>
      </c>
      <c r="FV335" s="5">
        <v>14265273</v>
      </c>
      <c r="FW335" s="5">
        <v>0</v>
      </c>
      <c r="FX335" s="5">
        <v>3906094</v>
      </c>
      <c r="FY335" s="5">
        <v>0</v>
      </c>
      <c r="FZ335" s="5">
        <v>260000</v>
      </c>
      <c r="GA335" s="5">
        <v>337000</v>
      </c>
      <c r="GB335" s="5">
        <v>60</v>
      </c>
      <c r="GC335" s="5">
        <v>15029613</v>
      </c>
      <c r="GD335" s="5">
        <v>0</v>
      </c>
      <c r="GE335" s="5">
        <v>4275000</v>
      </c>
      <c r="GF335" s="5">
        <v>0</v>
      </c>
      <c r="GG335" s="5">
        <v>175000</v>
      </c>
      <c r="GH335" s="5">
        <v>525510</v>
      </c>
      <c r="GI335" s="5">
        <v>0</v>
      </c>
      <c r="GJ335" s="5">
        <f>INDEX(Sheet1!$D$2:$D$434,MATCH(Data!B335,Sheet1!$B$2:$B$434,0))</f>
        <v>14969115</v>
      </c>
      <c r="GK335" s="5">
        <f>INDEX(Sheet1!$E$2:$E$434,MATCH(Data!B335,Sheet1!$B$2:$B$434,0))</f>
        <v>0</v>
      </c>
      <c r="GL335" s="5">
        <f>INDEX(Sheet1!$H$2:$H$434,MATCH(Data!B335,Sheet1!$B$2:$B$434,0))</f>
        <v>5735746</v>
      </c>
      <c r="GM335" s="5">
        <f>INDEX(Sheet1!$K$2:$K$434,MATCH(Data!B335,Sheet1!$B$2:$B$434,0))</f>
        <v>0</v>
      </c>
      <c r="GN335" s="5">
        <f>INDEX(Sheet1!$F$2:$F$434,MATCH(Data!B335,Sheet1!$B$2:$B$434,0))</f>
        <v>175000</v>
      </c>
      <c r="GO335" s="5">
        <f>INDEX(Sheet1!$I$2:$I$434,MATCH(Data!B335,Sheet1!$B$2:$B$434,0))</f>
        <v>501585</v>
      </c>
      <c r="GP335" s="5">
        <f>INDEX(Sheet1!$J$2:$J$434,MATCH(Data!B335,Sheet1!$B$2:$B$434,0))</f>
        <v>0</v>
      </c>
      <c r="GQ335" s="5">
        <v>15214058</v>
      </c>
      <c r="GR335" s="5">
        <v>0</v>
      </c>
      <c r="GS335" s="5">
        <v>7038587</v>
      </c>
      <c r="GT335" s="5">
        <v>0</v>
      </c>
      <c r="GU335" s="5">
        <v>193000</v>
      </c>
      <c r="GV335" s="5">
        <v>477332</v>
      </c>
      <c r="GW335" s="5">
        <v>0</v>
      </c>
    </row>
    <row r="336" spans="1:205" ht="12.75">
      <c r="A336" s="32">
        <v>5124</v>
      </c>
      <c r="B336" s="32" t="s">
        <v>416</v>
      </c>
      <c r="C336" s="32">
        <v>794762</v>
      </c>
      <c r="D336" s="32">
        <v>0</v>
      </c>
      <c r="E336" s="32">
        <v>77286</v>
      </c>
      <c r="F336" s="32">
        <v>0</v>
      </c>
      <c r="G336" s="32">
        <v>0</v>
      </c>
      <c r="H336" s="32">
        <v>700</v>
      </c>
      <c r="I336" s="32">
        <v>0</v>
      </c>
      <c r="J336" s="32">
        <v>798009</v>
      </c>
      <c r="K336" s="32">
        <v>0</v>
      </c>
      <c r="L336" s="32">
        <v>76064</v>
      </c>
      <c r="M336" s="32">
        <v>0</v>
      </c>
      <c r="N336" s="32">
        <v>0</v>
      </c>
      <c r="O336" s="32">
        <v>700</v>
      </c>
      <c r="P336" s="32">
        <v>0</v>
      </c>
      <c r="Q336" s="32">
        <v>726423</v>
      </c>
      <c r="R336" s="32">
        <v>0</v>
      </c>
      <c r="S336" s="32">
        <v>74842</v>
      </c>
      <c r="T336" s="32">
        <v>0</v>
      </c>
      <c r="U336" s="32">
        <v>0</v>
      </c>
      <c r="V336" s="32">
        <v>1000</v>
      </c>
      <c r="W336" s="32">
        <v>0</v>
      </c>
      <c r="X336" s="32">
        <v>624561</v>
      </c>
      <c r="Y336" s="32">
        <v>0</v>
      </c>
      <c r="Z336" s="32">
        <v>57832</v>
      </c>
      <c r="AA336" s="32">
        <v>0</v>
      </c>
      <c r="AB336" s="32">
        <v>0</v>
      </c>
      <c r="AC336" s="32">
        <v>1000</v>
      </c>
      <c r="AD336" s="32">
        <v>0</v>
      </c>
      <c r="AE336" s="32">
        <v>543429</v>
      </c>
      <c r="AF336" s="32">
        <v>81357</v>
      </c>
      <c r="AG336" s="32">
        <v>48749</v>
      </c>
      <c r="AH336" s="32">
        <v>0</v>
      </c>
      <c r="AI336" s="32">
        <v>0</v>
      </c>
      <c r="AJ336" s="32">
        <v>0</v>
      </c>
      <c r="AK336" s="32">
        <v>0</v>
      </c>
      <c r="AL336" s="32">
        <v>554501</v>
      </c>
      <c r="AM336" s="32">
        <v>81356</v>
      </c>
      <c r="AN336" s="32">
        <v>48749</v>
      </c>
      <c r="AO336" s="32">
        <v>0</v>
      </c>
      <c r="AP336" s="32">
        <v>0</v>
      </c>
      <c r="AQ336" s="32">
        <v>1000</v>
      </c>
      <c r="AR336" s="32">
        <v>0</v>
      </c>
      <c r="AS336" s="32">
        <v>700962</v>
      </c>
      <c r="AT336" s="32">
        <v>81356</v>
      </c>
      <c r="AU336" s="32">
        <v>48749</v>
      </c>
      <c r="AV336" s="32">
        <v>0</v>
      </c>
      <c r="AW336" s="32">
        <v>0</v>
      </c>
      <c r="AX336" s="32">
        <v>1000</v>
      </c>
      <c r="AY336" s="32">
        <v>0</v>
      </c>
      <c r="AZ336" s="32">
        <v>752345</v>
      </c>
      <c r="BA336" s="32">
        <v>81356</v>
      </c>
      <c r="BB336" s="32">
        <v>48749</v>
      </c>
      <c r="BC336" s="32">
        <v>0</v>
      </c>
      <c r="BD336" s="32">
        <v>0</v>
      </c>
      <c r="BE336" s="32">
        <v>1000</v>
      </c>
      <c r="BF336" s="32">
        <v>0</v>
      </c>
      <c r="BG336" s="32">
        <v>849057</v>
      </c>
      <c r="BH336" s="32">
        <v>0</v>
      </c>
      <c r="BI336" s="32">
        <v>0</v>
      </c>
      <c r="BJ336" s="32">
        <v>0</v>
      </c>
      <c r="BK336" s="32">
        <v>26710</v>
      </c>
      <c r="BL336" s="32">
        <v>1000</v>
      </c>
      <c r="BM336" s="32">
        <v>0</v>
      </c>
      <c r="BN336" s="32">
        <v>757607</v>
      </c>
      <c r="BO336" s="32">
        <v>0</v>
      </c>
      <c r="BP336" s="32">
        <v>0</v>
      </c>
      <c r="BQ336" s="32">
        <v>0</v>
      </c>
      <c r="BR336" s="32">
        <v>137000</v>
      </c>
      <c r="BS336" s="32">
        <v>2000</v>
      </c>
      <c r="BT336" s="32">
        <v>0</v>
      </c>
      <c r="BU336" s="32">
        <v>714637</v>
      </c>
      <c r="BV336" s="32">
        <v>0</v>
      </c>
      <c r="BW336" s="32">
        <v>0</v>
      </c>
      <c r="BX336" s="32">
        <v>0</v>
      </c>
      <c r="BY336" s="32">
        <v>90000</v>
      </c>
      <c r="BZ336" s="32">
        <v>2000</v>
      </c>
      <c r="CA336" s="32">
        <v>642</v>
      </c>
      <c r="CB336" s="32">
        <v>1273221</v>
      </c>
      <c r="CC336" s="32">
        <v>0</v>
      </c>
      <c r="CD336" s="32">
        <v>0</v>
      </c>
      <c r="CE336" s="32">
        <v>0</v>
      </c>
      <c r="CF336" s="32">
        <v>0</v>
      </c>
      <c r="CG336" s="32">
        <v>2000</v>
      </c>
      <c r="CH336" s="32">
        <v>249</v>
      </c>
      <c r="CI336" s="32">
        <v>1133168</v>
      </c>
      <c r="CL336" s="32">
        <v>0</v>
      </c>
      <c r="CN336" s="32">
        <v>103000</v>
      </c>
      <c r="CO336" s="32">
        <v>400</v>
      </c>
      <c r="CP336" s="32">
        <v>879548</v>
      </c>
      <c r="CQ336" s="32">
        <v>30000</v>
      </c>
      <c r="CS336" s="32">
        <v>0</v>
      </c>
      <c r="CU336" s="32">
        <v>63000</v>
      </c>
      <c r="CV336" s="32">
        <v>101</v>
      </c>
      <c r="CW336" s="32">
        <v>957132</v>
      </c>
      <c r="CX336" s="32">
        <v>37766</v>
      </c>
      <c r="CZ336" s="32">
        <v>0</v>
      </c>
      <c r="DB336" s="32">
        <v>29000</v>
      </c>
      <c r="DC336" s="32">
        <v>0</v>
      </c>
      <c r="DD336" s="32">
        <v>1222033</v>
      </c>
      <c r="DE336" s="32">
        <v>37766</v>
      </c>
      <c r="DG336" s="32">
        <v>0</v>
      </c>
      <c r="DK336" s="32">
        <v>1728461</v>
      </c>
      <c r="DL336" s="32">
        <v>50466</v>
      </c>
      <c r="DN336" s="32">
        <v>0</v>
      </c>
      <c r="DR336" s="32">
        <v>1769266</v>
      </c>
      <c r="DS336" s="32">
        <v>36857</v>
      </c>
      <c r="DU336" s="32">
        <v>0</v>
      </c>
      <c r="DX336" s="35"/>
      <c r="DY336" s="36">
        <v>1764898</v>
      </c>
      <c r="DZ336" s="36">
        <v>49172</v>
      </c>
      <c r="EA336" s="35"/>
      <c r="EB336" s="32">
        <v>0</v>
      </c>
      <c r="EF336" s="32">
        <v>1565393</v>
      </c>
      <c r="EG336" s="32">
        <v>36857</v>
      </c>
      <c r="EI336" s="32">
        <v>0</v>
      </c>
      <c r="EM336" s="32">
        <v>1557805</v>
      </c>
      <c r="EN336" s="32">
        <v>40687</v>
      </c>
      <c r="EP336" s="32">
        <v>0</v>
      </c>
      <c r="ET336" s="32">
        <v>1552595</v>
      </c>
      <c r="EU336" s="32">
        <v>42420</v>
      </c>
      <c r="EW336" s="32">
        <v>0</v>
      </c>
      <c r="FA336" s="32">
        <v>1588638</v>
      </c>
      <c r="FB336" s="32">
        <v>40688</v>
      </c>
      <c r="FD336" s="32">
        <v>0</v>
      </c>
      <c r="FH336" s="32">
        <v>1578353</v>
      </c>
      <c r="FI336" s="32">
        <v>40688</v>
      </c>
      <c r="FK336" s="32">
        <v>0</v>
      </c>
      <c r="FM336" s="32"/>
      <c r="FN336" s="32"/>
      <c r="FO336" s="5">
        <v>1589444</v>
      </c>
      <c r="FP336" s="5">
        <v>40688</v>
      </c>
      <c r="FQ336" s="5">
        <v>0</v>
      </c>
      <c r="FR336" s="5">
        <v>0</v>
      </c>
      <c r="FS336" s="5">
        <v>0</v>
      </c>
      <c r="FT336" s="5">
        <v>0</v>
      </c>
      <c r="FU336" s="5">
        <v>0</v>
      </c>
      <c r="FV336" s="5">
        <v>1652787</v>
      </c>
      <c r="FW336" s="5">
        <v>40688</v>
      </c>
      <c r="FX336" s="5">
        <v>0</v>
      </c>
      <c r="FY336" s="5">
        <v>0</v>
      </c>
      <c r="FZ336" s="5">
        <v>0</v>
      </c>
      <c r="GA336" s="5">
        <v>0</v>
      </c>
      <c r="GB336" s="5">
        <v>0</v>
      </c>
      <c r="GC336" s="5">
        <v>1621323</v>
      </c>
      <c r="GD336" s="5">
        <v>40688</v>
      </c>
      <c r="GE336" s="5">
        <v>0</v>
      </c>
      <c r="GF336" s="5">
        <v>0</v>
      </c>
      <c r="GG336" s="5">
        <v>0</v>
      </c>
      <c r="GH336" s="5">
        <v>0</v>
      </c>
      <c r="GI336" s="5">
        <v>0</v>
      </c>
      <c r="GJ336" s="5">
        <f>INDEX(Sheet1!$D$2:$D$434,MATCH(Data!B336,Sheet1!$B$2:$B$434,0))</f>
        <v>1448266</v>
      </c>
      <c r="GK336" s="5">
        <f>INDEX(Sheet1!$E$2:$E$434,MATCH(Data!B336,Sheet1!$B$2:$B$434,0))</f>
        <v>0</v>
      </c>
      <c r="GL336" s="5">
        <f>INDEX(Sheet1!$H$2:$H$434,MATCH(Data!B336,Sheet1!$B$2:$B$434,0))</f>
        <v>0</v>
      </c>
      <c r="GM336" s="5">
        <f>INDEX(Sheet1!$K$2:$K$434,MATCH(Data!B336,Sheet1!$B$2:$B$434,0))</f>
        <v>0</v>
      </c>
      <c r="GN336" s="5">
        <f>INDEX(Sheet1!$F$2:$F$434,MATCH(Data!B336,Sheet1!$B$2:$B$434,0))</f>
        <v>0</v>
      </c>
      <c r="GO336" s="5">
        <f>INDEX(Sheet1!$I$2:$I$434,MATCH(Data!B336,Sheet1!$B$2:$B$434,0))</f>
        <v>0</v>
      </c>
      <c r="GP336" s="5">
        <f>INDEX(Sheet1!$J$2:$J$434,MATCH(Data!B336,Sheet1!$B$2:$B$434,0))</f>
        <v>0</v>
      </c>
      <c r="GQ336" s="5">
        <v>1344261</v>
      </c>
      <c r="GR336" s="5">
        <v>0</v>
      </c>
      <c r="GS336" s="5">
        <v>0</v>
      </c>
      <c r="GT336" s="5">
        <v>0</v>
      </c>
      <c r="GU336" s="5">
        <v>0</v>
      </c>
      <c r="GV336" s="5">
        <v>0</v>
      </c>
      <c r="GW336" s="5">
        <v>0</v>
      </c>
    </row>
    <row r="337" spans="1:205" ht="12.75">
      <c r="A337" s="32">
        <v>5130</v>
      </c>
      <c r="B337" s="32" t="s">
        <v>417</v>
      </c>
      <c r="C337" s="32">
        <v>4460736</v>
      </c>
      <c r="D337" s="32">
        <v>0</v>
      </c>
      <c r="E337" s="32">
        <v>235650</v>
      </c>
      <c r="F337" s="32">
        <v>0</v>
      </c>
      <c r="G337" s="32">
        <v>0</v>
      </c>
      <c r="H337" s="32">
        <v>0</v>
      </c>
      <c r="I337" s="32">
        <v>0</v>
      </c>
      <c r="J337" s="32">
        <v>4714592</v>
      </c>
      <c r="K337" s="32">
        <v>0</v>
      </c>
      <c r="L337" s="32">
        <v>174874</v>
      </c>
      <c r="M337" s="32">
        <v>0</v>
      </c>
      <c r="N337" s="32">
        <v>0</v>
      </c>
      <c r="O337" s="32">
        <v>0</v>
      </c>
      <c r="P337" s="32">
        <v>1787</v>
      </c>
      <c r="Q337" s="32">
        <v>4996851</v>
      </c>
      <c r="R337" s="32">
        <v>0</v>
      </c>
      <c r="S337" s="32">
        <v>161518</v>
      </c>
      <c r="T337" s="32">
        <v>0</v>
      </c>
      <c r="U337" s="32">
        <v>0</v>
      </c>
      <c r="V337" s="32">
        <v>0</v>
      </c>
      <c r="W337" s="32">
        <v>0</v>
      </c>
      <c r="X337" s="32">
        <v>4758249</v>
      </c>
      <c r="Y337" s="32">
        <v>0</v>
      </c>
      <c r="Z337" s="32">
        <v>375000</v>
      </c>
      <c r="AA337" s="32">
        <v>0</v>
      </c>
      <c r="AB337" s="32">
        <v>0</v>
      </c>
      <c r="AC337" s="32">
        <v>0</v>
      </c>
      <c r="AD337" s="32">
        <v>1315</v>
      </c>
      <c r="AE337" s="32">
        <v>4885687</v>
      </c>
      <c r="AF337" s="32">
        <v>0</v>
      </c>
      <c r="AG337" s="32">
        <v>241950</v>
      </c>
      <c r="AH337" s="32">
        <v>0</v>
      </c>
      <c r="AI337" s="32">
        <v>0</v>
      </c>
      <c r="AJ337" s="32">
        <v>0</v>
      </c>
      <c r="AK337" s="32">
        <v>158</v>
      </c>
      <c r="AL337" s="32">
        <v>5070305</v>
      </c>
      <c r="AM337" s="32">
        <v>0</v>
      </c>
      <c r="AN337" s="32">
        <v>272995</v>
      </c>
      <c r="AO337" s="32">
        <v>0</v>
      </c>
      <c r="AP337" s="32">
        <v>0</v>
      </c>
      <c r="AQ337" s="32">
        <v>0</v>
      </c>
      <c r="AR337" s="32">
        <v>189</v>
      </c>
      <c r="AS337" s="32">
        <v>5219622</v>
      </c>
      <c r="AT337" s="32">
        <v>0</v>
      </c>
      <c r="AU337" s="32">
        <v>365000</v>
      </c>
      <c r="AV337" s="32">
        <v>0</v>
      </c>
      <c r="AW337" s="32">
        <v>0</v>
      </c>
      <c r="AX337" s="32">
        <v>0</v>
      </c>
      <c r="AY337" s="32">
        <v>0</v>
      </c>
      <c r="AZ337" s="32">
        <v>5419710</v>
      </c>
      <c r="BA337" s="32">
        <v>0</v>
      </c>
      <c r="BB337" s="32">
        <v>160000</v>
      </c>
      <c r="BC337" s="32">
        <v>0</v>
      </c>
      <c r="BD337" s="32">
        <v>0</v>
      </c>
      <c r="BE337" s="32">
        <v>0</v>
      </c>
      <c r="BF337" s="32">
        <v>0</v>
      </c>
      <c r="BG337" s="32">
        <v>5610727</v>
      </c>
      <c r="BH337" s="32">
        <v>0</v>
      </c>
      <c r="BI337" s="32">
        <v>18000</v>
      </c>
      <c r="BJ337" s="32">
        <v>0</v>
      </c>
      <c r="BK337" s="32">
        <v>0</v>
      </c>
      <c r="BL337" s="32">
        <v>0</v>
      </c>
      <c r="BM337" s="32">
        <v>0</v>
      </c>
      <c r="BN337" s="32">
        <v>5748336</v>
      </c>
      <c r="BO337" s="32">
        <v>0</v>
      </c>
      <c r="BP337" s="32">
        <v>0</v>
      </c>
      <c r="BQ337" s="32">
        <v>0</v>
      </c>
      <c r="BR337" s="32">
        <v>0</v>
      </c>
      <c r="BS337" s="32">
        <v>20000</v>
      </c>
      <c r="BT337" s="32">
        <v>1231.2</v>
      </c>
      <c r="BU337" s="32">
        <v>5869399</v>
      </c>
      <c r="BV337" s="32">
        <v>0</v>
      </c>
      <c r="BW337" s="32">
        <v>0</v>
      </c>
      <c r="BX337" s="32">
        <v>0</v>
      </c>
      <c r="BY337" s="32">
        <v>0</v>
      </c>
      <c r="BZ337" s="32">
        <v>20000</v>
      </c>
      <c r="CA337" s="32">
        <v>654.7</v>
      </c>
      <c r="CB337" s="32">
        <v>6030037</v>
      </c>
      <c r="CC337" s="32">
        <v>0</v>
      </c>
      <c r="CD337" s="32">
        <v>0</v>
      </c>
      <c r="CE337" s="32">
        <v>0</v>
      </c>
      <c r="CF337" s="32">
        <v>0</v>
      </c>
      <c r="CG337" s="32">
        <v>20000</v>
      </c>
      <c r="CH337" s="32">
        <v>0</v>
      </c>
      <c r="CI337" s="32">
        <v>6250895</v>
      </c>
      <c r="CL337" s="32">
        <v>0</v>
      </c>
      <c r="CN337" s="32">
        <v>20000</v>
      </c>
      <c r="CO337" s="32">
        <v>0</v>
      </c>
      <c r="CP337" s="32">
        <v>6371081</v>
      </c>
      <c r="CS337" s="32">
        <v>0</v>
      </c>
      <c r="CU337" s="32">
        <v>20000</v>
      </c>
      <c r="CV337" s="32">
        <v>258.33</v>
      </c>
      <c r="CW337" s="32">
        <v>6538405</v>
      </c>
      <c r="CZ337" s="32">
        <v>0</v>
      </c>
      <c r="DB337" s="32">
        <v>20000</v>
      </c>
      <c r="DC337" s="32">
        <v>2498.7</v>
      </c>
      <c r="DD337" s="32">
        <v>7286342</v>
      </c>
      <c r="DG337" s="32">
        <v>0</v>
      </c>
      <c r="DI337" s="32">
        <v>20000</v>
      </c>
      <c r="DK337" s="32">
        <v>7378422</v>
      </c>
      <c r="DN337" s="32">
        <v>0</v>
      </c>
      <c r="DP337" s="32">
        <v>20000</v>
      </c>
      <c r="DQ337" s="32">
        <v>641</v>
      </c>
      <c r="DR337" s="32">
        <v>7408388</v>
      </c>
      <c r="DU337" s="32">
        <v>0</v>
      </c>
      <c r="DW337" s="32">
        <v>20000</v>
      </c>
      <c r="DX337" s="38">
        <v>97</v>
      </c>
      <c r="DY337" s="36">
        <v>6969429</v>
      </c>
      <c r="DZ337" s="37"/>
      <c r="EA337" s="35"/>
      <c r="EB337" s="32">
        <v>0</v>
      </c>
      <c r="ED337" s="32">
        <v>20000</v>
      </c>
      <c r="EF337" s="32">
        <v>6882934</v>
      </c>
      <c r="EI337" s="32">
        <v>0</v>
      </c>
      <c r="EK337" s="32">
        <v>20000</v>
      </c>
      <c r="EL337" s="32">
        <v>462</v>
      </c>
      <c r="EM337" s="32">
        <v>6936053</v>
      </c>
      <c r="EP337" s="32">
        <v>0</v>
      </c>
      <c r="ER337" s="32">
        <v>20000</v>
      </c>
      <c r="ES337" s="32">
        <v>775</v>
      </c>
      <c r="ET337" s="32">
        <v>7331398</v>
      </c>
      <c r="EU337" s="32">
        <v>131945</v>
      </c>
      <c r="EW337" s="32">
        <v>0</v>
      </c>
      <c r="EY337" s="32">
        <v>20000</v>
      </c>
      <c r="EZ337" s="32">
        <v>1022</v>
      </c>
      <c r="FA337" s="32">
        <v>7718579</v>
      </c>
      <c r="FB337" s="32">
        <v>131945</v>
      </c>
      <c r="FD337" s="32">
        <v>0</v>
      </c>
      <c r="FF337" s="32">
        <v>20000</v>
      </c>
      <c r="FG337" s="32">
        <v>51</v>
      </c>
      <c r="FH337" s="32">
        <v>7531428</v>
      </c>
      <c r="FI337" s="32">
        <v>131945</v>
      </c>
      <c r="FJ337" s="32"/>
      <c r="FK337" s="32">
        <v>0</v>
      </c>
      <c r="FM337" s="32">
        <v>20000</v>
      </c>
      <c r="FN337" s="32">
        <v>44</v>
      </c>
      <c r="FO337" s="5">
        <v>7545281</v>
      </c>
      <c r="FP337" s="5">
        <v>131945</v>
      </c>
      <c r="FQ337" s="5">
        <v>0</v>
      </c>
      <c r="FR337" s="5">
        <v>0</v>
      </c>
      <c r="FS337" s="5">
        <v>0</v>
      </c>
      <c r="FT337" s="5">
        <v>20000</v>
      </c>
      <c r="FU337" s="5">
        <v>0</v>
      </c>
      <c r="FV337" s="5">
        <v>7581609</v>
      </c>
      <c r="FW337" s="5">
        <v>131945</v>
      </c>
      <c r="FX337" s="5">
        <v>500000</v>
      </c>
      <c r="FY337" s="5">
        <v>0</v>
      </c>
      <c r="FZ337" s="5">
        <v>0</v>
      </c>
      <c r="GA337" s="5">
        <v>20000</v>
      </c>
      <c r="GB337" s="5">
        <v>0</v>
      </c>
      <c r="GC337" s="5">
        <v>8081981</v>
      </c>
      <c r="GD337" s="5">
        <v>131945</v>
      </c>
      <c r="GE337" s="5">
        <v>1969067</v>
      </c>
      <c r="GF337" s="5">
        <v>0</v>
      </c>
      <c r="GG337" s="5">
        <v>0</v>
      </c>
      <c r="GH337" s="5">
        <v>20000</v>
      </c>
      <c r="GI337" s="5">
        <v>1079</v>
      </c>
      <c r="GJ337" s="5">
        <f>INDEX(Sheet1!$D$2:$D$434,MATCH(Data!B337,Sheet1!$B$2:$B$434,0))</f>
        <v>8151383</v>
      </c>
      <c r="GK337" s="5">
        <f>INDEX(Sheet1!$E$2:$E$434,MATCH(Data!B337,Sheet1!$B$2:$B$434,0))</f>
        <v>131945</v>
      </c>
      <c r="GL337" s="5">
        <f>INDEX(Sheet1!$H$2:$H$434,MATCH(Data!B337,Sheet1!$B$2:$B$434,0))</f>
        <v>1811813</v>
      </c>
      <c r="GM337" s="5">
        <f>INDEX(Sheet1!$K$2:$K$434,MATCH(Data!B337,Sheet1!$B$2:$B$434,0))</f>
        <v>0</v>
      </c>
      <c r="GN337" s="5">
        <f>INDEX(Sheet1!$F$2:$F$434,MATCH(Data!B337,Sheet1!$B$2:$B$434,0))</f>
        <v>0</v>
      </c>
      <c r="GO337" s="5">
        <f>INDEX(Sheet1!$I$2:$I$434,MATCH(Data!B337,Sheet1!$B$2:$B$434,0))</f>
        <v>20000</v>
      </c>
      <c r="GP337" s="5">
        <f>INDEX(Sheet1!$J$2:$J$434,MATCH(Data!B337,Sheet1!$B$2:$B$434,0))</f>
        <v>0</v>
      </c>
      <c r="GQ337" s="5">
        <v>8099061</v>
      </c>
      <c r="GR337" s="5">
        <v>131945</v>
      </c>
      <c r="GS337" s="5">
        <v>2710000</v>
      </c>
      <c r="GT337" s="5">
        <v>0</v>
      </c>
      <c r="GU337" s="5">
        <v>0</v>
      </c>
      <c r="GV337" s="5">
        <v>20000</v>
      </c>
      <c r="GW337" s="5">
        <v>0</v>
      </c>
    </row>
    <row r="338" spans="1:205" ht="12.75">
      <c r="A338" s="32">
        <v>5138</v>
      </c>
      <c r="B338" s="32" t="s">
        <v>418</v>
      </c>
      <c r="C338" s="32">
        <v>4188258</v>
      </c>
      <c r="D338" s="32">
        <v>0</v>
      </c>
      <c r="E338" s="32">
        <v>271350</v>
      </c>
      <c r="F338" s="32">
        <v>0</v>
      </c>
      <c r="G338" s="32">
        <v>0</v>
      </c>
      <c r="H338" s="32">
        <v>0</v>
      </c>
      <c r="I338" s="32">
        <v>0</v>
      </c>
      <c r="J338" s="32">
        <v>3993530</v>
      </c>
      <c r="K338" s="32">
        <v>0</v>
      </c>
      <c r="L338" s="32">
        <v>250824</v>
      </c>
      <c r="M338" s="32">
        <v>0</v>
      </c>
      <c r="N338" s="32">
        <v>0</v>
      </c>
      <c r="O338" s="32">
        <v>0</v>
      </c>
      <c r="P338" s="32">
        <v>0</v>
      </c>
      <c r="Q338" s="32">
        <v>4106678</v>
      </c>
      <c r="R338" s="32">
        <v>0</v>
      </c>
      <c r="S338" s="32">
        <v>253322</v>
      </c>
      <c r="T338" s="32">
        <v>0</v>
      </c>
      <c r="U338" s="32">
        <v>0</v>
      </c>
      <c r="V338" s="32">
        <v>0</v>
      </c>
      <c r="W338" s="32">
        <v>0</v>
      </c>
      <c r="X338" s="32">
        <v>2853235</v>
      </c>
      <c r="Y338" s="32">
        <v>0</v>
      </c>
      <c r="Z338" s="32">
        <v>925309</v>
      </c>
      <c r="AA338" s="32">
        <v>0</v>
      </c>
      <c r="AB338" s="32">
        <v>0</v>
      </c>
      <c r="AC338" s="32">
        <v>0</v>
      </c>
      <c r="AD338" s="32">
        <v>0</v>
      </c>
      <c r="AE338" s="32">
        <v>3406469</v>
      </c>
      <c r="AF338" s="32">
        <v>0</v>
      </c>
      <c r="AG338" s="32">
        <v>768391</v>
      </c>
      <c r="AH338" s="32">
        <v>0</v>
      </c>
      <c r="AI338" s="32">
        <v>0</v>
      </c>
      <c r="AJ338" s="32">
        <v>0</v>
      </c>
      <c r="AK338" s="32">
        <v>0</v>
      </c>
      <c r="AL338" s="32">
        <v>3088219</v>
      </c>
      <c r="AM338" s="32">
        <v>0</v>
      </c>
      <c r="AN338" s="32">
        <v>1086641</v>
      </c>
      <c r="AO338" s="32">
        <v>0</v>
      </c>
      <c r="AP338" s="32">
        <v>0</v>
      </c>
      <c r="AQ338" s="32">
        <v>0</v>
      </c>
      <c r="AR338" s="32">
        <v>0</v>
      </c>
      <c r="AS338" s="32">
        <v>3080624</v>
      </c>
      <c r="AT338" s="32">
        <v>0</v>
      </c>
      <c r="AU338" s="32">
        <v>1094236</v>
      </c>
      <c r="AV338" s="32">
        <v>0</v>
      </c>
      <c r="AW338" s="32">
        <v>0</v>
      </c>
      <c r="AX338" s="32">
        <v>0</v>
      </c>
      <c r="AY338" s="32">
        <v>0</v>
      </c>
      <c r="AZ338" s="32">
        <v>3305674</v>
      </c>
      <c r="BA338" s="32">
        <v>0</v>
      </c>
      <c r="BB338" s="32">
        <v>1072516</v>
      </c>
      <c r="BC338" s="32">
        <v>0</v>
      </c>
      <c r="BD338" s="32">
        <v>0</v>
      </c>
      <c r="BE338" s="32">
        <v>0</v>
      </c>
      <c r="BF338" s="32">
        <v>0</v>
      </c>
      <c r="BG338" s="32">
        <v>3355494</v>
      </c>
      <c r="BH338" s="32">
        <v>0</v>
      </c>
      <c r="BI338" s="32">
        <v>1185000</v>
      </c>
      <c r="BJ338" s="32">
        <v>0</v>
      </c>
      <c r="BK338" s="32">
        <v>0</v>
      </c>
      <c r="BL338" s="32">
        <v>0</v>
      </c>
      <c r="BM338" s="32">
        <v>0</v>
      </c>
      <c r="BN338" s="32">
        <v>3413518</v>
      </c>
      <c r="BO338" s="32">
        <v>0</v>
      </c>
      <c r="BP338" s="32">
        <v>1081394</v>
      </c>
      <c r="BQ338" s="32">
        <v>0</v>
      </c>
      <c r="BR338" s="32">
        <v>0</v>
      </c>
      <c r="BS338" s="32">
        <v>44000</v>
      </c>
      <c r="BT338" s="32">
        <v>0</v>
      </c>
      <c r="BU338" s="32">
        <v>3704466</v>
      </c>
      <c r="BV338" s="32">
        <v>0</v>
      </c>
      <c r="BW338" s="32">
        <v>1050841</v>
      </c>
      <c r="BX338" s="32">
        <v>0</v>
      </c>
      <c r="BY338" s="32">
        <v>0</v>
      </c>
      <c r="BZ338" s="32">
        <v>44000</v>
      </c>
      <c r="CA338" s="32">
        <v>0</v>
      </c>
      <c r="CB338" s="32">
        <v>4027414</v>
      </c>
      <c r="CC338" s="32">
        <v>0</v>
      </c>
      <c r="CD338" s="32">
        <v>1069748</v>
      </c>
      <c r="CE338" s="32">
        <v>0</v>
      </c>
      <c r="CF338" s="32">
        <v>0</v>
      </c>
      <c r="CG338" s="32">
        <v>44000</v>
      </c>
      <c r="CH338" s="32">
        <v>0</v>
      </c>
      <c r="CI338" s="32">
        <v>3798142</v>
      </c>
      <c r="CK338" s="32">
        <v>1254748</v>
      </c>
      <c r="CL338" s="32">
        <v>0</v>
      </c>
      <c r="CN338" s="32">
        <v>44000</v>
      </c>
      <c r="CO338" s="32">
        <v>0</v>
      </c>
      <c r="CP338" s="32">
        <v>3880866</v>
      </c>
      <c r="CR338" s="32">
        <v>1340000</v>
      </c>
      <c r="CS338" s="32">
        <v>0</v>
      </c>
      <c r="CU338" s="32">
        <v>44000</v>
      </c>
      <c r="CV338" s="32">
        <v>0</v>
      </c>
      <c r="CW338" s="32">
        <v>4177409</v>
      </c>
      <c r="CY338" s="32">
        <v>1238000</v>
      </c>
      <c r="CZ338" s="32">
        <v>0</v>
      </c>
      <c r="DB338" s="32">
        <v>44000</v>
      </c>
      <c r="DC338" s="32">
        <v>0</v>
      </c>
      <c r="DD338" s="32">
        <v>4425266</v>
      </c>
      <c r="DF338" s="32">
        <v>1202868</v>
      </c>
      <c r="DG338" s="32">
        <v>0</v>
      </c>
      <c r="DI338" s="32">
        <v>44000</v>
      </c>
      <c r="DK338" s="32">
        <v>5015264</v>
      </c>
      <c r="DM338" s="32">
        <v>1215933</v>
      </c>
      <c r="DN338" s="32">
        <v>0</v>
      </c>
      <c r="DP338" s="32">
        <v>44000</v>
      </c>
      <c r="DR338" s="32">
        <v>5451172</v>
      </c>
      <c r="DT338" s="32">
        <v>1033119</v>
      </c>
      <c r="DU338" s="32">
        <v>0</v>
      </c>
      <c r="DW338" s="32">
        <v>44000</v>
      </c>
      <c r="DX338" s="35"/>
      <c r="DY338" s="36">
        <v>5333209</v>
      </c>
      <c r="DZ338" s="37"/>
      <c r="EA338" s="38">
        <v>980719</v>
      </c>
      <c r="EB338" s="32">
        <v>0</v>
      </c>
      <c r="ED338" s="32">
        <v>49000</v>
      </c>
      <c r="EF338" s="32">
        <v>5700006</v>
      </c>
      <c r="EH338" s="32">
        <v>771000</v>
      </c>
      <c r="EI338" s="32">
        <v>0</v>
      </c>
      <c r="EK338" s="32">
        <v>49000</v>
      </c>
      <c r="EM338" s="32">
        <v>5319764</v>
      </c>
      <c r="EO338" s="32">
        <v>1187517</v>
      </c>
      <c r="EP338" s="32">
        <v>0</v>
      </c>
      <c r="ER338" s="32">
        <v>49000</v>
      </c>
      <c r="ET338" s="32">
        <v>5654495</v>
      </c>
      <c r="EV338" s="32">
        <v>845000</v>
      </c>
      <c r="EW338" s="32">
        <v>0</v>
      </c>
      <c r="EY338" s="32">
        <v>49000</v>
      </c>
      <c r="FA338" s="32">
        <v>5835630</v>
      </c>
      <c r="FC338" s="32">
        <v>865769</v>
      </c>
      <c r="FD338" s="32">
        <v>0</v>
      </c>
      <c r="FF338" s="32">
        <v>49000</v>
      </c>
      <c r="FH338" s="32">
        <v>5452220</v>
      </c>
      <c r="FI338" s="32"/>
      <c r="FJ338" s="32">
        <v>1334988</v>
      </c>
      <c r="FK338" s="32">
        <v>0</v>
      </c>
      <c r="FM338" s="32">
        <v>49000</v>
      </c>
      <c r="FO338" s="5">
        <v>6162341</v>
      </c>
      <c r="FP338" s="5">
        <v>0</v>
      </c>
      <c r="FQ338" s="5">
        <v>1050088</v>
      </c>
      <c r="FR338" s="5">
        <v>0</v>
      </c>
      <c r="FS338" s="5">
        <v>0</v>
      </c>
      <c r="FT338" s="5">
        <v>49000</v>
      </c>
      <c r="FU338" s="5">
        <v>0</v>
      </c>
      <c r="FV338" s="5">
        <v>6011182</v>
      </c>
      <c r="FW338" s="5">
        <v>0</v>
      </c>
      <c r="FX338" s="5">
        <v>1500000</v>
      </c>
      <c r="FY338" s="5">
        <v>0</v>
      </c>
      <c r="FZ338" s="5">
        <v>0</v>
      </c>
      <c r="GA338" s="5">
        <v>89000</v>
      </c>
      <c r="GB338" s="5">
        <v>0</v>
      </c>
      <c r="GC338" s="5">
        <v>6070277</v>
      </c>
      <c r="GD338" s="5">
        <v>0</v>
      </c>
      <c r="GE338" s="5">
        <v>1500000</v>
      </c>
      <c r="GF338" s="5">
        <v>0</v>
      </c>
      <c r="GG338" s="5">
        <v>0</v>
      </c>
      <c r="GH338" s="5">
        <v>234612</v>
      </c>
      <c r="GI338" s="5">
        <v>0</v>
      </c>
      <c r="GJ338" s="5">
        <f>INDEX(Sheet1!$D$2:$D$434,MATCH(Data!B338,Sheet1!$B$2:$B$434,0))</f>
        <v>6560379</v>
      </c>
      <c r="GK338" s="5">
        <f>INDEX(Sheet1!$E$2:$E$434,MATCH(Data!B338,Sheet1!$B$2:$B$434,0))</f>
        <v>0</v>
      </c>
      <c r="GL338" s="5">
        <f>INDEX(Sheet1!$H$2:$H$434,MATCH(Data!B338,Sheet1!$B$2:$B$434,0))</f>
        <v>1450000</v>
      </c>
      <c r="GM338" s="5">
        <f>INDEX(Sheet1!$K$2:$K$434,MATCH(Data!B338,Sheet1!$B$2:$B$434,0))</f>
        <v>0</v>
      </c>
      <c r="GN338" s="5">
        <f>INDEX(Sheet1!$F$2:$F$434,MATCH(Data!B338,Sheet1!$B$2:$B$434,0))</f>
        <v>0</v>
      </c>
      <c r="GO338" s="5">
        <f>INDEX(Sheet1!$I$2:$I$434,MATCH(Data!B338,Sheet1!$B$2:$B$434,0))</f>
        <v>285275</v>
      </c>
      <c r="GP338" s="5">
        <f>INDEX(Sheet1!$J$2:$J$434,MATCH(Data!B338,Sheet1!$B$2:$B$434,0))</f>
        <v>0</v>
      </c>
      <c r="GQ338" s="5">
        <v>5814042</v>
      </c>
      <c r="GR338" s="5">
        <v>0</v>
      </c>
      <c r="GS338" s="5">
        <v>1985500</v>
      </c>
      <c r="GT338" s="5">
        <v>0</v>
      </c>
      <c r="GU338" s="5">
        <v>0</v>
      </c>
      <c r="GV338" s="5">
        <v>285275</v>
      </c>
      <c r="GW338" s="5">
        <v>0</v>
      </c>
    </row>
    <row r="339" spans="1:205" ht="12.75">
      <c r="A339" s="32">
        <v>5258</v>
      </c>
      <c r="B339" s="32" t="s">
        <v>419</v>
      </c>
      <c r="C339" s="32">
        <v>691604</v>
      </c>
      <c r="D339" s="32">
        <v>0</v>
      </c>
      <c r="E339" s="32">
        <v>143059</v>
      </c>
      <c r="F339" s="32">
        <v>0</v>
      </c>
      <c r="G339" s="32">
        <v>0</v>
      </c>
      <c r="H339" s="32">
        <v>3930</v>
      </c>
      <c r="I339" s="32">
        <v>0</v>
      </c>
      <c r="J339" s="32">
        <v>610573</v>
      </c>
      <c r="K339" s="32">
        <v>0</v>
      </c>
      <c r="L339" s="32">
        <v>183316</v>
      </c>
      <c r="M339" s="32">
        <v>0</v>
      </c>
      <c r="N339" s="32">
        <v>0</v>
      </c>
      <c r="O339" s="32">
        <v>4285</v>
      </c>
      <c r="P339" s="32">
        <v>0</v>
      </c>
      <c r="Q339" s="32">
        <v>585762</v>
      </c>
      <c r="R339" s="32">
        <v>0</v>
      </c>
      <c r="S339" s="32">
        <v>186254</v>
      </c>
      <c r="T339" s="32">
        <v>0</v>
      </c>
      <c r="U339" s="32">
        <v>0</v>
      </c>
      <c r="V339" s="32">
        <v>4350</v>
      </c>
      <c r="W339" s="32">
        <v>0</v>
      </c>
      <c r="X339" s="32">
        <v>425307</v>
      </c>
      <c r="Y339" s="32">
        <v>0</v>
      </c>
      <c r="Z339" s="32">
        <v>188163</v>
      </c>
      <c r="AA339" s="32">
        <v>0</v>
      </c>
      <c r="AB339" s="32">
        <v>0</v>
      </c>
      <c r="AC339" s="32">
        <v>4427</v>
      </c>
      <c r="AD339" s="32">
        <v>0</v>
      </c>
      <c r="AE339" s="32">
        <v>437150</v>
      </c>
      <c r="AF339" s="32">
        <v>0</v>
      </c>
      <c r="AG339" s="32">
        <v>189574</v>
      </c>
      <c r="AH339" s="32">
        <v>0</v>
      </c>
      <c r="AI339" s="32">
        <v>0</v>
      </c>
      <c r="AJ339" s="32">
        <v>5504</v>
      </c>
      <c r="AK339" s="32">
        <v>676</v>
      </c>
      <c r="AL339" s="32">
        <v>447877</v>
      </c>
      <c r="AM339" s="32">
        <v>0</v>
      </c>
      <c r="AN339" s="32">
        <v>190653</v>
      </c>
      <c r="AO339" s="32">
        <v>0</v>
      </c>
      <c r="AP339" s="32">
        <v>0</v>
      </c>
      <c r="AQ339" s="32">
        <v>6038</v>
      </c>
      <c r="AR339" s="32">
        <v>823</v>
      </c>
      <c r="AS339" s="32">
        <v>481372</v>
      </c>
      <c r="AT339" s="32">
        <v>0</v>
      </c>
      <c r="AU339" s="32">
        <v>202724</v>
      </c>
      <c r="AV339" s="32">
        <v>0</v>
      </c>
      <c r="AW339" s="32">
        <v>0</v>
      </c>
      <c r="AX339" s="32">
        <v>6260</v>
      </c>
      <c r="AY339" s="32">
        <v>0</v>
      </c>
      <c r="AZ339" s="32">
        <v>465915</v>
      </c>
      <c r="BA339" s="32">
        <v>0</v>
      </c>
      <c r="BB339" s="32">
        <v>206500</v>
      </c>
      <c r="BC339" s="32">
        <v>0</v>
      </c>
      <c r="BD339" s="32">
        <v>0</v>
      </c>
      <c r="BE339" s="32">
        <v>6412</v>
      </c>
      <c r="BF339" s="32">
        <v>0</v>
      </c>
      <c r="BG339" s="32">
        <v>422300</v>
      </c>
      <c r="BH339" s="32">
        <v>0</v>
      </c>
      <c r="BI339" s="32">
        <v>209488</v>
      </c>
      <c r="BJ339" s="32">
        <v>0</v>
      </c>
      <c r="BK339" s="32">
        <v>0</v>
      </c>
      <c r="BL339" s="32">
        <v>6640</v>
      </c>
      <c r="BM339" s="32">
        <v>2005</v>
      </c>
      <c r="BN339" s="32">
        <v>441705</v>
      </c>
      <c r="BO339" s="32">
        <v>0</v>
      </c>
      <c r="BP339" s="32">
        <v>211787</v>
      </c>
      <c r="BQ339" s="32">
        <v>0</v>
      </c>
      <c r="BR339" s="32">
        <v>0</v>
      </c>
      <c r="BS339" s="32">
        <v>7971</v>
      </c>
      <c r="BT339" s="32">
        <v>184</v>
      </c>
      <c r="BU339" s="32">
        <v>431500</v>
      </c>
      <c r="BV339" s="32">
        <v>0</v>
      </c>
      <c r="BW339" s="32">
        <v>214300</v>
      </c>
      <c r="BX339" s="32">
        <v>0</v>
      </c>
      <c r="BY339" s="32">
        <v>0</v>
      </c>
      <c r="BZ339" s="32">
        <v>10871</v>
      </c>
      <c r="CA339" s="32">
        <v>153</v>
      </c>
      <c r="CB339" s="32">
        <v>451717</v>
      </c>
      <c r="CC339" s="32">
        <v>0</v>
      </c>
      <c r="CD339" s="32">
        <v>212184</v>
      </c>
      <c r="CE339" s="32">
        <v>0</v>
      </c>
      <c r="CF339" s="32">
        <v>0</v>
      </c>
      <c r="CG339" s="32">
        <v>15715</v>
      </c>
      <c r="CH339" s="32">
        <v>157</v>
      </c>
      <c r="CI339" s="32">
        <v>476576</v>
      </c>
      <c r="CK339" s="32">
        <v>213553</v>
      </c>
      <c r="CL339" s="32">
        <v>0</v>
      </c>
      <c r="CN339" s="32">
        <v>21533</v>
      </c>
      <c r="CO339" s="32">
        <v>555</v>
      </c>
      <c r="CP339" s="32">
        <v>403997</v>
      </c>
      <c r="CR339" s="32">
        <v>215993</v>
      </c>
      <c r="CS339" s="32">
        <v>0</v>
      </c>
      <c r="CU339" s="32">
        <v>26420</v>
      </c>
      <c r="CV339" s="32">
        <v>0</v>
      </c>
      <c r="CW339" s="32">
        <v>576481</v>
      </c>
      <c r="CX339" s="32">
        <v>12335</v>
      </c>
      <c r="CY339" s="32">
        <v>213473</v>
      </c>
      <c r="CZ339" s="32">
        <v>0</v>
      </c>
      <c r="DB339" s="32">
        <v>10000</v>
      </c>
      <c r="DC339" s="32">
        <v>0</v>
      </c>
      <c r="DD339" s="32">
        <v>550478</v>
      </c>
      <c r="DE339" s="32">
        <v>12335</v>
      </c>
      <c r="DF339" s="32">
        <v>209561</v>
      </c>
      <c r="DG339" s="32">
        <v>0</v>
      </c>
      <c r="DI339" s="32">
        <v>10000</v>
      </c>
      <c r="DK339" s="32">
        <v>606744</v>
      </c>
      <c r="DL339" s="32">
        <v>12335</v>
      </c>
      <c r="DN339" s="32">
        <v>0</v>
      </c>
      <c r="DP339" s="32">
        <v>10000</v>
      </c>
      <c r="DR339" s="32">
        <v>834788</v>
      </c>
      <c r="DS339" s="32">
        <v>12335</v>
      </c>
      <c r="DU339" s="32">
        <v>0</v>
      </c>
      <c r="DX339" s="35"/>
      <c r="DY339" s="36">
        <v>798242</v>
      </c>
      <c r="DZ339" s="36">
        <v>12408</v>
      </c>
      <c r="EA339" s="38">
        <v>122921</v>
      </c>
      <c r="EB339" s="32">
        <v>0</v>
      </c>
      <c r="ED339" s="32">
        <v>5000</v>
      </c>
      <c r="EF339" s="32">
        <v>779396</v>
      </c>
      <c r="EG339" s="32">
        <v>13275</v>
      </c>
      <c r="EH339" s="32">
        <v>150000</v>
      </c>
      <c r="EI339" s="32">
        <v>0</v>
      </c>
      <c r="EK339" s="32">
        <v>10000</v>
      </c>
      <c r="EM339" s="32">
        <v>696910</v>
      </c>
      <c r="EN339" s="32">
        <v>37050</v>
      </c>
      <c r="EO339" s="32">
        <v>288275</v>
      </c>
      <c r="EP339" s="32">
        <v>0</v>
      </c>
      <c r="ER339" s="32">
        <v>10000</v>
      </c>
      <c r="ES339" s="32">
        <v>158</v>
      </c>
      <c r="ET339" s="32">
        <v>645712</v>
      </c>
      <c r="EU339" s="32">
        <v>36642</v>
      </c>
      <c r="EV339" s="32">
        <v>380000</v>
      </c>
      <c r="EW339" s="32">
        <v>0</v>
      </c>
      <c r="EY339" s="32">
        <v>10000</v>
      </c>
      <c r="FA339" s="32">
        <v>595614</v>
      </c>
      <c r="FB339" s="32">
        <v>36241</v>
      </c>
      <c r="FC339" s="32">
        <v>397625</v>
      </c>
      <c r="FD339" s="32">
        <v>0</v>
      </c>
      <c r="FF339" s="32">
        <v>10000</v>
      </c>
      <c r="FH339" s="32">
        <v>597817</v>
      </c>
      <c r="FI339" s="32">
        <v>35826</v>
      </c>
      <c r="FJ339" s="32">
        <v>397360</v>
      </c>
      <c r="FK339" s="32">
        <v>0</v>
      </c>
      <c r="FM339" s="32">
        <v>10000</v>
      </c>
      <c r="FN339" s="32"/>
      <c r="FO339" s="5">
        <v>632930</v>
      </c>
      <c r="FP339" s="5">
        <v>35418</v>
      </c>
      <c r="FQ339" s="5">
        <v>397028</v>
      </c>
      <c r="FR339" s="5">
        <v>0</v>
      </c>
      <c r="FS339" s="5">
        <v>0</v>
      </c>
      <c r="FT339" s="5">
        <v>10000</v>
      </c>
      <c r="FU339" s="5">
        <v>0</v>
      </c>
      <c r="FV339" s="5">
        <v>678251</v>
      </c>
      <c r="FW339" s="5">
        <v>35010</v>
      </c>
      <c r="FX339" s="5">
        <v>397029</v>
      </c>
      <c r="FY339" s="5">
        <v>0</v>
      </c>
      <c r="FZ339" s="5">
        <v>0</v>
      </c>
      <c r="GA339" s="5">
        <v>10000</v>
      </c>
      <c r="GB339" s="5">
        <v>0</v>
      </c>
      <c r="GC339" s="5">
        <v>705172</v>
      </c>
      <c r="GD339" s="5">
        <v>34606</v>
      </c>
      <c r="GE339" s="5">
        <v>397326</v>
      </c>
      <c r="GF339" s="5">
        <v>0</v>
      </c>
      <c r="GG339" s="5">
        <v>0</v>
      </c>
      <c r="GH339" s="5">
        <v>10000</v>
      </c>
      <c r="GI339" s="5">
        <v>0</v>
      </c>
      <c r="GJ339" s="5">
        <f>INDEX(Sheet1!$D$2:$D$434,MATCH(Data!B339,Sheet1!$B$2:$B$434,0))</f>
        <v>651474</v>
      </c>
      <c r="GK339" s="5">
        <f>INDEX(Sheet1!$E$2:$E$434,MATCH(Data!B339,Sheet1!$B$2:$B$434,0))</f>
        <v>24576</v>
      </c>
      <c r="GL339" s="5">
        <f>INDEX(Sheet1!$H$2:$H$434,MATCH(Data!B339,Sheet1!$B$2:$B$434,0))</f>
        <v>487114</v>
      </c>
      <c r="GM339" s="5">
        <f>INDEX(Sheet1!$K$2:$K$434,MATCH(Data!B339,Sheet1!$B$2:$B$434,0))</f>
        <v>0</v>
      </c>
      <c r="GN339" s="5">
        <f>INDEX(Sheet1!$F$2:$F$434,MATCH(Data!B339,Sheet1!$B$2:$B$434,0))</f>
        <v>0</v>
      </c>
      <c r="GO339" s="5">
        <f>INDEX(Sheet1!$I$2:$I$434,MATCH(Data!B339,Sheet1!$B$2:$B$434,0))</f>
        <v>10000</v>
      </c>
      <c r="GP339" s="5">
        <f>INDEX(Sheet1!$J$2:$J$434,MATCH(Data!B339,Sheet1!$B$2:$B$434,0))</f>
        <v>0</v>
      </c>
      <c r="GQ339" s="5">
        <v>618222</v>
      </c>
      <c r="GR339" s="5">
        <v>24595</v>
      </c>
      <c r="GS339" s="5">
        <v>510000</v>
      </c>
      <c r="GT339" s="5">
        <v>0</v>
      </c>
      <c r="GU339" s="5">
        <v>0</v>
      </c>
      <c r="GV339" s="5">
        <v>20000</v>
      </c>
      <c r="GW339" s="5">
        <v>0</v>
      </c>
    </row>
    <row r="340" spans="1:205" ht="12.75">
      <c r="A340" s="32">
        <v>5264</v>
      </c>
      <c r="B340" s="32" t="s">
        <v>570</v>
      </c>
      <c r="C340" s="32">
        <v>7632156</v>
      </c>
      <c r="D340" s="32">
        <v>0</v>
      </c>
      <c r="E340" s="32">
        <v>263564</v>
      </c>
      <c r="F340" s="32">
        <v>0</v>
      </c>
      <c r="G340" s="32">
        <v>0</v>
      </c>
      <c r="H340" s="32">
        <v>0</v>
      </c>
      <c r="I340" s="32">
        <v>0</v>
      </c>
      <c r="J340" s="32">
        <v>7762211.19</v>
      </c>
      <c r="K340" s="32">
        <v>0</v>
      </c>
      <c r="L340" s="32">
        <v>261883.81</v>
      </c>
      <c r="M340" s="32">
        <v>0</v>
      </c>
      <c r="N340" s="32">
        <v>0</v>
      </c>
      <c r="O340" s="32">
        <v>0</v>
      </c>
      <c r="P340" s="32">
        <v>260.71</v>
      </c>
      <c r="Q340" s="32">
        <v>7093196</v>
      </c>
      <c r="R340" s="32">
        <v>0</v>
      </c>
      <c r="S340" s="32">
        <v>860110</v>
      </c>
      <c r="T340" s="32">
        <v>0</v>
      </c>
      <c r="U340" s="32">
        <v>0</v>
      </c>
      <c r="V340" s="32">
        <v>0</v>
      </c>
      <c r="W340" s="32">
        <v>2213.95</v>
      </c>
      <c r="X340" s="32">
        <v>5537793</v>
      </c>
      <c r="Y340" s="32">
        <v>0</v>
      </c>
      <c r="Z340" s="32">
        <v>1186107</v>
      </c>
      <c r="AA340" s="32">
        <v>0</v>
      </c>
      <c r="AB340" s="32">
        <v>0</v>
      </c>
      <c r="AC340" s="32">
        <v>0</v>
      </c>
      <c r="AD340" s="32">
        <v>3653</v>
      </c>
      <c r="AE340" s="32">
        <v>5442446</v>
      </c>
      <c r="AF340" s="32">
        <v>0</v>
      </c>
      <c r="AG340" s="32">
        <v>1447398</v>
      </c>
      <c r="AH340" s="32">
        <v>0</v>
      </c>
      <c r="AI340" s="32">
        <v>0</v>
      </c>
      <c r="AJ340" s="32">
        <v>10007</v>
      </c>
      <c r="AK340" s="32">
        <v>5436</v>
      </c>
      <c r="AL340" s="32">
        <v>5009317</v>
      </c>
      <c r="AM340" s="32">
        <v>0</v>
      </c>
      <c r="AN340" s="32">
        <v>1513623</v>
      </c>
      <c r="AO340" s="32">
        <v>0</v>
      </c>
      <c r="AP340" s="32">
        <v>0</v>
      </c>
      <c r="AQ340" s="32">
        <v>82637</v>
      </c>
      <c r="AR340" s="32">
        <v>934</v>
      </c>
      <c r="AS340" s="32">
        <v>5239499</v>
      </c>
      <c r="AT340" s="32">
        <v>0</v>
      </c>
      <c r="AU340" s="32">
        <v>1604892</v>
      </c>
      <c r="AV340" s="32">
        <v>0</v>
      </c>
      <c r="AW340" s="32">
        <v>0</v>
      </c>
      <c r="AX340" s="32">
        <v>44964</v>
      </c>
      <c r="AY340" s="32">
        <v>779</v>
      </c>
      <c r="AZ340" s="32">
        <v>5071824</v>
      </c>
      <c r="BA340" s="32">
        <v>0</v>
      </c>
      <c r="BB340" s="32">
        <v>1750765</v>
      </c>
      <c r="BC340" s="32">
        <v>0</v>
      </c>
      <c r="BD340" s="32">
        <v>0</v>
      </c>
      <c r="BE340" s="32">
        <v>23619</v>
      </c>
      <c r="BF340" s="32">
        <v>1521</v>
      </c>
      <c r="BG340" s="32">
        <v>5641119</v>
      </c>
      <c r="BH340" s="32">
        <v>0</v>
      </c>
      <c r="BI340" s="32">
        <v>1665700</v>
      </c>
      <c r="BJ340" s="32">
        <v>0</v>
      </c>
      <c r="BK340" s="32">
        <v>0</v>
      </c>
      <c r="BL340" s="32">
        <v>36742</v>
      </c>
      <c r="BM340" s="32">
        <v>2346</v>
      </c>
      <c r="BN340" s="32">
        <v>6036785</v>
      </c>
      <c r="BO340" s="32">
        <v>0</v>
      </c>
      <c r="BP340" s="32">
        <v>1770000</v>
      </c>
      <c r="BQ340" s="32">
        <v>0</v>
      </c>
      <c r="BR340" s="32">
        <v>0</v>
      </c>
      <c r="BS340" s="32">
        <v>110622</v>
      </c>
      <c r="BT340" s="32">
        <v>943</v>
      </c>
      <c r="BU340" s="32">
        <v>6718810</v>
      </c>
      <c r="BV340" s="32">
        <v>0</v>
      </c>
      <c r="BW340" s="32">
        <v>1800000</v>
      </c>
      <c r="BX340" s="32">
        <v>0</v>
      </c>
      <c r="BY340" s="32">
        <v>0</v>
      </c>
      <c r="BZ340" s="32">
        <v>100781</v>
      </c>
      <c r="CA340" s="32">
        <v>5427</v>
      </c>
      <c r="CB340" s="32">
        <v>7902849</v>
      </c>
      <c r="CC340" s="32">
        <v>0</v>
      </c>
      <c r="CD340" s="32">
        <v>1800000</v>
      </c>
      <c r="CE340" s="32">
        <v>0</v>
      </c>
      <c r="CF340" s="32">
        <v>0</v>
      </c>
      <c r="CG340" s="32">
        <v>105276</v>
      </c>
      <c r="CH340" s="32">
        <v>0</v>
      </c>
      <c r="CI340" s="32">
        <v>7004365</v>
      </c>
      <c r="CK340" s="32">
        <v>1900000</v>
      </c>
      <c r="CL340" s="32">
        <v>0</v>
      </c>
      <c r="CN340" s="32">
        <v>95137</v>
      </c>
      <c r="CO340" s="32">
        <v>0</v>
      </c>
      <c r="CP340" s="32">
        <v>7548527</v>
      </c>
      <c r="CR340" s="32">
        <v>1975000</v>
      </c>
      <c r="CS340" s="32">
        <v>0</v>
      </c>
      <c r="CU340" s="32">
        <v>119478</v>
      </c>
      <c r="CV340" s="32">
        <v>0</v>
      </c>
      <c r="CW340" s="32">
        <v>6593149</v>
      </c>
      <c r="CY340" s="32">
        <v>2050000</v>
      </c>
      <c r="CZ340" s="32">
        <v>0</v>
      </c>
      <c r="DB340" s="32">
        <v>133031</v>
      </c>
      <c r="DC340" s="32">
        <v>0</v>
      </c>
      <c r="DD340" s="32">
        <v>7805563</v>
      </c>
      <c r="DF340" s="32">
        <v>2790661</v>
      </c>
      <c r="DG340" s="32">
        <v>0</v>
      </c>
      <c r="DI340" s="32">
        <v>157418</v>
      </c>
      <c r="DK340" s="32">
        <v>8554859</v>
      </c>
      <c r="DM340" s="32">
        <v>2768363</v>
      </c>
      <c r="DN340" s="32">
        <v>0</v>
      </c>
      <c r="DP340" s="32">
        <v>176610</v>
      </c>
      <c r="DR340" s="32">
        <v>8936829</v>
      </c>
      <c r="DT340" s="32">
        <v>2880790</v>
      </c>
      <c r="DU340" s="32">
        <v>0</v>
      </c>
      <c r="DW340" s="32">
        <v>176610</v>
      </c>
      <c r="DX340" s="35"/>
      <c r="DY340" s="36">
        <v>8809539</v>
      </c>
      <c r="DZ340" s="37"/>
      <c r="EA340" s="38">
        <v>2913968</v>
      </c>
      <c r="EB340" s="32">
        <v>0</v>
      </c>
      <c r="ED340" s="32">
        <v>181507</v>
      </c>
      <c r="EE340" s="32">
        <v>11355</v>
      </c>
      <c r="EF340" s="32">
        <v>10742595</v>
      </c>
      <c r="EH340" s="32">
        <v>1808736</v>
      </c>
      <c r="EI340" s="32">
        <v>0</v>
      </c>
      <c r="EK340" s="32">
        <v>185692</v>
      </c>
      <c r="EM340" s="32">
        <v>9822401</v>
      </c>
      <c r="EO340" s="32">
        <v>2920139</v>
      </c>
      <c r="EP340" s="32">
        <v>0</v>
      </c>
      <c r="ER340" s="32">
        <v>185692</v>
      </c>
      <c r="ET340" s="32">
        <v>9535078</v>
      </c>
      <c r="EU340" s="32">
        <v>270455</v>
      </c>
      <c r="EV340" s="32">
        <v>2988964</v>
      </c>
      <c r="EW340" s="32">
        <v>0</v>
      </c>
      <c r="EY340" s="32">
        <v>185000</v>
      </c>
      <c r="EZ340" s="32">
        <v>1054</v>
      </c>
      <c r="FA340" s="32">
        <v>10295632</v>
      </c>
      <c r="FC340" s="32">
        <v>2632361</v>
      </c>
      <c r="FD340" s="32">
        <v>0</v>
      </c>
      <c r="FF340" s="32">
        <v>185000</v>
      </c>
      <c r="FG340" s="32">
        <v>7072</v>
      </c>
      <c r="FH340" s="32">
        <v>9531132</v>
      </c>
      <c r="FI340" s="32"/>
      <c r="FJ340" s="32">
        <v>3242802</v>
      </c>
      <c r="FK340" s="32">
        <v>0</v>
      </c>
      <c r="FL340" s="32"/>
      <c r="FM340" s="32">
        <v>185000</v>
      </c>
      <c r="FN340" s="32">
        <v>427</v>
      </c>
      <c r="FO340" s="5">
        <v>9259921</v>
      </c>
      <c r="FP340" s="5">
        <v>0</v>
      </c>
      <c r="FQ340" s="5">
        <v>3272684</v>
      </c>
      <c r="FR340" s="5">
        <v>0</v>
      </c>
      <c r="FS340" s="5">
        <v>0</v>
      </c>
      <c r="FT340" s="5">
        <v>185000</v>
      </c>
      <c r="FU340" s="5">
        <v>506</v>
      </c>
      <c r="FV340" s="5">
        <v>9223494</v>
      </c>
      <c r="FW340" s="5">
        <v>0</v>
      </c>
      <c r="FX340" s="5">
        <v>3664645</v>
      </c>
      <c r="FY340" s="5">
        <v>0</v>
      </c>
      <c r="FZ340" s="5">
        <v>0</v>
      </c>
      <c r="GA340" s="5">
        <v>185000</v>
      </c>
      <c r="GB340" s="5">
        <v>0</v>
      </c>
      <c r="GC340" s="5">
        <v>9107299</v>
      </c>
      <c r="GD340" s="5">
        <v>0</v>
      </c>
      <c r="GE340" s="5">
        <v>4287758</v>
      </c>
      <c r="GF340" s="5">
        <v>0</v>
      </c>
      <c r="GG340" s="5">
        <v>0</v>
      </c>
      <c r="GH340" s="5">
        <v>185000</v>
      </c>
      <c r="GI340" s="5">
        <v>0</v>
      </c>
      <c r="GJ340" s="5">
        <f>INDEX(Sheet1!$D$2:$D$434,MATCH(Data!B340,Sheet1!$B$2:$B$434,0))</f>
        <v>9105040</v>
      </c>
      <c r="GK340" s="5">
        <f>INDEX(Sheet1!$E$2:$E$434,MATCH(Data!B340,Sheet1!$B$2:$B$434,0))</f>
        <v>0</v>
      </c>
      <c r="GL340" s="5">
        <f>INDEX(Sheet1!$H$2:$H$434,MATCH(Data!B340,Sheet1!$B$2:$B$434,0))</f>
        <v>4555000</v>
      </c>
      <c r="GM340" s="5">
        <f>INDEX(Sheet1!$K$2:$K$434,MATCH(Data!B340,Sheet1!$B$2:$B$434,0))</f>
        <v>0</v>
      </c>
      <c r="GN340" s="5">
        <f>INDEX(Sheet1!$F$2:$F$434,MATCH(Data!B340,Sheet1!$B$2:$B$434,0))</f>
        <v>0</v>
      </c>
      <c r="GO340" s="5">
        <f>INDEX(Sheet1!$I$2:$I$434,MATCH(Data!B340,Sheet1!$B$2:$B$434,0))</f>
        <v>318546</v>
      </c>
      <c r="GP340" s="5">
        <f>INDEX(Sheet1!$J$2:$J$434,MATCH(Data!B340,Sheet1!$B$2:$B$434,0))</f>
        <v>0</v>
      </c>
      <c r="GQ340" s="5">
        <v>8623584</v>
      </c>
      <c r="GR340" s="5">
        <v>0</v>
      </c>
      <c r="GS340" s="5">
        <v>5728000</v>
      </c>
      <c r="GT340" s="5">
        <v>0</v>
      </c>
      <c r="GU340" s="5">
        <v>0</v>
      </c>
      <c r="GV340" s="5">
        <v>332487</v>
      </c>
      <c r="GW340" s="5">
        <v>0</v>
      </c>
    </row>
    <row r="341" spans="1:205" ht="12.75">
      <c r="A341" s="32">
        <v>5271</v>
      </c>
      <c r="B341" s="32" t="s">
        <v>420</v>
      </c>
      <c r="C341" s="32">
        <v>29576081</v>
      </c>
      <c r="D341" s="32">
        <v>0</v>
      </c>
      <c r="E341" s="32">
        <v>3192669</v>
      </c>
      <c r="F341" s="32">
        <v>0</v>
      </c>
      <c r="G341" s="32">
        <v>0</v>
      </c>
      <c r="H341" s="32">
        <v>687000</v>
      </c>
      <c r="I341" s="32">
        <v>0</v>
      </c>
      <c r="J341" s="32">
        <v>27168423</v>
      </c>
      <c r="K341" s="32">
        <v>0</v>
      </c>
      <c r="L341" s="32">
        <v>2943133</v>
      </c>
      <c r="M341" s="32">
        <v>0</v>
      </c>
      <c r="N341" s="32">
        <v>2623631</v>
      </c>
      <c r="O341" s="32">
        <v>714351</v>
      </c>
      <c r="P341" s="32">
        <v>54773</v>
      </c>
      <c r="Q341" s="32">
        <v>26786633</v>
      </c>
      <c r="R341" s="32">
        <v>21337</v>
      </c>
      <c r="S341" s="32">
        <v>2634035</v>
      </c>
      <c r="T341" s="32">
        <v>0</v>
      </c>
      <c r="U341" s="32">
        <v>2500000</v>
      </c>
      <c r="V341" s="32">
        <v>735500</v>
      </c>
      <c r="W341" s="32">
        <v>118120</v>
      </c>
      <c r="X341" s="32">
        <v>19998454</v>
      </c>
      <c r="Y341" s="32">
        <v>21337</v>
      </c>
      <c r="Z341" s="32">
        <v>3688559</v>
      </c>
      <c r="AA341" s="32">
        <v>0</v>
      </c>
      <c r="AB341" s="32">
        <v>1920217</v>
      </c>
      <c r="AC341" s="32">
        <v>770565</v>
      </c>
      <c r="AD341" s="32">
        <v>0</v>
      </c>
      <c r="AE341" s="32">
        <v>21419121</v>
      </c>
      <c r="AF341" s="32">
        <v>21337</v>
      </c>
      <c r="AG341" s="32">
        <v>3443306</v>
      </c>
      <c r="AH341" s="32">
        <v>0</v>
      </c>
      <c r="AI341" s="32">
        <v>1780500</v>
      </c>
      <c r="AJ341" s="32">
        <v>789829</v>
      </c>
      <c r="AK341" s="32">
        <v>23472</v>
      </c>
      <c r="AL341" s="32">
        <v>22936410</v>
      </c>
      <c r="AM341" s="32">
        <v>21337</v>
      </c>
      <c r="AN341" s="32">
        <v>3396249</v>
      </c>
      <c r="AO341" s="32">
        <v>0</v>
      </c>
      <c r="AP341" s="32">
        <v>1733966</v>
      </c>
      <c r="AQ341" s="32">
        <v>809575</v>
      </c>
      <c r="AR341" s="32">
        <v>26673</v>
      </c>
      <c r="AS341" s="32">
        <v>23133676</v>
      </c>
      <c r="AT341" s="32">
        <v>21338</v>
      </c>
      <c r="AU341" s="32">
        <v>3114198</v>
      </c>
      <c r="AV341" s="32">
        <v>0</v>
      </c>
      <c r="AW341" s="32">
        <v>1733500</v>
      </c>
      <c r="AX341" s="32">
        <v>816000</v>
      </c>
      <c r="AY341" s="32">
        <v>5350</v>
      </c>
      <c r="AZ341" s="32">
        <v>24444203</v>
      </c>
      <c r="BA341" s="32">
        <v>21338</v>
      </c>
      <c r="BB341" s="32">
        <v>2900753</v>
      </c>
      <c r="BC341" s="32">
        <v>0</v>
      </c>
      <c r="BD341" s="32">
        <v>1768100</v>
      </c>
      <c r="BE341" s="32">
        <v>840320</v>
      </c>
      <c r="BF341" s="32">
        <v>13999</v>
      </c>
      <c r="BG341" s="32">
        <v>25800889</v>
      </c>
      <c r="BH341" s="32">
        <v>21338</v>
      </c>
      <c r="BI341" s="32">
        <v>3004212</v>
      </c>
      <c r="BJ341" s="32">
        <v>0</v>
      </c>
      <c r="BK341" s="32">
        <v>1820100</v>
      </c>
      <c r="BL341" s="32">
        <v>928933</v>
      </c>
      <c r="BM341" s="32">
        <v>0</v>
      </c>
      <c r="BN341" s="32">
        <v>26225621</v>
      </c>
      <c r="BO341" s="32">
        <v>21338</v>
      </c>
      <c r="BP341" s="32">
        <v>2919776</v>
      </c>
      <c r="BQ341" s="32">
        <v>0</v>
      </c>
      <c r="BR341" s="32">
        <v>1820100</v>
      </c>
      <c r="BS341" s="32">
        <v>1009188</v>
      </c>
      <c r="BT341" s="32">
        <v>0</v>
      </c>
      <c r="BU341" s="32">
        <v>26363350</v>
      </c>
      <c r="BV341" s="32">
        <v>768667</v>
      </c>
      <c r="BW341" s="32">
        <v>2172819</v>
      </c>
      <c r="BX341" s="32">
        <v>0</v>
      </c>
      <c r="BY341" s="32">
        <v>1801899</v>
      </c>
      <c r="BZ341" s="32">
        <v>1032578</v>
      </c>
      <c r="CA341" s="32">
        <v>0</v>
      </c>
      <c r="CB341" s="32">
        <v>27936536</v>
      </c>
      <c r="CC341" s="32">
        <v>693865</v>
      </c>
      <c r="CD341" s="32">
        <v>3069172</v>
      </c>
      <c r="CE341" s="32">
        <v>0</v>
      </c>
      <c r="CF341" s="32">
        <v>1801899</v>
      </c>
      <c r="CG341" s="32">
        <v>1053229</v>
      </c>
      <c r="CH341" s="32">
        <v>0</v>
      </c>
      <c r="CI341" s="32">
        <v>25539578</v>
      </c>
      <c r="CJ341" s="32">
        <v>796829</v>
      </c>
      <c r="CK341" s="32">
        <v>3554066</v>
      </c>
      <c r="CL341" s="32">
        <v>0</v>
      </c>
      <c r="CM341" s="32">
        <v>1801899</v>
      </c>
      <c r="CN341" s="32">
        <v>1064156</v>
      </c>
      <c r="CO341" s="32">
        <v>0</v>
      </c>
      <c r="CP341" s="32">
        <v>26756184</v>
      </c>
      <c r="CQ341" s="32">
        <v>814129</v>
      </c>
      <c r="CR341" s="32">
        <v>3640950</v>
      </c>
      <c r="CS341" s="32">
        <v>0</v>
      </c>
      <c r="CT341" s="32">
        <v>1801899</v>
      </c>
      <c r="CU341" s="32">
        <v>1127739</v>
      </c>
      <c r="CV341" s="32">
        <v>0</v>
      </c>
      <c r="CW341" s="32">
        <v>28344258</v>
      </c>
      <c r="CX341" s="32">
        <v>1507541</v>
      </c>
      <c r="CY341" s="32">
        <v>3969055</v>
      </c>
      <c r="CZ341" s="32">
        <v>0</v>
      </c>
      <c r="DA341" s="32">
        <v>1301899</v>
      </c>
      <c r="DB341" s="32">
        <v>1247833</v>
      </c>
      <c r="DC341" s="32">
        <v>0</v>
      </c>
      <c r="DD341" s="32">
        <v>27936309</v>
      </c>
      <c r="DE341" s="32">
        <v>1530248</v>
      </c>
      <c r="DF341" s="32">
        <v>3769607</v>
      </c>
      <c r="DG341" s="32">
        <v>0</v>
      </c>
      <c r="DH341" s="32">
        <v>1375899</v>
      </c>
      <c r="DI341" s="32">
        <v>1272528</v>
      </c>
      <c r="DK341" s="32">
        <v>32720782</v>
      </c>
      <c r="DL341" s="32">
        <v>1561873</v>
      </c>
      <c r="DM341" s="32">
        <v>2916253</v>
      </c>
      <c r="DN341" s="32">
        <v>0</v>
      </c>
      <c r="DO341" s="32">
        <v>650000</v>
      </c>
      <c r="DP341" s="32">
        <v>1272528</v>
      </c>
      <c r="DR341" s="32">
        <v>35358816</v>
      </c>
      <c r="DS341" s="32">
        <v>1417653</v>
      </c>
      <c r="DT341" s="32">
        <v>1952299</v>
      </c>
      <c r="DU341" s="32">
        <v>0</v>
      </c>
      <c r="DV341" s="32">
        <v>650000</v>
      </c>
      <c r="DW341" s="32">
        <v>1272528</v>
      </c>
      <c r="DX341" s="35"/>
      <c r="DY341" s="36">
        <v>34772434</v>
      </c>
      <c r="DZ341" s="36">
        <v>1454481</v>
      </c>
      <c r="EA341" s="38">
        <v>2890940</v>
      </c>
      <c r="EB341" s="32">
        <v>0</v>
      </c>
      <c r="EC341" s="32">
        <v>350000</v>
      </c>
      <c r="ED341" s="32">
        <v>1272528</v>
      </c>
      <c r="EF341" s="32">
        <v>32839763</v>
      </c>
      <c r="EG341" s="32">
        <v>1453960</v>
      </c>
      <c r="EH341" s="32">
        <v>2890940</v>
      </c>
      <c r="EI341" s="32">
        <v>0</v>
      </c>
      <c r="EJ341" s="32">
        <v>1000000</v>
      </c>
      <c r="EK341" s="32">
        <v>1272528</v>
      </c>
      <c r="EM341" s="32">
        <v>32588062</v>
      </c>
      <c r="EN341" s="32">
        <v>1456213</v>
      </c>
      <c r="EO341" s="32">
        <v>2775563</v>
      </c>
      <c r="EP341" s="32">
        <v>0</v>
      </c>
      <c r="EQ341" s="32">
        <v>1000000</v>
      </c>
      <c r="ER341" s="32">
        <v>1272528</v>
      </c>
      <c r="ET341" s="32">
        <v>34281926</v>
      </c>
      <c r="EU341" s="32">
        <v>1608648</v>
      </c>
      <c r="EV341" s="32">
        <v>2372551</v>
      </c>
      <c r="EW341" s="32">
        <v>0</v>
      </c>
      <c r="EX341" s="32">
        <v>1000000</v>
      </c>
      <c r="EY341" s="32">
        <v>1272528</v>
      </c>
      <c r="FA341" s="32">
        <v>31779003</v>
      </c>
      <c r="FB341" s="32">
        <v>1610858</v>
      </c>
      <c r="FC341" s="32">
        <v>3341215</v>
      </c>
      <c r="FD341" s="32">
        <v>0</v>
      </c>
      <c r="FE341" s="32">
        <v>1050000</v>
      </c>
      <c r="FF341" s="32">
        <v>1272528</v>
      </c>
      <c r="FH341" s="32">
        <v>28098965</v>
      </c>
      <c r="FI341" s="32">
        <v>1613577</v>
      </c>
      <c r="FJ341" s="32">
        <v>3813791</v>
      </c>
      <c r="FK341" s="32">
        <v>0</v>
      </c>
      <c r="FL341" s="32">
        <v>1100000</v>
      </c>
      <c r="FM341" s="32">
        <v>1272528</v>
      </c>
      <c r="FO341" s="5">
        <v>27899518</v>
      </c>
      <c r="FP341" s="5">
        <v>1614827</v>
      </c>
      <c r="FQ341" s="5">
        <v>3909318</v>
      </c>
      <c r="FR341" s="5">
        <v>0</v>
      </c>
      <c r="FS341" s="5">
        <v>1200000</v>
      </c>
      <c r="FT341" s="5">
        <v>1272528</v>
      </c>
      <c r="FU341" s="5">
        <v>0</v>
      </c>
      <c r="FV341" s="5">
        <v>28988112</v>
      </c>
      <c r="FW341" s="5">
        <v>1612726</v>
      </c>
      <c r="FX341" s="5">
        <v>3213058</v>
      </c>
      <c r="FY341" s="5">
        <v>0</v>
      </c>
      <c r="FZ341" s="5">
        <v>1200000</v>
      </c>
      <c r="GA341" s="5">
        <v>1272528</v>
      </c>
      <c r="GB341" s="5">
        <v>0</v>
      </c>
      <c r="GC341" s="5">
        <v>29528407</v>
      </c>
      <c r="GD341" s="5">
        <v>1615418</v>
      </c>
      <c r="GE341" s="5">
        <v>3228563</v>
      </c>
      <c r="GF341" s="5">
        <v>0</v>
      </c>
      <c r="GG341" s="5">
        <v>1250000</v>
      </c>
      <c r="GH341" s="5">
        <v>1356528</v>
      </c>
      <c r="GI341" s="5">
        <v>0</v>
      </c>
      <c r="GJ341" s="5">
        <f>INDEX(Sheet1!$D$2:$D$434,MATCH(Data!B341,Sheet1!$B$2:$B$434,0))</f>
        <v>30235527</v>
      </c>
      <c r="GK341" s="5">
        <f>INDEX(Sheet1!$E$2:$E$434,MATCH(Data!B341,Sheet1!$B$2:$B$434,0))</f>
        <v>1415514</v>
      </c>
      <c r="GL341" s="5">
        <f>INDEX(Sheet1!$H$2:$H$434,MATCH(Data!B341,Sheet1!$B$2:$B$434,0))</f>
        <v>3226863</v>
      </c>
      <c r="GM341" s="5">
        <f>INDEX(Sheet1!$K$2:$K$434,MATCH(Data!B341,Sheet1!$B$2:$B$434,0))</f>
        <v>0</v>
      </c>
      <c r="GN341" s="5">
        <f>INDEX(Sheet1!$F$2:$F$434,MATCH(Data!B341,Sheet1!$B$2:$B$434,0))</f>
        <v>1300000</v>
      </c>
      <c r="GO341" s="5">
        <f>INDEX(Sheet1!$I$2:$I$434,MATCH(Data!B341,Sheet1!$B$2:$B$434,0))</f>
        <v>1356528</v>
      </c>
      <c r="GP341" s="5">
        <f>INDEX(Sheet1!$J$2:$J$434,MATCH(Data!B341,Sheet1!$B$2:$B$434,0))</f>
        <v>0</v>
      </c>
      <c r="GQ341" s="5">
        <v>26616317</v>
      </c>
      <c r="GR341" s="5">
        <v>3046950</v>
      </c>
      <c r="GS341" s="5">
        <v>3223827</v>
      </c>
      <c r="GT341" s="5">
        <v>0</v>
      </c>
      <c r="GU341" s="5">
        <v>1300000</v>
      </c>
      <c r="GV341" s="5">
        <v>1356528</v>
      </c>
      <c r="GW341" s="5">
        <v>0</v>
      </c>
    </row>
    <row r="342" spans="1:205" ht="12.75">
      <c r="A342" s="32">
        <v>5278</v>
      </c>
      <c r="B342" s="32" t="s">
        <v>421</v>
      </c>
      <c r="C342" s="32">
        <v>4359161</v>
      </c>
      <c r="D342" s="32">
        <v>0</v>
      </c>
      <c r="E342" s="32">
        <v>333627</v>
      </c>
      <c r="F342" s="32">
        <v>0</v>
      </c>
      <c r="G342" s="32">
        <v>0</v>
      </c>
      <c r="H342" s="32">
        <v>32679</v>
      </c>
      <c r="I342" s="32">
        <v>0</v>
      </c>
      <c r="J342" s="32">
        <v>4424279</v>
      </c>
      <c r="K342" s="32">
        <v>0</v>
      </c>
      <c r="L342" s="32">
        <v>331498</v>
      </c>
      <c r="M342" s="32">
        <v>0</v>
      </c>
      <c r="N342" s="32">
        <v>0</v>
      </c>
      <c r="O342" s="32">
        <v>33659</v>
      </c>
      <c r="P342" s="32">
        <v>872</v>
      </c>
      <c r="Q342" s="32">
        <v>4408222</v>
      </c>
      <c r="R342" s="32">
        <v>0</v>
      </c>
      <c r="S342" s="32">
        <v>333938</v>
      </c>
      <c r="T342" s="32">
        <v>0</v>
      </c>
      <c r="U342" s="32">
        <v>0</v>
      </c>
      <c r="V342" s="32">
        <v>34323</v>
      </c>
      <c r="W342" s="32">
        <v>0</v>
      </c>
      <c r="X342" s="32">
        <v>3466543</v>
      </c>
      <c r="Y342" s="32">
        <v>0</v>
      </c>
      <c r="Z342" s="32">
        <v>330618</v>
      </c>
      <c r="AA342" s="32">
        <v>0</v>
      </c>
      <c r="AB342" s="32">
        <v>0</v>
      </c>
      <c r="AC342" s="32">
        <v>35352</v>
      </c>
      <c r="AD342" s="32">
        <v>0</v>
      </c>
      <c r="AE342" s="32">
        <v>3338440</v>
      </c>
      <c r="AF342" s="32">
        <v>0</v>
      </c>
      <c r="AG342" s="32">
        <v>331843</v>
      </c>
      <c r="AH342" s="32">
        <v>0</v>
      </c>
      <c r="AI342" s="32">
        <v>0</v>
      </c>
      <c r="AJ342" s="32">
        <v>36577</v>
      </c>
      <c r="AK342" s="32">
        <v>0</v>
      </c>
      <c r="AL342" s="32">
        <v>3529232</v>
      </c>
      <c r="AM342" s="32">
        <v>0</v>
      </c>
      <c r="AN342" s="32">
        <v>332273</v>
      </c>
      <c r="AO342" s="32">
        <v>0</v>
      </c>
      <c r="AP342" s="32">
        <v>0</v>
      </c>
      <c r="AQ342" s="32">
        <v>32394</v>
      </c>
      <c r="AR342" s="32">
        <v>0</v>
      </c>
      <c r="AS342" s="32">
        <v>3504419</v>
      </c>
      <c r="AT342" s="32">
        <v>0</v>
      </c>
      <c r="AU342" s="32">
        <v>1142327</v>
      </c>
      <c r="AV342" s="32">
        <v>0</v>
      </c>
      <c r="AW342" s="32">
        <v>0</v>
      </c>
      <c r="AX342" s="32">
        <v>32394</v>
      </c>
      <c r="AY342" s="32">
        <v>0</v>
      </c>
      <c r="AZ342" s="32">
        <v>3608912</v>
      </c>
      <c r="BA342" s="32">
        <v>0</v>
      </c>
      <c r="BB342" s="32">
        <v>1139062</v>
      </c>
      <c r="BC342" s="32">
        <v>0</v>
      </c>
      <c r="BD342" s="32">
        <v>0</v>
      </c>
      <c r="BE342" s="32">
        <v>31394</v>
      </c>
      <c r="BF342" s="32">
        <v>0</v>
      </c>
      <c r="BG342" s="32">
        <v>3661971</v>
      </c>
      <c r="BH342" s="32">
        <v>0</v>
      </c>
      <c r="BI342" s="32">
        <v>1140063</v>
      </c>
      <c r="BJ342" s="32">
        <v>0</v>
      </c>
      <c r="BK342" s="32">
        <v>0</v>
      </c>
      <c r="BL342" s="32">
        <v>131394</v>
      </c>
      <c r="BM342" s="32">
        <v>0</v>
      </c>
      <c r="BN342" s="32">
        <v>3671410</v>
      </c>
      <c r="BO342" s="32">
        <v>0</v>
      </c>
      <c r="BP342" s="32">
        <v>1121625</v>
      </c>
      <c r="BQ342" s="32">
        <v>0</v>
      </c>
      <c r="BR342" s="32">
        <v>0</v>
      </c>
      <c r="BS342" s="32">
        <v>218441</v>
      </c>
      <c r="BT342" s="32">
        <v>0</v>
      </c>
      <c r="BU342" s="32">
        <v>3836798</v>
      </c>
      <c r="BV342" s="32">
        <v>0</v>
      </c>
      <c r="BW342" s="32">
        <v>1126295</v>
      </c>
      <c r="BX342" s="32">
        <v>0</v>
      </c>
      <c r="BY342" s="32">
        <v>0</v>
      </c>
      <c r="BZ342" s="32">
        <v>272636</v>
      </c>
      <c r="CA342" s="32">
        <v>0</v>
      </c>
      <c r="CB342" s="32">
        <v>4545029</v>
      </c>
      <c r="CC342" s="32">
        <v>0</v>
      </c>
      <c r="CD342" s="32">
        <v>1112166</v>
      </c>
      <c r="CE342" s="32">
        <v>0</v>
      </c>
      <c r="CF342" s="32">
        <v>0</v>
      </c>
      <c r="CG342" s="32">
        <v>272636</v>
      </c>
      <c r="CH342" s="32">
        <v>9607</v>
      </c>
      <c r="CI342" s="32">
        <v>4127165</v>
      </c>
      <c r="CK342" s="32">
        <v>1103623</v>
      </c>
      <c r="CL342" s="32">
        <v>0</v>
      </c>
      <c r="CN342" s="32">
        <v>235296</v>
      </c>
      <c r="CO342" s="32">
        <v>1331</v>
      </c>
      <c r="CP342" s="32">
        <v>4408128</v>
      </c>
      <c r="CR342" s="32">
        <v>1108420</v>
      </c>
      <c r="CS342" s="32">
        <v>0</v>
      </c>
      <c r="CU342" s="32">
        <v>301499</v>
      </c>
      <c r="CV342" s="32">
        <v>0</v>
      </c>
      <c r="CW342" s="32">
        <v>5100061</v>
      </c>
      <c r="CY342" s="32">
        <v>1365322</v>
      </c>
      <c r="CZ342" s="32">
        <v>0</v>
      </c>
      <c r="DB342" s="32">
        <v>248000</v>
      </c>
      <c r="DC342" s="32">
        <v>0</v>
      </c>
      <c r="DD342" s="32">
        <v>5300101</v>
      </c>
      <c r="DE342" s="32">
        <v>121317</v>
      </c>
      <c r="DF342" s="32">
        <v>1459356</v>
      </c>
      <c r="DG342" s="32">
        <v>0</v>
      </c>
      <c r="DI342" s="32">
        <v>241000</v>
      </c>
      <c r="DJ342" s="32">
        <v>331</v>
      </c>
      <c r="DK342" s="32">
        <v>5893180</v>
      </c>
      <c r="DL342" s="32">
        <v>126828</v>
      </c>
      <c r="DM342" s="32">
        <v>1548764</v>
      </c>
      <c r="DN342" s="32">
        <v>0</v>
      </c>
      <c r="DP342" s="32">
        <v>240000</v>
      </c>
      <c r="DR342" s="32">
        <v>6341701</v>
      </c>
      <c r="DS342" s="32">
        <v>123409</v>
      </c>
      <c r="DT342" s="32">
        <v>1599806</v>
      </c>
      <c r="DU342" s="32">
        <v>0</v>
      </c>
      <c r="DW342" s="32">
        <v>265000</v>
      </c>
      <c r="DX342" s="38">
        <v>345</v>
      </c>
      <c r="DY342" s="36">
        <v>6652319</v>
      </c>
      <c r="DZ342" s="36">
        <v>126845</v>
      </c>
      <c r="EA342" s="38">
        <v>1732392</v>
      </c>
      <c r="EB342" s="32">
        <v>0</v>
      </c>
      <c r="ED342" s="32">
        <v>231300</v>
      </c>
      <c r="EE342" s="32">
        <v>854</v>
      </c>
      <c r="EF342" s="32">
        <v>6470355</v>
      </c>
      <c r="EG342" s="32">
        <v>129701</v>
      </c>
      <c r="EH342" s="32">
        <v>1833114</v>
      </c>
      <c r="EI342" s="32">
        <v>0</v>
      </c>
      <c r="EK342" s="32">
        <v>218293</v>
      </c>
      <c r="EL342" s="32">
        <v>932</v>
      </c>
      <c r="EM342" s="32">
        <v>6720693</v>
      </c>
      <c r="EN342" s="32">
        <v>131846</v>
      </c>
      <c r="EO342" s="32">
        <v>1933759</v>
      </c>
      <c r="EP342" s="32">
        <v>0</v>
      </c>
      <c r="ER342" s="32">
        <v>205000</v>
      </c>
      <c r="ES342" s="32">
        <v>5209</v>
      </c>
      <c r="ET342" s="32">
        <v>6440849</v>
      </c>
      <c r="EU342" s="32">
        <v>138113</v>
      </c>
      <c r="EV342" s="32">
        <v>2212000</v>
      </c>
      <c r="EW342" s="32">
        <v>0</v>
      </c>
      <c r="EY342" s="32">
        <v>205000</v>
      </c>
      <c r="FA342" s="32">
        <v>6934068</v>
      </c>
      <c r="FB342" s="32">
        <v>143375</v>
      </c>
      <c r="FC342" s="32">
        <v>1754800</v>
      </c>
      <c r="FD342" s="32">
        <v>0</v>
      </c>
      <c r="FF342" s="32">
        <v>140000</v>
      </c>
      <c r="FH342" s="32">
        <v>6871962</v>
      </c>
      <c r="FI342" s="32">
        <v>20375</v>
      </c>
      <c r="FJ342" s="32">
        <v>2030673</v>
      </c>
      <c r="FK342" s="32">
        <v>0</v>
      </c>
      <c r="FL342" s="32"/>
      <c r="FM342" s="32">
        <v>145000</v>
      </c>
      <c r="FO342" s="5">
        <v>6603643</v>
      </c>
      <c r="FP342" s="5">
        <v>0</v>
      </c>
      <c r="FQ342" s="5">
        <v>2314915</v>
      </c>
      <c r="FR342" s="5">
        <v>0</v>
      </c>
      <c r="FS342" s="5">
        <v>0</v>
      </c>
      <c r="FT342" s="5">
        <v>150000</v>
      </c>
      <c r="FU342" s="5">
        <v>0</v>
      </c>
      <c r="FV342" s="5">
        <v>6119617</v>
      </c>
      <c r="FW342" s="5">
        <v>0</v>
      </c>
      <c r="FX342" s="5">
        <v>2778695</v>
      </c>
      <c r="FY342" s="5">
        <v>0</v>
      </c>
      <c r="FZ342" s="5">
        <v>0</v>
      </c>
      <c r="GA342" s="5">
        <v>170000</v>
      </c>
      <c r="GB342" s="5">
        <v>0</v>
      </c>
      <c r="GC342" s="5">
        <v>6403094</v>
      </c>
      <c r="GD342" s="5">
        <v>0</v>
      </c>
      <c r="GE342" s="5">
        <v>2762106</v>
      </c>
      <c r="GF342" s="5">
        <v>0</v>
      </c>
      <c r="GG342" s="5">
        <v>0</v>
      </c>
      <c r="GH342" s="5">
        <v>185000</v>
      </c>
      <c r="GI342" s="5">
        <v>0</v>
      </c>
      <c r="GJ342" s="5">
        <f>INDEX(Sheet1!$D$2:$D$434,MATCH(Data!B342,Sheet1!$B$2:$B$434,0))</f>
        <v>6653816</v>
      </c>
      <c r="GK342" s="5">
        <f>INDEX(Sheet1!$E$2:$E$434,MATCH(Data!B342,Sheet1!$B$2:$B$434,0))</f>
        <v>0</v>
      </c>
      <c r="GL342" s="5">
        <f>INDEX(Sheet1!$H$2:$H$434,MATCH(Data!B342,Sheet1!$B$2:$B$434,0))</f>
        <v>2799406</v>
      </c>
      <c r="GM342" s="5">
        <f>INDEX(Sheet1!$K$2:$K$434,MATCH(Data!B342,Sheet1!$B$2:$B$434,0))</f>
        <v>0</v>
      </c>
      <c r="GN342" s="5">
        <f>INDEX(Sheet1!$F$2:$F$434,MATCH(Data!B342,Sheet1!$B$2:$B$434,0))</f>
        <v>0</v>
      </c>
      <c r="GO342" s="5">
        <f>INDEX(Sheet1!$I$2:$I$434,MATCH(Data!B342,Sheet1!$B$2:$B$434,0))</f>
        <v>208311</v>
      </c>
      <c r="GP342" s="5">
        <f>INDEX(Sheet1!$J$2:$J$434,MATCH(Data!B342,Sheet1!$B$2:$B$434,0))</f>
        <v>0</v>
      </c>
      <c r="GQ342" s="5">
        <v>5378899</v>
      </c>
      <c r="GR342" s="5">
        <v>0</v>
      </c>
      <c r="GS342" s="5">
        <v>4062507</v>
      </c>
      <c r="GT342" s="5">
        <v>0</v>
      </c>
      <c r="GU342" s="5">
        <v>0</v>
      </c>
      <c r="GV342" s="5">
        <v>220000</v>
      </c>
      <c r="GW342" s="5">
        <v>0</v>
      </c>
    </row>
    <row r="343" spans="1:205" ht="12.75">
      <c r="A343" s="32">
        <v>5306</v>
      </c>
      <c r="B343" s="32" t="s">
        <v>422</v>
      </c>
      <c r="C343" s="32">
        <v>1816845</v>
      </c>
      <c r="D343" s="32">
        <v>0</v>
      </c>
      <c r="E343" s="32">
        <v>463787</v>
      </c>
      <c r="F343" s="32">
        <v>0</v>
      </c>
      <c r="G343" s="32">
        <v>0</v>
      </c>
      <c r="H343" s="32">
        <v>11905</v>
      </c>
      <c r="I343" s="32">
        <v>0</v>
      </c>
      <c r="J343" s="32">
        <v>1582349</v>
      </c>
      <c r="K343" s="32">
        <v>0</v>
      </c>
      <c r="L343" s="32">
        <v>358847.5</v>
      </c>
      <c r="M343" s="32">
        <v>0</v>
      </c>
      <c r="N343" s="32">
        <v>0</v>
      </c>
      <c r="O343" s="32">
        <v>0</v>
      </c>
      <c r="P343" s="32">
        <v>0</v>
      </c>
      <c r="Q343" s="32">
        <v>1534005</v>
      </c>
      <c r="R343" s="32">
        <v>0</v>
      </c>
      <c r="S343" s="32">
        <v>360160</v>
      </c>
      <c r="T343" s="32">
        <v>0</v>
      </c>
      <c r="U343" s="32">
        <v>0</v>
      </c>
      <c r="V343" s="32">
        <v>5000</v>
      </c>
      <c r="W343" s="32">
        <v>0</v>
      </c>
      <c r="X343" s="32">
        <v>1129558</v>
      </c>
      <c r="Y343" s="32">
        <v>0</v>
      </c>
      <c r="Z343" s="32">
        <v>360778</v>
      </c>
      <c r="AA343" s="32">
        <v>0</v>
      </c>
      <c r="AB343" s="32">
        <v>0</v>
      </c>
      <c r="AC343" s="32">
        <v>5000</v>
      </c>
      <c r="AD343" s="32">
        <v>0</v>
      </c>
      <c r="AE343" s="32">
        <v>1243295</v>
      </c>
      <c r="AF343" s="32">
        <v>23033</v>
      </c>
      <c r="AG343" s="32">
        <v>360700</v>
      </c>
      <c r="AH343" s="32">
        <v>0</v>
      </c>
      <c r="AI343" s="32">
        <v>0</v>
      </c>
      <c r="AJ343" s="32">
        <v>8000</v>
      </c>
      <c r="AK343" s="32">
        <v>0</v>
      </c>
      <c r="AL343" s="32">
        <v>1399723</v>
      </c>
      <c r="AM343" s="32">
        <v>23033</v>
      </c>
      <c r="AN343" s="32">
        <v>359927</v>
      </c>
      <c r="AO343" s="32">
        <v>0</v>
      </c>
      <c r="AP343" s="32">
        <v>0</v>
      </c>
      <c r="AQ343" s="32">
        <v>8000</v>
      </c>
      <c r="AR343" s="32">
        <v>0</v>
      </c>
      <c r="AS343" s="32">
        <v>1619581</v>
      </c>
      <c r="AT343" s="32">
        <v>23033</v>
      </c>
      <c r="AU343" s="32">
        <v>358460</v>
      </c>
      <c r="AV343" s="32">
        <v>0</v>
      </c>
      <c r="AW343" s="32">
        <v>30000</v>
      </c>
      <c r="AX343" s="32">
        <v>10000</v>
      </c>
      <c r="AY343" s="32">
        <v>0</v>
      </c>
      <c r="AZ343" s="32">
        <v>1742217</v>
      </c>
      <c r="BA343" s="32">
        <v>23033</v>
      </c>
      <c r="BB343" s="32">
        <v>347283</v>
      </c>
      <c r="BC343" s="32">
        <v>0</v>
      </c>
      <c r="BD343" s="32">
        <v>30000</v>
      </c>
      <c r="BE343" s="32">
        <v>10000</v>
      </c>
      <c r="BF343" s="32">
        <v>0</v>
      </c>
      <c r="BG343" s="32">
        <v>1891651</v>
      </c>
      <c r="BH343" s="32">
        <v>23033</v>
      </c>
      <c r="BI343" s="32">
        <v>348358</v>
      </c>
      <c r="BJ343" s="32">
        <v>0</v>
      </c>
      <c r="BK343" s="32">
        <v>30000</v>
      </c>
      <c r="BL343" s="32">
        <v>0</v>
      </c>
      <c r="BM343" s="32">
        <v>0</v>
      </c>
      <c r="BN343" s="32">
        <v>1955841</v>
      </c>
      <c r="BO343" s="32">
        <v>23033</v>
      </c>
      <c r="BP343" s="32">
        <v>348787</v>
      </c>
      <c r="BQ343" s="32">
        <v>0</v>
      </c>
      <c r="BR343" s="32">
        <v>30000</v>
      </c>
      <c r="BS343" s="32">
        <v>10000</v>
      </c>
      <c r="BT343" s="32">
        <v>0</v>
      </c>
      <c r="BU343" s="32">
        <v>2090586</v>
      </c>
      <c r="BV343" s="32">
        <v>23033</v>
      </c>
      <c r="BW343" s="32">
        <v>348553</v>
      </c>
      <c r="BX343" s="32">
        <v>0</v>
      </c>
      <c r="BY343" s="32">
        <v>30000</v>
      </c>
      <c r="BZ343" s="32">
        <v>20000</v>
      </c>
      <c r="CA343" s="32">
        <v>0</v>
      </c>
      <c r="CB343" s="32">
        <v>2432259</v>
      </c>
      <c r="CC343" s="32">
        <v>5787</v>
      </c>
      <c r="CD343" s="32">
        <v>347633</v>
      </c>
      <c r="CE343" s="32">
        <v>0</v>
      </c>
      <c r="CF343" s="32">
        <v>30000</v>
      </c>
      <c r="CG343" s="32">
        <v>50000</v>
      </c>
      <c r="CH343" s="32">
        <v>353.26</v>
      </c>
      <c r="CI343" s="32">
        <v>2633917</v>
      </c>
      <c r="CK343" s="32">
        <v>351133</v>
      </c>
      <c r="CL343" s="32">
        <v>0</v>
      </c>
      <c r="CM343" s="32">
        <v>30000</v>
      </c>
      <c r="CN343" s="32">
        <v>60000</v>
      </c>
      <c r="CO343" s="32">
        <v>0</v>
      </c>
      <c r="CP343" s="32">
        <v>2650484</v>
      </c>
      <c r="CR343" s="32">
        <v>448678</v>
      </c>
      <c r="CS343" s="32">
        <v>0</v>
      </c>
      <c r="CT343" s="32">
        <v>30000</v>
      </c>
      <c r="CU343" s="32">
        <v>120000</v>
      </c>
      <c r="CV343" s="32">
        <v>431.14</v>
      </c>
      <c r="CW343" s="32">
        <v>3403809</v>
      </c>
      <c r="CY343" s="32">
        <v>343747</v>
      </c>
      <c r="CZ343" s="32">
        <v>0</v>
      </c>
      <c r="DA343" s="32">
        <v>30000</v>
      </c>
      <c r="DB343" s="32">
        <v>90315</v>
      </c>
      <c r="DC343" s="32">
        <v>2797.6</v>
      </c>
      <c r="DD343" s="32">
        <v>3701952</v>
      </c>
      <c r="DF343" s="32">
        <v>346450</v>
      </c>
      <c r="DG343" s="32">
        <v>0</v>
      </c>
      <c r="DH343" s="32">
        <v>30000</v>
      </c>
      <c r="DI343" s="32">
        <v>95000</v>
      </c>
      <c r="DJ343" s="32">
        <v>838</v>
      </c>
      <c r="DK343" s="32">
        <v>4148006</v>
      </c>
      <c r="DM343" s="32">
        <v>243374</v>
      </c>
      <c r="DN343" s="32">
        <v>0</v>
      </c>
      <c r="DO343" s="32">
        <v>30000</v>
      </c>
      <c r="DP343" s="32">
        <v>50000</v>
      </c>
      <c r="DQ343" s="32">
        <v>312</v>
      </c>
      <c r="DR343" s="32">
        <v>4360763</v>
      </c>
      <c r="DU343" s="32">
        <v>0</v>
      </c>
      <c r="DV343" s="32">
        <v>30000</v>
      </c>
      <c r="DW343" s="32">
        <v>55000</v>
      </c>
      <c r="DX343" s="38">
        <v>272</v>
      </c>
      <c r="DY343" s="36">
        <v>4335787</v>
      </c>
      <c r="DZ343" s="37"/>
      <c r="EA343" s="35"/>
      <c r="EB343" s="32">
        <v>0</v>
      </c>
      <c r="EC343" s="32">
        <v>30000</v>
      </c>
      <c r="ED343" s="32">
        <v>83000</v>
      </c>
      <c r="EF343" s="32">
        <v>3791212</v>
      </c>
      <c r="EI343" s="32">
        <v>0</v>
      </c>
      <c r="EJ343" s="32">
        <v>30000</v>
      </c>
      <c r="EK343" s="32">
        <v>86000</v>
      </c>
      <c r="EM343" s="32">
        <v>3743914</v>
      </c>
      <c r="EP343" s="32">
        <v>0</v>
      </c>
      <c r="EQ343" s="32">
        <v>30000</v>
      </c>
      <c r="ER343" s="32">
        <v>86000</v>
      </c>
      <c r="ES343" s="32">
        <v>1945</v>
      </c>
      <c r="ET343" s="32">
        <v>3244023</v>
      </c>
      <c r="EW343" s="32">
        <v>0</v>
      </c>
      <c r="EX343" s="32">
        <v>30000</v>
      </c>
      <c r="EY343" s="32">
        <v>86000</v>
      </c>
      <c r="FA343" s="32">
        <v>3303280</v>
      </c>
      <c r="FD343" s="32">
        <v>0</v>
      </c>
      <c r="FE343" s="32">
        <v>30000</v>
      </c>
      <c r="FF343" s="32">
        <v>86000</v>
      </c>
      <c r="FH343" s="32">
        <v>3292113</v>
      </c>
      <c r="FI343" s="32"/>
      <c r="FK343" s="32">
        <v>0</v>
      </c>
      <c r="FL343" s="32">
        <v>30000</v>
      </c>
      <c r="FM343" s="32">
        <v>86000</v>
      </c>
      <c r="FO343" s="5">
        <v>3373749</v>
      </c>
      <c r="FP343" s="5">
        <v>0</v>
      </c>
      <c r="FQ343" s="5">
        <v>0</v>
      </c>
      <c r="FR343" s="5">
        <v>0</v>
      </c>
      <c r="FS343" s="5">
        <v>30000</v>
      </c>
      <c r="FT343" s="5">
        <v>86000</v>
      </c>
      <c r="FU343" s="5">
        <v>0</v>
      </c>
      <c r="FV343" s="5">
        <v>2885646</v>
      </c>
      <c r="FW343" s="5">
        <v>0</v>
      </c>
      <c r="FX343" s="5">
        <v>1085710</v>
      </c>
      <c r="FY343" s="5">
        <v>0</v>
      </c>
      <c r="FZ343" s="5">
        <v>30000</v>
      </c>
      <c r="GA343" s="5">
        <v>86000</v>
      </c>
      <c r="GB343" s="5">
        <v>0</v>
      </c>
      <c r="GC343" s="5">
        <v>2988485</v>
      </c>
      <c r="GD343" s="5">
        <v>0</v>
      </c>
      <c r="GE343" s="5">
        <v>1107035</v>
      </c>
      <c r="GF343" s="5">
        <v>0</v>
      </c>
      <c r="GG343" s="5">
        <v>30000</v>
      </c>
      <c r="GH343" s="5">
        <v>86000</v>
      </c>
      <c r="GI343" s="5">
        <v>0</v>
      </c>
      <c r="GJ343" s="5">
        <f>INDEX(Sheet1!$D$2:$D$434,MATCH(Data!B343,Sheet1!$B$2:$B$434,0))</f>
        <v>3432478</v>
      </c>
      <c r="GK343" s="5">
        <f>INDEX(Sheet1!$E$2:$E$434,MATCH(Data!B343,Sheet1!$B$2:$B$434,0))</f>
        <v>0</v>
      </c>
      <c r="GL343" s="5">
        <f>INDEX(Sheet1!$H$2:$H$434,MATCH(Data!B343,Sheet1!$B$2:$B$434,0))</f>
        <v>1107125</v>
      </c>
      <c r="GM343" s="5">
        <f>INDEX(Sheet1!$K$2:$K$434,MATCH(Data!B343,Sheet1!$B$2:$B$434,0))</f>
        <v>0</v>
      </c>
      <c r="GN343" s="5">
        <f>INDEX(Sheet1!$F$2:$F$434,MATCH(Data!B343,Sheet1!$B$2:$B$434,0))</f>
        <v>30000</v>
      </c>
      <c r="GO343" s="5">
        <f>INDEX(Sheet1!$I$2:$I$434,MATCH(Data!B343,Sheet1!$B$2:$B$434,0))</f>
        <v>86000</v>
      </c>
      <c r="GP343" s="5">
        <f>INDEX(Sheet1!$J$2:$J$434,MATCH(Data!B343,Sheet1!$B$2:$B$434,0))</f>
        <v>0</v>
      </c>
      <c r="GQ343" s="5">
        <v>3541425</v>
      </c>
      <c r="GR343" s="5">
        <v>0</v>
      </c>
      <c r="GS343" s="5">
        <v>1876580</v>
      </c>
      <c r="GT343" s="5">
        <v>0</v>
      </c>
      <c r="GU343" s="5">
        <v>30000</v>
      </c>
      <c r="GV343" s="5">
        <v>86000</v>
      </c>
      <c r="GW343" s="5">
        <v>0</v>
      </c>
    </row>
    <row r="344" spans="1:205" ht="12.75">
      <c r="A344" s="32">
        <v>5348</v>
      </c>
      <c r="B344" s="32" t="s">
        <v>423</v>
      </c>
      <c r="C344" s="32">
        <v>1644591</v>
      </c>
      <c r="D344" s="32">
        <v>0</v>
      </c>
      <c r="E344" s="32">
        <v>24834</v>
      </c>
      <c r="F344" s="32">
        <v>0</v>
      </c>
      <c r="G344" s="32">
        <v>0</v>
      </c>
      <c r="H344" s="32">
        <v>5900</v>
      </c>
      <c r="I344" s="32">
        <v>0</v>
      </c>
      <c r="J344" s="32">
        <v>1621883</v>
      </c>
      <c r="K344" s="32">
        <v>0</v>
      </c>
      <c r="L344" s="32">
        <v>20995.39</v>
      </c>
      <c r="M344" s="32">
        <v>0</v>
      </c>
      <c r="N344" s="32">
        <v>0</v>
      </c>
      <c r="O344" s="32">
        <v>0</v>
      </c>
      <c r="P344" s="32">
        <v>3713.09</v>
      </c>
      <c r="Q344" s="32">
        <v>1540956.07</v>
      </c>
      <c r="R344" s="32">
        <v>0</v>
      </c>
      <c r="S344" s="32">
        <v>424276.32</v>
      </c>
      <c r="T344" s="32">
        <v>0</v>
      </c>
      <c r="U344" s="32">
        <v>0</v>
      </c>
      <c r="V344" s="32">
        <v>1397.93</v>
      </c>
      <c r="W344" s="32">
        <v>0</v>
      </c>
      <c r="X344" s="32">
        <v>1143927</v>
      </c>
      <c r="Y344" s="32">
        <v>0</v>
      </c>
      <c r="Z344" s="32">
        <v>598968</v>
      </c>
      <c r="AA344" s="32">
        <v>0</v>
      </c>
      <c r="AB344" s="32">
        <v>0</v>
      </c>
      <c r="AC344" s="32">
        <v>5866</v>
      </c>
      <c r="AD344" s="32">
        <v>0</v>
      </c>
      <c r="AE344" s="32">
        <v>1018733</v>
      </c>
      <c r="AF344" s="32">
        <v>0</v>
      </c>
      <c r="AG344" s="32">
        <v>546763</v>
      </c>
      <c r="AH344" s="32">
        <v>0</v>
      </c>
      <c r="AI344" s="32">
        <v>0</v>
      </c>
      <c r="AJ344" s="32">
        <v>0</v>
      </c>
      <c r="AK344" s="32">
        <v>0</v>
      </c>
      <c r="AL344" s="32">
        <v>1140046</v>
      </c>
      <c r="AM344" s="32">
        <v>0</v>
      </c>
      <c r="AN344" s="32">
        <v>650000</v>
      </c>
      <c r="AO344" s="32">
        <v>0</v>
      </c>
      <c r="AP344" s="32">
        <v>0</v>
      </c>
      <c r="AQ344" s="32">
        <v>0</v>
      </c>
      <c r="AR344" s="32">
        <v>200</v>
      </c>
      <c r="AS344" s="32">
        <v>1124938</v>
      </c>
      <c r="AT344" s="32">
        <v>87982</v>
      </c>
      <c r="AU344" s="32">
        <v>700000</v>
      </c>
      <c r="AV344" s="32">
        <v>0</v>
      </c>
      <c r="AW344" s="32">
        <v>0</v>
      </c>
      <c r="AX344" s="32">
        <v>0</v>
      </c>
      <c r="AY344" s="32">
        <v>65</v>
      </c>
      <c r="AZ344" s="32">
        <v>1242027</v>
      </c>
      <c r="BA344" s="32">
        <v>87345</v>
      </c>
      <c r="BB344" s="32">
        <v>675000</v>
      </c>
      <c r="BC344" s="32">
        <v>0</v>
      </c>
      <c r="BD344" s="32">
        <v>0</v>
      </c>
      <c r="BE344" s="32">
        <v>1500</v>
      </c>
      <c r="BF344" s="32">
        <v>75</v>
      </c>
      <c r="BG344" s="32">
        <v>1227059</v>
      </c>
      <c r="BH344" s="32">
        <v>87662</v>
      </c>
      <c r="BI344" s="32">
        <v>615000</v>
      </c>
      <c r="BJ344" s="32">
        <v>0</v>
      </c>
      <c r="BK344" s="32">
        <v>0</v>
      </c>
      <c r="BL344" s="32">
        <v>1500</v>
      </c>
      <c r="BM344" s="32">
        <v>104</v>
      </c>
      <c r="BN344" s="32">
        <v>1349669</v>
      </c>
      <c r="BO344" s="32">
        <v>117660</v>
      </c>
      <c r="BP344" s="32">
        <v>635000</v>
      </c>
      <c r="BQ344" s="32">
        <v>0</v>
      </c>
      <c r="BR344" s="32">
        <v>0</v>
      </c>
      <c r="BS344" s="32">
        <v>2000</v>
      </c>
      <c r="BT344" s="32">
        <v>332</v>
      </c>
      <c r="BU344" s="32">
        <v>1472397</v>
      </c>
      <c r="BV344" s="32">
        <v>56370</v>
      </c>
      <c r="BW344" s="32">
        <v>635000</v>
      </c>
      <c r="BX344" s="32">
        <v>0</v>
      </c>
      <c r="BY344" s="32">
        <v>0</v>
      </c>
      <c r="BZ344" s="32">
        <v>2000</v>
      </c>
      <c r="CA344" s="32">
        <v>346</v>
      </c>
      <c r="CB344" s="32">
        <v>1663234</v>
      </c>
      <c r="CC344" s="32">
        <v>27720</v>
      </c>
      <c r="CD344" s="32">
        <v>637867</v>
      </c>
      <c r="CE344" s="32">
        <v>0</v>
      </c>
      <c r="CF344" s="32">
        <v>0</v>
      </c>
      <c r="CG344" s="32">
        <v>4000</v>
      </c>
      <c r="CH344" s="32">
        <v>0</v>
      </c>
      <c r="CI344" s="32">
        <v>1522853</v>
      </c>
      <c r="CJ344" s="32">
        <v>56370</v>
      </c>
      <c r="CK344" s="32">
        <v>654780</v>
      </c>
      <c r="CL344" s="32">
        <v>0</v>
      </c>
      <c r="CN344" s="32">
        <v>4000</v>
      </c>
      <c r="CO344" s="32">
        <v>0</v>
      </c>
      <c r="CP344" s="32">
        <v>1670363</v>
      </c>
      <c r="CQ344" s="32">
        <v>37827</v>
      </c>
      <c r="CR344" s="32">
        <v>642268</v>
      </c>
      <c r="CS344" s="32">
        <v>0</v>
      </c>
      <c r="CU344" s="32">
        <v>4000</v>
      </c>
      <c r="CV344" s="32">
        <v>0</v>
      </c>
      <c r="CW344" s="32">
        <v>1901558</v>
      </c>
      <c r="CX344" s="32">
        <v>37827</v>
      </c>
      <c r="CY344" s="32">
        <v>642795</v>
      </c>
      <c r="CZ344" s="32">
        <v>0</v>
      </c>
      <c r="DB344" s="32">
        <v>4000</v>
      </c>
      <c r="DC344" s="32">
        <v>0</v>
      </c>
      <c r="DD344" s="32">
        <v>2080497</v>
      </c>
      <c r="DE344" s="32">
        <v>106010</v>
      </c>
      <c r="DF344" s="32">
        <v>620563</v>
      </c>
      <c r="DG344" s="32">
        <v>0</v>
      </c>
      <c r="DI344" s="32">
        <v>5000</v>
      </c>
      <c r="DK344" s="32">
        <v>2620341</v>
      </c>
      <c r="DL344" s="32">
        <v>78290</v>
      </c>
      <c r="DM344" s="32">
        <v>618325</v>
      </c>
      <c r="DN344" s="32">
        <v>0</v>
      </c>
      <c r="DP344" s="32">
        <v>5000</v>
      </c>
      <c r="DR344" s="32">
        <v>2363645</v>
      </c>
      <c r="DS344" s="32">
        <v>68182</v>
      </c>
      <c r="DT344" s="32">
        <v>614919</v>
      </c>
      <c r="DU344" s="32">
        <v>0</v>
      </c>
      <c r="DW344" s="32">
        <v>84591</v>
      </c>
      <c r="DX344" s="35"/>
      <c r="DY344" s="36">
        <v>2595217</v>
      </c>
      <c r="DZ344" s="36">
        <v>68182</v>
      </c>
      <c r="EA344" s="38">
        <v>565231</v>
      </c>
      <c r="EB344" s="32">
        <v>0</v>
      </c>
      <c r="ED344" s="32">
        <v>5000</v>
      </c>
      <c r="EF344" s="32">
        <v>2460776</v>
      </c>
      <c r="EG344" s="32">
        <v>81635</v>
      </c>
      <c r="EH344" s="32">
        <v>619000</v>
      </c>
      <c r="EI344" s="32">
        <v>0</v>
      </c>
      <c r="EK344" s="32">
        <v>5000</v>
      </c>
      <c r="EM344" s="32">
        <v>2722853</v>
      </c>
      <c r="EN344" s="32">
        <v>81635</v>
      </c>
      <c r="EO344" s="32">
        <v>621100</v>
      </c>
      <c r="EP344" s="32">
        <v>0</v>
      </c>
      <c r="ER344" s="32">
        <v>5000</v>
      </c>
      <c r="ET344" s="32">
        <v>3022505</v>
      </c>
      <c r="EU344" s="32">
        <v>81635</v>
      </c>
      <c r="EV344" s="32">
        <v>622200</v>
      </c>
      <c r="EW344" s="32">
        <v>0</v>
      </c>
      <c r="EY344" s="32">
        <v>5000</v>
      </c>
      <c r="FA344" s="32">
        <v>2939997</v>
      </c>
      <c r="FB344" s="32">
        <v>81635</v>
      </c>
      <c r="FD344" s="32">
        <v>0</v>
      </c>
      <c r="FF344" s="32">
        <v>5000</v>
      </c>
      <c r="FH344" s="32">
        <v>3206265</v>
      </c>
      <c r="FI344" s="32">
        <v>81635</v>
      </c>
      <c r="FJ344" s="32"/>
      <c r="FK344" s="32">
        <v>0</v>
      </c>
      <c r="FM344" s="32">
        <v>5000</v>
      </c>
      <c r="FN344" s="32"/>
      <c r="FO344" s="5">
        <v>3264620</v>
      </c>
      <c r="FP344" s="5">
        <v>81635</v>
      </c>
      <c r="FQ344" s="5">
        <v>0</v>
      </c>
      <c r="FR344" s="5">
        <v>0</v>
      </c>
      <c r="FS344" s="5">
        <v>0</v>
      </c>
      <c r="FT344" s="5">
        <v>5000</v>
      </c>
      <c r="FU344" s="5">
        <v>0</v>
      </c>
      <c r="FV344" s="5">
        <v>2819340</v>
      </c>
      <c r="FW344" s="5">
        <v>81635</v>
      </c>
      <c r="FX344" s="5">
        <v>252866</v>
      </c>
      <c r="FY344" s="5">
        <v>0</v>
      </c>
      <c r="FZ344" s="5">
        <v>0</v>
      </c>
      <c r="GA344" s="5">
        <v>10000</v>
      </c>
      <c r="GB344" s="5">
        <v>0</v>
      </c>
      <c r="GC344" s="5">
        <v>3122096</v>
      </c>
      <c r="GD344" s="5">
        <v>81635</v>
      </c>
      <c r="GE344" s="5">
        <v>215000</v>
      </c>
      <c r="GF344" s="5">
        <v>0</v>
      </c>
      <c r="GG344" s="5">
        <v>0</v>
      </c>
      <c r="GH344" s="5">
        <v>28892</v>
      </c>
      <c r="GI344" s="5">
        <v>0</v>
      </c>
      <c r="GJ344" s="5">
        <f>INDEX(Sheet1!$D$2:$D$434,MATCH(Data!B344,Sheet1!$B$2:$B$434,0))</f>
        <v>3192275</v>
      </c>
      <c r="GK344" s="5">
        <f>INDEX(Sheet1!$E$2:$E$434,MATCH(Data!B344,Sheet1!$B$2:$B$434,0))</f>
        <v>81635</v>
      </c>
      <c r="GL344" s="5">
        <f>INDEX(Sheet1!$H$2:$H$434,MATCH(Data!B344,Sheet1!$B$2:$B$434,0))</f>
        <v>240050</v>
      </c>
      <c r="GM344" s="5">
        <f>INDEX(Sheet1!$K$2:$K$434,MATCH(Data!B344,Sheet1!$B$2:$B$434,0))</f>
        <v>0</v>
      </c>
      <c r="GN344" s="5">
        <f>INDEX(Sheet1!$F$2:$F$434,MATCH(Data!B344,Sheet1!$B$2:$B$434,0))</f>
        <v>0</v>
      </c>
      <c r="GO344" s="5">
        <f>INDEX(Sheet1!$I$2:$I$434,MATCH(Data!B344,Sheet1!$B$2:$B$434,0))</f>
        <v>33524</v>
      </c>
      <c r="GP344" s="5">
        <f>INDEX(Sheet1!$J$2:$J$434,MATCH(Data!B344,Sheet1!$B$2:$B$434,0))</f>
        <v>3060</v>
      </c>
      <c r="GQ344" s="5">
        <v>3140316</v>
      </c>
      <c r="GR344" s="5">
        <v>38635</v>
      </c>
      <c r="GS344" s="5">
        <v>248938</v>
      </c>
      <c r="GT344" s="5">
        <v>0</v>
      </c>
      <c r="GU344" s="5">
        <v>0</v>
      </c>
      <c r="GV344" s="5">
        <v>34779</v>
      </c>
      <c r="GW344" s="5">
        <v>0</v>
      </c>
    </row>
    <row r="345" spans="1:205" ht="12.75">
      <c r="A345" s="32">
        <v>5355</v>
      </c>
      <c r="B345" s="32" t="s">
        <v>424</v>
      </c>
      <c r="C345" s="32">
        <v>11698530</v>
      </c>
      <c r="D345" s="32">
        <v>0</v>
      </c>
      <c r="E345" s="32">
        <v>830982</v>
      </c>
      <c r="F345" s="32">
        <v>0</v>
      </c>
      <c r="G345" s="32">
        <v>0</v>
      </c>
      <c r="H345" s="32">
        <v>428440</v>
      </c>
      <c r="I345" s="32">
        <v>0</v>
      </c>
      <c r="J345" s="32">
        <v>12052079</v>
      </c>
      <c r="K345" s="32">
        <v>0</v>
      </c>
      <c r="L345" s="32">
        <v>1154569</v>
      </c>
      <c r="M345" s="32">
        <v>0</v>
      </c>
      <c r="N345" s="32">
        <v>0</v>
      </c>
      <c r="O345" s="32">
        <v>394334</v>
      </c>
      <c r="P345" s="32">
        <v>5387</v>
      </c>
      <c r="Q345" s="32">
        <v>12123054</v>
      </c>
      <c r="R345" s="32">
        <v>0</v>
      </c>
      <c r="S345" s="32">
        <v>1207150</v>
      </c>
      <c r="T345" s="32">
        <v>0</v>
      </c>
      <c r="U345" s="32">
        <v>0</v>
      </c>
      <c r="V345" s="32">
        <v>397374</v>
      </c>
      <c r="W345" s="32">
        <v>6236</v>
      </c>
      <c r="X345" s="32">
        <v>10689290</v>
      </c>
      <c r="Y345" s="32">
        <v>0</v>
      </c>
      <c r="Z345" s="32">
        <v>1199118</v>
      </c>
      <c r="AA345" s="32">
        <v>0</v>
      </c>
      <c r="AB345" s="32">
        <v>0</v>
      </c>
      <c r="AC345" s="32">
        <v>391374</v>
      </c>
      <c r="AD345" s="32">
        <v>4777</v>
      </c>
      <c r="AE345" s="32">
        <v>10329149</v>
      </c>
      <c r="AF345" s="32">
        <v>0</v>
      </c>
      <c r="AG345" s="32">
        <v>1212632</v>
      </c>
      <c r="AH345" s="32">
        <v>0</v>
      </c>
      <c r="AI345" s="32">
        <v>0</v>
      </c>
      <c r="AJ345" s="32">
        <v>386129</v>
      </c>
      <c r="AK345" s="32">
        <v>5758</v>
      </c>
      <c r="AL345" s="32">
        <v>9974331</v>
      </c>
      <c r="AM345" s="32">
        <v>0</v>
      </c>
      <c r="AN345" s="32">
        <v>1195854</v>
      </c>
      <c r="AO345" s="32">
        <v>0</v>
      </c>
      <c r="AP345" s="32">
        <v>0</v>
      </c>
      <c r="AQ345" s="32">
        <v>394390</v>
      </c>
      <c r="AR345" s="32">
        <v>2876</v>
      </c>
      <c r="AS345" s="32">
        <v>9843264</v>
      </c>
      <c r="AT345" s="32">
        <v>0</v>
      </c>
      <c r="AU345" s="32">
        <v>1180118</v>
      </c>
      <c r="AV345" s="32">
        <v>0</v>
      </c>
      <c r="AW345" s="32">
        <v>0</v>
      </c>
      <c r="AX345" s="32">
        <v>395345</v>
      </c>
      <c r="AY345" s="32">
        <v>2542</v>
      </c>
      <c r="AZ345" s="32">
        <v>10452910</v>
      </c>
      <c r="BA345" s="32">
        <v>0</v>
      </c>
      <c r="BB345" s="32">
        <v>1157534</v>
      </c>
      <c r="BC345" s="32">
        <v>0</v>
      </c>
      <c r="BD345" s="32">
        <v>0</v>
      </c>
      <c r="BE345" s="32">
        <v>392674</v>
      </c>
      <c r="BF345" s="32">
        <v>1932</v>
      </c>
      <c r="BG345" s="32">
        <v>10970286</v>
      </c>
      <c r="BH345" s="32">
        <v>0</v>
      </c>
      <c r="BI345" s="32">
        <v>1155215</v>
      </c>
      <c r="BJ345" s="32">
        <v>0</v>
      </c>
      <c r="BK345" s="32">
        <v>0</v>
      </c>
      <c r="BL345" s="32">
        <v>471209</v>
      </c>
      <c r="BM345" s="32">
        <v>3070</v>
      </c>
      <c r="BN345" s="32">
        <v>12215207</v>
      </c>
      <c r="BO345" s="32">
        <v>0</v>
      </c>
      <c r="BP345" s="32">
        <v>1169553</v>
      </c>
      <c r="BQ345" s="32">
        <v>0</v>
      </c>
      <c r="BR345" s="32">
        <v>0</v>
      </c>
      <c r="BS345" s="32">
        <v>471209</v>
      </c>
      <c r="BT345" s="32">
        <v>7274</v>
      </c>
      <c r="BU345" s="32">
        <v>13166823</v>
      </c>
      <c r="BV345" s="32">
        <v>0</v>
      </c>
      <c r="BW345" s="32">
        <v>1163148</v>
      </c>
      <c r="BX345" s="32">
        <v>0</v>
      </c>
      <c r="BY345" s="32">
        <v>0</v>
      </c>
      <c r="BZ345" s="32">
        <v>491209</v>
      </c>
      <c r="CA345" s="32">
        <v>7500</v>
      </c>
      <c r="CB345" s="32">
        <v>12892502</v>
      </c>
      <c r="CC345" s="32">
        <v>0</v>
      </c>
      <c r="CD345" s="32">
        <v>1236254</v>
      </c>
      <c r="CE345" s="32">
        <v>0</v>
      </c>
      <c r="CF345" s="32">
        <v>0</v>
      </c>
      <c r="CG345" s="32">
        <v>600209</v>
      </c>
      <c r="CH345" s="32">
        <v>8294</v>
      </c>
      <c r="CI345" s="32">
        <v>12300866</v>
      </c>
      <c r="CJ345" s="32">
        <v>35000</v>
      </c>
      <c r="CK345" s="32">
        <v>1231104</v>
      </c>
      <c r="CL345" s="32">
        <v>0</v>
      </c>
      <c r="CN345" s="32">
        <v>633817</v>
      </c>
      <c r="CO345" s="32">
        <v>0</v>
      </c>
      <c r="CP345" s="32">
        <v>13235061</v>
      </c>
      <c r="CQ345" s="32">
        <v>216472</v>
      </c>
      <c r="CR345" s="32">
        <v>1159944</v>
      </c>
      <c r="CS345" s="32">
        <v>0</v>
      </c>
      <c r="CU345" s="32">
        <v>736799</v>
      </c>
      <c r="CV345" s="32">
        <v>0</v>
      </c>
      <c r="CW345" s="32">
        <v>14316940</v>
      </c>
      <c r="CX345" s="32">
        <v>219484</v>
      </c>
      <c r="CY345" s="32">
        <v>1055280</v>
      </c>
      <c r="CZ345" s="32">
        <v>0</v>
      </c>
      <c r="DB345" s="32">
        <v>941415</v>
      </c>
      <c r="DC345" s="32">
        <v>3808</v>
      </c>
      <c r="DD345" s="32">
        <v>14313119</v>
      </c>
      <c r="DE345" s="32">
        <v>227099</v>
      </c>
      <c r="DF345" s="32">
        <v>1489006</v>
      </c>
      <c r="DG345" s="32">
        <v>0</v>
      </c>
      <c r="DI345" s="32">
        <v>969753</v>
      </c>
      <c r="DJ345" s="32">
        <v>2504</v>
      </c>
      <c r="DK345" s="32">
        <v>14986521</v>
      </c>
      <c r="DL345" s="32">
        <v>234184</v>
      </c>
      <c r="DM345" s="32">
        <v>1536180</v>
      </c>
      <c r="DN345" s="32">
        <v>0</v>
      </c>
      <c r="DP345" s="32">
        <v>1001864</v>
      </c>
      <c r="DQ345" s="32">
        <v>23119</v>
      </c>
      <c r="DR345" s="32">
        <v>15295995</v>
      </c>
      <c r="DS345" s="32">
        <v>240739</v>
      </c>
      <c r="DT345" s="32">
        <v>1513079</v>
      </c>
      <c r="DU345" s="32">
        <v>0</v>
      </c>
      <c r="DW345" s="32">
        <v>1144668</v>
      </c>
      <c r="DX345" s="38">
        <v>8661</v>
      </c>
      <c r="DY345" s="36">
        <v>14949128</v>
      </c>
      <c r="DZ345" s="37"/>
      <c r="EA345" s="38">
        <v>2187571</v>
      </c>
      <c r="EB345" s="32">
        <v>0</v>
      </c>
      <c r="ED345" s="32">
        <v>1148284</v>
      </c>
      <c r="EE345" s="32">
        <v>6732</v>
      </c>
      <c r="EF345" s="32">
        <v>14634288</v>
      </c>
      <c r="EH345" s="32">
        <v>2221449</v>
      </c>
      <c r="EI345" s="32">
        <v>0</v>
      </c>
      <c r="EK345" s="32">
        <v>1150127</v>
      </c>
      <c r="EL345" s="32">
        <v>8068</v>
      </c>
      <c r="EM345" s="32">
        <v>14102590</v>
      </c>
      <c r="EN345" s="32">
        <v>194099</v>
      </c>
      <c r="EO345" s="32">
        <v>2946075</v>
      </c>
      <c r="EP345" s="32">
        <v>0</v>
      </c>
      <c r="ER345" s="32">
        <v>1150127</v>
      </c>
      <c r="ES345" s="32">
        <v>9127</v>
      </c>
      <c r="ET345" s="32">
        <v>14620562</v>
      </c>
      <c r="EU345" s="32">
        <v>197608</v>
      </c>
      <c r="EV345" s="32">
        <v>3051349</v>
      </c>
      <c r="EW345" s="32">
        <v>0</v>
      </c>
      <c r="EY345" s="32">
        <v>1151127</v>
      </c>
      <c r="EZ345" s="32">
        <v>2240</v>
      </c>
      <c r="FA345" s="32">
        <v>15019928</v>
      </c>
      <c r="FB345" s="32">
        <v>196949</v>
      </c>
      <c r="FC345" s="32">
        <v>3461549</v>
      </c>
      <c r="FD345" s="32">
        <v>0</v>
      </c>
      <c r="FF345" s="32">
        <v>999308</v>
      </c>
      <c r="FG345" s="32">
        <v>2240</v>
      </c>
      <c r="FH345" s="32">
        <v>15576200</v>
      </c>
      <c r="FI345" s="32">
        <v>74000</v>
      </c>
      <c r="FJ345" s="32">
        <v>3370134</v>
      </c>
      <c r="FK345" s="32">
        <v>0</v>
      </c>
      <c r="FM345" s="32">
        <v>1084281</v>
      </c>
      <c r="FN345" s="32">
        <v>865</v>
      </c>
      <c r="FO345" s="5">
        <v>15393697</v>
      </c>
      <c r="FP345" s="5">
        <v>213449</v>
      </c>
      <c r="FQ345" s="5">
        <v>4273148</v>
      </c>
      <c r="FR345" s="5">
        <v>0</v>
      </c>
      <c r="FS345" s="5">
        <v>0</v>
      </c>
      <c r="FT345" s="5">
        <v>935000</v>
      </c>
      <c r="FU345" s="5">
        <v>1000</v>
      </c>
      <c r="FV345" s="5">
        <v>16037742</v>
      </c>
      <c r="FW345" s="5">
        <v>221499</v>
      </c>
      <c r="FX345" s="5">
        <v>4059184</v>
      </c>
      <c r="FY345" s="5">
        <v>0</v>
      </c>
      <c r="FZ345" s="5">
        <v>0</v>
      </c>
      <c r="GA345" s="5">
        <v>1335230</v>
      </c>
      <c r="GB345" s="5">
        <v>5888</v>
      </c>
      <c r="GC345" s="5">
        <v>16641638</v>
      </c>
      <c r="GD345" s="5">
        <v>455348</v>
      </c>
      <c r="GE345" s="5">
        <v>3777937</v>
      </c>
      <c r="GF345" s="5">
        <v>0</v>
      </c>
      <c r="GG345" s="5">
        <v>275000</v>
      </c>
      <c r="GH345" s="5">
        <v>1250000</v>
      </c>
      <c r="GI345" s="5">
        <v>5888</v>
      </c>
      <c r="GJ345" s="5">
        <f>INDEX(Sheet1!$D$2:$D$434,MATCH(Data!B345,Sheet1!$B$2:$B$434,0))</f>
        <v>16187953</v>
      </c>
      <c r="GK345" s="5">
        <f>INDEX(Sheet1!$E$2:$E$434,MATCH(Data!B345,Sheet1!$B$2:$B$434,0))</f>
        <v>599849</v>
      </c>
      <c r="GL345" s="5">
        <f>INDEX(Sheet1!$H$2:$H$434,MATCH(Data!B345,Sheet1!$B$2:$B$434,0))</f>
        <v>3971546</v>
      </c>
      <c r="GM345" s="5">
        <f>INDEX(Sheet1!$K$2:$K$434,MATCH(Data!B345,Sheet1!$B$2:$B$434,0))</f>
        <v>0</v>
      </c>
      <c r="GN345" s="5">
        <f>INDEX(Sheet1!$F$2:$F$434,MATCH(Data!B345,Sheet1!$B$2:$B$434,0))</f>
        <v>275000</v>
      </c>
      <c r="GO345" s="5">
        <f>INDEX(Sheet1!$I$2:$I$434,MATCH(Data!B345,Sheet1!$B$2:$B$434,0))</f>
        <v>1250000</v>
      </c>
      <c r="GP345" s="5">
        <f>INDEX(Sheet1!$J$2:$J$434,MATCH(Data!B345,Sheet1!$B$2:$B$434,0))</f>
        <v>0</v>
      </c>
      <c r="GQ345" s="5">
        <v>15968605</v>
      </c>
      <c r="GR345" s="5">
        <v>600069</v>
      </c>
      <c r="GS345" s="5">
        <v>3271473</v>
      </c>
      <c r="GT345" s="5">
        <v>0</v>
      </c>
      <c r="GU345" s="5">
        <v>275000</v>
      </c>
      <c r="GV345" s="5">
        <v>1550000</v>
      </c>
      <c r="GW345" s="5">
        <v>0</v>
      </c>
    </row>
    <row r="346" spans="1:205" ht="12.75">
      <c r="A346" s="32">
        <v>5362</v>
      </c>
      <c r="B346" s="32" t="s">
        <v>425</v>
      </c>
      <c r="C346" s="32">
        <v>1337379</v>
      </c>
      <c r="D346" s="32">
        <v>0</v>
      </c>
      <c r="E346" s="32">
        <v>0</v>
      </c>
      <c r="F346" s="32">
        <v>0</v>
      </c>
      <c r="G346" s="32">
        <v>64000</v>
      </c>
      <c r="H346" s="32">
        <v>0</v>
      </c>
      <c r="I346" s="32">
        <v>0</v>
      </c>
      <c r="J346" s="32">
        <v>1324248</v>
      </c>
      <c r="K346" s="32">
        <v>0</v>
      </c>
      <c r="L346" s="32">
        <v>0</v>
      </c>
      <c r="M346" s="32">
        <v>0</v>
      </c>
      <c r="N346" s="32">
        <v>64000</v>
      </c>
      <c r="O346" s="32">
        <v>0</v>
      </c>
      <c r="P346" s="32">
        <v>0</v>
      </c>
      <c r="Q346" s="32">
        <v>1221236</v>
      </c>
      <c r="R346" s="32">
        <v>0</v>
      </c>
      <c r="S346" s="32">
        <v>273810</v>
      </c>
      <c r="T346" s="32">
        <v>0</v>
      </c>
      <c r="U346" s="32">
        <v>0</v>
      </c>
      <c r="V346" s="32">
        <v>0</v>
      </c>
      <c r="W346" s="32">
        <v>0</v>
      </c>
      <c r="X346" s="32">
        <v>714209</v>
      </c>
      <c r="Y346" s="32">
        <v>0</v>
      </c>
      <c r="Z346" s="32">
        <v>567662</v>
      </c>
      <c r="AA346" s="32">
        <v>0</v>
      </c>
      <c r="AB346" s="32">
        <v>0</v>
      </c>
      <c r="AC346" s="32">
        <v>0</v>
      </c>
      <c r="AD346" s="32">
        <v>0</v>
      </c>
      <c r="AE346" s="32">
        <v>541728</v>
      </c>
      <c r="AF346" s="32">
        <v>21680</v>
      </c>
      <c r="AG346" s="32">
        <v>418083</v>
      </c>
      <c r="AH346" s="32">
        <v>0</v>
      </c>
      <c r="AI346" s="32">
        <v>0</v>
      </c>
      <c r="AJ346" s="32">
        <v>0</v>
      </c>
      <c r="AK346" s="32">
        <v>0</v>
      </c>
      <c r="AL346" s="32">
        <v>739628</v>
      </c>
      <c r="AM346" s="32">
        <v>21680</v>
      </c>
      <c r="AN346" s="32">
        <v>453458</v>
      </c>
      <c r="AO346" s="32">
        <v>0</v>
      </c>
      <c r="AP346" s="32">
        <v>0</v>
      </c>
      <c r="AQ346" s="32">
        <v>0</v>
      </c>
      <c r="AR346" s="32">
        <v>0</v>
      </c>
      <c r="AS346" s="32">
        <v>673388</v>
      </c>
      <c r="AT346" s="32">
        <v>21680</v>
      </c>
      <c r="AU346" s="32">
        <v>459517</v>
      </c>
      <c r="AV346" s="32">
        <v>0</v>
      </c>
      <c r="AW346" s="32">
        <v>0</v>
      </c>
      <c r="AX346" s="32">
        <v>0</v>
      </c>
      <c r="AY346" s="32">
        <v>0</v>
      </c>
      <c r="AZ346" s="32">
        <v>649454</v>
      </c>
      <c r="BA346" s="32">
        <v>32420</v>
      </c>
      <c r="BB346" s="32">
        <v>460042</v>
      </c>
      <c r="BC346" s="32">
        <v>0</v>
      </c>
      <c r="BD346" s="32">
        <v>0</v>
      </c>
      <c r="BE346" s="32">
        <v>0</v>
      </c>
      <c r="BF346" s="32">
        <v>0</v>
      </c>
      <c r="BG346" s="32">
        <v>524587</v>
      </c>
      <c r="BH346" s="32">
        <v>21645</v>
      </c>
      <c r="BI346" s="32">
        <v>459517</v>
      </c>
      <c r="BJ346" s="32">
        <v>0</v>
      </c>
      <c r="BK346" s="32">
        <v>0</v>
      </c>
      <c r="BL346" s="32">
        <v>0</v>
      </c>
      <c r="BM346" s="32">
        <v>0</v>
      </c>
      <c r="BN346" s="32">
        <v>529301</v>
      </c>
      <c r="BO346" s="32">
        <v>21645</v>
      </c>
      <c r="BP346" s="32">
        <v>471492</v>
      </c>
      <c r="BQ346" s="32">
        <v>0</v>
      </c>
      <c r="BR346" s="32">
        <v>0</v>
      </c>
      <c r="BS346" s="32">
        <v>0</v>
      </c>
      <c r="BT346" s="32">
        <v>0</v>
      </c>
      <c r="BU346" s="32">
        <v>377355</v>
      </c>
      <c r="BV346" s="32">
        <v>21645</v>
      </c>
      <c r="BW346" s="32">
        <v>469168</v>
      </c>
      <c r="BX346" s="32">
        <v>0</v>
      </c>
      <c r="BY346" s="32">
        <v>0</v>
      </c>
      <c r="BZ346" s="32">
        <v>0</v>
      </c>
      <c r="CA346" s="32">
        <v>0</v>
      </c>
      <c r="CB346" s="32">
        <v>492535</v>
      </c>
      <c r="CC346" s="32">
        <v>0</v>
      </c>
      <c r="CD346" s="32">
        <v>465793</v>
      </c>
      <c r="CE346" s="32">
        <v>0</v>
      </c>
      <c r="CF346" s="32">
        <v>0</v>
      </c>
      <c r="CG346" s="32">
        <v>0</v>
      </c>
      <c r="CH346" s="32">
        <v>0</v>
      </c>
      <c r="CI346" s="32">
        <v>418995</v>
      </c>
      <c r="CK346" s="32">
        <v>460830</v>
      </c>
      <c r="CL346" s="32">
        <v>0</v>
      </c>
      <c r="CO346" s="32">
        <v>0</v>
      </c>
      <c r="CP346" s="32">
        <v>504623</v>
      </c>
      <c r="CR346" s="32">
        <v>462330</v>
      </c>
      <c r="CS346" s="32">
        <v>0</v>
      </c>
      <c r="CV346" s="32">
        <v>0</v>
      </c>
      <c r="CW346" s="32">
        <v>416598</v>
      </c>
      <c r="CY346" s="32">
        <v>458785</v>
      </c>
      <c r="CZ346" s="32">
        <v>0</v>
      </c>
      <c r="DC346" s="32">
        <v>0</v>
      </c>
      <c r="DD346" s="32">
        <v>622706</v>
      </c>
      <c r="DF346" s="32">
        <v>459810</v>
      </c>
      <c r="DG346" s="32">
        <v>0</v>
      </c>
      <c r="DK346" s="32">
        <v>860965</v>
      </c>
      <c r="DM346" s="32">
        <v>435721</v>
      </c>
      <c r="DN346" s="32">
        <v>0</v>
      </c>
      <c r="DR346" s="32">
        <v>889785</v>
      </c>
      <c r="DT346" s="32">
        <v>443037</v>
      </c>
      <c r="DU346" s="32">
        <v>0</v>
      </c>
      <c r="DX346" s="35"/>
      <c r="DY346" s="36">
        <v>885445</v>
      </c>
      <c r="DZ346" s="37"/>
      <c r="EA346" s="38">
        <v>446488</v>
      </c>
      <c r="EB346" s="32">
        <v>0</v>
      </c>
      <c r="EF346" s="32">
        <v>767891</v>
      </c>
      <c r="EH346" s="32">
        <v>455261</v>
      </c>
      <c r="EI346" s="32">
        <v>0</v>
      </c>
      <c r="EM346" s="32">
        <v>993588</v>
      </c>
      <c r="EO346" s="32">
        <v>459950</v>
      </c>
      <c r="EP346" s="32">
        <v>0</v>
      </c>
      <c r="ET346" s="32">
        <v>934340</v>
      </c>
      <c r="EV346" s="32">
        <v>481813</v>
      </c>
      <c r="EW346" s="32">
        <v>0</v>
      </c>
      <c r="FA346" s="32">
        <v>895275</v>
      </c>
      <c r="FC346" s="32">
        <v>384600</v>
      </c>
      <c r="FD346" s="32">
        <v>0</v>
      </c>
      <c r="FH346" s="32">
        <v>844697</v>
      </c>
      <c r="FI346" s="32"/>
      <c r="FJ346" s="32">
        <v>383212</v>
      </c>
      <c r="FK346" s="32">
        <v>0</v>
      </c>
      <c r="FO346" s="5">
        <v>960300</v>
      </c>
      <c r="FP346" s="5">
        <v>0</v>
      </c>
      <c r="FQ346" s="5">
        <v>228000</v>
      </c>
      <c r="FR346" s="5">
        <v>0</v>
      </c>
      <c r="FS346" s="5">
        <v>0</v>
      </c>
      <c r="FT346" s="5">
        <v>0</v>
      </c>
      <c r="FU346" s="5">
        <v>0</v>
      </c>
      <c r="FV346" s="5">
        <v>1265756</v>
      </c>
      <c r="FW346" s="5">
        <v>0</v>
      </c>
      <c r="FX346" s="5">
        <v>0</v>
      </c>
      <c r="FY346" s="5">
        <v>0</v>
      </c>
      <c r="FZ346" s="5">
        <v>0</v>
      </c>
      <c r="GA346" s="5">
        <v>0</v>
      </c>
      <c r="GB346" s="5">
        <v>0</v>
      </c>
      <c r="GC346" s="5">
        <v>1430390</v>
      </c>
      <c r="GD346" s="5">
        <v>0</v>
      </c>
      <c r="GE346" s="5">
        <v>0</v>
      </c>
      <c r="GF346" s="5">
        <v>0</v>
      </c>
      <c r="GG346" s="5">
        <v>0</v>
      </c>
      <c r="GH346" s="5">
        <v>10000</v>
      </c>
      <c r="GI346" s="5">
        <v>0</v>
      </c>
      <c r="GJ346" s="5">
        <f>INDEX(Sheet1!$D$2:$D$434,MATCH(Data!B346,Sheet1!$B$2:$B$434,0))</f>
        <v>1343689</v>
      </c>
      <c r="GK346" s="5">
        <f>INDEX(Sheet1!$E$2:$E$434,MATCH(Data!B346,Sheet1!$B$2:$B$434,0))</f>
        <v>0</v>
      </c>
      <c r="GL346" s="5">
        <f>INDEX(Sheet1!$H$2:$H$434,MATCH(Data!B346,Sheet1!$B$2:$B$434,0))</f>
        <v>0</v>
      </c>
      <c r="GM346" s="5">
        <f>INDEX(Sheet1!$K$2:$K$434,MATCH(Data!B346,Sheet1!$B$2:$B$434,0))</f>
        <v>0</v>
      </c>
      <c r="GN346" s="5">
        <f>INDEX(Sheet1!$F$2:$F$434,MATCH(Data!B346,Sheet1!$B$2:$B$434,0))</f>
        <v>0</v>
      </c>
      <c r="GO346" s="5">
        <f>INDEX(Sheet1!$I$2:$I$434,MATCH(Data!B346,Sheet1!$B$2:$B$434,0))</f>
        <v>10000</v>
      </c>
      <c r="GP346" s="5">
        <f>INDEX(Sheet1!$J$2:$J$434,MATCH(Data!B346,Sheet1!$B$2:$B$434,0))</f>
        <v>0</v>
      </c>
      <c r="GQ346" s="5">
        <v>1168986</v>
      </c>
      <c r="GR346" s="5">
        <v>0</v>
      </c>
      <c r="GS346" s="5">
        <v>0</v>
      </c>
      <c r="GT346" s="5">
        <v>0</v>
      </c>
      <c r="GU346" s="5">
        <v>0</v>
      </c>
      <c r="GV346" s="5">
        <v>5000</v>
      </c>
      <c r="GW346" s="5">
        <v>0</v>
      </c>
    </row>
    <row r="347" spans="1:205" ht="12.75">
      <c r="A347" s="32">
        <v>5369</v>
      </c>
      <c r="B347" s="32" t="s">
        <v>426</v>
      </c>
      <c r="C347" s="32">
        <v>1596850</v>
      </c>
      <c r="D347" s="32">
        <v>0</v>
      </c>
      <c r="E347" s="32">
        <v>113851</v>
      </c>
      <c r="F347" s="32">
        <v>0</v>
      </c>
      <c r="G347" s="32">
        <v>0</v>
      </c>
      <c r="H347" s="32">
        <v>0</v>
      </c>
      <c r="I347" s="32">
        <v>0</v>
      </c>
      <c r="J347" s="32">
        <v>1615983</v>
      </c>
      <c r="K347" s="32">
        <v>0</v>
      </c>
      <c r="L347" s="32">
        <v>107310</v>
      </c>
      <c r="M347" s="32">
        <v>0</v>
      </c>
      <c r="N347" s="32">
        <v>0</v>
      </c>
      <c r="O347" s="32">
        <v>0</v>
      </c>
      <c r="P347" s="32">
        <v>0</v>
      </c>
      <c r="Q347" s="32">
        <v>1491847</v>
      </c>
      <c r="R347" s="32">
        <v>0</v>
      </c>
      <c r="S347" s="32">
        <v>109483</v>
      </c>
      <c r="T347" s="32">
        <v>0</v>
      </c>
      <c r="U347" s="32">
        <v>0</v>
      </c>
      <c r="V347" s="32">
        <v>0</v>
      </c>
      <c r="W347" s="32">
        <v>0</v>
      </c>
      <c r="X347" s="32">
        <v>1046277</v>
      </c>
      <c r="Y347" s="32">
        <v>0</v>
      </c>
      <c r="Z347" s="32">
        <v>106478</v>
      </c>
      <c r="AA347" s="32">
        <v>0</v>
      </c>
      <c r="AB347" s="32">
        <v>0</v>
      </c>
      <c r="AC347" s="32">
        <v>0</v>
      </c>
      <c r="AD347" s="32">
        <v>0</v>
      </c>
      <c r="AE347" s="32">
        <v>1073105</v>
      </c>
      <c r="AF347" s="32">
        <v>0</v>
      </c>
      <c r="AG347" s="32">
        <v>198232</v>
      </c>
      <c r="AH347" s="32">
        <v>0</v>
      </c>
      <c r="AI347" s="32">
        <v>0</v>
      </c>
      <c r="AJ347" s="32">
        <v>0</v>
      </c>
      <c r="AK347" s="32">
        <v>0</v>
      </c>
      <c r="AL347" s="32">
        <v>1104231</v>
      </c>
      <c r="AM347" s="32">
        <v>0</v>
      </c>
      <c r="AN347" s="32">
        <v>360271</v>
      </c>
      <c r="AO347" s="32">
        <v>0</v>
      </c>
      <c r="AP347" s="32">
        <v>0</v>
      </c>
      <c r="AQ347" s="32">
        <v>0</v>
      </c>
      <c r="AR347" s="32">
        <v>0</v>
      </c>
      <c r="AS347" s="32">
        <v>1092972</v>
      </c>
      <c r="AT347" s="32">
        <v>0</v>
      </c>
      <c r="AU347" s="32">
        <v>392373</v>
      </c>
      <c r="AV347" s="32">
        <v>0</v>
      </c>
      <c r="AW347" s="32">
        <v>0</v>
      </c>
      <c r="AX347" s="32">
        <v>0</v>
      </c>
      <c r="AY347" s="32">
        <v>0</v>
      </c>
      <c r="AZ347" s="32">
        <v>1065949</v>
      </c>
      <c r="BA347" s="32">
        <v>0</v>
      </c>
      <c r="BB347" s="32">
        <v>387645</v>
      </c>
      <c r="BC347" s="32">
        <v>0</v>
      </c>
      <c r="BD347" s="32">
        <v>0</v>
      </c>
      <c r="BE347" s="32">
        <v>0</v>
      </c>
      <c r="BF347" s="32">
        <v>0</v>
      </c>
      <c r="BG347" s="32">
        <v>1128449</v>
      </c>
      <c r="BH347" s="32">
        <v>0</v>
      </c>
      <c r="BI347" s="32">
        <v>392423</v>
      </c>
      <c r="BJ347" s="32">
        <v>0</v>
      </c>
      <c r="BK347" s="32">
        <v>0</v>
      </c>
      <c r="BL347" s="32">
        <v>0</v>
      </c>
      <c r="BM347" s="32">
        <v>0</v>
      </c>
      <c r="BN347" s="32">
        <v>1164460</v>
      </c>
      <c r="BO347" s="32">
        <v>0</v>
      </c>
      <c r="BP347" s="32">
        <v>394235</v>
      </c>
      <c r="BQ347" s="32">
        <v>0</v>
      </c>
      <c r="BR347" s="32">
        <v>0</v>
      </c>
      <c r="BS347" s="32">
        <v>0</v>
      </c>
      <c r="BT347" s="32">
        <v>0</v>
      </c>
      <c r="BU347" s="32">
        <v>1316948</v>
      </c>
      <c r="BV347" s="32">
        <v>0</v>
      </c>
      <c r="BW347" s="32">
        <v>395507</v>
      </c>
      <c r="BX347" s="32">
        <v>0</v>
      </c>
      <c r="BY347" s="32">
        <v>0</v>
      </c>
      <c r="BZ347" s="32">
        <v>0</v>
      </c>
      <c r="CA347" s="32">
        <v>0</v>
      </c>
      <c r="CB347" s="32">
        <v>1477573</v>
      </c>
      <c r="CC347" s="32">
        <v>0</v>
      </c>
      <c r="CD347" s="32">
        <v>396178</v>
      </c>
      <c r="CE347" s="32">
        <v>0</v>
      </c>
      <c r="CF347" s="32">
        <v>0</v>
      </c>
      <c r="CG347" s="32">
        <v>0</v>
      </c>
      <c r="CH347" s="32">
        <v>0</v>
      </c>
      <c r="CI347" s="32">
        <v>1640837</v>
      </c>
      <c r="CJ347" s="32">
        <v>62937</v>
      </c>
      <c r="CK347" s="32">
        <v>385434</v>
      </c>
      <c r="CL347" s="32">
        <v>0</v>
      </c>
      <c r="CO347" s="32">
        <v>0</v>
      </c>
      <c r="CP347" s="32">
        <v>1524710</v>
      </c>
      <c r="CQ347" s="32">
        <v>62937</v>
      </c>
      <c r="CR347" s="32">
        <v>384314</v>
      </c>
      <c r="CS347" s="32">
        <v>0</v>
      </c>
      <c r="CV347" s="32">
        <v>0</v>
      </c>
      <c r="CW347" s="32">
        <v>1644172</v>
      </c>
      <c r="CX347" s="32">
        <v>62937</v>
      </c>
      <c r="CY347" s="32">
        <v>387404</v>
      </c>
      <c r="CZ347" s="32">
        <v>0</v>
      </c>
      <c r="DC347" s="32">
        <v>0</v>
      </c>
      <c r="DD347" s="32">
        <v>1764184</v>
      </c>
      <c r="DE347" s="32">
        <v>62937</v>
      </c>
      <c r="DF347" s="32">
        <v>385605</v>
      </c>
      <c r="DG347" s="32">
        <v>0</v>
      </c>
      <c r="DK347" s="32">
        <v>2295669</v>
      </c>
      <c r="DL347" s="32">
        <v>34789</v>
      </c>
      <c r="DM347" s="32">
        <v>356837</v>
      </c>
      <c r="DN347" s="32">
        <v>0</v>
      </c>
      <c r="DR347" s="32">
        <v>2341804</v>
      </c>
      <c r="DS347" s="32">
        <v>62937</v>
      </c>
      <c r="DT347" s="32">
        <v>387105</v>
      </c>
      <c r="DU347" s="32">
        <v>0</v>
      </c>
      <c r="DX347" s="35"/>
      <c r="DY347" s="36">
        <v>1958267</v>
      </c>
      <c r="DZ347" s="36">
        <v>210293</v>
      </c>
      <c r="EA347" s="38">
        <v>385729</v>
      </c>
      <c r="EB347" s="32">
        <v>0</v>
      </c>
      <c r="ED347" s="32">
        <v>8000</v>
      </c>
      <c r="EF347" s="32">
        <v>2040801</v>
      </c>
      <c r="EH347" s="32">
        <v>389678</v>
      </c>
      <c r="EI347" s="32">
        <v>0</v>
      </c>
      <c r="EK347" s="32">
        <v>12500</v>
      </c>
      <c r="EM347" s="32">
        <v>2024377</v>
      </c>
      <c r="EO347" s="32">
        <v>392779</v>
      </c>
      <c r="EP347" s="32">
        <v>0</v>
      </c>
      <c r="ER347" s="32">
        <v>12500</v>
      </c>
      <c r="ET347" s="32">
        <v>1699654</v>
      </c>
      <c r="EU347" s="32">
        <v>262497</v>
      </c>
      <c r="EV347" s="32">
        <v>455005</v>
      </c>
      <c r="EW347" s="32">
        <v>0</v>
      </c>
      <c r="EY347" s="32">
        <v>12500</v>
      </c>
      <c r="FA347" s="32">
        <v>1787947</v>
      </c>
      <c r="FB347" s="32">
        <v>233644</v>
      </c>
      <c r="FC347" s="32">
        <v>359851</v>
      </c>
      <c r="FD347" s="32">
        <v>0</v>
      </c>
      <c r="FH347" s="32">
        <v>1853444</v>
      </c>
      <c r="FI347" s="32">
        <v>233644</v>
      </c>
      <c r="FJ347" s="32">
        <v>354706</v>
      </c>
      <c r="FK347" s="32">
        <v>0</v>
      </c>
      <c r="FM347" s="32"/>
      <c r="FN347" s="32"/>
      <c r="FO347" s="5">
        <v>2028410</v>
      </c>
      <c r="FP347" s="5">
        <v>538994</v>
      </c>
      <c r="FQ347" s="5">
        <v>0</v>
      </c>
      <c r="FR347" s="5">
        <v>0</v>
      </c>
      <c r="FS347" s="5">
        <v>0</v>
      </c>
      <c r="FT347" s="5">
        <v>0</v>
      </c>
      <c r="FU347" s="5">
        <v>0</v>
      </c>
      <c r="FV347" s="5">
        <v>1801759</v>
      </c>
      <c r="FW347" s="5">
        <v>539544</v>
      </c>
      <c r="FX347" s="5">
        <v>0</v>
      </c>
      <c r="FY347" s="5">
        <v>0</v>
      </c>
      <c r="FZ347" s="5">
        <v>0</v>
      </c>
      <c r="GA347" s="5">
        <v>0</v>
      </c>
      <c r="GB347" s="5">
        <v>0</v>
      </c>
      <c r="GC347" s="5">
        <v>1648605</v>
      </c>
      <c r="GD347" s="5">
        <v>539794</v>
      </c>
      <c r="GE347" s="5">
        <v>0</v>
      </c>
      <c r="GF347" s="5">
        <v>0</v>
      </c>
      <c r="GG347" s="5">
        <v>0</v>
      </c>
      <c r="GH347" s="5">
        <v>0</v>
      </c>
      <c r="GI347" s="5">
        <v>0</v>
      </c>
      <c r="GJ347" s="5">
        <f>INDEX(Sheet1!$D$2:$D$434,MATCH(Data!B347,Sheet1!$B$2:$B$434,0))</f>
        <v>1842536</v>
      </c>
      <c r="GK347" s="5">
        <f>INDEX(Sheet1!$E$2:$E$434,MATCH(Data!B347,Sheet1!$B$2:$B$434,0))</f>
        <v>538044</v>
      </c>
      <c r="GL347" s="5">
        <f>INDEX(Sheet1!$H$2:$H$434,MATCH(Data!B347,Sheet1!$B$2:$B$434,0))</f>
        <v>0</v>
      </c>
      <c r="GM347" s="5">
        <f>INDEX(Sheet1!$K$2:$K$434,MATCH(Data!B347,Sheet1!$B$2:$B$434,0))</f>
        <v>0</v>
      </c>
      <c r="GN347" s="5">
        <f>INDEX(Sheet1!$F$2:$F$434,MATCH(Data!B347,Sheet1!$B$2:$B$434,0))</f>
        <v>0</v>
      </c>
      <c r="GO347" s="5">
        <f>INDEX(Sheet1!$I$2:$I$434,MATCH(Data!B347,Sheet1!$B$2:$B$434,0))</f>
        <v>0</v>
      </c>
      <c r="GP347" s="5">
        <f>INDEX(Sheet1!$J$2:$J$434,MATCH(Data!B347,Sheet1!$B$2:$B$434,0))</f>
        <v>0</v>
      </c>
      <c r="GQ347" s="5">
        <v>1846881</v>
      </c>
      <c r="GR347" s="5">
        <v>530039</v>
      </c>
      <c r="GS347" s="5">
        <v>0</v>
      </c>
      <c r="GT347" s="5">
        <v>0</v>
      </c>
      <c r="GU347" s="5">
        <v>0</v>
      </c>
      <c r="GV347" s="5">
        <v>0</v>
      </c>
      <c r="GW347" s="5">
        <v>0</v>
      </c>
    </row>
    <row r="348" spans="1:205" ht="12.75">
      <c r="A348" s="32">
        <v>5376</v>
      </c>
      <c r="B348" s="32" t="s">
        <v>427</v>
      </c>
      <c r="C348" s="32">
        <v>1727044</v>
      </c>
      <c r="D348" s="32">
        <v>0</v>
      </c>
      <c r="E348" s="32">
        <v>220625</v>
      </c>
      <c r="F348" s="32">
        <v>0</v>
      </c>
      <c r="G348" s="32">
        <v>0</v>
      </c>
      <c r="H348" s="32">
        <v>0</v>
      </c>
      <c r="I348" s="32">
        <v>0</v>
      </c>
      <c r="J348" s="32">
        <v>1649197</v>
      </c>
      <c r="K348" s="32">
        <v>0</v>
      </c>
      <c r="L348" s="32">
        <v>184625</v>
      </c>
      <c r="M348" s="32">
        <v>0</v>
      </c>
      <c r="N348" s="32">
        <v>0</v>
      </c>
      <c r="O348" s="32">
        <v>0</v>
      </c>
      <c r="P348" s="32">
        <v>0</v>
      </c>
      <c r="Q348" s="32">
        <v>1581483</v>
      </c>
      <c r="R348" s="32">
        <v>0</v>
      </c>
      <c r="S348" s="32">
        <v>0</v>
      </c>
      <c r="T348" s="32">
        <v>0</v>
      </c>
      <c r="U348" s="32">
        <v>0</v>
      </c>
      <c r="V348" s="32">
        <v>0</v>
      </c>
      <c r="W348" s="32">
        <v>0</v>
      </c>
      <c r="X348" s="32">
        <v>1230373</v>
      </c>
      <c r="Y348" s="32">
        <v>0</v>
      </c>
      <c r="Z348" s="32">
        <v>0</v>
      </c>
      <c r="AA348" s="32">
        <v>0</v>
      </c>
      <c r="AB348" s="32">
        <v>0</v>
      </c>
      <c r="AC348" s="32">
        <v>9243</v>
      </c>
      <c r="AD348" s="32">
        <v>0</v>
      </c>
      <c r="AE348" s="32">
        <v>1431625</v>
      </c>
      <c r="AF348" s="32">
        <v>8200</v>
      </c>
      <c r="AG348" s="32">
        <v>0</v>
      </c>
      <c r="AH348" s="32">
        <v>0</v>
      </c>
      <c r="AI348" s="32">
        <v>0</v>
      </c>
      <c r="AJ348" s="32">
        <v>6000</v>
      </c>
      <c r="AK348" s="32">
        <v>0</v>
      </c>
      <c r="AL348" s="32">
        <v>1527280</v>
      </c>
      <c r="AM348" s="32">
        <v>8200</v>
      </c>
      <c r="AN348" s="32">
        <v>0</v>
      </c>
      <c r="AO348" s="32">
        <v>0</v>
      </c>
      <c r="AP348" s="32">
        <v>0</v>
      </c>
      <c r="AQ348" s="32">
        <v>6100</v>
      </c>
      <c r="AR348" s="32">
        <v>0</v>
      </c>
      <c r="AS348" s="32">
        <v>1596932</v>
      </c>
      <c r="AT348" s="32">
        <v>8200</v>
      </c>
      <c r="AU348" s="32">
        <v>340145</v>
      </c>
      <c r="AV348" s="32">
        <v>0</v>
      </c>
      <c r="AW348" s="32">
        <v>0</v>
      </c>
      <c r="AX348" s="32">
        <v>6500</v>
      </c>
      <c r="AY348" s="32">
        <v>0</v>
      </c>
      <c r="AZ348" s="32">
        <v>1986028</v>
      </c>
      <c r="BA348" s="32">
        <v>8200</v>
      </c>
      <c r="BB348" s="32">
        <v>360345</v>
      </c>
      <c r="BC348" s="32">
        <v>0</v>
      </c>
      <c r="BD348" s="32">
        <v>0</v>
      </c>
      <c r="BE348" s="32">
        <v>10000</v>
      </c>
      <c r="BF348" s="32">
        <v>0</v>
      </c>
      <c r="BG348" s="32">
        <v>2323887.02</v>
      </c>
      <c r="BH348" s="32">
        <v>8200</v>
      </c>
      <c r="BI348" s="32">
        <v>360345</v>
      </c>
      <c r="BJ348" s="32">
        <v>0</v>
      </c>
      <c r="BK348" s="32">
        <v>0</v>
      </c>
      <c r="BL348" s="32">
        <v>12200</v>
      </c>
      <c r="BM348" s="32">
        <v>0</v>
      </c>
      <c r="BN348" s="32">
        <v>2553277</v>
      </c>
      <c r="BO348" s="32">
        <v>0</v>
      </c>
      <c r="BP348" s="32">
        <v>393315</v>
      </c>
      <c r="BQ348" s="32">
        <v>0</v>
      </c>
      <c r="BR348" s="32">
        <v>0</v>
      </c>
      <c r="BS348" s="32">
        <v>12200</v>
      </c>
      <c r="BT348" s="32">
        <v>0</v>
      </c>
      <c r="BU348" s="32">
        <v>2760348</v>
      </c>
      <c r="BV348" s="32">
        <v>0</v>
      </c>
      <c r="BW348" s="32">
        <v>391375</v>
      </c>
      <c r="BX348" s="32">
        <v>0</v>
      </c>
      <c r="BY348" s="32">
        <v>0</v>
      </c>
      <c r="BZ348" s="32">
        <v>12200</v>
      </c>
      <c r="CA348" s="32">
        <v>0</v>
      </c>
      <c r="CB348" s="32">
        <v>3236784</v>
      </c>
      <c r="CC348" s="32">
        <v>0</v>
      </c>
      <c r="CD348" s="32">
        <v>547383</v>
      </c>
      <c r="CE348" s="32">
        <v>0</v>
      </c>
      <c r="CF348" s="32">
        <v>0</v>
      </c>
      <c r="CG348" s="32">
        <v>12200</v>
      </c>
      <c r="CH348" s="32">
        <v>0</v>
      </c>
      <c r="CI348" s="32">
        <v>3542611</v>
      </c>
      <c r="CK348" s="32">
        <v>567385</v>
      </c>
      <c r="CL348" s="32">
        <v>0</v>
      </c>
      <c r="CN348" s="32">
        <v>30758</v>
      </c>
      <c r="CO348" s="32">
        <v>0</v>
      </c>
      <c r="CP348" s="32">
        <v>3563322</v>
      </c>
      <c r="CR348" s="32">
        <v>588118</v>
      </c>
      <c r="CS348" s="32">
        <v>0</v>
      </c>
      <c r="CU348" s="32">
        <v>30758</v>
      </c>
      <c r="CV348" s="32">
        <v>0</v>
      </c>
      <c r="CW348" s="32">
        <v>3693676</v>
      </c>
      <c r="CY348" s="32">
        <v>616252</v>
      </c>
      <c r="CZ348" s="32">
        <v>0</v>
      </c>
      <c r="DB348" s="32">
        <v>35726</v>
      </c>
      <c r="DC348" s="32">
        <v>0</v>
      </c>
      <c r="DD348" s="32">
        <v>3782660</v>
      </c>
      <c r="DF348" s="32">
        <v>637060</v>
      </c>
      <c r="DG348" s="32">
        <v>0</v>
      </c>
      <c r="DI348" s="32">
        <v>36000</v>
      </c>
      <c r="DK348" s="32">
        <v>3824730</v>
      </c>
      <c r="DM348" s="32">
        <v>664938</v>
      </c>
      <c r="DN348" s="32">
        <v>0</v>
      </c>
      <c r="DP348" s="32">
        <v>36000</v>
      </c>
      <c r="DR348" s="32">
        <v>4137529</v>
      </c>
      <c r="DT348" s="32">
        <v>690259</v>
      </c>
      <c r="DU348" s="32">
        <v>0</v>
      </c>
      <c r="DW348" s="32">
        <v>41500</v>
      </c>
      <c r="DX348" s="35"/>
      <c r="DY348" s="36">
        <v>3767311</v>
      </c>
      <c r="DZ348" s="36">
        <v>52441</v>
      </c>
      <c r="EA348" s="38">
        <v>722040</v>
      </c>
      <c r="EB348" s="32">
        <v>0</v>
      </c>
      <c r="ED348" s="32">
        <v>53788</v>
      </c>
      <c r="EF348" s="32">
        <v>3825967</v>
      </c>
      <c r="EG348" s="32">
        <v>52441</v>
      </c>
      <c r="EH348" s="32">
        <v>756535</v>
      </c>
      <c r="EI348" s="32">
        <v>0</v>
      </c>
      <c r="EK348" s="32">
        <v>43000</v>
      </c>
      <c r="EM348" s="32">
        <v>3914594</v>
      </c>
      <c r="EN348" s="32">
        <v>52441</v>
      </c>
      <c r="EO348" s="32">
        <v>780280</v>
      </c>
      <c r="EP348" s="32">
        <v>0</v>
      </c>
      <c r="ER348" s="32">
        <v>43000</v>
      </c>
      <c r="ET348" s="32">
        <v>4065739</v>
      </c>
      <c r="EU348" s="32">
        <v>52441</v>
      </c>
      <c r="EV348" s="32">
        <v>806543</v>
      </c>
      <c r="EW348" s="32">
        <v>0</v>
      </c>
      <c r="EY348" s="32">
        <v>43000</v>
      </c>
      <c r="FA348" s="32">
        <v>4121975</v>
      </c>
      <c r="FB348" s="32">
        <v>52441</v>
      </c>
      <c r="FC348" s="32">
        <v>788350</v>
      </c>
      <c r="FD348" s="32">
        <v>0</v>
      </c>
      <c r="FF348" s="32">
        <v>43000</v>
      </c>
      <c r="FG348" s="32">
        <v>476.18</v>
      </c>
      <c r="FH348" s="32">
        <v>3992099</v>
      </c>
      <c r="FI348" s="32">
        <v>52441</v>
      </c>
      <c r="FJ348" s="32">
        <v>788500</v>
      </c>
      <c r="FK348" s="32">
        <v>0</v>
      </c>
      <c r="FL348" s="32"/>
      <c r="FM348" s="32">
        <v>43000</v>
      </c>
      <c r="FN348" s="32"/>
      <c r="FO348" s="5">
        <v>3757889</v>
      </c>
      <c r="FP348" s="5">
        <v>129621</v>
      </c>
      <c r="FQ348" s="5">
        <v>793300</v>
      </c>
      <c r="FR348" s="5">
        <v>0</v>
      </c>
      <c r="FS348" s="5">
        <v>0</v>
      </c>
      <c r="FT348" s="5">
        <v>43000</v>
      </c>
      <c r="FU348" s="5">
        <v>0</v>
      </c>
      <c r="FV348" s="5">
        <v>4033901</v>
      </c>
      <c r="FW348" s="5">
        <v>126759</v>
      </c>
      <c r="FX348" s="5">
        <v>795600</v>
      </c>
      <c r="FY348" s="5">
        <v>0</v>
      </c>
      <c r="FZ348" s="5">
        <v>0</v>
      </c>
      <c r="GA348" s="5">
        <v>45000</v>
      </c>
      <c r="GB348" s="5">
        <v>0</v>
      </c>
      <c r="GC348" s="5">
        <v>4201754</v>
      </c>
      <c r="GD348" s="5">
        <v>566761</v>
      </c>
      <c r="GE348" s="5">
        <v>146603</v>
      </c>
      <c r="GF348" s="5">
        <v>0</v>
      </c>
      <c r="GG348" s="5">
        <v>0</v>
      </c>
      <c r="GH348" s="5">
        <v>45000</v>
      </c>
      <c r="GI348" s="5">
        <v>0</v>
      </c>
      <c r="GJ348" s="5">
        <f>INDEX(Sheet1!$D$2:$D$434,MATCH(Data!B348,Sheet1!$B$2:$B$434,0))</f>
        <v>4738122</v>
      </c>
      <c r="GK348" s="5">
        <f>INDEX(Sheet1!$E$2:$E$434,MATCH(Data!B348,Sheet1!$B$2:$B$434,0))</f>
        <v>565629</v>
      </c>
      <c r="GL348" s="5">
        <f>INDEX(Sheet1!$H$2:$H$434,MATCH(Data!B348,Sheet1!$B$2:$B$434,0))</f>
        <v>128100</v>
      </c>
      <c r="GM348" s="5">
        <f>INDEX(Sheet1!$K$2:$K$434,MATCH(Data!B348,Sheet1!$B$2:$B$434,0))</f>
        <v>0</v>
      </c>
      <c r="GN348" s="5">
        <f>INDEX(Sheet1!$F$2:$F$434,MATCH(Data!B348,Sheet1!$B$2:$B$434,0))</f>
        <v>0</v>
      </c>
      <c r="GO348" s="5">
        <f>INDEX(Sheet1!$I$2:$I$434,MATCH(Data!B348,Sheet1!$B$2:$B$434,0))</f>
        <v>40000</v>
      </c>
      <c r="GP348" s="5">
        <f>INDEX(Sheet1!$J$2:$J$434,MATCH(Data!B348,Sheet1!$B$2:$B$434,0))</f>
        <v>0</v>
      </c>
      <c r="GQ348" s="5">
        <v>4354910</v>
      </c>
      <c r="GR348" s="5">
        <v>567528</v>
      </c>
      <c r="GS348" s="5">
        <v>128100</v>
      </c>
      <c r="GT348" s="5">
        <v>0</v>
      </c>
      <c r="GU348" s="5">
        <v>0</v>
      </c>
      <c r="GV348" s="5">
        <v>40000</v>
      </c>
      <c r="GW348" s="5">
        <v>0</v>
      </c>
    </row>
    <row r="349" spans="1:205" ht="12.75">
      <c r="A349" s="32">
        <v>5390</v>
      </c>
      <c r="B349" s="32" t="s">
        <v>428</v>
      </c>
      <c r="C349" s="32">
        <v>7795380</v>
      </c>
      <c r="D349" s="32">
        <v>0</v>
      </c>
      <c r="E349" s="32">
        <v>990700</v>
      </c>
      <c r="F349" s="32">
        <v>0</v>
      </c>
      <c r="G349" s="32">
        <v>0</v>
      </c>
      <c r="H349" s="32">
        <v>0</v>
      </c>
      <c r="I349" s="32">
        <v>0</v>
      </c>
      <c r="J349" s="32">
        <v>7965390</v>
      </c>
      <c r="K349" s="32">
        <v>0</v>
      </c>
      <c r="L349" s="32">
        <v>1419423</v>
      </c>
      <c r="M349" s="32">
        <v>0</v>
      </c>
      <c r="N349" s="32">
        <v>0</v>
      </c>
      <c r="O349" s="32">
        <v>0</v>
      </c>
      <c r="P349" s="32">
        <v>0</v>
      </c>
      <c r="Q349" s="32">
        <v>7980563</v>
      </c>
      <c r="R349" s="32">
        <v>0</v>
      </c>
      <c r="S349" s="32">
        <v>1431425</v>
      </c>
      <c r="T349" s="32">
        <v>0</v>
      </c>
      <c r="U349" s="32">
        <v>0</v>
      </c>
      <c r="V349" s="32">
        <v>0</v>
      </c>
      <c r="W349" s="32">
        <v>0</v>
      </c>
      <c r="X349" s="32">
        <v>6006209</v>
      </c>
      <c r="Y349" s="32">
        <v>0</v>
      </c>
      <c r="Z349" s="32">
        <v>2517308</v>
      </c>
      <c r="AA349" s="32">
        <v>0</v>
      </c>
      <c r="AB349" s="32">
        <v>0</v>
      </c>
      <c r="AC349" s="32">
        <v>0</v>
      </c>
      <c r="AD349" s="32">
        <v>0</v>
      </c>
      <c r="AE349" s="32">
        <v>5662135</v>
      </c>
      <c r="AF349" s="32">
        <v>0</v>
      </c>
      <c r="AG349" s="32">
        <v>2503052</v>
      </c>
      <c r="AH349" s="32">
        <v>0</v>
      </c>
      <c r="AI349" s="32">
        <v>0</v>
      </c>
      <c r="AJ349" s="32">
        <v>0</v>
      </c>
      <c r="AK349" s="32">
        <v>0</v>
      </c>
      <c r="AL349" s="32">
        <v>5976065</v>
      </c>
      <c r="AM349" s="32">
        <v>0</v>
      </c>
      <c r="AN349" s="32">
        <v>2509489</v>
      </c>
      <c r="AO349" s="32">
        <v>0</v>
      </c>
      <c r="AP349" s="32">
        <v>0</v>
      </c>
      <c r="AQ349" s="32">
        <v>0</v>
      </c>
      <c r="AR349" s="32">
        <v>0</v>
      </c>
      <c r="AS349" s="32">
        <v>5973941</v>
      </c>
      <c r="AT349" s="32">
        <v>0</v>
      </c>
      <c r="AU349" s="32">
        <v>2513760</v>
      </c>
      <c r="AV349" s="32">
        <v>0</v>
      </c>
      <c r="AW349" s="32">
        <v>0</v>
      </c>
      <c r="AX349" s="32">
        <v>0</v>
      </c>
      <c r="AY349" s="32">
        <v>0</v>
      </c>
      <c r="AZ349" s="32">
        <v>6192971</v>
      </c>
      <c r="BA349" s="32">
        <v>0</v>
      </c>
      <c r="BB349" s="32">
        <v>2469097</v>
      </c>
      <c r="BC349" s="32">
        <v>0</v>
      </c>
      <c r="BD349" s="32">
        <v>0</v>
      </c>
      <c r="BE349" s="32">
        <v>0</v>
      </c>
      <c r="BF349" s="32">
        <v>4300</v>
      </c>
      <c r="BG349" s="32">
        <v>6551268</v>
      </c>
      <c r="BH349" s="32">
        <v>0</v>
      </c>
      <c r="BI349" s="32">
        <v>3739692</v>
      </c>
      <c r="BJ349" s="32">
        <v>0</v>
      </c>
      <c r="BK349" s="32">
        <v>0</v>
      </c>
      <c r="BL349" s="32">
        <v>0</v>
      </c>
      <c r="BM349" s="32">
        <v>1095</v>
      </c>
      <c r="BN349" s="32">
        <v>6827448</v>
      </c>
      <c r="BO349" s="32">
        <v>0</v>
      </c>
      <c r="BP349" s="32">
        <v>3659702</v>
      </c>
      <c r="BQ349" s="32">
        <v>0</v>
      </c>
      <c r="BR349" s="32">
        <v>0</v>
      </c>
      <c r="BS349" s="32">
        <v>0</v>
      </c>
      <c r="BT349" s="32">
        <v>2328</v>
      </c>
      <c r="BU349" s="32">
        <v>7335928</v>
      </c>
      <c r="BV349" s="32">
        <v>0</v>
      </c>
      <c r="BW349" s="32">
        <v>3628846</v>
      </c>
      <c r="BX349" s="32">
        <v>0</v>
      </c>
      <c r="BY349" s="32">
        <v>0</v>
      </c>
      <c r="BZ349" s="32">
        <v>0</v>
      </c>
      <c r="CA349" s="32">
        <v>7889</v>
      </c>
      <c r="CB349" s="32">
        <v>9035680</v>
      </c>
      <c r="CC349" s="32">
        <v>0</v>
      </c>
      <c r="CD349" s="32">
        <v>3625558</v>
      </c>
      <c r="CE349" s="32">
        <v>0</v>
      </c>
      <c r="CF349" s="32">
        <v>0</v>
      </c>
      <c r="CG349" s="32">
        <v>0</v>
      </c>
      <c r="CH349" s="32">
        <v>2926</v>
      </c>
      <c r="CI349" s="32">
        <v>8580572</v>
      </c>
      <c r="CK349" s="32">
        <v>3625874.08</v>
      </c>
      <c r="CL349" s="32">
        <v>0</v>
      </c>
      <c r="CO349" s="32">
        <v>2207</v>
      </c>
      <c r="CP349" s="32">
        <v>9091316</v>
      </c>
      <c r="CR349" s="32">
        <v>3613658.32</v>
      </c>
      <c r="CS349" s="32">
        <v>0</v>
      </c>
      <c r="CT349" s="32">
        <v>150000</v>
      </c>
      <c r="CV349" s="32">
        <v>3521</v>
      </c>
      <c r="CW349" s="32">
        <v>10008230</v>
      </c>
      <c r="CX349" s="32">
        <v>165000</v>
      </c>
      <c r="CY349" s="32">
        <v>3568398</v>
      </c>
      <c r="CZ349" s="32">
        <v>0</v>
      </c>
      <c r="DA349" s="32">
        <v>150000</v>
      </c>
      <c r="DC349" s="32">
        <v>2809</v>
      </c>
      <c r="DD349" s="32">
        <v>10862285</v>
      </c>
      <c r="DF349" s="32">
        <v>3596424</v>
      </c>
      <c r="DG349" s="32">
        <v>0</v>
      </c>
      <c r="DH349" s="32">
        <v>150000</v>
      </c>
      <c r="DJ349" s="32">
        <v>2935</v>
      </c>
      <c r="DK349" s="32">
        <v>11898359</v>
      </c>
      <c r="DL349" s="32">
        <v>361792</v>
      </c>
      <c r="DM349" s="32">
        <v>2535375</v>
      </c>
      <c r="DN349" s="32">
        <v>0</v>
      </c>
      <c r="DO349" s="32">
        <v>150000</v>
      </c>
      <c r="DQ349" s="32">
        <v>3155</v>
      </c>
      <c r="DR349" s="32">
        <v>12290673</v>
      </c>
      <c r="DS349" s="32">
        <v>225000</v>
      </c>
      <c r="DT349" s="32">
        <v>2535275</v>
      </c>
      <c r="DU349" s="32">
        <v>0</v>
      </c>
      <c r="DV349" s="32">
        <v>180000</v>
      </c>
      <c r="DX349" s="38">
        <v>3093</v>
      </c>
      <c r="DY349" s="36">
        <v>12377185</v>
      </c>
      <c r="DZ349" s="37"/>
      <c r="EA349" s="38">
        <v>2175192</v>
      </c>
      <c r="EB349" s="32">
        <v>0</v>
      </c>
      <c r="EC349" s="32">
        <v>180000</v>
      </c>
      <c r="EE349" s="32">
        <v>4140</v>
      </c>
      <c r="EF349" s="32">
        <v>12624557</v>
      </c>
      <c r="EG349" s="32">
        <v>30625</v>
      </c>
      <c r="EH349" s="32">
        <v>2191250</v>
      </c>
      <c r="EI349" s="32">
        <v>0</v>
      </c>
      <c r="EJ349" s="32">
        <v>150000</v>
      </c>
      <c r="EL349" s="32">
        <v>8010</v>
      </c>
      <c r="EM349" s="32">
        <v>12688241</v>
      </c>
      <c r="EN349" s="32">
        <v>30625</v>
      </c>
      <c r="EO349" s="32">
        <v>2189253</v>
      </c>
      <c r="EP349" s="32">
        <v>0</v>
      </c>
      <c r="EQ349" s="32">
        <v>200000</v>
      </c>
      <c r="ES349" s="32">
        <v>6666</v>
      </c>
      <c r="ET349" s="32">
        <v>12023510</v>
      </c>
      <c r="EU349" s="32">
        <v>31195</v>
      </c>
      <c r="EV349" s="32">
        <v>2195475</v>
      </c>
      <c r="EW349" s="32">
        <v>0</v>
      </c>
      <c r="EX349" s="32">
        <v>200000</v>
      </c>
      <c r="EZ349" s="32">
        <v>1964</v>
      </c>
      <c r="FA349" s="32">
        <v>12583983</v>
      </c>
      <c r="FB349" s="32">
        <v>31010</v>
      </c>
      <c r="FC349" s="32">
        <v>2191373</v>
      </c>
      <c r="FD349" s="32">
        <v>0</v>
      </c>
      <c r="FE349" s="32">
        <v>200000</v>
      </c>
      <c r="FG349" s="32">
        <v>614</v>
      </c>
      <c r="FH349" s="32">
        <v>13082254</v>
      </c>
      <c r="FI349" s="32">
        <v>30939</v>
      </c>
      <c r="FJ349" s="32">
        <v>2937621</v>
      </c>
      <c r="FK349" s="32">
        <v>0</v>
      </c>
      <c r="FL349" s="32">
        <v>200000</v>
      </c>
      <c r="FN349" s="32">
        <v>547</v>
      </c>
      <c r="FO349" s="5">
        <v>13351538</v>
      </c>
      <c r="FP349" s="5">
        <v>30876</v>
      </c>
      <c r="FQ349" s="5">
        <v>2928507</v>
      </c>
      <c r="FR349" s="5">
        <v>0</v>
      </c>
      <c r="FS349" s="5">
        <v>200000</v>
      </c>
      <c r="FT349" s="5">
        <v>0</v>
      </c>
      <c r="FU349" s="5">
        <v>0</v>
      </c>
      <c r="FV349" s="5">
        <v>13468343</v>
      </c>
      <c r="FW349" s="5">
        <v>30721</v>
      </c>
      <c r="FX349" s="5">
        <v>2929064</v>
      </c>
      <c r="FY349" s="5">
        <v>0</v>
      </c>
      <c r="FZ349" s="5">
        <v>200000</v>
      </c>
      <c r="GA349" s="5">
        <v>0</v>
      </c>
      <c r="GB349" s="5">
        <v>0</v>
      </c>
      <c r="GC349" s="5">
        <v>13931882</v>
      </c>
      <c r="GD349" s="5">
        <v>30594</v>
      </c>
      <c r="GE349" s="5">
        <v>2921142</v>
      </c>
      <c r="GF349" s="5">
        <v>0</v>
      </c>
      <c r="GG349" s="5">
        <v>200000</v>
      </c>
      <c r="GH349" s="5">
        <v>0</v>
      </c>
      <c r="GI349" s="5">
        <v>0</v>
      </c>
      <c r="GJ349" s="5">
        <f>INDEX(Sheet1!$D$2:$D$434,MATCH(Data!B349,Sheet1!$B$2:$B$434,0))</f>
        <v>14047047</v>
      </c>
      <c r="GK349" s="5">
        <f>INDEX(Sheet1!$E$2:$E$434,MATCH(Data!B349,Sheet1!$B$2:$B$434,0))</f>
        <v>0</v>
      </c>
      <c r="GL349" s="5">
        <f>INDEX(Sheet1!$H$2:$H$434,MATCH(Data!B349,Sheet1!$B$2:$B$434,0))</f>
        <v>2927712</v>
      </c>
      <c r="GM349" s="5">
        <f>INDEX(Sheet1!$K$2:$K$434,MATCH(Data!B349,Sheet1!$B$2:$B$434,0))</f>
        <v>0</v>
      </c>
      <c r="GN349" s="5">
        <f>INDEX(Sheet1!$F$2:$F$434,MATCH(Data!B349,Sheet1!$B$2:$B$434,0))</f>
        <v>200000</v>
      </c>
      <c r="GO349" s="5">
        <f>INDEX(Sheet1!$I$2:$I$434,MATCH(Data!B349,Sheet1!$B$2:$B$434,0))</f>
        <v>0</v>
      </c>
      <c r="GP349" s="5">
        <f>INDEX(Sheet1!$J$2:$J$434,MATCH(Data!B349,Sheet1!$B$2:$B$434,0))</f>
        <v>0</v>
      </c>
      <c r="GQ349" s="5">
        <v>13535436</v>
      </c>
      <c r="GR349" s="5">
        <v>0</v>
      </c>
      <c r="GS349" s="5">
        <v>3685736</v>
      </c>
      <c r="GT349" s="5">
        <v>0</v>
      </c>
      <c r="GU349" s="5">
        <v>200000</v>
      </c>
      <c r="GV349" s="5">
        <v>0</v>
      </c>
      <c r="GW349" s="5">
        <v>0</v>
      </c>
    </row>
    <row r="350" spans="1:205" ht="12.75">
      <c r="A350" s="32">
        <v>5397</v>
      </c>
      <c r="B350" s="32" t="s">
        <v>429</v>
      </c>
      <c r="C350" s="32">
        <v>1052451</v>
      </c>
      <c r="D350" s="32">
        <v>0</v>
      </c>
      <c r="E350" s="32">
        <v>203165</v>
      </c>
      <c r="F350" s="32">
        <v>0</v>
      </c>
      <c r="G350" s="32">
        <v>0</v>
      </c>
      <c r="H350" s="32">
        <v>0</v>
      </c>
      <c r="I350" s="32">
        <v>0</v>
      </c>
      <c r="J350" s="32">
        <v>1020889</v>
      </c>
      <c r="K350" s="32">
        <v>0</v>
      </c>
      <c r="L350" s="32">
        <v>253958</v>
      </c>
      <c r="M350" s="32">
        <v>0</v>
      </c>
      <c r="N350" s="32">
        <v>0</v>
      </c>
      <c r="O350" s="32">
        <v>0</v>
      </c>
      <c r="P350" s="32">
        <v>0</v>
      </c>
      <c r="Q350" s="32">
        <v>971989</v>
      </c>
      <c r="R350" s="32">
        <v>0</v>
      </c>
      <c r="S350" s="32">
        <v>263978</v>
      </c>
      <c r="T350" s="32">
        <v>0</v>
      </c>
      <c r="U350" s="32">
        <v>0</v>
      </c>
      <c r="V350" s="32">
        <v>0</v>
      </c>
      <c r="W350" s="32">
        <v>6.73</v>
      </c>
      <c r="X350" s="32">
        <v>785183</v>
      </c>
      <c r="Y350" s="32">
        <v>0</v>
      </c>
      <c r="Z350" s="32">
        <v>272815</v>
      </c>
      <c r="AA350" s="32">
        <v>0</v>
      </c>
      <c r="AB350" s="32">
        <v>0</v>
      </c>
      <c r="AC350" s="32">
        <v>0</v>
      </c>
      <c r="AD350" s="32">
        <v>16</v>
      </c>
      <c r="AE350" s="32">
        <v>861329</v>
      </c>
      <c r="AF350" s="32">
        <v>0</v>
      </c>
      <c r="AG350" s="32">
        <v>280379</v>
      </c>
      <c r="AH350" s="32">
        <v>0</v>
      </c>
      <c r="AI350" s="32">
        <v>0</v>
      </c>
      <c r="AJ350" s="32">
        <v>0</v>
      </c>
      <c r="AK350" s="32">
        <v>0</v>
      </c>
      <c r="AL350" s="32">
        <v>987692</v>
      </c>
      <c r="AM350" s="32">
        <v>0</v>
      </c>
      <c r="AN350" s="32">
        <v>273212</v>
      </c>
      <c r="AO350" s="32">
        <v>0</v>
      </c>
      <c r="AP350" s="32">
        <v>0</v>
      </c>
      <c r="AQ350" s="32">
        <v>0</v>
      </c>
      <c r="AR350" s="32">
        <v>0</v>
      </c>
      <c r="AS350" s="32">
        <v>1086346</v>
      </c>
      <c r="AT350" s="32">
        <v>0</v>
      </c>
      <c r="AU350" s="32">
        <v>278467</v>
      </c>
      <c r="AV350" s="32">
        <v>0</v>
      </c>
      <c r="AW350" s="32">
        <v>0</v>
      </c>
      <c r="AX350" s="32">
        <v>0</v>
      </c>
      <c r="AY350" s="32">
        <v>0</v>
      </c>
      <c r="AZ350" s="32">
        <v>1157764</v>
      </c>
      <c r="BA350" s="32">
        <v>0</v>
      </c>
      <c r="BB350" s="32">
        <v>278519</v>
      </c>
      <c r="BC350" s="32">
        <v>0</v>
      </c>
      <c r="BD350" s="32">
        <v>0</v>
      </c>
      <c r="BE350" s="32">
        <v>0</v>
      </c>
      <c r="BF350" s="32">
        <v>0</v>
      </c>
      <c r="BG350" s="32">
        <v>1249503</v>
      </c>
      <c r="BH350" s="32">
        <v>0</v>
      </c>
      <c r="BI350" s="32">
        <v>279903</v>
      </c>
      <c r="BJ350" s="32">
        <v>0</v>
      </c>
      <c r="BK350" s="32">
        <v>0</v>
      </c>
      <c r="BL350" s="32">
        <v>0</v>
      </c>
      <c r="BM350" s="32">
        <v>0</v>
      </c>
      <c r="BN350" s="32">
        <v>1421386</v>
      </c>
      <c r="BO350" s="32">
        <v>0</v>
      </c>
      <c r="BP350" s="32">
        <v>281804</v>
      </c>
      <c r="BQ350" s="32">
        <v>0</v>
      </c>
      <c r="BR350" s="32">
        <v>0</v>
      </c>
      <c r="BS350" s="32">
        <v>0</v>
      </c>
      <c r="BT350" s="32">
        <v>0</v>
      </c>
      <c r="BU350" s="32">
        <v>1475694</v>
      </c>
      <c r="BV350" s="32">
        <v>0</v>
      </c>
      <c r="BW350" s="32">
        <v>256174</v>
      </c>
      <c r="BX350" s="32">
        <v>0</v>
      </c>
      <c r="BY350" s="32">
        <v>0</v>
      </c>
      <c r="BZ350" s="32">
        <v>0</v>
      </c>
      <c r="CA350" s="32">
        <v>0</v>
      </c>
      <c r="CB350" s="32">
        <v>1752987</v>
      </c>
      <c r="CC350" s="32">
        <v>0</v>
      </c>
      <c r="CD350" s="32">
        <v>263494</v>
      </c>
      <c r="CE350" s="32">
        <v>0</v>
      </c>
      <c r="CF350" s="32">
        <v>0</v>
      </c>
      <c r="CG350" s="32">
        <v>0</v>
      </c>
      <c r="CH350" s="32">
        <v>0</v>
      </c>
      <c r="CI350" s="32">
        <v>1796056</v>
      </c>
      <c r="CK350" s="32">
        <v>270070</v>
      </c>
      <c r="CL350" s="32">
        <v>0</v>
      </c>
      <c r="CO350" s="32">
        <v>0</v>
      </c>
      <c r="CP350" s="32">
        <v>1725036</v>
      </c>
      <c r="CR350" s="32">
        <v>270998</v>
      </c>
      <c r="CS350" s="32">
        <v>0</v>
      </c>
      <c r="CV350" s="32">
        <v>0</v>
      </c>
      <c r="CW350" s="32">
        <v>1827295</v>
      </c>
      <c r="CY350" s="32">
        <v>271375</v>
      </c>
      <c r="CZ350" s="32">
        <v>0</v>
      </c>
      <c r="DC350" s="32">
        <v>0</v>
      </c>
      <c r="DD350" s="32">
        <v>2206956</v>
      </c>
      <c r="DF350" s="32">
        <v>270450</v>
      </c>
      <c r="DG350" s="32">
        <v>0</v>
      </c>
      <c r="DK350" s="32">
        <v>2363185</v>
      </c>
      <c r="DM350" s="32">
        <v>276788</v>
      </c>
      <c r="DN350" s="32">
        <v>0</v>
      </c>
      <c r="DR350" s="32">
        <v>2354340</v>
      </c>
      <c r="DT350" s="32">
        <v>262950</v>
      </c>
      <c r="DU350" s="32">
        <v>0</v>
      </c>
      <c r="DX350" s="35"/>
      <c r="DY350" s="36">
        <v>2177746</v>
      </c>
      <c r="DZ350" s="37"/>
      <c r="EA350" s="38">
        <v>249288</v>
      </c>
      <c r="EB350" s="32">
        <v>0</v>
      </c>
      <c r="EF350" s="32">
        <v>2267866</v>
      </c>
      <c r="EI350" s="32">
        <v>0</v>
      </c>
      <c r="EM350" s="32">
        <v>2356839</v>
      </c>
      <c r="EP350" s="32">
        <v>0</v>
      </c>
      <c r="ET350" s="32">
        <v>2247271</v>
      </c>
      <c r="EW350" s="32">
        <v>0</v>
      </c>
      <c r="FA350" s="32">
        <v>2166738</v>
      </c>
      <c r="FD350" s="32">
        <v>0</v>
      </c>
      <c r="FH350" s="32">
        <v>2664514</v>
      </c>
      <c r="FI350" s="32"/>
      <c r="FJ350" s="32"/>
      <c r="FK350" s="32">
        <v>0</v>
      </c>
      <c r="FO350" s="5">
        <v>2621357</v>
      </c>
      <c r="FP350" s="5">
        <v>0</v>
      </c>
      <c r="FQ350" s="5">
        <v>0</v>
      </c>
      <c r="FR350" s="5">
        <v>0</v>
      </c>
      <c r="FS350" s="5">
        <v>0</v>
      </c>
      <c r="FT350" s="5">
        <v>14346</v>
      </c>
      <c r="FU350" s="5">
        <v>0</v>
      </c>
      <c r="FV350" s="5">
        <v>2365703</v>
      </c>
      <c r="FW350" s="5">
        <v>0</v>
      </c>
      <c r="FX350" s="5">
        <v>0</v>
      </c>
      <c r="FY350" s="5">
        <v>0</v>
      </c>
      <c r="FZ350" s="5">
        <v>0</v>
      </c>
      <c r="GA350" s="5">
        <v>120000</v>
      </c>
      <c r="GB350" s="5">
        <v>0</v>
      </c>
      <c r="GC350" s="5">
        <v>2422557</v>
      </c>
      <c r="GD350" s="5">
        <v>0</v>
      </c>
      <c r="GE350" s="5">
        <v>0</v>
      </c>
      <c r="GF350" s="5">
        <v>0</v>
      </c>
      <c r="GG350" s="5">
        <v>0</v>
      </c>
      <c r="GH350" s="5">
        <v>86857</v>
      </c>
      <c r="GI350" s="5">
        <v>0</v>
      </c>
      <c r="GJ350" s="5">
        <f>INDEX(Sheet1!$D$2:$D$434,MATCH(Data!B350,Sheet1!$B$2:$B$434,0))</f>
        <v>2452420</v>
      </c>
      <c r="GK350" s="5">
        <f>INDEX(Sheet1!$E$2:$E$434,MATCH(Data!B350,Sheet1!$B$2:$B$434,0))</f>
        <v>0</v>
      </c>
      <c r="GL350" s="5">
        <f>INDEX(Sheet1!$H$2:$H$434,MATCH(Data!B350,Sheet1!$B$2:$B$434,0))</f>
        <v>0</v>
      </c>
      <c r="GM350" s="5">
        <f>INDEX(Sheet1!$K$2:$K$434,MATCH(Data!B350,Sheet1!$B$2:$B$434,0))</f>
        <v>0</v>
      </c>
      <c r="GN350" s="5">
        <f>INDEX(Sheet1!$F$2:$F$434,MATCH(Data!B350,Sheet1!$B$2:$B$434,0))</f>
        <v>0</v>
      </c>
      <c r="GO350" s="5">
        <f>INDEX(Sheet1!$I$2:$I$434,MATCH(Data!B350,Sheet1!$B$2:$B$434,0))</f>
        <v>75521</v>
      </c>
      <c r="GP350" s="5">
        <f>INDEX(Sheet1!$J$2:$J$434,MATCH(Data!B350,Sheet1!$B$2:$B$434,0))</f>
        <v>0</v>
      </c>
      <c r="GQ350" s="5">
        <v>2386245</v>
      </c>
      <c r="GR350" s="5">
        <v>0</v>
      </c>
      <c r="GS350" s="5">
        <v>0</v>
      </c>
      <c r="GT350" s="5">
        <v>0</v>
      </c>
      <c r="GU350" s="5">
        <v>0</v>
      </c>
      <c r="GV350" s="5">
        <v>77021</v>
      </c>
      <c r="GW350" s="5">
        <v>0</v>
      </c>
    </row>
    <row r="351" spans="1:205" ht="12.75">
      <c r="A351" s="32">
        <v>5432</v>
      </c>
      <c r="B351" s="32" t="s">
        <v>430</v>
      </c>
      <c r="C351" s="32">
        <v>2360639</v>
      </c>
      <c r="D351" s="32">
        <v>0</v>
      </c>
      <c r="E351" s="32">
        <v>42742</v>
      </c>
      <c r="F351" s="32">
        <v>0</v>
      </c>
      <c r="G351" s="32">
        <v>0</v>
      </c>
      <c r="H351" s="32">
        <v>0</v>
      </c>
      <c r="I351" s="32">
        <v>0</v>
      </c>
      <c r="J351" s="32">
        <v>2312264</v>
      </c>
      <c r="K351" s="32">
        <v>0</v>
      </c>
      <c r="L351" s="32">
        <v>651378</v>
      </c>
      <c r="M351" s="32">
        <v>0</v>
      </c>
      <c r="N351" s="32">
        <v>0</v>
      </c>
      <c r="O351" s="32">
        <v>0</v>
      </c>
      <c r="P351" s="32">
        <v>0</v>
      </c>
      <c r="Q351" s="32">
        <v>2221408.9</v>
      </c>
      <c r="R351" s="32">
        <v>0</v>
      </c>
      <c r="S351" s="32">
        <v>582121.26</v>
      </c>
      <c r="T351" s="32">
        <v>0</v>
      </c>
      <c r="U351" s="32">
        <v>0</v>
      </c>
      <c r="V351" s="32">
        <v>0</v>
      </c>
      <c r="W351" s="32">
        <v>1185.2</v>
      </c>
      <c r="X351" s="32">
        <v>1553561</v>
      </c>
      <c r="Y351" s="32">
        <v>0</v>
      </c>
      <c r="Z351" s="32">
        <v>599463</v>
      </c>
      <c r="AA351" s="32">
        <v>0</v>
      </c>
      <c r="AB351" s="32">
        <v>0</v>
      </c>
      <c r="AC351" s="32">
        <v>0</v>
      </c>
      <c r="AD351" s="32">
        <v>549</v>
      </c>
      <c r="AE351" s="32">
        <v>1660048</v>
      </c>
      <c r="AF351" s="32">
        <v>0</v>
      </c>
      <c r="AG351" s="32">
        <v>670188</v>
      </c>
      <c r="AH351" s="32">
        <v>0</v>
      </c>
      <c r="AI351" s="32">
        <v>0</v>
      </c>
      <c r="AJ351" s="32">
        <v>0</v>
      </c>
      <c r="AK351" s="32">
        <v>526</v>
      </c>
      <c r="AL351" s="32">
        <v>1775128</v>
      </c>
      <c r="AM351" s="32">
        <v>0</v>
      </c>
      <c r="AN351" s="32">
        <v>696438</v>
      </c>
      <c r="AO351" s="32">
        <v>0</v>
      </c>
      <c r="AP351" s="32">
        <v>0</v>
      </c>
      <c r="AQ351" s="32">
        <v>0</v>
      </c>
      <c r="AR351" s="32">
        <v>772</v>
      </c>
      <c r="AS351" s="32">
        <v>1881291</v>
      </c>
      <c r="AT351" s="32">
        <v>0</v>
      </c>
      <c r="AU351" s="32">
        <v>715687.52</v>
      </c>
      <c r="AV351" s="32">
        <v>0</v>
      </c>
      <c r="AW351" s="32">
        <v>0</v>
      </c>
      <c r="AX351" s="32">
        <v>0</v>
      </c>
      <c r="AY351" s="32">
        <v>0</v>
      </c>
      <c r="AZ351" s="32">
        <v>2271471</v>
      </c>
      <c r="BA351" s="32">
        <v>0</v>
      </c>
      <c r="BB351" s="32">
        <v>1589189.61</v>
      </c>
      <c r="BC351" s="32">
        <v>0</v>
      </c>
      <c r="BD351" s="32">
        <v>0</v>
      </c>
      <c r="BE351" s="32">
        <v>0</v>
      </c>
      <c r="BF351" s="32">
        <v>721</v>
      </c>
      <c r="BG351" s="32">
        <v>2505873</v>
      </c>
      <c r="BH351" s="32">
        <v>0</v>
      </c>
      <c r="BI351" s="32">
        <v>1596443.78</v>
      </c>
      <c r="BJ351" s="32">
        <v>0</v>
      </c>
      <c r="BK351" s="32">
        <v>0</v>
      </c>
      <c r="BL351" s="32">
        <v>0</v>
      </c>
      <c r="BM351" s="32">
        <v>2408</v>
      </c>
      <c r="BN351" s="32">
        <v>2973825</v>
      </c>
      <c r="BO351" s="32">
        <v>0</v>
      </c>
      <c r="BP351" s="32">
        <v>1868219.78</v>
      </c>
      <c r="BQ351" s="32">
        <v>0</v>
      </c>
      <c r="BR351" s="32">
        <v>0</v>
      </c>
      <c r="BS351" s="32">
        <v>0</v>
      </c>
      <c r="BT351" s="32">
        <v>4007</v>
      </c>
      <c r="BU351" s="32">
        <v>3884225</v>
      </c>
      <c r="BV351" s="32">
        <v>0</v>
      </c>
      <c r="BW351" s="32">
        <v>1869993.78</v>
      </c>
      <c r="BX351" s="32">
        <v>0</v>
      </c>
      <c r="BY351" s="32">
        <v>0</v>
      </c>
      <c r="BZ351" s="32">
        <v>0</v>
      </c>
      <c r="CA351" s="32">
        <v>1886.44</v>
      </c>
      <c r="CB351" s="32">
        <v>4657732</v>
      </c>
      <c r="CC351" s="32">
        <v>0</v>
      </c>
      <c r="CD351" s="32">
        <v>1969690</v>
      </c>
      <c r="CE351" s="32">
        <v>0</v>
      </c>
      <c r="CF351" s="32">
        <v>0</v>
      </c>
      <c r="CG351" s="32">
        <v>0</v>
      </c>
      <c r="CH351" s="32">
        <v>926</v>
      </c>
      <c r="CI351" s="32">
        <v>4478589</v>
      </c>
      <c r="CK351" s="32">
        <v>1883596.26</v>
      </c>
      <c r="CL351" s="32">
        <v>0</v>
      </c>
      <c r="CO351" s="32">
        <v>1636.84</v>
      </c>
      <c r="CP351" s="32">
        <v>5276804</v>
      </c>
      <c r="CR351" s="32">
        <v>1861745</v>
      </c>
      <c r="CS351" s="32">
        <v>0</v>
      </c>
      <c r="CV351" s="32">
        <v>5780</v>
      </c>
      <c r="CW351" s="32">
        <v>5886700</v>
      </c>
      <c r="CY351" s="32">
        <v>1971618</v>
      </c>
      <c r="CZ351" s="32">
        <v>0</v>
      </c>
      <c r="DC351" s="32">
        <v>1319</v>
      </c>
      <c r="DD351" s="32">
        <v>5936555</v>
      </c>
      <c r="DF351" s="32">
        <v>1835460</v>
      </c>
      <c r="DG351" s="32">
        <v>0</v>
      </c>
      <c r="DK351" s="32">
        <v>5936358</v>
      </c>
      <c r="DM351" s="32">
        <v>2104340</v>
      </c>
      <c r="DN351" s="32">
        <v>0</v>
      </c>
      <c r="DQ351" s="32">
        <v>9280</v>
      </c>
      <c r="DR351" s="32">
        <v>5936345</v>
      </c>
      <c r="DT351" s="32">
        <v>2135878</v>
      </c>
      <c r="DU351" s="32">
        <v>0</v>
      </c>
      <c r="DX351" s="38">
        <v>2337</v>
      </c>
      <c r="DY351" s="36">
        <v>4937305</v>
      </c>
      <c r="DZ351" s="36">
        <v>111111</v>
      </c>
      <c r="EA351" s="38">
        <v>2135305</v>
      </c>
      <c r="EB351" s="32">
        <v>0</v>
      </c>
      <c r="EE351" s="32">
        <v>5317</v>
      </c>
      <c r="EF351" s="32">
        <v>4463898</v>
      </c>
      <c r="EG351" s="32">
        <v>111111</v>
      </c>
      <c r="EH351" s="32">
        <v>2130443</v>
      </c>
      <c r="EI351" s="32">
        <v>0</v>
      </c>
      <c r="EL351" s="32">
        <v>5877</v>
      </c>
      <c r="EM351" s="32">
        <v>4538279</v>
      </c>
      <c r="EN351" s="32">
        <v>111111</v>
      </c>
      <c r="EO351" s="32">
        <v>2024576</v>
      </c>
      <c r="EP351" s="32">
        <v>0</v>
      </c>
      <c r="ET351" s="32">
        <v>4533324</v>
      </c>
      <c r="EU351" s="32">
        <v>182111</v>
      </c>
      <c r="EV351" s="32">
        <v>2027210</v>
      </c>
      <c r="EW351" s="32">
        <v>0</v>
      </c>
      <c r="FA351" s="32">
        <v>4771764</v>
      </c>
      <c r="FB351" s="32">
        <v>182111</v>
      </c>
      <c r="FC351" s="32">
        <v>2026323</v>
      </c>
      <c r="FD351" s="32">
        <v>0</v>
      </c>
      <c r="FH351" s="32">
        <v>5018697</v>
      </c>
      <c r="FI351" s="32">
        <v>182111</v>
      </c>
      <c r="FJ351" s="32">
        <v>2023635</v>
      </c>
      <c r="FK351" s="32">
        <v>0</v>
      </c>
      <c r="FM351" s="32"/>
      <c r="FN351" s="32"/>
      <c r="FO351" s="5">
        <v>5445345</v>
      </c>
      <c r="FP351" s="5">
        <v>182111</v>
      </c>
      <c r="FQ351" s="5">
        <v>2024695</v>
      </c>
      <c r="FR351" s="5">
        <v>0</v>
      </c>
      <c r="FS351" s="5">
        <v>0</v>
      </c>
      <c r="FT351" s="5">
        <v>0</v>
      </c>
      <c r="FU351" s="5">
        <v>0</v>
      </c>
      <c r="FV351" s="5">
        <v>5696377</v>
      </c>
      <c r="FW351" s="5">
        <v>203236</v>
      </c>
      <c r="FX351" s="5">
        <v>2356148</v>
      </c>
      <c r="FY351" s="5">
        <v>0</v>
      </c>
      <c r="FZ351" s="5">
        <v>0</v>
      </c>
      <c r="GA351" s="5">
        <v>0</v>
      </c>
      <c r="GB351" s="5">
        <v>0</v>
      </c>
      <c r="GC351" s="5">
        <v>6920260</v>
      </c>
      <c r="GD351" s="5">
        <v>128263</v>
      </c>
      <c r="GE351" s="5">
        <v>1764551</v>
      </c>
      <c r="GF351" s="5">
        <v>0</v>
      </c>
      <c r="GG351" s="5">
        <v>0</v>
      </c>
      <c r="GH351" s="5">
        <v>0</v>
      </c>
      <c r="GI351" s="5">
        <v>0</v>
      </c>
      <c r="GJ351" s="5">
        <f>INDEX(Sheet1!$D$2:$D$434,MATCH(Data!B351,Sheet1!$B$2:$B$434,0))</f>
        <v>6888333</v>
      </c>
      <c r="GK351" s="5">
        <f>INDEX(Sheet1!$E$2:$E$434,MATCH(Data!B351,Sheet1!$B$2:$B$434,0))</f>
        <v>17152</v>
      </c>
      <c r="GL351" s="5">
        <f>INDEX(Sheet1!$H$2:$H$434,MATCH(Data!B351,Sheet1!$B$2:$B$434,0))</f>
        <v>2055045</v>
      </c>
      <c r="GM351" s="5">
        <f>INDEX(Sheet1!$K$2:$K$434,MATCH(Data!B351,Sheet1!$B$2:$B$434,0))</f>
        <v>0</v>
      </c>
      <c r="GN351" s="5">
        <f>INDEX(Sheet1!$F$2:$F$434,MATCH(Data!B351,Sheet1!$B$2:$B$434,0))</f>
        <v>0</v>
      </c>
      <c r="GO351" s="5">
        <f>INDEX(Sheet1!$I$2:$I$434,MATCH(Data!B351,Sheet1!$B$2:$B$434,0))</f>
        <v>0</v>
      </c>
      <c r="GP351" s="5">
        <f>INDEX(Sheet1!$J$2:$J$434,MATCH(Data!B351,Sheet1!$B$2:$B$434,0))</f>
        <v>0</v>
      </c>
      <c r="GQ351" s="5">
        <v>7199625</v>
      </c>
      <c r="GR351" s="5">
        <v>17145</v>
      </c>
      <c r="GS351" s="5">
        <v>2057010</v>
      </c>
      <c r="GT351" s="5">
        <v>0</v>
      </c>
      <c r="GU351" s="5">
        <v>0</v>
      </c>
      <c r="GV351" s="5">
        <v>0</v>
      </c>
      <c r="GW351" s="5">
        <v>0</v>
      </c>
    </row>
    <row r="352" spans="1:205" ht="12.75">
      <c r="A352" s="32">
        <v>5439</v>
      </c>
      <c r="B352" s="32" t="s">
        <v>431</v>
      </c>
      <c r="C352" s="32">
        <v>9302720</v>
      </c>
      <c r="D352" s="32">
        <v>0</v>
      </c>
      <c r="E352" s="32">
        <v>952257</v>
      </c>
      <c r="F352" s="32">
        <v>0</v>
      </c>
      <c r="G352" s="32">
        <v>0</v>
      </c>
      <c r="H352" s="32">
        <v>189977</v>
      </c>
      <c r="I352" s="32">
        <v>0</v>
      </c>
      <c r="J352" s="32">
        <v>9288473</v>
      </c>
      <c r="K352" s="32">
        <v>0</v>
      </c>
      <c r="L352" s="32">
        <v>923975</v>
      </c>
      <c r="M352" s="32">
        <v>0</v>
      </c>
      <c r="N352" s="32">
        <v>0</v>
      </c>
      <c r="O352" s="32">
        <v>189977</v>
      </c>
      <c r="P352" s="32">
        <v>2847</v>
      </c>
      <c r="Q352" s="32">
        <v>9396695</v>
      </c>
      <c r="R352" s="32">
        <v>0</v>
      </c>
      <c r="S352" s="32">
        <v>923985</v>
      </c>
      <c r="T352" s="32">
        <v>0</v>
      </c>
      <c r="U352" s="32">
        <v>0</v>
      </c>
      <c r="V352" s="32">
        <v>189977</v>
      </c>
      <c r="W352" s="32">
        <v>3005</v>
      </c>
      <c r="X352" s="32">
        <v>7338466</v>
      </c>
      <c r="Y352" s="32">
        <v>0</v>
      </c>
      <c r="Z352" s="32">
        <v>929185</v>
      </c>
      <c r="AA352" s="32">
        <v>0</v>
      </c>
      <c r="AB352" s="32">
        <v>0</v>
      </c>
      <c r="AC352" s="32">
        <v>189977</v>
      </c>
      <c r="AD352" s="32">
        <v>1838</v>
      </c>
      <c r="AE352" s="32">
        <v>6906102</v>
      </c>
      <c r="AF352" s="32">
        <v>0</v>
      </c>
      <c r="AG352" s="32">
        <v>927340</v>
      </c>
      <c r="AH352" s="32">
        <v>0</v>
      </c>
      <c r="AI352" s="32">
        <v>0</v>
      </c>
      <c r="AJ352" s="32">
        <v>189977</v>
      </c>
      <c r="AK352" s="32">
        <v>1527</v>
      </c>
      <c r="AL352" s="32">
        <v>6456262</v>
      </c>
      <c r="AM352" s="32">
        <v>0</v>
      </c>
      <c r="AN352" s="32">
        <v>927440</v>
      </c>
      <c r="AO352" s="32">
        <v>0</v>
      </c>
      <c r="AP352" s="32">
        <v>0</v>
      </c>
      <c r="AQ352" s="32">
        <v>198525</v>
      </c>
      <c r="AR352" s="32">
        <v>2442</v>
      </c>
      <c r="AS352" s="32">
        <v>6411612</v>
      </c>
      <c r="AT352" s="32">
        <v>0</v>
      </c>
      <c r="AU352" s="32">
        <v>1647680</v>
      </c>
      <c r="AV352" s="32">
        <v>0</v>
      </c>
      <c r="AW352" s="32">
        <v>0</v>
      </c>
      <c r="AX352" s="32">
        <v>198525</v>
      </c>
      <c r="AY352" s="32">
        <v>1225</v>
      </c>
      <c r="AZ352" s="32">
        <v>6796608</v>
      </c>
      <c r="BA352" s="32">
        <v>0</v>
      </c>
      <c r="BB352" s="32">
        <v>1661004</v>
      </c>
      <c r="BC352" s="32">
        <v>0</v>
      </c>
      <c r="BD352" s="32">
        <v>0</v>
      </c>
      <c r="BE352" s="32">
        <v>198525</v>
      </c>
      <c r="BF352" s="32">
        <v>3376</v>
      </c>
      <c r="BG352" s="32">
        <v>6416548</v>
      </c>
      <c r="BH352" s="32">
        <v>82173</v>
      </c>
      <c r="BI352" s="32">
        <v>1632618</v>
      </c>
      <c r="BJ352" s="32">
        <v>0</v>
      </c>
      <c r="BK352" s="32">
        <v>0</v>
      </c>
      <c r="BL352" s="32">
        <v>203830</v>
      </c>
      <c r="BM352" s="32">
        <v>2383</v>
      </c>
      <c r="BN352" s="32">
        <v>6146951</v>
      </c>
      <c r="BO352" s="32">
        <v>82190</v>
      </c>
      <c r="BP352" s="32">
        <v>3445709</v>
      </c>
      <c r="BQ352" s="32">
        <v>0</v>
      </c>
      <c r="BR352" s="32">
        <v>0</v>
      </c>
      <c r="BS352" s="32">
        <v>283830</v>
      </c>
      <c r="BT352" s="32">
        <v>24</v>
      </c>
      <c r="BU352" s="32">
        <v>6019743</v>
      </c>
      <c r="BV352" s="32">
        <v>82190</v>
      </c>
      <c r="BW352" s="32">
        <v>3691920</v>
      </c>
      <c r="BX352" s="32">
        <v>0</v>
      </c>
      <c r="BY352" s="32">
        <v>0</v>
      </c>
      <c r="BZ352" s="32">
        <v>283830</v>
      </c>
      <c r="CA352" s="32">
        <v>1923</v>
      </c>
      <c r="CB352" s="32">
        <v>6669574</v>
      </c>
      <c r="CC352" s="32">
        <v>82200</v>
      </c>
      <c r="CD352" s="32">
        <v>3623248</v>
      </c>
      <c r="CE352" s="32">
        <v>0</v>
      </c>
      <c r="CF352" s="32">
        <v>0</v>
      </c>
      <c r="CG352" s="32">
        <v>499325</v>
      </c>
      <c r="CH352" s="32">
        <v>886</v>
      </c>
      <c r="CI352" s="32">
        <v>6925602</v>
      </c>
      <c r="CJ352" s="32">
        <v>157014</v>
      </c>
      <c r="CK352" s="32">
        <v>3684277</v>
      </c>
      <c r="CL352" s="32">
        <v>0</v>
      </c>
      <c r="CN352" s="32">
        <v>499325</v>
      </c>
      <c r="CO352" s="32">
        <v>40596</v>
      </c>
      <c r="CP352" s="32">
        <v>7013945</v>
      </c>
      <c r="CQ352" s="32">
        <v>157014</v>
      </c>
      <c r="CR352" s="32">
        <v>4021005</v>
      </c>
      <c r="CS352" s="32">
        <v>0</v>
      </c>
      <c r="CU352" s="32">
        <v>525420</v>
      </c>
      <c r="CV352" s="32">
        <v>1612</v>
      </c>
      <c r="CW352" s="32">
        <v>7694812</v>
      </c>
      <c r="CX352" s="32">
        <v>157014</v>
      </c>
      <c r="CY352" s="32">
        <v>4034568</v>
      </c>
      <c r="CZ352" s="32">
        <v>0</v>
      </c>
      <c r="DB352" s="32">
        <v>525420</v>
      </c>
      <c r="DC352" s="32">
        <v>7648</v>
      </c>
      <c r="DD352" s="32">
        <v>8642381</v>
      </c>
      <c r="DE352" s="32">
        <v>157014</v>
      </c>
      <c r="DF352" s="32">
        <v>4085018</v>
      </c>
      <c r="DG352" s="32">
        <v>0</v>
      </c>
      <c r="DI352" s="32">
        <v>561768</v>
      </c>
      <c r="DJ352" s="32">
        <v>3583</v>
      </c>
      <c r="DK352" s="32">
        <v>9025104</v>
      </c>
      <c r="DL352" s="32">
        <v>157014</v>
      </c>
      <c r="DM352" s="32">
        <v>4058016</v>
      </c>
      <c r="DN352" s="32">
        <v>0</v>
      </c>
      <c r="DP352" s="32">
        <v>585546</v>
      </c>
      <c r="DQ352" s="32">
        <v>11031</v>
      </c>
      <c r="DR352" s="32">
        <v>9690191</v>
      </c>
      <c r="DS352" s="32">
        <v>157014</v>
      </c>
      <c r="DT352" s="32">
        <v>4085018</v>
      </c>
      <c r="DU352" s="32">
        <v>0</v>
      </c>
      <c r="DW352" s="32">
        <v>612203</v>
      </c>
      <c r="DX352" s="38">
        <v>2033</v>
      </c>
      <c r="DY352" s="36">
        <v>9538377</v>
      </c>
      <c r="DZ352" s="36">
        <v>157014</v>
      </c>
      <c r="EA352" s="38">
        <v>4071084</v>
      </c>
      <c r="EB352" s="32">
        <v>0</v>
      </c>
      <c r="ED352" s="32">
        <v>641358</v>
      </c>
      <c r="EE352" s="32">
        <v>1462</v>
      </c>
      <c r="EF352" s="32">
        <v>9402845</v>
      </c>
      <c r="EG352" s="32">
        <v>157014</v>
      </c>
      <c r="EH352" s="32">
        <v>4074819</v>
      </c>
      <c r="EI352" s="32">
        <v>0</v>
      </c>
      <c r="EK352" s="32">
        <v>702028</v>
      </c>
      <c r="EL352" s="32">
        <v>849</v>
      </c>
      <c r="EM352" s="32">
        <v>9189110</v>
      </c>
      <c r="EN352" s="32">
        <v>157014</v>
      </c>
      <c r="EO352" s="32">
        <v>4107644</v>
      </c>
      <c r="EP352" s="32">
        <v>0</v>
      </c>
      <c r="ER352" s="32">
        <v>702028</v>
      </c>
      <c r="ES352" s="32">
        <v>1812</v>
      </c>
      <c r="ET352" s="32">
        <v>7955517</v>
      </c>
      <c r="EU352" s="32">
        <v>423452</v>
      </c>
      <c r="EV352" s="32">
        <v>4298769</v>
      </c>
      <c r="EW352" s="32">
        <v>0</v>
      </c>
      <c r="EY352" s="32">
        <v>702028</v>
      </c>
      <c r="EZ352" s="32">
        <v>277</v>
      </c>
      <c r="FA352" s="32">
        <v>8240011</v>
      </c>
      <c r="FB352" s="32">
        <v>334639</v>
      </c>
      <c r="FC352" s="32">
        <v>4331769</v>
      </c>
      <c r="FD352" s="32">
        <v>0</v>
      </c>
      <c r="FF352" s="32">
        <v>702028</v>
      </c>
      <c r="FG352" s="32">
        <v>1210</v>
      </c>
      <c r="FH352" s="32">
        <v>7112794</v>
      </c>
      <c r="FI352" s="32">
        <v>527288</v>
      </c>
      <c r="FJ352" s="32">
        <v>4342125</v>
      </c>
      <c r="FK352" s="32">
        <v>0</v>
      </c>
      <c r="FM352" s="32">
        <v>715269</v>
      </c>
      <c r="FN352" s="32">
        <v>58</v>
      </c>
      <c r="FO352" s="5">
        <v>7490725</v>
      </c>
      <c r="FP352" s="5">
        <v>505499</v>
      </c>
      <c r="FQ352" s="5">
        <v>4343250</v>
      </c>
      <c r="FR352" s="5">
        <v>0</v>
      </c>
      <c r="FS352" s="5">
        <v>0</v>
      </c>
      <c r="FT352" s="5">
        <v>727874</v>
      </c>
      <c r="FU352" s="5">
        <v>298</v>
      </c>
      <c r="FV352" s="5">
        <v>7724395</v>
      </c>
      <c r="FW352" s="5">
        <v>511083</v>
      </c>
      <c r="FX352" s="5">
        <v>4343550</v>
      </c>
      <c r="FY352" s="5">
        <v>0</v>
      </c>
      <c r="FZ352" s="5">
        <v>0</v>
      </c>
      <c r="GA352" s="5">
        <v>738790</v>
      </c>
      <c r="GB352" s="5">
        <v>441</v>
      </c>
      <c r="GC352" s="5">
        <v>8661138</v>
      </c>
      <c r="GD352" s="5">
        <v>521832</v>
      </c>
      <c r="GE352" s="5">
        <v>3620100</v>
      </c>
      <c r="GF352" s="5">
        <v>0</v>
      </c>
      <c r="GG352" s="5">
        <v>0</v>
      </c>
      <c r="GH352" s="5">
        <v>749603</v>
      </c>
      <c r="GI352" s="5">
        <v>344</v>
      </c>
      <c r="GJ352" s="5">
        <f>INDEX(Sheet1!$D$2:$D$434,MATCH(Data!B352,Sheet1!$B$2:$B$434,0))</f>
        <v>9132608</v>
      </c>
      <c r="GK352" s="5">
        <f>INDEX(Sheet1!$E$2:$E$434,MATCH(Data!B352,Sheet1!$B$2:$B$434,0))</f>
        <v>528582</v>
      </c>
      <c r="GL352" s="5">
        <f>INDEX(Sheet1!$H$2:$H$434,MATCH(Data!B352,Sheet1!$B$2:$B$434,0))</f>
        <v>3621750</v>
      </c>
      <c r="GM352" s="5">
        <f>INDEX(Sheet1!$K$2:$K$434,MATCH(Data!B352,Sheet1!$B$2:$B$434,0))</f>
        <v>0</v>
      </c>
      <c r="GN352" s="5">
        <f>INDEX(Sheet1!$F$2:$F$434,MATCH(Data!B352,Sheet1!$B$2:$B$434,0))</f>
        <v>0</v>
      </c>
      <c r="GO352" s="5">
        <f>INDEX(Sheet1!$I$2:$I$434,MATCH(Data!B352,Sheet1!$B$2:$B$434,0))</f>
        <v>792808</v>
      </c>
      <c r="GP352" s="5">
        <f>INDEX(Sheet1!$J$2:$J$434,MATCH(Data!B352,Sheet1!$B$2:$B$434,0))</f>
        <v>426</v>
      </c>
      <c r="GQ352" s="5">
        <v>8440721</v>
      </c>
      <c r="GR352" s="5">
        <v>543976</v>
      </c>
      <c r="GS352" s="5">
        <v>3615800</v>
      </c>
      <c r="GT352" s="5">
        <v>0</v>
      </c>
      <c r="GU352" s="5">
        <v>0</v>
      </c>
      <c r="GV352" s="5">
        <v>1399537</v>
      </c>
      <c r="GW352" s="5">
        <v>101</v>
      </c>
    </row>
    <row r="353" spans="1:205" ht="12.75">
      <c r="A353" s="32">
        <v>4522</v>
      </c>
      <c r="B353" s="32" t="s">
        <v>432</v>
      </c>
      <c r="C353" s="32">
        <v>1239107</v>
      </c>
      <c r="D353" s="32">
        <v>0</v>
      </c>
      <c r="E353" s="32">
        <v>205300</v>
      </c>
      <c r="F353" s="32">
        <v>0</v>
      </c>
      <c r="G353" s="32">
        <v>0</v>
      </c>
      <c r="H353" s="32">
        <v>0</v>
      </c>
      <c r="I353" s="32">
        <v>0</v>
      </c>
      <c r="J353" s="32">
        <v>1206302</v>
      </c>
      <c r="K353" s="32">
        <v>0</v>
      </c>
      <c r="L353" s="32">
        <v>219493</v>
      </c>
      <c r="M353" s="32">
        <v>0</v>
      </c>
      <c r="N353" s="32">
        <v>0</v>
      </c>
      <c r="O353" s="32">
        <v>0</v>
      </c>
      <c r="P353" s="32">
        <v>0</v>
      </c>
      <c r="Q353" s="32">
        <v>1097408</v>
      </c>
      <c r="R353" s="32">
        <v>0</v>
      </c>
      <c r="S353" s="32">
        <v>216788</v>
      </c>
      <c r="T353" s="32">
        <v>0</v>
      </c>
      <c r="U353" s="32">
        <v>0</v>
      </c>
      <c r="V353" s="32">
        <v>0</v>
      </c>
      <c r="W353" s="32">
        <v>1438</v>
      </c>
      <c r="X353" s="32">
        <v>890000</v>
      </c>
      <c r="Y353" s="32">
        <v>0</v>
      </c>
      <c r="Z353" s="32">
        <v>185220</v>
      </c>
      <c r="AA353" s="32">
        <v>0</v>
      </c>
      <c r="AB353" s="32">
        <v>0</v>
      </c>
      <c r="AC353" s="32">
        <v>0</v>
      </c>
      <c r="AD353" s="32">
        <v>3101</v>
      </c>
      <c r="AE353" s="32">
        <v>945843</v>
      </c>
      <c r="AF353" s="32">
        <v>0</v>
      </c>
      <c r="AG353" s="32">
        <v>185420</v>
      </c>
      <c r="AH353" s="32">
        <v>0</v>
      </c>
      <c r="AI353" s="32">
        <v>0</v>
      </c>
      <c r="AJ353" s="32">
        <v>0</v>
      </c>
      <c r="AK353" s="32">
        <v>0</v>
      </c>
      <c r="AL353" s="32">
        <v>1236225</v>
      </c>
      <c r="AM353" s="32">
        <v>0</v>
      </c>
      <c r="AN353" s="32">
        <v>182000</v>
      </c>
      <c r="AO353" s="32">
        <v>0</v>
      </c>
      <c r="AP353" s="32">
        <v>0</v>
      </c>
      <c r="AQ353" s="32">
        <v>0</v>
      </c>
      <c r="AR353" s="32">
        <v>0</v>
      </c>
      <c r="AS353" s="32">
        <v>1375604</v>
      </c>
      <c r="AT353" s="32">
        <v>0</v>
      </c>
      <c r="AU353" s="32">
        <v>183900</v>
      </c>
      <c r="AV353" s="32">
        <v>0</v>
      </c>
      <c r="AW353" s="32">
        <v>0</v>
      </c>
      <c r="AX353" s="32">
        <v>0</v>
      </c>
      <c r="AY353" s="32">
        <v>0</v>
      </c>
      <c r="AZ353" s="32">
        <v>1484047</v>
      </c>
      <c r="BA353" s="32">
        <v>0</v>
      </c>
      <c r="BB353" s="32">
        <v>183976</v>
      </c>
      <c r="BC353" s="32">
        <v>0</v>
      </c>
      <c r="BD353" s="32">
        <v>0</v>
      </c>
      <c r="BE353" s="32">
        <v>0</v>
      </c>
      <c r="BF353" s="32">
        <v>0</v>
      </c>
      <c r="BG353" s="32">
        <v>1797627</v>
      </c>
      <c r="BH353" s="32">
        <v>0</v>
      </c>
      <c r="BI353" s="32">
        <v>183794</v>
      </c>
      <c r="BJ353" s="32">
        <v>0</v>
      </c>
      <c r="BK353" s="32">
        <v>0</v>
      </c>
      <c r="BL353" s="32">
        <v>0</v>
      </c>
      <c r="BM353" s="32">
        <v>0</v>
      </c>
      <c r="BN353" s="32">
        <v>1884368</v>
      </c>
      <c r="BO353" s="32">
        <v>0</v>
      </c>
      <c r="BP353" s="32">
        <v>127529</v>
      </c>
      <c r="BQ353" s="32">
        <v>0</v>
      </c>
      <c r="BR353" s="32">
        <v>0</v>
      </c>
      <c r="BS353" s="32">
        <v>0</v>
      </c>
      <c r="BT353" s="32">
        <v>0</v>
      </c>
      <c r="BU353" s="32">
        <v>1983247</v>
      </c>
      <c r="BV353" s="32">
        <v>0</v>
      </c>
      <c r="BW353" s="32">
        <v>0</v>
      </c>
      <c r="BX353" s="32">
        <v>0</v>
      </c>
      <c r="BY353" s="32">
        <v>0</v>
      </c>
      <c r="BZ353" s="32">
        <v>0</v>
      </c>
      <c r="CA353" s="32">
        <v>0</v>
      </c>
      <c r="CB353" s="32">
        <v>2074828</v>
      </c>
      <c r="CC353" s="32">
        <v>0</v>
      </c>
      <c r="CD353" s="32">
        <v>0</v>
      </c>
      <c r="CE353" s="32">
        <v>0</v>
      </c>
      <c r="CF353" s="32">
        <v>0</v>
      </c>
      <c r="CG353" s="32">
        <v>0</v>
      </c>
      <c r="CH353" s="32">
        <v>0</v>
      </c>
      <c r="CI353" s="32">
        <v>2089354</v>
      </c>
      <c r="CJ353" s="32">
        <v>35479</v>
      </c>
      <c r="CL353" s="32">
        <v>0</v>
      </c>
      <c r="CO353" s="32">
        <v>0</v>
      </c>
      <c r="CP353" s="32">
        <v>2152077</v>
      </c>
      <c r="CQ353" s="32">
        <v>42716</v>
      </c>
      <c r="CS353" s="32">
        <v>0</v>
      </c>
      <c r="CV353" s="32">
        <v>0</v>
      </c>
      <c r="CW353" s="32">
        <v>2235332</v>
      </c>
      <c r="CX353" s="32">
        <v>42716</v>
      </c>
      <c r="CZ353" s="32">
        <v>0</v>
      </c>
      <c r="DB353" s="32">
        <v>80212</v>
      </c>
      <c r="DC353" s="32">
        <v>0</v>
      </c>
      <c r="DD353" s="32">
        <v>2400227</v>
      </c>
      <c r="DE353" s="32">
        <v>42716</v>
      </c>
      <c r="DG353" s="32">
        <v>0</v>
      </c>
      <c r="DI353" s="32">
        <v>84392</v>
      </c>
      <c r="DK353" s="32">
        <v>2340897</v>
      </c>
      <c r="DL353" s="32">
        <v>42716</v>
      </c>
      <c r="DN353" s="32">
        <v>0</v>
      </c>
      <c r="DP353" s="32">
        <v>34418</v>
      </c>
      <c r="DR353" s="32">
        <v>2265821</v>
      </c>
      <c r="DS353" s="32">
        <v>42716</v>
      </c>
      <c r="DU353" s="32">
        <v>0</v>
      </c>
      <c r="DW353" s="32">
        <v>51192</v>
      </c>
      <c r="DX353" s="35"/>
      <c r="DY353" s="36">
        <v>2528508</v>
      </c>
      <c r="DZ353" s="36">
        <v>35478</v>
      </c>
      <c r="EA353" s="35"/>
      <c r="EB353" s="32">
        <v>0</v>
      </c>
      <c r="ED353" s="32">
        <v>33092</v>
      </c>
      <c r="EF353" s="32">
        <v>2554378</v>
      </c>
      <c r="EG353" s="32">
        <v>35478</v>
      </c>
      <c r="EI353" s="32">
        <v>0</v>
      </c>
      <c r="EK353" s="32">
        <v>31700</v>
      </c>
      <c r="EM353" s="32">
        <v>2762842</v>
      </c>
      <c r="EN353" s="32">
        <v>34783</v>
      </c>
      <c r="EP353" s="32">
        <v>0</v>
      </c>
      <c r="ER353" s="32">
        <v>31411</v>
      </c>
      <c r="ET353" s="32">
        <v>2918059</v>
      </c>
      <c r="EW353" s="32">
        <v>0</v>
      </c>
      <c r="EY353" s="32">
        <v>31618</v>
      </c>
      <c r="FA353" s="32">
        <v>3081420</v>
      </c>
      <c r="FD353" s="32">
        <v>0</v>
      </c>
      <c r="FF353" s="32">
        <v>20000</v>
      </c>
      <c r="FH353" s="32">
        <v>3356532</v>
      </c>
      <c r="FI353" s="32"/>
      <c r="FJ353" s="32"/>
      <c r="FK353" s="32">
        <v>0</v>
      </c>
      <c r="FM353" s="32">
        <v>20000</v>
      </c>
      <c r="FO353" s="5">
        <v>3356532</v>
      </c>
      <c r="FP353" s="5">
        <v>0</v>
      </c>
      <c r="FQ353" s="5">
        <v>0</v>
      </c>
      <c r="FR353" s="5">
        <v>0</v>
      </c>
      <c r="FS353" s="5">
        <v>0</v>
      </c>
      <c r="FT353" s="5">
        <v>20000</v>
      </c>
      <c r="FU353" s="5">
        <v>0</v>
      </c>
      <c r="FV353" s="5">
        <v>3356532</v>
      </c>
      <c r="FW353" s="5">
        <v>0</v>
      </c>
      <c r="FX353" s="5">
        <v>0</v>
      </c>
      <c r="FY353" s="5">
        <v>0</v>
      </c>
      <c r="FZ353" s="5">
        <v>0</v>
      </c>
      <c r="GA353" s="5">
        <v>20000</v>
      </c>
      <c r="GB353" s="5">
        <v>0</v>
      </c>
      <c r="GC353" s="5">
        <v>3356532</v>
      </c>
      <c r="GD353" s="5">
        <v>0</v>
      </c>
      <c r="GE353" s="5">
        <v>0</v>
      </c>
      <c r="GF353" s="5">
        <v>0</v>
      </c>
      <c r="GG353" s="5">
        <v>0</v>
      </c>
      <c r="GH353" s="5">
        <v>30000</v>
      </c>
      <c r="GI353" s="5">
        <v>0</v>
      </c>
      <c r="GJ353" s="5">
        <f>INDEX(Sheet1!$D$2:$D$434,MATCH(Data!B353,Sheet1!$B$2:$B$434,0))</f>
        <v>3516532</v>
      </c>
      <c r="GK353" s="5">
        <f>INDEX(Sheet1!$E$2:$E$434,MATCH(Data!B353,Sheet1!$B$2:$B$434,0))</f>
        <v>0</v>
      </c>
      <c r="GL353" s="5">
        <f>INDEX(Sheet1!$H$2:$H$434,MATCH(Data!B353,Sheet1!$B$2:$B$434,0))</f>
        <v>0</v>
      </c>
      <c r="GM353" s="5">
        <f>INDEX(Sheet1!$K$2:$K$434,MATCH(Data!B353,Sheet1!$B$2:$B$434,0))</f>
        <v>0</v>
      </c>
      <c r="GN353" s="5">
        <f>INDEX(Sheet1!$F$2:$F$434,MATCH(Data!B353,Sheet1!$B$2:$B$434,0))</f>
        <v>0</v>
      </c>
      <c r="GO353" s="5">
        <f>INDEX(Sheet1!$I$2:$I$434,MATCH(Data!B353,Sheet1!$B$2:$B$434,0))</f>
        <v>20000</v>
      </c>
      <c r="GP353" s="5">
        <f>INDEX(Sheet1!$J$2:$J$434,MATCH(Data!B353,Sheet1!$B$2:$B$434,0))</f>
        <v>0</v>
      </c>
      <c r="GQ353" s="5">
        <v>3601543</v>
      </c>
      <c r="GR353" s="5">
        <v>0</v>
      </c>
      <c r="GS353" s="5">
        <v>20000</v>
      </c>
      <c r="GT353" s="5">
        <v>0</v>
      </c>
      <c r="GU353" s="5">
        <v>0</v>
      </c>
      <c r="GV353" s="5">
        <v>0</v>
      </c>
      <c r="GW353" s="5">
        <v>0</v>
      </c>
    </row>
    <row r="354" spans="1:205" ht="12.75">
      <c r="A354" s="32">
        <v>5457</v>
      </c>
      <c r="B354" s="32" t="s">
        <v>433</v>
      </c>
      <c r="C354" s="32">
        <v>4766224</v>
      </c>
      <c r="D354" s="32">
        <v>0</v>
      </c>
      <c r="E354" s="32">
        <v>295640</v>
      </c>
      <c r="F354" s="32">
        <v>0</v>
      </c>
      <c r="G354" s="32">
        <v>0</v>
      </c>
      <c r="H354" s="32">
        <v>0</v>
      </c>
      <c r="I354" s="32">
        <v>0</v>
      </c>
      <c r="J354" s="32">
        <v>4769920</v>
      </c>
      <c r="K354" s="32">
        <v>0</v>
      </c>
      <c r="L354" s="32">
        <v>330228</v>
      </c>
      <c r="M354" s="32">
        <v>0</v>
      </c>
      <c r="N354" s="32">
        <v>0</v>
      </c>
      <c r="O354" s="32">
        <v>0</v>
      </c>
      <c r="P354" s="32">
        <v>0</v>
      </c>
      <c r="Q354" s="32">
        <v>4630324</v>
      </c>
      <c r="R354" s="32">
        <v>0</v>
      </c>
      <c r="S354" s="32">
        <v>338560</v>
      </c>
      <c r="T354" s="32">
        <v>0</v>
      </c>
      <c r="U354" s="32">
        <v>0</v>
      </c>
      <c r="V354" s="32">
        <v>0</v>
      </c>
      <c r="W354" s="32">
        <v>314.89</v>
      </c>
      <c r="X354" s="32">
        <v>3664208</v>
      </c>
      <c r="Y354" s="32">
        <v>0</v>
      </c>
      <c r="Z354" s="32">
        <v>335613</v>
      </c>
      <c r="AA354" s="32">
        <v>0</v>
      </c>
      <c r="AB354" s="32">
        <v>0</v>
      </c>
      <c r="AC354" s="32">
        <v>0</v>
      </c>
      <c r="AD354" s="32">
        <v>948</v>
      </c>
      <c r="AE354" s="32">
        <v>3675339</v>
      </c>
      <c r="AF354" s="32">
        <v>0</v>
      </c>
      <c r="AG354" s="32">
        <v>335613</v>
      </c>
      <c r="AH354" s="32">
        <v>0</v>
      </c>
      <c r="AI354" s="32">
        <v>0</v>
      </c>
      <c r="AJ354" s="32">
        <v>0</v>
      </c>
      <c r="AK354" s="32">
        <v>533</v>
      </c>
      <c r="AL354" s="32">
        <v>4220861</v>
      </c>
      <c r="AM354" s="32">
        <v>0</v>
      </c>
      <c r="AN354" s="32">
        <v>327128</v>
      </c>
      <c r="AO354" s="32">
        <v>0</v>
      </c>
      <c r="AP354" s="32">
        <v>0</v>
      </c>
      <c r="AQ354" s="32">
        <v>0</v>
      </c>
      <c r="AR354" s="32">
        <v>0</v>
      </c>
      <c r="AS354" s="32">
        <v>4785799</v>
      </c>
      <c r="AT354" s="32">
        <v>0</v>
      </c>
      <c r="AU354" s="32">
        <v>316040</v>
      </c>
      <c r="AV354" s="32">
        <v>0</v>
      </c>
      <c r="AW354" s="32">
        <v>0</v>
      </c>
      <c r="AX354" s="32">
        <v>0</v>
      </c>
      <c r="AY354" s="32">
        <v>0</v>
      </c>
      <c r="AZ354" s="32">
        <v>4945930</v>
      </c>
      <c r="BA354" s="32">
        <v>0</v>
      </c>
      <c r="BB354" s="32">
        <v>318208</v>
      </c>
      <c r="BC354" s="32">
        <v>0</v>
      </c>
      <c r="BD354" s="32">
        <v>0</v>
      </c>
      <c r="BE354" s="32">
        <v>0</v>
      </c>
      <c r="BF354" s="32">
        <v>0</v>
      </c>
      <c r="BG354" s="32">
        <v>5229110</v>
      </c>
      <c r="BH354" s="32">
        <v>0</v>
      </c>
      <c r="BI354" s="32">
        <v>996791</v>
      </c>
      <c r="BJ354" s="32">
        <v>0</v>
      </c>
      <c r="BK354" s="32">
        <v>0</v>
      </c>
      <c r="BL354" s="32">
        <v>0</v>
      </c>
      <c r="BM354" s="32">
        <v>1477.68</v>
      </c>
      <c r="BN354" s="32">
        <v>6077166</v>
      </c>
      <c r="BO354" s="32">
        <v>0</v>
      </c>
      <c r="BP354" s="32">
        <v>835010</v>
      </c>
      <c r="BQ354" s="32">
        <v>0</v>
      </c>
      <c r="BR354" s="32">
        <v>0</v>
      </c>
      <c r="BS354" s="32">
        <v>12000</v>
      </c>
      <c r="BT354" s="32">
        <v>1897.79</v>
      </c>
      <c r="BU354" s="32">
        <v>6269951</v>
      </c>
      <c r="BV354" s="32">
        <v>0</v>
      </c>
      <c r="BW354" s="32">
        <v>882138</v>
      </c>
      <c r="BX354" s="32">
        <v>0</v>
      </c>
      <c r="BY354" s="32">
        <v>0</v>
      </c>
      <c r="BZ354" s="32">
        <v>12000</v>
      </c>
      <c r="CA354" s="32">
        <v>209</v>
      </c>
      <c r="CB354" s="32">
        <v>6674558</v>
      </c>
      <c r="CC354" s="32">
        <v>0</v>
      </c>
      <c r="CD354" s="32">
        <v>858165</v>
      </c>
      <c r="CE354" s="32">
        <v>0</v>
      </c>
      <c r="CF354" s="32">
        <v>0</v>
      </c>
      <c r="CG354" s="32">
        <v>13300</v>
      </c>
      <c r="CH354" s="32">
        <v>664</v>
      </c>
      <c r="CI354" s="32">
        <v>6134935</v>
      </c>
      <c r="CJ354" s="32">
        <v>91430</v>
      </c>
      <c r="CK354" s="32">
        <v>829159</v>
      </c>
      <c r="CL354" s="32">
        <v>0</v>
      </c>
      <c r="CN354" s="32">
        <v>14600</v>
      </c>
      <c r="CO354" s="32">
        <v>0</v>
      </c>
      <c r="CP354" s="32">
        <v>6265971</v>
      </c>
      <c r="CQ354" s="32">
        <v>78785</v>
      </c>
      <c r="CR354" s="32">
        <v>787864</v>
      </c>
      <c r="CS354" s="32">
        <v>0</v>
      </c>
      <c r="CU354" s="32">
        <v>16898</v>
      </c>
      <c r="CV354" s="32">
        <v>243</v>
      </c>
      <c r="CW354" s="32">
        <v>7174555</v>
      </c>
      <c r="CX354" s="32">
        <v>88410</v>
      </c>
      <c r="CY354" s="32">
        <v>776645</v>
      </c>
      <c r="CZ354" s="32">
        <v>0</v>
      </c>
      <c r="DB354" s="32">
        <v>20049</v>
      </c>
      <c r="DC354" s="32">
        <v>0</v>
      </c>
      <c r="DD354" s="32">
        <v>7481666</v>
      </c>
      <c r="DE354" s="32">
        <v>88773</v>
      </c>
      <c r="DF354" s="32">
        <v>748997</v>
      </c>
      <c r="DG354" s="32">
        <v>0</v>
      </c>
      <c r="DI354" s="32">
        <v>53668</v>
      </c>
      <c r="DJ354" s="32">
        <v>4985</v>
      </c>
      <c r="DK354" s="32">
        <v>8158159</v>
      </c>
      <c r="DL354" s="32">
        <v>95363</v>
      </c>
      <c r="DM354" s="32">
        <v>748405</v>
      </c>
      <c r="DN354" s="32">
        <v>0</v>
      </c>
      <c r="DP354" s="32">
        <v>72020</v>
      </c>
      <c r="DQ354" s="32">
        <v>116</v>
      </c>
      <c r="DR354" s="32">
        <v>8600197</v>
      </c>
      <c r="DS354" s="32">
        <v>103680</v>
      </c>
      <c r="DT354" s="32">
        <v>754855</v>
      </c>
      <c r="DU354" s="32">
        <v>0</v>
      </c>
      <c r="DW354" s="32">
        <v>75112</v>
      </c>
      <c r="DX354" s="38">
        <v>2</v>
      </c>
      <c r="DY354" s="36">
        <v>7984527</v>
      </c>
      <c r="DZ354" s="36">
        <v>106720</v>
      </c>
      <c r="EA354" s="38">
        <v>749033</v>
      </c>
      <c r="EB354" s="32">
        <v>0</v>
      </c>
      <c r="ED354" s="32">
        <v>66100</v>
      </c>
      <c r="EE354" s="32">
        <v>360</v>
      </c>
      <c r="EF354" s="32">
        <v>8204528</v>
      </c>
      <c r="EG354" s="32">
        <v>109455</v>
      </c>
      <c r="EH354" s="32">
        <v>747683</v>
      </c>
      <c r="EI354" s="32">
        <v>0</v>
      </c>
      <c r="EK354" s="32">
        <v>161344</v>
      </c>
      <c r="EL354" s="32">
        <v>186</v>
      </c>
      <c r="EM354" s="32">
        <v>8608492</v>
      </c>
      <c r="EN354" s="32">
        <v>103306</v>
      </c>
      <c r="EO354" s="32">
        <v>746999</v>
      </c>
      <c r="EP354" s="32">
        <v>0</v>
      </c>
      <c r="ER354" s="32">
        <v>161344</v>
      </c>
      <c r="ET354" s="32">
        <v>8432439</v>
      </c>
      <c r="EU354" s="32">
        <v>194628</v>
      </c>
      <c r="EV354" s="32">
        <v>749605</v>
      </c>
      <c r="EW354" s="32">
        <v>0</v>
      </c>
      <c r="EY354" s="32">
        <v>161344</v>
      </c>
      <c r="FA354" s="32">
        <v>9143035</v>
      </c>
      <c r="FB354" s="32">
        <v>190368</v>
      </c>
      <c r="FC354" s="32">
        <v>707063</v>
      </c>
      <c r="FD354" s="32">
        <v>0</v>
      </c>
      <c r="FF354" s="32">
        <v>118418</v>
      </c>
      <c r="FH354" s="32">
        <v>8930809</v>
      </c>
      <c r="FI354" s="32">
        <v>191868</v>
      </c>
      <c r="FJ354" s="32">
        <v>707935</v>
      </c>
      <c r="FK354" s="32">
        <v>0</v>
      </c>
      <c r="FM354" s="32">
        <v>118418</v>
      </c>
      <c r="FO354" s="5">
        <v>9091419</v>
      </c>
      <c r="FP354" s="5">
        <v>143993</v>
      </c>
      <c r="FQ354" s="5">
        <v>712020</v>
      </c>
      <c r="FR354" s="5">
        <v>0</v>
      </c>
      <c r="FS354" s="5">
        <v>0</v>
      </c>
      <c r="FT354" s="5">
        <v>118418</v>
      </c>
      <c r="FU354" s="5">
        <v>0</v>
      </c>
      <c r="FV354" s="5">
        <v>8903085</v>
      </c>
      <c r="FW354" s="5">
        <v>263134</v>
      </c>
      <c r="FX354" s="5">
        <v>714260</v>
      </c>
      <c r="FY354" s="5">
        <v>0</v>
      </c>
      <c r="FZ354" s="5">
        <v>0</v>
      </c>
      <c r="GA354" s="5">
        <v>118418</v>
      </c>
      <c r="GB354" s="5">
        <v>0</v>
      </c>
      <c r="GC354" s="5">
        <v>9257459</v>
      </c>
      <c r="GD354" s="5">
        <v>643711.25</v>
      </c>
      <c r="GE354" s="5">
        <v>320446.9</v>
      </c>
      <c r="GF354" s="5">
        <v>0</v>
      </c>
      <c r="GG354" s="5">
        <v>0</v>
      </c>
      <c r="GH354" s="5">
        <v>176711.5</v>
      </c>
      <c r="GI354" s="5">
        <v>0</v>
      </c>
      <c r="GJ354" s="5">
        <f>INDEX(Sheet1!$D$2:$D$434,MATCH(Data!B354,Sheet1!$B$2:$B$434,0))</f>
        <v>9460202</v>
      </c>
      <c r="GK354" s="5">
        <f>INDEX(Sheet1!$E$2:$E$434,MATCH(Data!B354,Sheet1!$B$2:$B$434,0))</f>
        <v>650641</v>
      </c>
      <c r="GL354" s="5">
        <f>INDEX(Sheet1!$H$2:$H$434,MATCH(Data!B354,Sheet1!$B$2:$B$434,0))</f>
        <v>324000</v>
      </c>
      <c r="GM354" s="5">
        <f>INDEX(Sheet1!$K$2:$K$434,MATCH(Data!B354,Sheet1!$B$2:$B$434,0))</f>
        <v>0</v>
      </c>
      <c r="GN354" s="5">
        <f>INDEX(Sheet1!$F$2:$F$434,MATCH(Data!B354,Sheet1!$B$2:$B$434,0))</f>
        <v>0</v>
      </c>
      <c r="GO354" s="5">
        <f>INDEX(Sheet1!$I$2:$I$434,MATCH(Data!B354,Sheet1!$B$2:$B$434,0))</f>
        <v>176712</v>
      </c>
      <c r="GP354" s="5">
        <f>INDEX(Sheet1!$J$2:$J$434,MATCH(Data!B354,Sheet1!$B$2:$B$434,0))</f>
        <v>0</v>
      </c>
      <c r="GQ354" s="5">
        <v>9175787</v>
      </c>
      <c r="GR354" s="5">
        <v>651917</v>
      </c>
      <c r="GS354" s="5">
        <v>1900000</v>
      </c>
      <c r="GT354" s="5">
        <v>0</v>
      </c>
      <c r="GU354" s="5">
        <v>0</v>
      </c>
      <c r="GV354" s="5">
        <v>176712</v>
      </c>
      <c r="GW354" s="5">
        <v>0</v>
      </c>
    </row>
    <row r="355" spans="1:205" ht="12.75">
      <c r="A355" s="32">
        <v>2485</v>
      </c>
      <c r="B355" s="32" t="s">
        <v>434</v>
      </c>
      <c r="C355" s="32">
        <v>1734439</v>
      </c>
      <c r="D355" s="32">
        <v>0</v>
      </c>
      <c r="E355" s="32">
        <v>136357</v>
      </c>
      <c r="F355" s="32">
        <v>0</v>
      </c>
      <c r="G355" s="32">
        <v>0</v>
      </c>
      <c r="H355" s="32">
        <v>0</v>
      </c>
      <c r="I355" s="32">
        <v>0</v>
      </c>
      <c r="J355" s="32">
        <v>1604972</v>
      </c>
      <c r="K355" s="32">
        <v>0</v>
      </c>
      <c r="L355" s="32">
        <v>130807</v>
      </c>
      <c r="M355" s="32">
        <v>0</v>
      </c>
      <c r="N355" s="32">
        <v>0</v>
      </c>
      <c r="O355" s="32">
        <v>0</v>
      </c>
      <c r="P355" s="32">
        <v>0</v>
      </c>
      <c r="Q355" s="32">
        <v>1565901</v>
      </c>
      <c r="R355" s="32">
        <v>0</v>
      </c>
      <c r="S355" s="32">
        <v>131750</v>
      </c>
      <c r="T355" s="32">
        <v>0</v>
      </c>
      <c r="U355" s="32">
        <v>0</v>
      </c>
      <c r="V355" s="32">
        <v>0</v>
      </c>
      <c r="W355" s="32">
        <v>0</v>
      </c>
      <c r="X355" s="32">
        <v>1222373</v>
      </c>
      <c r="Y355" s="32">
        <v>0</v>
      </c>
      <c r="Z355" s="32">
        <v>132153</v>
      </c>
      <c r="AA355" s="32">
        <v>0</v>
      </c>
      <c r="AB355" s="32">
        <v>0</v>
      </c>
      <c r="AC355" s="32">
        <v>0</v>
      </c>
      <c r="AD355" s="32">
        <v>1320</v>
      </c>
      <c r="AE355" s="32">
        <v>1099299</v>
      </c>
      <c r="AF355" s="32">
        <v>0</v>
      </c>
      <c r="AG355" s="32">
        <v>119715</v>
      </c>
      <c r="AH355" s="32">
        <v>0</v>
      </c>
      <c r="AI355" s="32">
        <v>0</v>
      </c>
      <c r="AJ355" s="32">
        <v>0</v>
      </c>
      <c r="AK355" s="32">
        <v>0</v>
      </c>
      <c r="AL355" s="32">
        <v>1383557</v>
      </c>
      <c r="AM355" s="32">
        <v>0</v>
      </c>
      <c r="AN355" s="32">
        <v>0</v>
      </c>
      <c r="AO355" s="32">
        <v>0</v>
      </c>
      <c r="AP355" s="32">
        <v>0</v>
      </c>
      <c r="AQ355" s="32">
        <v>0</v>
      </c>
      <c r="AR355" s="32">
        <v>0</v>
      </c>
      <c r="AS355" s="32">
        <v>1291490</v>
      </c>
      <c r="AT355" s="32">
        <v>0</v>
      </c>
      <c r="AU355" s="32">
        <v>0</v>
      </c>
      <c r="AV355" s="32">
        <v>0</v>
      </c>
      <c r="AW355" s="32">
        <v>0</v>
      </c>
      <c r="AX355" s="32">
        <v>0</v>
      </c>
      <c r="AY355" s="32">
        <v>0</v>
      </c>
      <c r="AZ355" s="32">
        <v>1395188</v>
      </c>
      <c r="BA355" s="32">
        <v>0</v>
      </c>
      <c r="BB355" s="32">
        <v>0</v>
      </c>
      <c r="BC355" s="32">
        <v>0</v>
      </c>
      <c r="BD355" s="32">
        <v>0</v>
      </c>
      <c r="BE355" s="32">
        <v>0</v>
      </c>
      <c r="BF355" s="32">
        <v>0</v>
      </c>
      <c r="BG355" s="32">
        <v>1283542</v>
      </c>
      <c r="BH355" s="32">
        <v>0</v>
      </c>
      <c r="BI355" s="32">
        <v>0</v>
      </c>
      <c r="BJ355" s="32">
        <v>0</v>
      </c>
      <c r="BK355" s="32">
        <v>0</v>
      </c>
      <c r="BL355" s="32">
        <v>0</v>
      </c>
      <c r="BM355" s="32">
        <v>0</v>
      </c>
      <c r="BN355" s="32">
        <v>1212416</v>
      </c>
      <c r="BO355" s="32">
        <v>0</v>
      </c>
      <c r="BP355" s="32">
        <v>0</v>
      </c>
      <c r="BQ355" s="32">
        <v>0</v>
      </c>
      <c r="BR355" s="32">
        <v>0</v>
      </c>
      <c r="BS355" s="32">
        <v>0</v>
      </c>
      <c r="BT355" s="32">
        <v>0</v>
      </c>
      <c r="BU355" s="32">
        <v>1225484</v>
      </c>
      <c r="BV355" s="32">
        <v>0</v>
      </c>
      <c r="BW355" s="32">
        <v>0</v>
      </c>
      <c r="BX355" s="32">
        <v>0</v>
      </c>
      <c r="BY355" s="32">
        <v>0</v>
      </c>
      <c r="BZ355" s="32">
        <v>0</v>
      </c>
      <c r="CA355" s="32">
        <v>0</v>
      </c>
      <c r="CB355" s="32">
        <v>1399034</v>
      </c>
      <c r="CC355" s="32">
        <v>0</v>
      </c>
      <c r="CD355" s="32">
        <v>0</v>
      </c>
      <c r="CE355" s="32">
        <v>0</v>
      </c>
      <c r="CF355" s="32">
        <v>0</v>
      </c>
      <c r="CG355" s="32">
        <v>0</v>
      </c>
      <c r="CH355" s="32">
        <v>0</v>
      </c>
      <c r="CI355" s="32">
        <v>1454988</v>
      </c>
      <c r="CL355" s="32">
        <v>0</v>
      </c>
      <c r="CO355" s="32">
        <v>0</v>
      </c>
      <c r="CP355" s="32">
        <v>1480373</v>
      </c>
      <c r="CS355" s="32">
        <v>0</v>
      </c>
      <c r="CV355" s="32">
        <v>0</v>
      </c>
      <c r="CW355" s="32">
        <v>1555183</v>
      </c>
      <c r="CZ355" s="32">
        <v>0</v>
      </c>
      <c r="DC355" s="32">
        <v>0</v>
      </c>
      <c r="DD355" s="32">
        <v>1778263</v>
      </c>
      <c r="DG355" s="32">
        <v>0</v>
      </c>
      <c r="DK355" s="32">
        <v>1854228</v>
      </c>
      <c r="DN355" s="32">
        <v>0</v>
      </c>
      <c r="DR355" s="32">
        <v>1909257</v>
      </c>
      <c r="DU355" s="32">
        <v>0</v>
      </c>
      <c r="DX355" s="35"/>
      <c r="DY355" s="36">
        <v>1949082</v>
      </c>
      <c r="DZ355" s="37"/>
      <c r="EA355" s="35"/>
      <c r="EB355" s="32">
        <v>0</v>
      </c>
      <c r="EF355" s="32">
        <v>1970151</v>
      </c>
      <c r="EI355" s="32">
        <v>0</v>
      </c>
      <c r="EM355" s="32">
        <v>1972073</v>
      </c>
      <c r="EP355" s="32">
        <v>0</v>
      </c>
      <c r="ET355" s="32">
        <v>2051377</v>
      </c>
      <c r="EW355" s="32">
        <v>0</v>
      </c>
      <c r="FA355" s="32">
        <v>1995724</v>
      </c>
      <c r="FB355" s="32">
        <v>44700</v>
      </c>
      <c r="FD355" s="32">
        <v>0</v>
      </c>
      <c r="FF355" s="32">
        <v>35000</v>
      </c>
      <c r="FH355" s="32">
        <v>2064629</v>
      </c>
      <c r="FI355" s="32">
        <v>610326</v>
      </c>
      <c r="FJ355" s="32"/>
      <c r="FK355" s="32">
        <v>0</v>
      </c>
      <c r="FM355" s="32">
        <v>40000</v>
      </c>
      <c r="FO355" s="5">
        <v>2066304</v>
      </c>
      <c r="FP355" s="5">
        <v>664950</v>
      </c>
      <c r="FQ355" s="5">
        <v>242017</v>
      </c>
      <c r="FR355" s="5">
        <v>0</v>
      </c>
      <c r="FS355" s="5">
        <v>0</v>
      </c>
      <c r="FT355" s="5">
        <v>45000</v>
      </c>
      <c r="FU355" s="5">
        <v>0</v>
      </c>
      <c r="FV355" s="5">
        <v>1984912</v>
      </c>
      <c r="FW355" s="5">
        <v>106700</v>
      </c>
      <c r="FX355" s="5">
        <v>945817</v>
      </c>
      <c r="FY355" s="5">
        <v>0</v>
      </c>
      <c r="FZ355" s="5">
        <v>0</v>
      </c>
      <c r="GA355" s="5">
        <v>100000</v>
      </c>
      <c r="GB355" s="5">
        <v>0</v>
      </c>
      <c r="GC355" s="5">
        <v>1522931</v>
      </c>
      <c r="GD355" s="5">
        <v>106700</v>
      </c>
      <c r="GE355" s="5">
        <v>1529100</v>
      </c>
      <c r="GF355" s="5">
        <v>0</v>
      </c>
      <c r="GG355" s="5">
        <v>0</v>
      </c>
      <c r="GH355" s="5">
        <v>100000</v>
      </c>
      <c r="GI355" s="5">
        <v>0</v>
      </c>
      <c r="GJ355" s="5">
        <f>INDEX(Sheet1!$D$2:$D$434,MATCH(Data!B355,Sheet1!$B$2:$B$434,0))</f>
        <v>1780853</v>
      </c>
      <c r="GK355" s="5">
        <f>INDEX(Sheet1!$E$2:$E$434,MATCH(Data!B355,Sheet1!$B$2:$B$434,0))</f>
        <v>106700</v>
      </c>
      <c r="GL355" s="5">
        <f>INDEX(Sheet1!$H$2:$H$434,MATCH(Data!B355,Sheet1!$B$2:$B$434,0))</f>
        <v>1636700</v>
      </c>
      <c r="GM355" s="5">
        <f>INDEX(Sheet1!$K$2:$K$434,MATCH(Data!B355,Sheet1!$B$2:$B$434,0))</f>
        <v>0</v>
      </c>
      <c r="GN355" s="5">
        <f>INDEX(Sheet1!$F$2:$F$434,MATCH(Data!B355,Sheet1!$B$2:$B$434,0))</f>
        <v>0</v>
      </c>
      <c r="GO355" s="5">
        <f>INDEX(Sheet1!$I$2:$I$434,MATCH(Data!B355,Sheet1!$B$2:$B$434,0))</f>
        <v>35000</v>
      </c>
      <c r="GP355" s="5">
        <f>INDEX(Sheet1!$J$2:$J$434,MATCH(Data!B355,Sheet1!$B$2:$B$434,0))</f>
        <v>0</v>
      </c>
      <c r="GQ355" s="5">
        <v>1742283</v>
      </c>
      <c r="GR355" s="5">
        <v>106700</v>
      </c>
      <c r="GS355" s="5">
        <v>1650000</v>
      </c>
      <c r="GT355" s="5">
        <v>0</v>
      </c>
      <c r="GU355" s="5">
        <v>0</v>
      </c>
      <c r="GV355" s="5">
        <v>60000</v>
      </c>
      <c r="GW355" s="5">
        <v>0</v>
      </c>
    </row>
    <row r="356" spans="1:205" ht="12.75">
      <c r="A356" s="32">
        <v>5460</v>
      </c>
      <c r="B356" s="32" t="s">
        <v>435</v>
      </c>
      <c r="C356" s="32">
        <v>4814902</v>
      </c>
      <c r="D356" s="32">
        <v>0</v>
      </c>
      <c r="E356" s="32">
        <v>409940</v>
      </c>
      <c r="F356" s="32">
        <v>0</v>
      </c>
      <c r="G356" s="32">
        <v>25000</v>
      </c>
      <c r="H356" s="32">
        <v>0</v>
      </c>
      <c r="I356" s="32">
        <v>0</v>
      </c>
      <c r="J356" s="32">
        <v>4794915</v>
      </c>
      <c r="K356" s="32">
        <v>0</v>
      </c>
      <c r="L356" s="32">
        <v>420744</v>
      </c>
      <c r="M356" s="32">
        <v>0</v>
      </c>
      <c r="N356" s="32">
        <v>25000</v>
      </c>
      <c r="O356" s="32">
        <v>0</v>
      </c>
      <c r="P356" s="32">
        <v>0</v>
      </c>
      <c r="Q356" s="32">
        <v>4606977</v>
      </c>
      <c r="R356" s="32">
        <v>0</v>
      </c>
      <c r="S356" s="32">
        <v>426569</v>
      </c>
      <c r="T356" s="32">
        <v>0</v>
      </c>
      <c r="U356" s="32">
        <v>0</v>
      </c>
      <c r="V356" s="32">
        <v>0</v>
      </c>
      <c r="W356" s="32">
        <v>0</v>
      </c>
      <c r="X356" s="32">
        <v>3464195</v>
      </c>
      <c r="Y356" s="32">
        <v>0</v>
      </c>
      <c r="Z356" s="32">
        <v>413469</v>
      </c>
      <c r="AA356" s="32">
        <v>0</v>
      </c>
      <c r="AB356" s="32">
        <v>0</v>
      </c>
      <c r="AC356" s="32">
        <v>0</v>
      </c>
      <c r="AD356" s="32">
        <v>0</v>
      </c>
      <c r="AE356" s="32">
        <v>4034759</v>
      </c>
      <c r="AF356" s="32">
        <v>0</v>
      </c>
      <c r="AG356" s="32">
        <v>291110</v>
      </c>
      <c r="AH356" s="32">
        <v>0</v>
      </c>
      <c r="AI356" s="32">
        <v>0</v>
      </c>
      <c r="AJ356" s="32">
        <v>0</v>
      </c>
      <c r="AK356" s="32">
        <v>0</v>
      </c>
      <c r="AL356" s="32">
        <v>2865136</v>
      </c>
      <c r="AM356" s="32">
        <v>0</v>
      </c>
      <c r="AN356" s="32">
        <v>1218086</v>
      </c>
      <c r="AO356" s="32">
        <v>0</v>
      </c>
      <c r="AP356" s="32">
        <v>300000</v>
      </c>
      <c r="AQ356" s="32">
        <v>0</v>
      </c>
      <c r="AR356" s="32">
        <v>0</v>
      </c>
      <c r="AS356" s="32">
        <v>3106688</v>
      </c>
      <c r="AT356" s="32">
        <v>0</v>
      </c>
      <c r="AU356" s="32">
        <v>1412215.03</v>
      </c>
      <c r="AV356" s="32">
        <v>0</v>
      </c>
      <c r="AW356" s="32">
        <v>300000</v>
      </c>
      <c r="AX356" s="32">
        <v>0</v>
      </c>
      <c r="AY356" s="32">
        <v>0</v>
      </c>
      <c r="AZ356" s="32">
        <v>3134708</v>
      </c>
      <c r="BA356" s="32">
        <v>0</v>
      </c>
      <c r="BB356" s="32">
        <v>2119141</v>
      </c>
      <c r="BC356" s="32">
        <v>0</v>
      </c>
      <c r="BD356" s="32">
        <v>0</v>
      </c>
      <c r="BE356" s="32">
        <v>0</v>
      </c>
      <c r="BF356" s="32">
        <v>0</v>
      </c>
      <c r="BG356" s="32">
        <v>2975761</v>
      </c>
      <c r="BH356" s="32">
        <v>0</v>
      </c>
      <c r="BI356" s="32">
        <v>2681363</v>
      </c>
      <c r="BJ356" s="32">
        <v>0</v>
      </c>
      <c r="BK356" s="32">
        <v>0</v>
      </c>
      <c r="BL356" s="32">
        <v>0</v>
      </c>
      <c r="BM356" s="32">
        <v>2831</v>
      </c>
      <c r="BN356" s="32">
        <v>2328612</v>
      </c>
      <c r="BO356" s="32">
        <v>0</v>
      </c>
      <c r="BP356" s="32">
        <v>3820699</v>
      </c>
      <c r="BQ356" s="32">
        <v>0</v>
      </c>
      <c r="BR356" s="32">
        <v>0</v>
      </c>
      <c r="BS356" s="32">
        <v>0</v>
      </c>
      <c r="BT356" s="32">
        <v>3404</v>
      </c>
      <c r="BU356" s="32">
        <v>2365479</v>
      </c>
      <c r="BV356" s="32">
        <v>0</v>
      </c>
      <c r="BW356" s="32">
        <v>4084310</v>
      </c>
      <c r="BX356" s="32">
        <v>0</v>
      </c>
      <c r="BY356" s="32">
        <v>0</v>
      </c>
      <c r="BZ356" s="32">
        <v>0</v>
      </c>
      <c r="CA356" s="32">
        <v>5975</v>
      </c>
      <c r="CB356" s="32">
        <v>3189024</v>
      </c>
      <c r="CC356" s="32">
        <v>0</v>
      </c>
      <c r="CD356" s="32">
        <v>3821550</v>
      </c>
      <c r="CE356" s="32">
        <v>0</v>
      </c>
      <c r="CF356" s="32">
        <v>0</v>
      </c>
      <c r="CG356" s="32">
        <v>69000</v>
      </c>
      <c r="CH356" s="32">
        <v>7429</v>
      </c>
      <c r="CI356" s="32">
        <v>3064055</v>
      </c>
      <c r="CK356" s="32">
        <v>3989725</v>
      </c>
      <c r="CL356" s="32">
        <v>0</v>
      </c>
      <c r="CN356" s="32">
        <v>69000</v>
      </c>
      <c r="CO356" s="32">
        <v>2287</v>
      </c>
      <c r="CP356" s="32">
        <v>3248075</v>
      </c>
      <c r="CR356" s="32">
        <v>4281960</v>
      </c>
      <c r="CS356" s="32">
        <v>0</v>
      </c>
      <c r="CU356" s="32">
        <v>51750</v>
      </c>
      <c r="CV356" s="32">
        <v>5609</v>
      </c>
      <c r="CW356" s="32">
        <v>4596351</v>
      </c>
      <c r="CY356" s="32">
        <v>3558115</v>
      </c>
      <c r="CZ356" s="32">
        <v>0</v>
      </c>
      <c r="DB356" s="32">
        <v>51750</v>
      </c>
      <c r="DC356" s="32">
        <v>5024</v>
      </c>
      <c r="DD356" s="32">
        <v>4681232</v>
      </c>
      <c r="DF356" s="32">
        <v>3715271</v>
      </c>
      <c r="DG356" s="32">
        <v>0</v>
      </c>
      <c r="DJ356" s="32">
        <v>5118</v>
      </c>
      <c r="DK356" s="32">
        <v>5637595</v>
      </c>
      <c r="DM356" s="32">
        <v>2901000</v>
      </c>
      <c r="DN356" s="32">
        <v>0</v>
      </c>
      <c r="DP356" s="32">
        <v>20000</v>
      </c>
      <c r="DQ356" s="32">
        <v>544</v>
      </c>
      <c r="DR356" s="32">
        <v>6836510</v>
      </c>
      <c r="DT356" s="32">
        <v>1936327</v>
      </c>
      <c r="DU356" s="32">
        <v>0</v>
      </c>
      <c r="DW356" s="32">
        <v>20000</v>
      </c>
      <c r="DX356" s="38">
        <v>362</v>
      </c>
      <c r="DY356" s="36">
        <v>6883705</v>
      </c>
      <c r="DZ356" s="37"/>
      <c r="EA356" s="38">
        <v>2047003</v>
      </c>
      <c r="EB356" s="32">
        <v>0</v>
      </c>
      <c r="ED356" s="32">
        <v>20000</v>
      </c>
      <c r="EE356" s="32">
        <v>702</v>
      </c>
      <c r="EF356" s="32">
        <v>7383815</v>
      </c>
      <c r="EH356" s="32">
        <v>1780340</v>
      </c>
      <c r="EI356" s="32">
        <v>0</v>
      </c>
      <c r="EK356" s="32">
        <v>20000</v>
      </c>
      <c r="EL356" s="32">
        <v>1691</v>
      </c>
      <c r="EM356" s="32">
        <v>7584659</v>
      </c>
      <c r="EO356" s="32">
        <v>1679700</v>
      </c>
      <c r="EP356" s="32">
        <v>0</v>
      </c>
      <c r="ER356" s="32">
        <v>20000</v>
      </c>
      <c r="ES356" s="32">
        <v>657</v>
      </c>
      <c r="ET356" s="32">
        <v>8035899</v>
      </c>
      <c r="EV356" s="32">
        <v>1679515</v>
      </c>
      <c r="EW356" s="32">
        <v>0</v>
      </c>
      <c r="EY356" s="32">
        <v>20000</v>
      </c>
      <c r="EZ356" s="32">
        <v>3355</v>
      </c>
      <c r="FA356" s="32">
        <v>8218852</v>
      </c>
      <c r="FC356" s="32">
        <v>1686490</v>
      </c>
      <c r="FD356" s="32">
        <v>0</v>
      </c>
      <c r="FF356" s="32">
        <v>20000</v>
      </c>
      <c r="FH356" s="32">
        <v>7616661</v>
      </c>
      <c r="FI356" s="32">
        <v>240777</v>
      </c>
      <c r="FJ356" s="32">
        <v>1680490</v>
      </c>
      <c r="FK356" s="32">
        <v>0</v>
      </c>
      <c r="FM356" s="32">
        <v>20000</v>
      </c>
      <c r="FN356" s="32">
        <v>4724</v>
      </c>
      <c r="FO356" s="5">
        <v>8026241</v>
      </c>
      <c r="FP356" s="5">
        <v>237372</v>
      </c>
      <c r="FQ356" s="5">
        <v>1657570</v>
      </c>
      <c r="FR356" s="5">
        <v>0</v>
      </c>
      <c r="FS356" s="5">
        <v>0</v>
      </c>
      <c r="FT356" s="5">
        <v>20000</v>
      </c>
      <c r="FU356" s="5">
        <v>0</v>
      </c>
      <c r="FV356" s="5">
        <v>7717649</v>
      </c>
      <c r="FW356" s="5">
        <v>236450</v>
      </c>
      <c r="FX356" s="5">
        <v>2515700</v>
      </c>
      <c r="FY356" s="5">
        <v>0</v>
      </c>
      <c r="FZ356" s="5">
        <v>0</v>
      </c>
      <c r="GA356" s="5">
        <v>20000</v>
      </c>
      <c r="GB356" s="5">
        <v>0</v>
      </c>
      <c r="GC356" s="5">
        <v>8906234</v>
      </c>
      <c r="GD356" s="5">
        <v>12091</v>
      </c>
      <c r="GE356" s="5">
        <v>2515700</v>
      </c>
      <c r="GF356" s="5">
        <v>0</v>
      </c>
      <c r="GG356" s="5">
        <v>0</v>
      </c>
      <c r="GH356" s="5">
        <v>20000</v>
      </c>
      <c r="GI356" s="5">
        <v>0</v>
      </c>
      <c r="GJ356" s="5">
        <f>INDEX(Sheet1!$D$2:$D$434,MATCH(Data!B356,Sheet1!$B$2:$B$434,0))</f>
        <v>9176212</v>
      </c>
      <c r="GK356" s="5">
        <f>INDEX(Sheet1!$E$2:$E$434,MATCH(Data!B356,Sheet1!$B$2:$B$434,0))</f>
        <v>0</v>
      </c>
      <c r="GL356" s="5">
        <f>INDEX(Sheet1!$H$2:$H$434,MATCH(Data!B356,Sheet1!$B$2:$B$434,0))</f>
        <v>2750000</v>
      </c>
      <c r="GM356" s="5">
        <f>INDEX(Sheet1!$K$2:$K$434,MATCH(Data!B356,Sheet1!$B$2:$B$434,0))</f>
        <v>0</v>
      </c>
      <c r="GN356" s="5">
        <f>INDEX(Sheet1!$F$2:$F$434,MATCH(Data!B356,Sheet1!$B$2:$B$434,0))</f>
        <v>0</v>
      </c>
      <c r="GO356" s="5">
        <f>INDEX(Sheet1!$I$2:$I$434,MATCH(Data!B356,Sheet1!$B$2:$B$434,0))</f>
        <v>20000</v>
      </c>
      <c r="GP356" s="5">
        <f>INDEX(Sheet1!$J$2:$J$434,MATCH(Data!B356,Sheet1!$B$2:$B$434,0))</f>
        <v>0</v>
      </c>
      <c r="GQ356" s="5">
        <v>6157030</v>
      </c>
      <c r="GR356" s="5">
        <v>0</v>
      </c>
      <c r="GS356" s="5">
        <v>5070000</v>
      </c>
      <c r="GT356" s="5">
        <v>0</v>
      </c>
      <c r="GU356" s="5">
        <v>0</v>
      </c>
      <c r="GV356" s="5">
        <v>520000</v>
      </c>
      <c r="GW356" s="5">
        <v>0</v>
      </c>
    </row>
    <row r="357" spans="1:205" ht="12.75">
      <c r="A357" s="32">
        <v>5467</v>
      </c>
      <c r="B357" s="32" t="s">
        <v>436</v>
      </c>
      <c r="C357" s="32">
        <v>1469000</v>
      </c>
      <c r="D357" s="32">
        <v>0</v>
      </c>
      <c r="E357" s="32">
        <v>141739</v>
      </c>
      <c r="F357" s="32">
        <v>0</v>
      </c>
      <c r="G357" s="32">
        <v>0</v>
      </c>
      <c r="H357" s="32">
        <v>0</v>
      </c>
      <c r="I357" s="32">
        <v>0</v>
      </c>
      <c r="J357" s="32">
        <v>1380584</v>
      </c>
      <c r="K357" s="32">
        <v>65875</v>
      </c>
      <c r="L357" s="32">
        <v>91982.28</v>
      </c>
      <c r="M357" s="32">
        <v>0</v>
      </c>
      <c r="N357" s="32">
        <v>0</v>
      </c>
      <c r="O357" s="32">
        <v>0</v>
      </c>
      <c r="P357" s="32">
        <v>0</v>
      </c>
      <c r="Q357" s="32">
        <v>1355390</v>
      </c>
      <c r="R357" s="32">
        <v>64287.96</v>
      </c>
      <c r="S357" s="32">
        <v>89099.47</v>
      </c>
      <c r="T357" s="32">
        <v>0</v>
      </c>
      <c r="U357" s="32">
        <v>0</v>
      </c>
      <c r="V357" s="32">
        <v>0</v>
      </c>
      <c r="W357" s="32">
        <v>0</v>
      </c>
      <c r="X357" s="32">
        <v>955739</v>
      </c>
      <c r="Y357" s="32">
        <v>0</v>
      </c>
      <c r="Z357" s="32">
        <v>182322</v>
      </c>
      <c r="AA357" s="32">
        <v>0</v>
      </c>
      <c r="AB357" s="32">
        <v>0</v>
      </c>
      <c r="AC357" s="32">
        <v>0</v>
      </c>
      <c r="AD357" s="32">
        <v>0</v>
      </c>
      <c r="AE357" s="32">
        <v>1188574</v>
      </c>
      <c r="AF357" s="32">
        <v>0</v>
      </c>
      <c r="AG357" s="32">
        <v>176517</v>
      </c>
      <c r="AH357" s="32">
        <v>0</v>
      </c>
      <c r="AI357" s="32">
        <v>0</v>
      </c>
      <c r="AJ357" s="32">
        <v>0</v>
      </c>
      <c r="AK357" s="32">
        <v>0</v>
      </c>
      <c r="AL357" s="32">
        <v>1078959</v>
      </c>
      <c r="AM357" s="32">
        <v>0</v>
      </c>
      <c r="AN357" s="32">
        <v>170712</v>
      </c>
      <c r="AO357" s="32">
        <v>0</v>
      </c>
      <c r="AP357" s="32">
        <v>0</v>
      </c>
      <c r="AQ357" s="32">
        <v>0</v>
      </c>
      <c r="AR357" s="32">
        <v>0</v>
      </c>
      <c r="AS357" s="32">
        <v>1533054</v>
      </c>
      <c r="AT357" s="32">
        <v>0</v>
      </c>
      <c r="AU357" s="32">
        <v>196691.14</v>
      </c>
      <c r="AV357" s="32">
        <v>0</v>
      </c>
      <c r="AW357" s="32">
        <v>0</v>
      </c>
      <c r="AX357" s="32">
        <v>0</v>
      </c>
      <c r="AY357" s="32">
        <v>0</v>
      </c>
      <c r="AZ357" s="32">
        <v>1485561</v>
      </c>
      <c r="BA357" s="32">
        <v>0</v>
      </c>
      <c r="BB357" s="32">
        <v>189376</v>
      </c>
      <c r="BC357" s="32">
        <v>0</v>
      </c>
      <c r="BD357" s="32">
        <v>0</v>
      </c>
      <c r="BE357" s="32">
        <v>0</v>
      </c>
      <c r="BF357" s="32">
        <v>0</v>
      </c>
      <c r="BG357" s="32">
        <v>1450510</v>
      </c>
      <c r="BH357" s="32">
        <v>0</v>
      </c>
      <c r="BI357" s="32">
        <v>253074.37</v>
      </c>
      <c r="BJ357" s="32">
        <v>0</v>
      </c>
      <c r="BK357" s="32">
        <v>0</v>
      </c>
      <c r="BL357" s="32">
        <v>0</v>
      </c>
      <c r="BM357" s="32">
        <v>0</v>
      </c>
      <c r="BN357" s="32">
        <v>1450023</v>
      </c>
      <c r="BO357" s="32">
        <v>0</v>
      </c>
      <c r="BP357" s="32">
        <v>245784.59</v>
      </c>
      <c r="BQ357" s="32">
        <v>0</v>
      </c>
      <c r="BR357" s="32">
        <v>0</v>
      </c>
      <c r="BS357" s="32">
        <v>0</v>
      </c>
      <c r="BT357" s="32">
        <v>0</v>
      </c>
      <c r="BU357" s="32">
        <v>1558302</v>
      </c>
      <c r="BV357" s="32">
        <v>0</v>
      </c>
      <c r="BW357" s="32">
        <v>238569.82</v>
      </c>
      <c r="BX357" s="32">
        <v>0</v>
      </c>
      <c r="BY357" s="32">
        <v>0</v>
      </c>
      <c r="BZ357" s="32">
        <v>0</v>
      </c>
      <c r="CA357" s="32">
        <v>0</v>
      </c>
      <c r="CB357" s="32">
        <v>1260663</v>
      </c>
      <c r="CC357" s="32">
        <v>0</v>
      </c>
      <c r="CD357" s="32">
        <v>95621.6</v>
      </c>
      <c r="CE357" s="32">
        <v>0</v>
      </c>
      <c r="CF357" s="32">
        <v>0</v>
      </c>
      <c r="CG357" s="32">
        <v>0</v>
      </c>
      <c r="CH357" s="32">
        <v>74.14</v>
      </c>
      <c r="CI357" s="32">
        <v>1677791</v>
      </c>
      <c r="CK357" s="32">
        <v>92286.47</v>
      </c>
      <c r="CL357" s="32">
        <v>0</v>
      </c>
      <c r="CO357" s="32">
        <v>0</v>
      </c>
      <c r="CP357" s="32">
        <v>1725412</v>
      </c>
      <c r="CR357" s="32">
        <v>70871.6</v>
      </c>
      <c r="CS357" s="32">
        <v>0</v>
      </c>
      <c r="CV357" s="32">
        <v>0</v>
      </c>
      <c r="CW357" s="32">
        <v>1867025</v>
      </c>
      <c r="CX357" s="32">
        <v>58393.72</v>
      </c>
      <c r="CY357" s="32">
        <v>70871.6</v>
      </c>
      <c r="CZ357" s="32">
        <v>0</v>
      </c>
      <c r="DC357" s="32">
        <v>0</v>
      </c>
      <c r="DD357" s="32">
        <v>1867792</v>
      </c>
      <c r="DE357" s="32">
        <v>58393.72</v>
      </c>
      <c r="DF357" s="32">
        <v>70871.6</v>
      </c>
      <c r="DG357" s="32">
        <v>0</v>
      </c>
      <c r="DK357" s="32">
        <v>2161907.28</v>
      </c>
      <c r="DL357" s="32">
        <v>58393.72</v>
      </c>
      <c r="DM357" s="32">
        <v>70949.49</v>
      </c>
      <c r="DN357" s="32">
        <v>0</v>
      </c>
      <c r="DR357" s="32">
        <v>2217332.28</v>
      </c>
      <c r="DS357" s="32">
        <v>58393.72</v>
      </c>
      <c r="DT357" s="32">
        <v>23243.72</v>
      </c>
      <c r="DU357" s="32">
        <v>0</v>
      </c>
      <c r="DX357" s="35"/>
      <c r="DY357" s="36">
        <v>2491996.28</v>
      </c>
      <c r="DZ357" s="36">
        <v>58393.72</v>
      </c>
      <c r="EA357" s="35"/>
      <c r="EB357" s="32">
        <v>0</v>
      </c>
      <c r="EF357" s="32">
        <v>2598855</v>
      </c>
      <c r="EG357" s="32">
        <v>58394</v>
      </c>
      <c r="EI357" s="32">
        <v>0</v>
      </c>
      <c r="EM357" s="32">
        <v>2475108</v>
      </c>
      <c r="EN357" s="32">
        <v>135393.6</v>
      </c>
      <c r="EP357" s="32">
        <v>0</v>
      </c>
      <c r="ET357" s="32">
        <v>2612497</v>
      </c>
      <c r="EU357" s="32">
        <v>135337.5</v>
      </c>
      <c r="EW357" s="32">
        <v>0</v>
      </c>
      <c r="FA357" s="32">
        <v>2535660.5</v>
      </c>
      <c r="FB357" s="32">
        <v>133137.5</v>
      </c>
      <c r="FD357" s="32">
        <v>0</v>
      </c>
      <c r="FH357" s="32">
        <v>2960945.5</v>
      </c>
      <c r="FI357" s="32">
        <v>135887.5</v>
      </c>
      <c r="FJ357" s="32"/>
      <c r="FK357" s="32">
        <v>0</v>
      </c>
      <c r="FM357" s="32"/>
      <c r="FN357" s="32"/>
      <c r="FO357" s="5">
        <v>3152113.75</v>
      </c>
      <c r="FP357" s="5">
        <v>133531.25</v>
      </c>
      <c r="FQ357" s="5">
        <v>0</v>
      </c>
      <c r="FR357" s="5">
        <v>0</v>
      </c>
      <c r="FS357" s="5">
        <v>0</v>
      </c>
      <c r="FT357" s="5">
        <v>0</v>
      </c>
      <c r="FU357" s="5">
        <v>0</v>
      </c>
      <c r="FV357" s="5">
        <v>2983609</v>
      </c>
      <c r="FW357" s="5">
        <v>135675</v>
      </c>
      <c r="FX357" s="5">
        <v>0</v>
      </c>
      <c r="FY357" s="5">
        <v>0</v>
      </c>
      <c r="FZ357" s="5">
        <v>0</v>
      </c>
      <c r="GA357" s="5">
        <v>0</v>
      </c>
      <c r="GB357" s="5">
        <v>79.63</v>
      </c>
      <c r="GC357" s="5">
        <v>2887541</v>
      </c>
      <c r="GD357" s="5">
        <v>132375</v>
      </c>
      <c r="GE357" s="5">
        <v>200000</v>
      </c>
      <c r="GF357" s="5">
        <v>0</v>
      </c>
      <c r="GG357" s="5">
        <v>0</v>
      </c>
      <c r="GH357" s="5">
        <v>0</v>
      </c>
      <c r="GI357" s="5">
        <v>0</v>
      </c>
      <c r="GJ357" s="5">
        <f>INDEX(Sheet1!$D$2:$D$434,MATCH(Data!B357,Sheet1!$B$2:$B$434,0))</f>
        <v>3061790</v>
      </c>
      <c r="GK357" s="5">
        <f>INDEX(Sheet1!$E$2:$E$434,MATCH(Data!B357,Sheet1!$B$2:$B$434,0))</f>
        <v>0</v>
      </c>
      <c r="GL357" s="5">
        <f>INDEX(Sheet1!$H$2:$H$434,MATCH(Data!B357,Sheet1!$B$2:$B$434,0))</f>
        <v>393889</v>
      </c>
      <c r="GM357" s="5">
        <f>INDEX(Sheet1!$K$2:$K$434,MATCH(Data!B357,Sheet1!$B$2:$B$434,0))</f>
        <v>0</v>
      </c>
      <c r="GN357" s="5">
        <f>INDEX(Sheet1!$F$2:$F$434,MATCH(Data!B357,Sheet1!$B$2:$B$434,0))</f>
        <v>0</v>
      </c>
      <c r="GO357" s="5">
        <f>INDEX(Sheet1!$I$2:$I$434,MATCH(Data!B357,Sheet1!$B$2:$B$434,0))</f>
        <v>20000</v>
      </c>
      <c r="GP357" s="5">
        <f>INDEX(Sheet1!$J$2:$J$434,MATCH(Data!B357,Sheet1!$B$2:$B$434,0))</f>
        <v>0</v>
      </c>
      <c r="GQ357" s="5">
        <v>1716440</v>
      </c>
      <c r="GR357" s="5">
        <v>0</v>
      </c>
      <c r="GS357" s="5">
        <v>1056027</v>
      </c>
      <c r="GT357" s="5">
        <v>0</v>
      </c>
      <c r="GU357" s="5">
        <v>0</v>
      </c>
      <c r="GV357" s="5">
        <v>46289</v>
      </c>
      <c r="GW357" s="5">
        <v>0</v>
      </c>
    </row>
    <row r="358" spans="1:205" ht="12.75">
      <c r="A358" s="32">
        <v>5474</v>
      </c>
      <c r="B358" s="32" t="s">
        <v>437</v>
      </c>
      <c r="C358" s="32">
        <v>5320600</v>
      </c>
      <c r="D358" s="32">
        <v>0</v>
      </c>
      <c r="E358" s="32">
        <v>464000</v>
      </c>
      <c r="F358" s="32">
        <v>0</v>
      </c>
      <c r="G358" s="32">
        <v>0</v>
      </c>
      <c r="H358" s="32">
        <v>0</v>
      </c>
      <c r="I358" s="32">
        <v>0</v>
      </c>
      <c r="J358" s="32">
        <v>5049400</v>
      </c>
      <c r="K358" s="32">
        <v>0</v>
      </c>
      <c r="L358" s="32">
        <v>459850</v>
      </c>
      <c r="M358" s="32">
        <v>0</v>
      </c>
      <c r="N358" s="32">
        <v>0</v>
      </c>
      <c r="O358" s="32">
        <v>0</v>
      </c>
      <c r="P358" s="32">
        <v>0</v>
      </c>
      <c r="Q358" s="32">
        <v>5085112</v>
      </c>
      <c r="R358" s="32">
        <v>0</v>
      </c>
      <c r="S358" s="32">
        <v>459860</v>
      </c>
      <c r="T358" s="32">
        <v>0</v>
      </c>
      <c r="U358" s="32">
        <v>0</v>
      </c>
      <c r="V358" s="32">
        <v>0</v>
      </c>
      <c r="W358" s="32">
        <v>0</v>
      </c>
      <c r="X358" s="32">
        <v>3626000</v>
      </c>
      <c r="Y358" s="32">
        <v>0</v>
      </c>
      <c r="Z358" s="32">
        <v>463000</v>
      </c>
      <c r="AA358" s="32">
        <v>0</v>
      </c>
      <c r="AB358" s="32">
        <v>0</v>
      </c>
      <c r="AC358" s="32">
        <v>0</v>
      </c>
      <c r="AD358" s="32">
        <v>0</v>
      </c>
      <c r="AE358" s="32">
        <v>3810399</v>
      </c>
      <c r="AF358" s="32">
        <v>0</v>
      </c>
      <c r="AG358" s="32">
        <v>466700</v>
      </c>
      <c r="AH358" s="32">
        <v>0</v>
      </c>
      <c r="AI358" s="32">
        <v>0</v>
      </c>
      <c r="AJ358" s="32">
        <v>0</v>
      </c>
      <c r="AK358" s="32">
        <v>0</v>
      </c>
      <c r="AL358" s="32">
        <v>4332129</v>
      </c>
      <c r="AM358" s="32">
        <v>0</v>
      </c>
      <c r="AN358" s="32">
        <v>469500</v>
      </c>
      <c r="AO358" s="32">
        <v>0</v>
      </c>
      <c r="AP358" s="32">
        <v>0</v>
      </c>
      <c r="AQ358" s="32">
        <v>0</v>
      </c>
      <c r="AR358" s="32">
        <v>0</v>
      </c>
      <c r="AS358" s="32">
        <v>4998748</v>
      </c>
      <c r="AT358" s="32">
        <v>0</v>
      </c>
      <c r="AU358" s="32">
        <v>412140</v>
      </c>
      <c r="AV358" s="32">
        <v>0</v>
      </c>
      <c r="AW358" s="32">
        <v>0</v>
      </c>
      <c r="AX358" s="32">
        <v>0</v>
      </c>
      <c r="AY358" s="32">
        <v>1614</v>
      </c>
      <c r="AZ358" s="32">
        <v>5118466</v>
      </c>
      <c r="BA358" s="32">
        <v>0</v>
      </c>
      <c r="BB358" s="32">
        <v>415490</v>
      </c>
      <c r="BC358" s="32">
        <v>0</v>
      </c>
      <c r="BD358" s="32">
        <v>0</v>
      </c>
      <c r="BE358" s="32">
        <v>0</v>
      </c>
      <c r="BF358" s="32">
        <v>909</v>
      </c>
      <c r="BG358" s="32">
        <v>5974175</v>
      </c>
      <c r="BH358" s="32">
        <v>0</v>
      </c>
      <c r="BI358" s="32">
        <v>450000</v>
      </c>
      <c r="BJ358" s="32">
        <v>0</v>
      </c>
      <c r="BK358" s="32">
        <v>0</v>
      </c>
      <c r="BL358" s="32">
        <v>0</v>
      </c>
      <c r="BM358" s="32">
        <v>1101</v>
      </c>
      <c r="BN358" s="32">
        <v>6975474</v>
      </c>
      <c r="BO358" s="32">
        <v>0</v>
      </c>
      <c r="BP358" s="32">
        <v>464774</v>
      </c>
      <c r="BQ358" s="32">
        <v>0</v>
      </c>
      <c r="BR358" s="32">
        <v>0</v>
      </c>
      <c r="BS358" s="32">
        <v>0</v>
      </c>
      <c r="BT358" s="32">
        <v>793</v>
      </c>
      <c r="BU358" s="32">
        <v>7769409</v>
      </c>
      <c r="BV358" s="32">
        <v>62500</v>
      </c>
      <c r="BW358" s="32">
        <v>0</v>
      </c>
      <c r="BX358" s="32">
        <v>0</v>
      </c>
      <c r="BY358" s="32">
        <v>0</v>
      </c>
      <c r="BZ358" s="32">
        <v>0</v>
      </c>
      <c r="CA358" s="32">
        <v>204.54</v>
      </c>
      <c r="CB358" s="32">
        <v>8344552</v>
      </c>
      <c r="CC358" s="32">
        <v>125230</v>
      </c>
      <c r="CD358" s="32">
        <v>0</v>
      </c>
      <c r="CE358" s="32">
        <v>0</v>
      </c>
      <c r="CF358" s="32">
        <v>0</v>
      </c>
      <c r="CG358" s="32">
        <v>0</v>
      </c>
      <c r="CH358" s="32">
        <v>61.33</v>
      </c>
      <c r="CI358" s="32">
        <v>8863000</v>
      </c>
      <c r="CJ358" s="32">
        <v>128205</v>
      </c>
      <c r="CL358" s="32">
        <v>0</v>
      </c>
      <c r="CO358" s="32">
        <v>0</v>
      </c>
      <c r="CP358" s="32">
        <v>9420015</v>
      </c>
      <c r="CQ358" s="32">
        <v>135955</v>
      </c>
      <c r="CS358" s="32">
        <v>0</v>
      </c>
      <c r="CU358" s="32">
        <v>68430</v>
      </c>
      <c r="CV358" s="32">
        <v>791</v>
      </c>
      <c r="CW358" s="32">
        <v>11615078</v>
      </c>
      <c r="CX358" s="32">
        <v>143255</v>
      </c>
      <c r="CY358" s="32">
        <v>1655406</v>
      </c>
      <c r="CZ358" s="32">
        <v>0</v>
      </c>
      <c r="DB358" s="32">
        <v>229004</v>
      </c>
      <c r="DC358" s="32">
        <v>501</v>
      </c>
      <c r="DD358" s="32">
        <v>12070795</v>
      </c>
      <c r="DE358" s="32">
        <v>145105</v>
      </c>
      <c r="DF358" s="32">
        <v>1647669</v>
      </c>
      <c r="DG358" s="32">
        <v>0</v>
      </c>
      <c r="DI358" s="32">
        <v>245059</v>
      </c>
      <c r="DJ358" s="32">
        <v>1734</v>
      </c>
      <c r="DK358" s="32">
        <v>12362550</v>
      </c>
      <c r="DL358" s="32">
        <v>146730</v>
      </c>
      <c r="DM358" s="32">
        <v>1892844</v>
      </c>
      <c r="DN358" s="32">
        <v>0</v>
      </c>
      <c r="DP358" s="32">
        <v>270786</v>
      </c>
      <c r="DQ358" s="32">
        <v>729</v>
      </c>
      <c r="DR358" s="32">
        <v>12580164</v>
      </c>
      <c r="DS358" s="32">
        <v>148130</v>
      </c>
      <c r="DT358" s="32">
        <v>2002969</v>
      </c>
      <c r="DU358" s="32">
        <v>0</v>
      </c>
      <c r="DW358" s="32">
        <v>297731</v>
      </c>
      <c r="DX358" s="38">
        <v>1131</v>
      </c>
      <c r="DY358" s="36">
        <v>10438221</v>
      </c>
      <c r="DZ358" s="36">
        <v>148115</v>
      </c>
      <c r="EA358" s="38">
        <v>2883719</v>
      </c>
      <c r="EB358" s="32">
        <v>0</v>
      </c>
      <c r="ED358" s="32">
        <v>295000</v>
      </c>
      <c r="EE358" s="32">
        <v>509</v>
      </c>
      <c r="EF358" s="32">
        <v>10867577</v>
      </c>
      <c r="EG358" s="32">
        <v>93729</v>
      </c>
      <c r="EH358" s="32">
        <v>2007469</v>
      </c>
      <c r="EI358" s="32">
        <v>0</v>
      </c>
      <c r="EK358" s="32">
        <v>190239</v>
      </c>
      <c r="EL358" s="32">
        <v>2821</v>
      </c>
      <c r="EM358" s="32">
        <v>11771957</v>
      </c>
      <c r="EN358" s="32">
        <v>169615</v>
      </c>
      <c r="EO358" s="32">
        <v>2325969</v>
      </c>
      <c r="EP358" s="32">
        <v>0</v>
      </c>
      <c r="ER358" s="32">
        <v>190239</v>
      </c>
      <c r="ET358" s="32">
        <v>11687861</v>
      </c>
      <c r="EU358" s="32">
        <v>177988</v>
      </c>
      <c r="EV358" s="32">
        <v>2471156</v>
      </c>
      <c r="EW358" s="32">
        <v>0</v>
      </c>
      <c r="EY358" s="32">
        <v>250000</v>
      </c>
      <c r="EZ358" s="32">
        <v>675</v>
      </c>
      <c r="FA358" s="32">
        <v>11949131</v>
      </c>
      <c r="FB358" s="32">
        <v>176709</v>
      </c>
      <c r="FC358" s="32">
        <v>2324631</v>
      </c>
      <c r="FD358" s="32">
        <v>0</v>
      </c>
      <c r="FF358" s="32">
        <v>186995</v>
      </c>
      <c r="FG358" s="32">
        <v>675</v>
      </c>
      <c r="FH358" s="32">
        <v>11843505</v>
      </c>
      <c r="FI358" s="32">
        <v>167550</v>
      </c>
      <c r="FJ358" s="32">
        <v>3190321</v>
      </c>
      <c r="FK358" s="32">
        <v>0</v>
      </c>
      <c r="FM358" s="32">
        <v>158000</v>
      </c>
      <c r="FN358" s="32">
        <v>1000</v>
      </c>
      <c r="FO358" s="5">
        <v>12168033</v>
      </c>
      <c r="FP358" s="5">
        <v>159030</v>
      </c>
      <c r="FQ358" s="5">
        <v>3187875</v>
      </c>
      <c r="FR358" s="5">
        <v>0</v>
      </c>
      <c r="FS358" s="5">
        <v>0</v>
      </c>
      <c r="FT358" s="5">
        <v>158000</v>
      </c>
      <c r="FU358" s="5">
        <v>1000</v>
      </c>
      <c r="FV358" s="5">
        <v>12123726</v>
      </c>
      <c r="FW358" s="5">
        <v>0</v>
      </c>
      <c r="FX358" s="5">
        <v>3191175</v>
      </c>
      <c r="FY358" s="5">
        <v>0</v>
      </c>
      <c r="FZ358" s="5">
        <v>0</v>
      </c>
      <c r="GA358" s="5">
        <v>158000</v>
      </c>
      <c r="GB358" s="5">
        <v>1000</v>
      </c>
      <c r="GC358" s="5">
        <v>12154908</v>
      </c>
      <c r="GD358" s="5">
        <v>0</v>
      </c>
      <c r="GE358" s="5">
        <v>3900000</v>
      </c>
      <c r="GF358" s="5">
        <v>0</v>
      </c>
      <c r="GG358" s="5">
        <v>0</v>
      </c>
      <c r="GH358" s="5">
        <v>158000</v>
      </c>
      <c r="GI358" s="5">
        <v>1000</v>
      </c>
      <c r="GJ358" s="5">
        <f>INDEX(Sheet1!$D$2:$D$434,MATCH(Data!B358,Sheet1!$B$2:$B$434,0))</f>
        <v>12393987</v>
      </c>
      <c r="GK358" s="5">
        <f>INDEX(Sheet1!$E$2:$E$434,MATCH(Data!B358,Sheet1!$B$2:$B$434,0))</f>
        <v>0</v>
      </c>
      <c r="GL358" s="5">
        <f>INDEX(Sheet1!$H$2:$H$434,MATCH(Data!B358,Sheet1!$B$2:$B$434,0))</f>
        <v>4250000</v>
      </c>
      <c r="GM358" s="5">
        <f>INDEX(Sheet1!$K$2:$K$434,MATCH(Data!B358,Sheet1!$B$2:$B$434,0))</f>
        <v>0</v>
      </c>
      <c r="GN358" s="5">
        <f>INDEX(Sheet1!$F$2:$F$434,MATCH(Data!B358,Sheet1!$B$2:$B$434,0))</f>
        <v>0</v>
      </c>
      <c r="GO358" s="5">
        <f>INDEX(Sheet1!$I$2:$I$434,MATCH(Data!B358,Sheet1!$B$2:$B$434,0))</f>
        <v>125000</v>
      </c>
      <c r="GP358" s="5">
        <f>INDEX(Sheet1!$J$2:$J$434,MATCH(Data!B358,Sheet1!$B$2:$B$434,0))</f>
        <v>0</v>
      </c>
      <c r="GQ358" s="5">
        <v>12417909</v>
      </c>
      <c r="GR358" s="5">
        <v>0</v>
      </c>
      <c r="GS358" s="5">
        <v>4197754</v>
      </c>
      <c r="GT358" s="5">
        <v>0</v>
      </c>
      <c r="GU358" s="5">
        <v>0</v>
      </c>
      <c r="GV358" s="5">
        <v>135000</v>
      </c>
      <c r="GW358" s="5">
        <v>0</v>
      </c>
    </row>
    <row r="359" spans="1:205" ht="12.75">
      <c r="A359" s="32">
        <v>5586</v>
      </c>
      <c r="B359" s="32" t="s">
        <v>438</v>
      </c>
      <c r="C359" s="32">
        <v>1567100</v>
      </c>
      <c r="D359" s="32">
        <v>0</v>
      </c>
      <c r="E359" s="32">
        <v>141817</v>
      </c>
      <c r="F359" s="32">
        <v>0</v>
      </c>
      <c r="G359" s="32">
        <v>0</v>
      </c>
      <c r="H359" s="32">
        <v>0</v>
      </c>
      <c r="I359" s="32">
        <v>0</v>
      </c>
      <c r="J359" s="32">
        <v>1443542</v>
      </c>
      <c r="K359" s="32">
        <v>0</v>
      </c>
      <c r="L359" s="32">
        <v>130002</v>
      </c>
      <c r="M359" s="32">
        <v>0</v>
      </c>
      <c r="N359" s="32">
        <v>0</v>
      </c>
      <c r="O359" s="32">
        <v>0</v>
      </c>
      <c r="P359" s="32">
        <v>0</v>
      </c>
      <c r="Q359" s="32">
        <v>1359962</v>
      </c>
      <c r="R359" s="32">
        <v>0</v>
      </c>
      <c r="S359" s="32">
        <v>85537</v>
      </c>
      <c r="T359" s="32">
        <v>0</v>
      </c>
      <c r="U359" s="32">
        <v>0</v>
      </c>
      <c r="V359" s="32">
        <v>0</v>
      </c>
      <c r="W359" s="32">
        <v>253</v>
      </c>
      <c r="X359" s="32">
        <v>1020611</v>
      </c>
      <c r="Y359" s="32">
        <v>0</v>
      </c>
      <c r="Z359" s="32">
        <v>391388</v>
      </c>
      <c r="AA359" s="32">
        <v>0</v>
      </c>
      <c r="AB359" s="32">
        <v>0</v>
      </c>
      <c r="AC359" s="32">
        <v>0</v>
      </c>
      <c r="AD359" s="32">
        <v>0</v>
      </c>
      <c r="AE359" s="32">
        <v>1029133</v>
      </c>
      <c r="AF359" s="32">
        <v>0</v>
      </c>
      <c r="AG359" s="32">
        <v>481154</v>
      </c>
      <c r="AH359" s="32">
        <v>0</v>
      </c>
      <c r="AI359" s="32">
        <v>0</v>
      </c>
      <c r="AJ359" s="32">
        <v>0</v>
      </c>
      <c r="AK359" s="32">
        <v>0</v>
      </c>
      <c r="AL359" s="32">
        <v>992885</v>
      </c>
      <c r="AM359" s="32">
        <v>0</v>
      </c>
      <c r="AN359" s="32">
        <v>566280</v>
      </c>
      <c r="AO359" s="32">
        <v>0</v>
      </c>
      <c r="AP359" s="32">
        <v>0</v>
      </c>
      <c r="AQ359" s="32">
        <v>0</v>
      </c>
      <c r="AR359" s="32">
        <v>320</v>
      </c>
      <c r="AS359" s="32">
        <v>918020</v>
      </c>
      <c r="AT359" s="32">
        <v>0</v>
      </c>
      <c r="AU359" s="32">
        <v>601368</v>
      </c>
      <c r="AV359" s="32">
        <v>0</v>
      </c>
      <c r="AW359" s="32">
        <v>0</v>
      </c>
      <c r="AX359" s="32">
        <v>0</v>
      </c>
      <c r="AY359" s="32">
        <v>0</v>
      </c>
      <c r="AZ359" s="32">
        <v>1225066</v>
      </c>
      <c r="BA359" s="32">
        <v>0</v>
      </c>
      <c r="BB359" s="32">
        <v>628692</v>
      </c>
      <c r="BC359" s="32">
        <v>0</v>
      </c>
      <c r="BD359" s="32">
        <v>0</v>
      </c>
      <c r="BE359" s="32">
        <v>0</v>
      </c>
      <c r="BF359" s="32">
        <v>0</v>
      </c>
      <c r="BG359" s="32">
        <v>1270165</v>
      </c>
      <c r="BH359" s="32">
        <v>0</v>
      </c>
      <c r="BI359" s="32">
        <v>640135</v>
      </c>
      <c r="BJ359" s="32">
        <v>0</v>
      </c>
      <c r="BK359" s="32">
        <v>0</v>
      </c>
      <c r="BL359" s="32">
        <v>38586</v>
      </c>
      <c r="BM359" s="32">
        <v>0</v>
      </c>
      <c r="BN359" s="32">
        <v>1326851</v>
      </c>
      <c r="BO359" s="32">
        <v>16212</v>
      </c>
      <c r="BP359" s="32">
        <v>656823</v>
      </c>
      <c r="BQ359" s="32">
        <v>0</v>
      </c>
      <c r="BR359" s="32">
        <v>0</v>
      </c>
      <c r="BS359" s="32">
        <v>68000</v>
      </c>
      <c r="BT359" s="32">
        <v>0</v>
      </c>
      <c r="BU359" s="32">
        <v>1560054</v>
      </c>
      <c r="BV359" s="32">
        <v>32424</v>
      </c>
      <c r="BW359" s="32">
        <v>671235</v>
      </c>
      <c r="BX359" s="32">
        <v>0</v>
      </c>
      <c r="BY359" s="32">
        <v>0</v>
      </c>
      <c r="BZ359" s="32">
        <v>76300</v>
      </c>
      <c r="CA359" s="32">
        <v>0</v>
      </c>
      <c r="CB359" s="32">
        <v>1806527</v>
      </c>
      <c r="CC359" s="32">
        <v>0</v>
      </c>
      <c r="CD359" s="32">
        <v>688257</v>
      </c>
      <c r="CE359" s="32">
        <v>0</v>
      </c>
      <c r="CF359" s="32">
        <v>0</v>
      </c>
      <c r="CG359" s="32">
        <v>100000</v>
      </c>
      <c r="CH359" s="32">
        <v>0</v>
      </c>
      <c r="CI359" s="32">
        <v>1647837</v>
      </c>
      <c r="CK359" s="32">
        <v>698668</v>
      </c>
      <c r="CL359" s="32">
        <v>0</v>
      </c>
      <c r="CN359" s="32">
        <v>100000</v>
      </c>
      <c r="CO359" s="32">
        <v>0</v>
      </c>
      <c r="CP359" s="32">
        <v>1949024</v>
      </c>
      <c r="CR359" s="32">
        <v>705012</v>
      </c>
      <c r="CS359" s="32">
        <v>0</v>
      </c>
      <c r="CU359" s="32">
        <v>100000</v>
      </c>
      <c r="CV359" s="32">
        <v>0</v>
      </c>
      <c r="CW359" s="32">
        <v>2391469</v>
      </c>
      <c r="CY359" s="32">
        <v>712844</v>
      </c>
      <c r="CZ359" s="32">
        <v>0</v>
      </c>
      <c r="DB359" s="32">
        <v>100000</v>
      </c>
      <c r="DC359" s="32">
        <v>0</v>
      </c>
      <c r="DD359" s="32">
        <v>2071747</v>
      </c>
      <c r="DF359" s="32">
        <v>720498</v>
      </c>
      <c r="DG359" s="32">
        <v>0</v>
      </c>
      <c r="DI359" s="32">
        <v>100000</v>
      </c>
      <c r="DK359" s="32">
        <v>2255607</v>
      </c>
      <c r="DM359" s="32">
        <v>722608</v>
      </c>
      <c r="DN359" s="32">
        <v>0</v>
      </c>
      <c r="DP359" s="32">
        <v>130000</v>
      </c>
      <c r="DR359" s="32">
        <v>2321688</v>
      </c>
      <c r="DT359" s="32">
        <v>723593</v>
      </c>
      <c r="DU359" s="32">
        <v>0</v>
      </c>
      <c r="DW359" s="32">
        <v>140000</v>
      </c>
      <c r="DX359" s="35"/>
      <c r="DY359" s="36">
        <v>2110307</v>
      </c>
      <c r="DZ359" s="37"/>
      <c r="EA359" s="38">
        <v>679525</v>
      </c>
      <c r="EB359" s="32">
        <v>0</v>
      </c>
      <c r="ED359" s="32">
        <v>140000</v>
      </c>
      <c r="EF359" s="32">
        <v>2125197</v>
      </c>
      <c r="EH359" s="32">
        <v>682275</v>
      </c>
      <c r="EI359" s="32">
        <v>0</v>
      </c>
      <c r="EK359" s="32">
        <v>140000</v>
      </c>
      <c r="EM359" s="32">
        <v>2036862</v>
      </c>
      <c r="EO359" s="32">
        <v>683138</v>
      </c>
      <c r="EP359" s="32">
        <v>0</v>
      </c>
      <c r="ER359" s="32">
        <v>140000</v>
      </c>
      <c r="ET359" s="32">
        <v>2020292</v>
      </c>
      <c r="EV359" s="32">
        <v>685375</v>
      </c>
      <c r="EW359" s="32">
        <v>0</v>
      </c>
      <c r="EY359" s="32">
        <v>140000</v>
      </c>
      <c r="FA359" s="32">
        <v>2202280</v>
      </c>
      <c r="FC359" s="32">
        <v>664334</v>
      </c>
      <c r="FD359" s="32">
        <v>0</v>
      </c>
      <c r="FF359" s="32">
        <v>140000</v>
      </c>
      <c r="FH359" s="32">
        <v>2894456</v>
      </c>
      <c r="FK359" s="32">
        <v>0</v>
      </c>
      <c r="FM359" s="32">
        <v>80000</v>
      </c>
      <c r="FO359" s="5">
        <v>3045845</v>
      </c>
      <c r="FP359" s="5">
        <v>0</v>
      </c>
      <c r="FQ359" s="5">
        <v>0</v>
      </c>
      <c r="FR359" s="5">
        <v>0</v>
      </c>
      <c r="FS359" s="5">
        <v>0</v>
      </c>
      <c r="FT359" s="5">
        <v>50000</v>
      </c>
      <c r="FU359" s="5">
        <v>0</v>
      </c>
      <c r="FV359" s="5">
        <v>2917884</v>
      </c>
      <c r="FW359" s="5">
        <v>0</v>
      </c>
      <c r="FX359" s="5">
        <v>0</v>
      </c>
      <c r="FY359" s="5">
        <v>0</v>
      </c>
      <c r="FZ359" s="5">
        <v>0</v>
      </c>
      <c r="GA359" s="5">
        <v>70000</v>
      </c>
      <c r="GB359" s="5">
        <v>0</v>
      </c>
      <c r="GC359" s="5">
        <v>2929676</v>
      </c>
      <c r="GD359" s="5">
        <v>0</v>
      </c>
      <c r="GE359" s="5">
        <v>0</v>
      </c>
      <c r="GF359" s="5">
        <v>0</v>
      </c>
      <c r="GG359" s="5">
        <v>0</v>
      </c>
      <c r="GH359" s="5">
        <v>70000</v>
      </c>
      <c r="GI359" s="5">
        <v>0</v>
      </c>
      <c r="GJ359" s="5">
        <f>INDEX(Sheet1!$D$2:$D$434,MATCH(Data!B359,Sheet1!$B$2:$B$434,0))</f>
        <v>2538761</v>
      </c>
      <c r="GK359" s="5">
        <f>INDEX(Sheet1!$E$2:$E$434,MATCH(Data!B359,Sheet1!$B$2:$B$434,0))</f>
        <v>0</v>
      </c>
      <c r="GL359" s="5">
        <f>INDEX(Sheet1!$H$2:$H$434,MATCH(Data!B359,Sheet1!$B$2:$B$434,0))</f>
        <v>1049384</v>
      </c>
      <c r="GM359" s="5">
        <f>INDEX(Sheet1!$K$2:$K$434,MATCH(Data!B359,Sheet1!$B$2:$B$434,0))</f>
        <v>0</v>
      </c>
      <c r="GN359" s="5">
        <f>INDEX(Sheet1!$F$2:$F$434,MATCH(Data!B359,Sheet1!$B$2:$B$434,0))</f>
        <v>0</v>
      </c>
      <c r="GO359" s="5">
        <f>INDEX(Sheet1!$I$2:$I$434,MATCH(Data!B359,Sheet1!$B$2:$B$434,0))</f>
        <v>40000</v>
      </c>
      <c r="GP359" s="5">
        <f>INDEX(Sheet1!$J$2:$J$434,MATCH(Data!B359,Sheet1!$B$2:$B$434,0))</f>
        <v>0</v>
      </c>
      <c r="GQ359" s="5">
        <v>2074340</v>
      </c>
      <c r="GR359" s="5">
        <v>0</v>
      </c>
      <c r="GS359" s="5">
        <v>1758425</v>
      </c>
      <c r="GT359" s="5">
        <v>0</v>
      </c>
      <c r="GU359" s="5">
        <v>0</v>
      </c>
      <c r="GV359" s="5">
        <v>40000</v>
      </c>
      <c r="GW359" s="5">
        <v>631</v>
      </c>
    </row>
    <row r="360" spans="1:205" ht="12.75">
      <c r="A360" s="32">
        <v>5593</v>
      </c>
      <c r="B360" s="32" t="s">
        <v>439</v>
      </c>
      <c r="C360" s="32">
        <v>1614209</v>
      </c>
      <c r="D360" s="32">
        <v>0</v>
      </c>
      <c r="E360" s="32">
        <v>167500</v>
      </c>
      <c r="F360" s="32">
        <v>0</v>
      </c>
      <c r="G360" s="32">
        <v>0</v>
      </c>
      <c r="H360" s="32">
        <v>0</v>
      </c>
      <c r="I360" s="32">
        <v>0</v>
      </c>
      <c r="J360" s="32">
        <v>1534178</v>
      </c>
      <c r="K360" s="32">
        <v>0</v>
      </c>
      <c r="L360" s="32">
        <v>147356</v>
      </c>
      <c r="M360" s="32">
        <v>0</v>
      </c>
      <c r="N360" s="32">
        <v>0</v>
      </c>
      <c r="O360" s="32">
        <v>0</v>
      </c>
      <c r="P360" s="32">
        <v>0</v>
      </c>
      <c r="Q360" s="32">
        <v>1534278</v>
      </c>
      <c r="R360" s="32">
        <v>0</v>
      </c>
      <c r="S360" s="32">
        <v>147256</v>
      </c>
      <c r="T360" s="32">
        <v>0</v>
      </c>
      <c r="U360" s="32">
        <v>0</v>
      </c>
      <c r="V360" s="32">
        <v>0</v>
      </c>
      <c r="W360" s="32">
        <v>0</v>
      </c>
      <c r="X360" s="32">
        <v>1534802</v>
      </c>
      <c r="Y360" s="32">
        <v>0</v>
      </c>
      <c r="Z360" s="32">
        <v>146732</v>
      </c>
      <c r="AA360" s="32">
        <v>0</v>
      </c>
      <c r="AB360" s="32">
        <v>0</v>
      </c>
      <c r="AC360" s="32">
        <v>0</v>
      </c>
      <c r="AD360" s="32">
        <v>0</v>
      </c>
      <c r="AE360" s="32">
        <v>1535753</v>
      </c>
      <c r="AF360" s="32">
        <v>0</v>
      </c>
      <c r="AG360" s="32">
        <v>145781</v>
      </c>
      <c r="AH360" s="32">
        <v>0</v>
      </c>
      <c r="AI360" s="32">
        <v>0</v>
      </c>
      <c r="AJ360" s="32">
        <v>0</v>
      </c>
      <c r="AK360" s="32">
        <v>0</v>
      </c>
      <c r="AL360" s="32">
        <v>1477526</v>
      </c>
      <c r="AM360" s="32">
        <v>0</v>
      </c>
      <c r="AN360" s="32">
        <v>370728</v>
      </c>
      <c r="AO360" s="32">
        <v>0</v>
      </c>
      <c r="AP360" s="32">
        <v>0</v>
      </c>
      <c r="AQ360" s="32">
        <v>0</v>
      </c>
      <c r="AR360" s="32">
        <v>0</v>
      </c>
      <c r="AS360" s="32">
        <v>1102875</v>
      </c>
      <c r="AT360" s="32">
        <v>0</v>
      </c>
      <c r="AU360" s="32">
        <v>395406</v>
      </c>
      <c r="AV360" s="32">
        <v>0</v>
      </c>
      <c r="AW360" s="32">
        <v>0</v>
      </c>
      <c r="AX360" s="32">
        <v>0</v>
      </c>
      <c r="AY360" s="32">
        <v>0</v>
      </c>
      <c r="AZ360" s="32">
        <v>81854</v>
      </c>
      <c r="BA360" s="32">
        <v>0</v>
      </c>
      <c r="BB360" s="32">
        <v>509306</v>
      </c>
      <c r="BC360" s="32">
        <v>0</v>
      </c>
      <c r="BD360" s="32">
        <v>0</v>
      </c>
      <c r="BE360" s="32">
        <v>147625</v>
      </c>
      <c r="BF360" s="32">
        <v>0</v>
      </c>
      <c r="BG360" s="32">
        <v>1143321</v>
      </c>
      <c r="BH360" s="32">
        <v>0</v>
      </c>
      <c r="BI360" s="32">
        <v>596899</v>
      </c>
      <c r="BJ360" s="32">
        <v>0</v>
      </c>
      <c r="BK360" s="32">
        <v>0</v>
      </c>
      <c r="BL360" s="32">
        <v>234830</v>
      </c>
      <c r="BM360" s="32">
        <v>0</v>
      </c>
      <c r="BN360" s="32">
        <v>1763200</v>
      </c>
      <c r="BO360" s="32">
        <v>0</v>
      </c>
      <c r="BP360" s="32">
        <v>672168</v>
      </c>
      <c r="BQ360" s="32">
        <v>0</v>
      </c>
      <c r="BR360" s="32">
        <v>0</v>
      </c>
      <c r="BS360" s="32">
        <v>180000</v>
      </c>
      <c r="BT360" s="32">
        <v>0</v>
      </c>
      <c r="BU360" s="32">
        <v>1243312</v>
      </c>
      <c r="BV360" s="32">
        <v>0</v>
      </c>
      <c r="BW360" s="32">
        <v>576897</v>
      </c>
      <c r="BX360" s="32">
        <v>0</v>
      </c>
      <c r="BY360" s="32">
        <v>0</v>
      </c>
      <c r="BZ360" s="32">
        <v>214000</v>
      </c>
      <c r="CA360" s="32">
        <v>0</v>
      </c>
      <c r="CB360" s="32">
        <v>1427445</v>
      </c>
      <c r="CC360" s="32">
        <v>0</v>
      </c>
      <c r="CD360" s="32">
        <v>593672</v>
      </c>
      <c r="CE360" s="32">
        <v>0</v>
      </c>
      <c r="CF360" s="32">
        <v>0</v>
      </c>
      <c r="CG360" s="32">
        <v>125000</v>
      </c>
      <c r="CH360" s="32">
        <v>0</v>
      </c>
      <c r="CI360" s="32">
        <v>1497619</v>
      </c>
      <c r="CK360" s="32">
        <v>594072</v>
      </c>
      <c r="CL360" s="32">
        <v>0</v>
      </c>
      <c r="CN360" s="32">
        <v>115000</v>
      </c>
      <c r="CO360" s="32">
        <v>0</v>
      </c>
      <c r="CP360" s="32">
        <v>1389555</v>
      </c>
      <c r="CR360" s="32">
        <v>530000</v>
      </c>
      <c r="CS360" s="32">
        <v>0</v>
      </c>
      <c r="CU360" s="32">
        <v>95000</v>
      </c>
      <c r="CV360" s="32">
        <v>0</v>
      </c>
      <c r="CW360" s="32">
        <v>1678489</v>
      </c>
      <c r="CY360" s="32">
        <v>435625</v>
      </c>
      <c r="CZ360" s="32">
        <v>0</v>
      </c>
      <c r="DB360" s="32">
        <v>90000</v>
      </c>
      <c r="DC360" s="32">
        <v>0</v>
      </c>
      <c r="DD360" s="32">
        <v>1757885</v>
      </c>
      <c r="DF360" s="32">
        <v>470125</v>
      </c>
      <c r="DG360" s="32">
        <v>0</v>
      </c>
      <c r="DI360" s="32">
        <v>90000</v>
      </c>
      <c r="DK360" s="32">
        <v>1858086</v>
      </c>
      <c r="DM360" s="32">
        <v>463000</v>
      </c>
      <c r="DN360" s="32">
        <v>0</v>
      </c>
      <c r="DP360" s="32">
        <v>85000</v>
      </c>
      <c r="DR360" s="32">
        <v>2023609</v>
      </c>
      <c r="DT360" s="32">
        <v>452804</v>
      </c>
      <c r="DU360" s="32">
        <v>0</v>
      </c>
      <c r="DW360" s="32">
        <v>85000</v>
      </c>
      <c r="DX360" s="35"/>
      <c r="DY360" s="36">
        <v>2640136</v>
      </c>
      <c r="DZ360" s="37"/>
      <c r="EA360" s="35"/>
      <c r="EB360" s="32">
        <v>0</v>
      </c>
      <c r="ED360" s="32">
        <v>65000</v>
      </c>
      <c r="EF360" s="32">
        <v>2677052</v>
      </c>
      <c r="EI360" s="32">
        <v>0</v>
      </c>
      <c r="EK360" s="32">
        <v>65000</v>
      </c>
      <c r="EM360" s="32">
        <v>2676723</v>
      </c>
      <c r="EP360" s="32">
        <v>0</v>
      </c>
      <c r="ER360" s="32">
        <v>65000</v>
      </c>
      <c r="ET360" s="32">
        <v>2869947</v>
      </c>
      <c r="EW360" s="32">
        <v>0</v>
      </c>
      <c r="EY360" s="32">
        <v>65000</v>
      </c>
      <c r="FA360" s="32">
        <v>2779426</v>
      </c>
      <c r="FD360" s="32">
        <v>0</v>
      </c>
      <c r="FF360" s="32">
        <v>65000</v>
      </c>
      <c r="FH360" s="32">
        <v>2882091</v>
      </c>
      <c r="FI360" s="32"/>
      <c r="FJ360" s="32"/>
      <c r="FK360" s="32">
        <v>0</v>
      </c>
      <c r="FM360" s="32">
        <v>65000</v>
      </c>
      <c r="FN360" s="32"/>
      <c r="FO360" s="5">
        <v>2882048</v>
      </c>
      <c r="FP360" s="5">
        <v>0</v>
      </c>
      <c r="FQ360" s="5">
        <v>0</v>
      </c>
      <c r="FR360" s="5">
        <v>0</v>
      </c>
      <c r="FS360" s="5">
        <v>0</v>
      </c>
      <c r="FT360" s="5">
        <v>75000</v>
      </c>
      <c r="FU360" s="5">
        <v>0</v>
      </c>
      <c r="FV360" s="5">
        <v>2786628</v>
      </c>
      <c r="FW360" s="5">
        <v>0</v>
      </c>
      <c r="FX360" s="5">
        <v>0</v>
      </c>
      <c r="FY360" s="5">
        <v>0</v>
      </c>
      <c r="FZ360" s="5">
        <v>0</v>
      </c>
      <c r="GA360" s="5">
        <v>85000</v>
      </c>
      <c r="GB360" s="5">
        <v>0</v>
      </c>
      <c r="GC360" s="5">
        <v>2723088</v>
      </c>
      <c r="GD360" s="5">
        <v>0</v>
      </c>
      <c r="GE360" s="5">
        <v>0</v>
      </c>
      <c r="GF360" s="5">
        <v>0</v>
      </c>
      <c r="GG360" s="5">
        <v>0</v>
      </c>
      <c r="GH360" s="5">
        <v>95000</v>
      </c>
      <c r="GI360" s="5">
        <v>0</v>
      </c>
      <c r="GJ360" s="5">
        <f>INDEX(Sheet1!$D$2:$D$434,MATCH(Data!B360,Sheet1!$B$2:$B$434,0))</f>
        <v>2779679</v>
      </c>
      <c r="GK360" s="5">
        <f>INDEX(Sheet1!$E$2:$E$434,MATCH(Data!B360,Sheet1!$B$2:$B$434,0))</f>
        <v>0</v>
      </c>
      <c r="GL360" s="5">
        <f>INDEX(Sheet1!$H$2:$H$434,MATCH(Data!B360,Sheet1!$B$2:$B$434,0))</f>
        <v>0</v>
      </c>
      <c r="GM360" s="5">
        <f>INDEX(Sheet1!$K$2:$K$434,MATCH(Data!B360,Sheet1!$B$2:$B$434,0))</f>
        <v>0</v>
      </c>
      <c r="GN360" s="5">
        <f>INDEX(Sheet1!$F$2:$F$434,MATCH(Data!B360,Sheet1!$B$2:$B$434,0))</f>
        <v>0</v>
      </c>
      <c r="GO360" s="5">
        <f>INDEX(Sheet1!$I$2:$I$434,MATCH(Data!B360,Sheet1!$B$2:$B$434,0))</f>
        <v>95000</v>
      </c>
      <c r="GP360" s="5">
        <f>INDEX(Sheet1!$J$2:$J$434,MATCH(Data!B360,Sheet1!$B$2:$B$434,0))</f>
        <v>0</v>
      </c>
      <c r="GQ360" s="5">
        <v>2667950</v>
      </c>
      <c r="GR360" s="5">
        <v>0</v>
      </c>
      <c r="GS360" s="5">
        <v>0</v>
      </c>
      <c r="GT360" s="5">
        <v>0</v>
      </c>
      <c r="GU360" s="5">
        <v>0</v>
      </c>
      <c r="GV360" s="5">
        <v>95000</v>
      </c>
      <c r="GW360" s="5">
        <v>0</v>
      </c>
    </row>
    <row r="361" spans="1:205" ht="12.75">
      <c r="A361" s="32">
        <v>5607</v>
      </c>
      <c r="B361" s="32" t="s">
        <v>440</v>
      </c>
      <c r="C361" s="32">
        <v>26034308</v>
      </c>
      <c r="D361" s="32">
        <v>0</v>
      </c>
      <c r="E361" s="32">
        <v>1365000</v>
      </c>
      <c r="F361" s="32">
        <v>0</v>
      </c>
      <c r="G361" s="32">
        <v>0</v>
      </c>
      <c r="H361" s="32">
        <v>0</v>
      </c>
      <c r="I361" s="32">
        <v>0</v>
      </c>
      <c r="J361" s="32">
        <v>25867984</v>
      </c>
      <c r="K361" s="32">
        <v>0</v>
      </c>
      <c r="L361" s="32">
        <v>1440000</v>
      </c>
      <c r="M361" s="32">
        <v>0</v>
      </c>
      <c r="N361" s="32">
        <v>0</v>
      </c>
      <c r="O361" s="32">
        <v>0</v>
      </c>
      <c r="P361" s="32">
        <v>14561</v>
      </c>
      <c r="Q361" s="32">
        <v>24826773</v>
      </c>
      <c r="R361" s="32">
        <v>0</v>
      </c>
      <c r="S361" s="32">
        <v>2847265</v>
      </c>
      <c r="T361" s="32">
        <v>0</v>
      </c>
      <c r="U361" s="32">
        <v>0</v>
      </c>
      <c r="V361" s="32">
        <v>0</v>
      </c>
      <c r="W361" s="32">
        <v>0</v>
      </c>
      <c r="X361" s="32">
        <v>17276670</v>
      </c>
      <c r="Y361" s="32">
        <v>0</v>
      </c>
      <c r="Z361" s="32">
        <v>3346855</v>
      </c>
      <c r="AA361" s="32">
        <v>0</v>
      </c>
      <c r="AB361" s="32">
        <v>0</v>
      </c>
      <c r="AC361" s="32">
        <v>0</v>
      </c>
      <c r="AD361" s="32">
        <v>0</v>
      </c>
      <c r="AE361" s="32">
        <v>16534392</v>
      </c>
      <c r="AF361" s="32">
        <v>0</v>
      </c>
      <c r="AG361" s="32">
        <v>2495855</v>
      </c>
      <c r="AH361" s="32">
        <v>0</v>
      </c>
      <c r="AI361" s="32">
        <v>0</v>
      </c>
      <c r="AJ361" s="32">
        <v>0</v>
      </c>
      <c r="AK361" s="32">
        <v>12617</v>
      </c>
      <c r="AL361" s="32">
        <v>18117264</v>
      </c>
      <c r="AM361" s="32">
        <v>0</v>
      </c>
      <c r="AN361" s="32">
        <v>2594630</v>
      </c>
      <c r="AO361" s="32">
        <v>0</v>
      </c>
      <c r="AP361" s="32">
        <v>0</v>
      </c>
      <c r="AQ361" s="32">
        <v>0</v>
      </c>
      <c r="AR361" s="32">
        <v>932</v>
      </c>
      <c r="AS361" s="32">
        <v>17839831</v>
      </c>
      <c r="AT361" s="32">
        <v>0</v>
      </c>
      <c r="AU361" s="32">
        <v>2455147</v>
      </c>
      <c r="AV361" s="32">
        <v>0</v>
      </c>
      <c r="AW361" s="32">
        <v>0</v>
      </c>
      <c r="AX361" s="32">
        <v>0</v>
      </c>
      <c r="AY361" s="32">
        <v>1935</v>
      </c>
      <c r="AZ361" s="32">
        <v>19510397</v>
      </c>
      <c r="BA361" s="32">
        <v>0</v>
      </c>
      <c r="BB361" s="32">
        <v>2614350</v>
      </c>
      <c r="BC361" s="32">
        <v>0</v>
      </c>
      <c r="BD361" s="32">
        <v>0</v>
      </c>
      <c r="BE361" s="32">
        <v>0</v>
      </c>
      <c r="BF361" s="32">
        <v>1498</v>
      </c>
      <c r="BG361" s="32">
        <v>21318199</v>
      </c>
      <c r="BH361" s="32">
        <v>0</v>
      </c>
      <c r="BI361" s="32">
        <v>2796964</v>
      </c>
      <c r="BJ361" s="32">
        <v>0</v>
      </c>
      <c r="BK361" s="32">
        <v>0</v>
      </c>
      <c r="BL361" s="32">
        <v>0</v>
      </c>
      <c r="BM361" s="32">
        <v>5969</v>
      </c>
      <c r="BN361" s="32">
        <v>22265914</v>
      </c>
      <c r="BO361" s="32">
        <v>0</v>
      </c>
      <c r="BP361" s="32">
        <v>3132772</v>
      </c>
      <c r="BQ361" s="32">
        <v>0</v>
      </c>
      <c r="BR361" s="32">
        <v>0</v>
      </c>
      <c r="BS361" s="32">
        <v>0</v>
      </c>
      <c r="BT361" s="32">
        <v>11007</v>
      </c>
      <c r="BU361" s="32">
        <v>20869802</v>
      </c>
      <c r="BV361" s="32">
        <v>0</v>
      </c>
      <c r="BW361" s="32">
        <v>3248249.35</v>
      </c>
      <c r="BX361" s="32">
        <v>0</v>
      </c>
      <c r="BY361" s="32">
        <v>0</v>
      </c>
      <c r="BZ361" s="32">
        <v>398000</v>
      </c>
      <c r="CA361" s="32">
        <v>7323</v>
      </c>
      <c r="CB361" s="32">
        <v>21758097</v>
      </c>
      <c r="CC361" s="32">
        <v>0</v>
      </c>
      <c r="CD361" s="32">
        <v>3471979</v>
      </c>
      <c r="CE361" s="32">
        <v>0</v>
      </c>
      <c r="CF361" s="32">
        <v>0</v>
      </c>
      <c r="CG361" s="32">
        <v>663403</v>
      </c>
      <c r="CH361" s="32">
        <v>71129</v>
      </c>
      <c r="CI361" s="32">
        <v>22317017</v>
      </c>
      <c r="CK361" s="32">
        <v>2460713</v>
      </c>
      <c r="CL361" s="32">
        <v>0</v>
      </c>
      <c r="CN361" s="32">
        <v>754599</v>
      </c>
      <c r="CO361" s="32">
        <v>26274</v>
      </c>
      <c r="CP361" s="32">
        <v>25089165</v>
      </c>
      <c r="CR361" s="32">
        <v>2434538</v>
      </c>
      <c r="CS361" s="32">
        <v>0</v>
      </c>
      <c r="CU361" s="32">
        <v>800000</v>
      </c>
      <c r="CV361" s="32">
        <v>12494</v>
      </c>
      <c r="CW361" s="32">
        <v>27496640</v>
      </c>
      <c r="CY361" s="32">
        <v>1384181</v>
      </c>
      <c r="CZ361" s="32">
        <v>0</v>
      </c>
      <c r="DB361" s="32">
        <v>800000</v>
      </c>
      <c r="DC361" s="32">
        <v>11786</v>
      </c>
      <c r="DD361" s="32">
        <v>30969958</v>
      </c>
      <c r="DE361" s="32">
        <v>582514</v>
      </c>
      <c r="DF361" s="32">
        <v>1381000</v>
      </c>
      <c r="DG361" s="32">
        <v>0</v>
      </c>
      <c r="DI361" s="32">
        <v>800000</v>
      </c>
      <c r="DK361" s="32">
        <v>34416655</v>
      </c>
      <c r="DL361" s="32">
        <v>580489</v>
      </c>
      <c r="DM361" s="32">
        <v>1381000</v>
      </c>
      <c r="DN361" s="32">
        <v>0</v>
      </c>
      <c r="DP361" s="32">
        <v>800000</v>
      </c>
      <c r="DQ361" s="32">
        <v>46003</v>
      </c>
      <c r="DR361" s="32">
        <v>28790762</v>
      </c>
      <c r="DS361" s="32">
        <v>55930</v>
      </c>
      <c r="DT361" s="32">
        <v>2400788</v>
      </c>
      <c r="DU361" s="32">
        <v>0</v>
      </c>
      <c r="DW361" s="32">
        <v>870000</v>
      </c>
      <c r="DX361" s="38">
        <v>11031</v>
      </c>
      <c r="DY361" s="36">
        <v>28959186</v>
      </c>
      <c r="DZ361" s="37"/>
      <c r="EA361" s="38">
        <v>1262000</v>
      </c>
      <c r="EB361" s="32">
        <v>0</v>
      </c>
      <c r="ED361" s="32">
        <v>870000</v>
      </c>
      <c r="EE361" s="32">
        <v>28372</v>
      </c>
      <c r="EF361" s="32">
        <v>29851729</v>
      </c>
      <c r="EH361" s="32">
        <v>1253585</v>
      </c>
      <c r="EI361" s="32">
        <v>0</v>
      </c>
      <c r="EK361" s="32">
        <v>902000</v>
      </c>
      <c r="EL361" s="32">
        <v>12600</v>
      </c>
      <c r="EM361" s="32">
        <v>31387259</v>
      </c>
      <c r="EO361" s="32">
        <v>1259165</v>
      </c>
      <c r="EP361" s="32">
        <v>0</v>
      </c>
      <c r="ER361" s="32">
        <v>902000</v>
      </c>
      <c r="ES361" s="32">
        <v>33051</v>
      </c>
      <c r="ET361" s="32">
        <v>31750901</v>
      </c>
      <c r="EU361" s="32">
        <v>73375</v>
      </c>
      <c r="EV361" s="32">
        <v>911508</v>
      </c>
      <c r="EW361" s="32">
        <v>0</v>
      </c>
      <c r="EY361" s="32">
        <v>50000</v>
      </c>
      <c r="EZ361" s="32">
        <v>488</v>
      </c>
      <c r="FA361" s="32">
        <v>33495675</v>
      </c>
      <c r="FB361" s="32">
        <v>148575</v>
      </c>
      <c r="FC361" s="32">
        <v>927510</v>
      </c>
      <c r="FD361" s="32">
        <v>0</v>
      </c>
      <c r="FF361" s="32">
        <v>20000</v>
      </c>
      <c r="FG361" s="32">
        <v>3280</v>
      </c>
      <c r="FH361" s="32">
        <v>32857461</v>
      </c>
      <c r="FI361" s="32">
        <v>828225</v>
      </c>
      <c r="FJ361" s="32"/>
      <c r="FK361" s="32">
        <v>0</v>
      </c>
      <c r="FM361" s="32">
        <v>100000</v>
      </c>
      <c r="FN361" s="32">
        <v>702</v>
      </c>
      <c r="FO361" s="5">
        <v>31821508</v>
      </c>
      <c r="FP361" s="5">
        <v>827225</v>
      </c>
      <c r="FQ361" s="5">
        <v>0</v>
      </c>
      <c r="FR361" s="5">
        <v>0</v>
      </c>
      <c r="FS361" s="5">
        <v>0</v>
      </c>
      <c r="FT361" s="5">
        <v>100000</v>
      </c>
      <c r="FU361" s="5">
        <v>1845</v>
      </c>
      <c r="FV361" s="5">
        <v>34813037</v>
      </c>
      <c r="FW361" s="5">
        <v>2064529</v>
      </c>
      <c r="FX361" s="5">
        <v>0</v>
      </c>
      <c r="FY361" s="5">
        <v>0</v>
      </c>
      <c r="FZ361" s="5">
        <v>0</v>
      </c>
      <c r="GA361" s="5">
        <v>100000</v>
      </c>
      <c r="GB361" s="5">
        <v>1992</v>
      </c>
      <c r="GC361" s="5">
        <v>34894436</v>
      </c>
      <c r="GD361" s="5">
        <v>2070150</v>
      </c>
      <c r="GE361" s="5">
        <v>4198828</v>
      </c>
      <c r="GF361" s="5">
        <v>0</v>
      </c>
      <c r="GG361" s="5">
        <v>0</v>
      </c>
      <c r="GH361" s="5">
        <v>0</v>
      </c>
      <c r="GI361" s="5">
        <v>849</v>
      </c>
      <c r="GJ361" s="5">
        <f>INDEX(Sheet1!$D$2:$D$434,MATCH(Data!B361,Sheet1!$B$2:$B$434,0))</f>
        <v>33675436</v>
      </c>
      <c r="GK361" s="5">
        <f>INDEX(Sheet1!$E$2:$E$434,MATCH(Data!B361,Sheet1!$B$2:$B$434,0))</f>
        <v>2069300</v>
      </c>
      <c r="GL361" s="5">
        <f>INDEX(Sheet1!$H$2:$H$434,MATCH(Data!B361,Sheet1!$B$2:$B$434,0))</f>
        <v>4390206</v>
      </c>
      <c r="GM361" s="5">
        <f>INDEX(Sheet1!$K$2:$K$434,MATCH(Data!B361,Sheet1!$B$2:$B$434,0))</f>
        <v>0</v>
      </c>
      <c r="GN361" s="5">
        <f>INDEX(Sheet1!$F$2:$F$434,MATCH(Data!B361,Sheet1!$B$2:$B$434,0))</f>
        <v>0</v>
      </c>
      <c r="GO361" s="5">
        <f>INDEX(Sheet1!$I$2:$I$434,MATCH(Data!B361,Sheet1!$B$2:$B$434,0))</f>
        <v>369991</v>
      </c>
      <c r="GP361" s="5">
        <f>INDEX(Sheet1!$J$2:$J$434,MATCH(Data!B361,Sheet1!$B$2:$B$434,0))</f>
        <v>2729</v>
      </c>
      <c r="GQ361" s="5">
        <v>31792648</v>
      </c>
      <c r="GR361" s="5">
        <v>2060000</v>
      </c>
      <c r="GS361" s="5">
        <v>4652200</v>
      </c>
      <c r="GT361" s="5">
        <v>0</v>
      </c>
      <c r="GU361" s="5">
        <v>0</v>
      </c>
      <c r="GV361" s="5">
        <v>500904</v>
      </c>
      <c r="GW361" s="5">
        <v>4755</v>
      </c>
    </row>
    <row r="362" spans="1:205" ht="12.75">
      <c r="A362" s="32">
        <v>5614</v>
      </c>
      <c r="B362" s="32" t="s">
        <v>441</v>
      </c>
      <c r="C362" s="32">
        <v>1066230</v>
      </c>
      <c r="D362" s="32">
        <v>0</v>
      </c>
      <c r="E362" s="32">
        <v>157071</v>
      </c>
      <c r="F362" s="32">
        <v>0</v>
      </c>
      <c r="G362" s="32">
        <v>0</v>
      </c>
      <c r="H362" s="32">
        <v>0</v>
      </c>
      <c r="I362" s="32">
        <v>0</v>
      </c>
      <c r="J362" s="32">
        <v>909169</v>
      </c>
      <c r="K362" s="32">
        <v>0</v>
      </c>
      <c r="L362" s="32">
        <v>194911</v>
      </c>
      <c r="M362" s="32">
        <v>0</v>
      </c>
      <c r="N362" s="32">
        <v>0</v>
      </c>
      <c r="O362" s="32">
        <v>0</v>
      </c>
      <c r="P362" s="32">
        <v>0</v>
      </c>
      <c r="Q362" s="32">
        <v>974653</v>
      </c>
      <c r="R362" s="32">
        <v>0</v>
      </c>
      <c r="S362" s="32">
        <v>217502</v>
      </c>
      <c r="T362" s="32">
        <v>0</v>
      </c>
      <c r="U362" s="32">
        <v>0</v>
      </c>
      <c r="V362" s="32">
        <v>0</v>
      </c>
      <c r="W362" s="32">
        <v>0</v>
      </c>
      <c r="X362" s="32">
        <v>837341</v>
      </c>
      <c r="Y362" s="32">
        <v>0</v>
      </c>
      <c r="Z362" s="32">
        <v>216434</v>
      </c>
      <c r="AA362" s="32">
        <v>0</v>
      </c>
      <c r="AB362" s="32">
        <v>0</v>
      </c>
      <c r="AC362" s="32">
        <v>0</v>
      </c>
      <c r="AD362" s="32">
        <v>0</v>
      </c>
      <c r="AE362" s="32">
        <v>1010213</v>
      </c>
      <c r="AF362" s="32">
        <v>0</v>
      </c>
      <c r="AG362" s="32">
        <v>215370</v>
      </c>
      <c r="AH362" s="32">
        <v>0</v>
      </c>
      <c r="AI362" s="32">
        <v>0</v>
      </c>
      <c r="AJ362" s="32">
        <v>0</v>
      </c>
      <c r="AK362" s="32">
        <v>0</v>
      </c>
      <c r="AL362" s="32">
        <v>908873</v>
      </c>
      <c r="AM362" s="32">
        <v>32357</v>
      </c>
      <c r="AN362" s="32">
        <v>308490</v>
      </c>
      <c r="AO362" s="32">
        <v>0</v>
      </c>
      <c r="AP362" s="32">
        <v>0</v>
      </c>
      <c r="AQ362" s="32">
        <v>0</v>
      </c>
      <c r="AR362" s="32">
        <v>0</v>
      </c>
      <c r="AS362" s="32">
        <v>1012631</v>
      </c>
      <c r="AT362" s="32">
        <v>26755</v>
      </c>
      <c r="AU362" s="32">
        <v>246760</v>
      </c>
      <c r="AV362" s="32">
        <v>0</v>
      </c>
      <c r="AW362" s="32">
        <v>0</v>
      </c>
      <c r="AX362" s="32">
        <v>0</v>
      </c>
      <c r="AY362" s="32">
        <v>548</v>
      </c>
      <c r="AZ362" s="32">
        <v>1051300</v>
      </c>
      <c r="BA362" s="32">
        <v>29555</v>
      </c>
      <c r="BB362" s="32">
        <v>257210</v>
      </c>
      <c r="BC362" s="32">
        <v>0</v>
      </c>
      <c r="BD362" s="32">
        <v>0</v>
      </c>
      <c r="BE362" s="32">
        <v>0</v>
      </c>
      <c r="BF362" s="32">
        <v>0</v>
      </c>
      <c r="BG362" s="32">
        <v>1092482</v>
      </c>
      <c r="BH362" s="32">
        <v>29554</v>
      </c>
      <c r="BI362" s="32">
        <v>262059</v>
      </c>
      <c r="BJ362" s="32">
        <v>0</v>
      </c>
      <c r="BK362" s="32">
        <v>0</v>
      </c>
      <c r="BL362" s="32">
        <v>0</v>
      </c>
      <c r="BM362" s="32">
        <v>0</v>
      </c>
      <c r="BN362" s="32">
        <v>1090660</v>
      </c>
      <c r="BO362" s="32">
        <v>33858</v>
      </c>
      <c r="BP362" s="32">
        <v>261525</v>
      </c>
      <c r="BQ362" s="32">
        <v>0</v>
      </c>
      <c r="BR362" s="32">
        <v>0</v>
      </c>
      <c r="BS362" s="32">
        <v>0</v>
      </c>
      <c r="BT362" s="32">
        <v>0</v>
      </c>
      <c r="BU362" s="32">
        <v>1080354</v>
      </c>
      <c r="BV362" s="32">
        <v>33858</v>
      </c>
      <c r="BW362" s="32">
        <v>255828</v>
      </c>
      <c r="BX362" s="32">
        <v>0</v>
      </c>
      <c r="BY362" s="32">
        <v>0</v>
      </c>
      <c r="BZ362" s="32">
        <v>0</v>
      </c>
      <c r="CA362" s="32">
        <v>287</v>
      </c>
      <c r="CB362" s="32">
        <v>1311211</v>
      </c>
      <c r="CC362" s="32">
        <v>4304</v>
      </c>
      <c r="CD362" s="32">
        <v>254968</v>
      </c>
      <c r="CE362" s="32">
        <v>0</v>
      </c>
      <c r="CF362" s="32">
        <v>0</v>
      </c>
      <c r="CG362" s="32">
        <v>0</v>
      </c>
      <c r="CH362" s="32">
        <v>0</v>
      </c>
      <c r="CI362" s="32">
        <v>1144459</v>
      </c>
      <c r="CJ362" s="32">
        <v>4304</v>
      </c>
      <c r="CK362" s="32">
        <v>253810</v>
      </c>
      <c r="CL362" s="32">
        <v>0</v>
      </c>
      <c r="CM362" s="32">
        <v>5000</v>
      </c>
      <c r="CO362" s="32">
        <v>0</v>
      </c>
      <c r="CP362" s="32">
        <v>1368087</v>
      </c>
      <c r="CQ362" s="32">
        <v>2511</v>
      </c>
      <c r="CR362" s="32">
        <v>254170</v>
      </c>
      <c r="CS362" s="32">
        <v>0</v>
      </c>
      <c r="CV362" s="32">
        <v>0</v>
      </c>
      <c r="CW362" s="32">
        <v>1460138</v>
      </c>
      <c r="CY362" s="32">
        <v>261644</v>
      </c>
      <c r="CZ362" s="32">
        <v>0</v>
      </c>
      <c r="DC362" s="32">
        <v>0</v>
      </c>
      <c r="DD362" s="32">
        <v>1810071</v>
      </c>
      <c r="DF362" s="32">
        <v>286929</v>
      </c>
      <c r="DG362" s="32">
        <v>0</v>
      </c>
      <c r="DK362" s="32">
        <v>1968804</v>
      </c>
      <c r="DM362" s="32">
        <v>284770</v>
      </c>
      <c r="DN362" s="32">
        <v>0</v>
      </c>
      <c r="DR362" s="32">
        <v>2027308</v>
      </c>
      <c r="DT362" s="32">
        <v>286146</v>
      </c>
      <c r="DU362" s="32">
        <v>0</v>
      </c>
      <c r="DX362" s="35"/>
      <c r="DY362" s="36">
        <v>1927711</v>
      </c>
      <c r="DZ362" s="37"/>
      <c r="EA362" s="38">
        <v>289727</v>
      </c>
      <c r="EB362" s="32">
        <v>0</v>
      </c>
      <c r="EF362" s="32">
        <v>2047570</v>
      </c>
      <c r="EH362" s="32">
        <v>300739</v>
      </c>
      <c r="EI362" s="32">
        <v>0</v>
      </c>
      <c r="EM362" s="32">
        <v>2069206</v>
      </c>
      <c r="EO362" s="32">
        <v>292220</v>
      </c>
      <c r="EP362" s="32">
        <v>0</v>
      </c>
      <c r="ET362" s="32">
        <v>2122949</v>
      </c>
      <c r="EV362" s="32">
        <v>288701</v>
      </c>
      <c r="EW362" s="32">
        <v>0</v>
      </c>
      <c r="FA362" s="32">
        <v>2094250</v>
      </c>
      <c r="FB362" s="32">
        <v>174764</v>
      </c>
      <c r="FC362" s="32">
        <v>187060</v>
      </c>
      <c r="FD362" s="32">
        <v>0</v>
      </c>
      <c r="FG362" s="32">
        <v>294</v>
      </c>
      <c r="FH362" s="32">
        <v>2031791</v>
      </c>
      <c r="FI362" s="32">
        <v>175500</v>
      </c>
      <c r="FJ362" s="32">
        <v>181495</v>
      </c>
      <c r="FK362" s="32">
        <v>0</v>
      </c>
      <c r="FM362" s="32"/>
      <c r="FO362" s="5">
        <v>2148010</v>
      </c>
      <c r="FP362" s="5">
        <v>171000</v>
      </c>
      <c r="FQ362" s="5">
        <v>185795</v>
      </c>
      <c r="FR362" s="5">
        <v>0</v>
      </c>
      <c r="FS362" s="5">
        <v>0</v>
      </c>
      <c r="FT362" s="5">
        <v>0</v>
      </c>
      <c r="FU362" s="5">
        <v>0</v>
      </c>
      <c r="FV362" s="5">
        <v>1969346</v>
      </c>
      <c r="FW362" s="5">
        <v>315008</v>
      </c>
      <c r="FX362" s="5">
        <v>19635</v>
      </c>
      <c r="FY362" s="5">
        <v>0</v>
      </c>
      <c r="FZ362" s="5">
        <v>0</v>
      </c>
      <c r="GA362" s="5">
        <v>0</v>
      </c>
      <c r="GB362" s="5">
        <v>0</v>
      </c>
      <c r="GC362" s="5">
        <v>1775502</v>
      </c>
      <c r="GD362" s="5">
        <v>303098</v>
      </c>
      <c r="GE362" s="5">
        <v>19635</v>
      </c>
      <c r="GF362" s="5">
        <v>0</v>
      </c>
      <c r="GG362" s="5">
        <v>0</v>
      </c>
      <c r="GH362" s="5">
        <v>0</v>
      </c>
      <c r="GI362" s="5">
        <v>0</v>
      </c>
      <c r="GJ362" s="5">
        <f>INDEX(Sheet1!$D$2:$D$434,MATCH(Data!B362,Sheet1!$B$2:$B$434,0))</f>
        <v>1850491</v>
      </c>
      <c r="GK362" s="5">
        <f>INDEX(Sheet1!$E$2:$E$434,MATCH(Data!B362,Sheet1!$B$2:$B$434,0))</f>
        <v>213323</v>
      </c>
      <c r="GL362" s="5">
        <f>INDEX(Sheet1!$H$2:$H$434,MATCH(Data!B362,Sheet1!$B$2:$B$434,0))</f>
        <v>19635</v>
      </c>
      <c r="GM362" s="5">
        <f>INDEX(Sheet1!$K$2:$K$434,MATCH(Data!B362,Sheet1!$B$2:$B$434,0))</f>
        <v>0</v>
      </c>
      <c r="GN362" s="5">
        <f>INDEX(Sheet1!$F$2:$F$434,MATCH(Data!B362,Sheet1!$B$2:$B$434,0))</f>
        <v>0</v>
      </c>
      <c r="GO362" s="5">
        <f>INDEX(Sheet1!$I$2:$I$434,MATCH(Data!B362,Sheet1!$B$2:$B$434,0))</f>
        <v>0</v>
      </c>
      <c r="GP362" s="5">
        <f>INDEX(Sheet1!$J$2:$J$434,MATCH(Data!B362,Sheet1!$B$2:$B$434,0))</f>
        <v>0</v>
      </c>
      <c r="GQ362" s="5">
        <v>1713048</v>
      </c>
      <c r="GR362" s="5">
        <v>213323</v>
      </c>
      <c r="GS362" s="5">
        <v>19635</v>
      </c>
      <c r="GT362" s="5">
        <v>0</v>
      </c>
      <c r="GU362" s="5">
        <v>0</v>
      </c>
      <c r="GV362" s="5">
        <v>0</v>
      </c>
      <c r="GW362" s="5">
        <v>0</v>
      </c>
    </row>
    <row r="363" spans="1:205" ht="12.75">
      <c r="A363" s="32">
        <v>3542</v>
      </c>
      <c r="B363" s="32" t="s">
        <v>442</v>
      </c>
      <c r="C363" s="32">
        <v>1851474</v>
      </c>
      <c r="D363" s="32">
        <v>0</v>
      </c>
      <c r="E363" s="32">
        <v>67707</v>
      </c>
      <c r="F363" s="32">
        <v>0</v>
      </c>
      <c r="G363" s="32">
        <v>0</v>
      </c>
      <c r="H363" s="32">
        <v>0</v>
      </c>
      <c r="I363" s="32">
        <v>0</v>
      </c>
      <c r="J363" s="32">
        <v>1962979</v>
      </c>
      <c r="K363" s="32">
        <v>0</v>
      </c>
      <c r="L363" s="32">
        <v>65699</v>
      </c>
      <c r="M363" s="32">
        <v>0</v>
      </c>
      <c r="N363" s="32">
        <v>0</v>
      </c>
      <c r="O363" s="32">
        <v>0</v>
      </c>
      <c r="P363" s="32">
        <v>0</v>
      </c>
      <c r="Q363" s="32">
        <v>1902263</v>
      </c>
      <c r="R363" s="32">
        <v>0</v>
      </c>
      <c r="S363" s="32">
        <v>434966</v>
      </c>
      <c r="T363" s="32">
        <v>0</v>
      </c>
      <c r="U363" s="32">
        <v>0</v>
      </c>
      <c r="V363" s="32">
        <v>0</v>
      </c>
      <c r="W363" s="32">
        <v>0</v>
      </c>
      <c r="X363" s="32">
        <v>1963818</v>
      </c>
      <c r="Y363" s="32">
        <v>0</v>
      </c>
      <c r="Z363" s="32">
        <v>437378</v>
      </c>
      <c r="AA363" s="32">
        <v>0</v>
      </c>
      <c r="AB363" s="32">
        <v>0</v>
      </c>
      <c r="AC363" s="32">
        <v>0</v>
      </c>
      <c r="AD363" s="32">
        <v>0</v>
      </c>
      <c r="AE363" s="32">
        <v>2116571</v>
      </c>
      <c r="AF363" s="32">
        <v>0</v>
      </c>
      <c r="AG363" s="32">
        <v>441704</v>
      </c>
      <c r="AH363" s="32">
        <v>0</v>
      </c>
      <c r="AI363" s="32">
        <v>0</v>
      </c>
      <c r="AJ363" s="32">
        <v>0</v>
      </c>
      <c r="AK363" s="32">
        <v>0</v>
      </c>
      <c r="AL363" s="32">
        <v>2305903</v>
      </c>
      <c r="AM363" s="32">
        <v>0</v>
      </c>
      <c r="AN363" s="32">
        <v>451103</v>
      </c>
      <c r="AO363" s="32">
        <v>0</v>
      </c>
      <c r="AP363" s="32">
        <v>0</v>
      </c>
      <c r="AQ363" s="32">
        <v>0</v>
      </c>
      <c r="AR363" s="32">
        <v>0</v>
      </c>
      <c r="AS363" s="32">
        <v>2440537</v>
      </c>
      <c r="AT363" s="32">
        <v>0</v>
      </c>
      <c r="AU363" s="32">
        <v>439378</v>
      </c>
      <c r="AV363" s="32">
        <v>0</v>
      </c>
      <c r="AW363" s="32">
        <v>0</v>
      </c>
      <c r="AX363" s="32">
        <v>0</v>
      </c>
      <c r="AY363" s="32">
        <v>0</v>
      </c>
      <c r="AZ363" s="32">
        <v>2523354</v>
      </c>
      <c r="BA363" s="32">
        <v>0</v>
      </c>
      <c r="BB363" s="32">
        <v>450903</v>
      </c>
      <c r="BC363" s="32">
        <v>0</v>
      </c>
      <c r="BD363" s="32">
        <v>0</v>
      </c>
      <c r="BE363" s="32">
        <v>0</v>
      </c>
      <c r="BF363" s="32">
        <v>0</v>
      </c>
      <c r="BG363" s="32">
        <v>2617411</v>
      </c>
      <c r="BH363" s="32">
        <v>0</v>
      </c>
      <c r="BI363" s="32">
        <v>428670</v>
      </c>
      <c r="BJ363" s="32">
        <v>0</v>
      </c>
      <c r="BK363" s="32">
        <v>0</v>
      </c>
      <c r="BL363" s="32">
        <v>0</v>
      </c>
      <c r="BM363" s="32">
        <v>0</v>
      </c>
      <c r="BN363" s="32">
        <v>2688243</v>
      </c>
      <c r="BO363" s="32">
        <v>0</v>
      </c>
      <c r="BP363" s="32">
        <v>438251</v>
      </c>
      <c r="BQ363" s="32">
        <v>0</v>
      </c>
      <c r="BR363" s="32">
        <v>0</v>
      </c>
      <c r="BS363" s="32">
        <v>8340</v>
      </c>
      <c r="BT363" s="32">
        <v>569</v>
      </c>
      <c r="BU363" s="32">
        <v>2763705</v>
      </c>
      <c r="BV363" s="32">
        <v>0</v>
      </c>
      <c r="BW363" s="32">
        <v>426761</v>
      </c>
      <c r="BX363" s="32">
        <v>0</v>
      </c>
      <c r="BY363" s="32">
        <v>0</v>
      </c>
      <c r="BZ363" s="32">
        <v>10340</v>
      </c>
      <c r="CA363" s="32">
        <v>0</v>
      </c>
      <c r="CB363" s="32">
        <v>2807237</v>
      </c>
      <c r="CC363" s="32">
        <v>0</v>
      </c>
      <c r="CD363" s="32">
        <v>439121</v>
      </c>
      <c r="CE363" s="32">
        <v>0</v>
      </c>
      <c r="CF363" s="32">
        <v>0</v>
      </c>
      <c r="CG363" s="32">
        <v>4760</v>
      </c>
      <c r="CH363" s="32">
        <v>0</v>
      </c>
      <c r="CI363" s="32">
        <v>2804037</v>
      </c>
      <c r="CK363" s="32">
        <v>429121</v>
      </c>
      <c r="CL363" s="32">
        <v>0</v>
      </c>
      <c r="CN363" s="32">
        <v>14442</v>
      </c>
      <c r="CO363" s="32">
        <v>0</v>
      </c>
      <c r="CP363" s="32">
        <v>3012384</v>
      </c>
      <c r="CR363" s="32">
        <v>436214</v>
      </c>
      <c r="CS363" s="32">
        <v>0</v>
      </c>
      <c r="CU363" s="32">
        <v>16515</v>
      </c>
      <c r="CV363" s="32">
        <v>0</v>
      </c>
      <c r="CW363" s="32">
        <v>3094595</v>
      </c>
      <c r="CY363" s="32">
        <v>412965</v>
      </c>
      <c r="CZ363" s="32">
        <v>0</v>
      </c>
      <c r="DB363" s="32">
        <v>18360</v>
      </c>
      <c r="DC363" s="32">
        <v>0</v>
      </c>
      <c r="DD363" s="32">
        <v>3206164</v>
      </c>
      <c r="DF363" s="32">
        <v>434255</v>
      </c>
      <c r="DG363" s="32">
        <v>0</v>
      </c>
      <c r="DI363" s="32">
        <v>19000</v>
      </c>
      <c r="DK363" s="32">
        <v>3245614</v>
      </c>
      <c r="DM363" s="32">
        <v>429680</v>
      </c>
      <c r="DN363" s="32">
        <v>0</v>
      </c>
      <c r="DP363" s="32">
        <v>22180</v>
      </c>
      <c r="DR363" s="32">
        <v>3305391</v>
      </c>
      <c r="DT363" s="32">
        <v>419610</v>
      </c>
      <c r="DU363" s="32">
        <v>0</v>
      </c>
      <c r="DW363" s="32">
        <v>22180</v>
      </c>
      <c r="DX363" s="35"/>
      <c r="DY363" s="36">
        <v>3085322</v>
      </c>
      <c r="DZ363" s="37"/>
      <c r="EA363" s="38">
        <v>391238</v>
      </c>
      <c r="EB363" s="32">
        <v>0</v>
      </c>
      <c r="ED363" s="32">
        <v>37505</v>
      </c>
      <c r="EF363" s="32">
        <v>3078696</v>
      </c>
      <c r="EH363" s="32">
        <v>386400</v>
      </c>
      <c r="EI363" s="32">
        <v>0</v>
      </c>
      <c r="EK363" s="32">
        <v>31829</v>
      </c>
      <c r="EM363" s="32">
        <v>3106924</v>
      </c>
      <c r="EO363" s="32">
        <v>370675</v>
      </c>
      <c r="EP363" s="32">
        <v>0</v>
      </c>
      <c r="ER363" s="32">
        <v>31829</v>
      </c>
      <c r="ET363" s="32">
        <v>3124635</v>
      </c>
      <c r="EV363" s="32">
        <v>350175</v>
      </c>
      <c r="EW363" s="32">
        <v>0</v>
      </c>
      <c r="EY363" s="32">
        <v>31829</v>
      </c>
      <c r="FA363" s="32">
        <v>3063953</v>
      </c>
      <c r="FC363" s="32">
        <v>269851</v>
      </c>
      <c r="FD363" s="32">
        <v>0</v>
      </c>
      <c r="FF363" s="32">
        <v>31829</v>
      </c>
      <c r="FH363" s="32">
        <v>2976414</v>
      </c>
      <c r="FI363" s="32"/>
      <c r="FJ363" s="32">
        <v>276020</v>
      </c>
      <c r="FK363" s="32">
        <v>0</v>
      </c>
      <c r="FL363" s="32"/>
      <c r="FM363" s="32">
        <v>31829</v>
      </c>
      <c r="FN363" s="32"/>
      <c r="FO363" s="5">
        <v>2954843</v>
      </c>
      <c r="FP363" s="5">
        <v>0</v>
      </c>
      <c r="FQ363" s="5">
        <v>278045</v>
      </c>
      <c r="FR363" s="5">
        <v>0</v>
      </c>
      <c r="FS363" s="5">
        <v>0</v>
      </c>
      <c r="FT363" s="5">
        <v>31829</v>
      </c>
      <c r="FU363" s="5">
        <v>0</v>
      </c>
      <c r="FV363" s="5">
        <v>3014335</v>
      </c>
      <c r="FW363" s="5">
        <v>0</v>
      </c>
      <c r="FX363" s="5">
        <v>279408</v>
      </c>
      <c r="FY363" s="5">
        <v>0</v>
      </c>
      <c r="FZ363" s="5">
        <v>0</v>
      </c>
      <c r="GA363" s="5">
        <v>31829</v>
      </c>
      <c r="GB363" s="5">
        <v>0</v>
      </c>
      <c r="GC363" s="5">
        <v>3107660</v>
      </c>
      <c r="GD363" s="5">
        <v>0</v>
      </c>
      <c r="GE363" s="5">
        <v>280695</v>
      </c>
      <c r="GF363" s="5">
        <v>0</v>
      </c>
      <c r="GG363" s="5">
        <v>0</v>
      </c>
      <c r="GH363" s="5">
        <v>31829</v>
      </c>
      <c r="GI363" s="5">
        <v>0</v>
      </c>
      <c r="GJ363" s="5">
        <f>INDEX(Sheet1!$D$2:$D$434,MATCH(Data!B363,Sheet1!$B$2:$B$434,0))</f>
        <v>3199530</v>
      </c>
      <c r="GK363" s="5">
        <f>INDEX(Sheet1!$E$2:$E$434,MATCH(Data!B363,Sheet1!$B$2:$B$434,0))</f>
        <v>0</v>
      </c>
      <c r="GL363" s="5">
        <f>INDEX(Sheet1!$H$2:$H$434,MATCH(Data!B363,Sheet1!$B$2:$B$434,0))</f>
        <v>281270</v>
      </c>
      <c r="GM363" s="5">
        <f>INDEX(Sheet1!$K$2:$K$434,MATCH(Data!B363,Sheet1!$B$2:$B$434,0))</f>
        <v>0</v>
      </c>
      <c r="GN363" s="5">
        <f>INDEX(Sheet1!$F$2:$F$434,MATCH(Data!B363,Sheet1!$B$2:$B$434,0))</f>
        <v>0</v>
      </c>
      <c r="GO363" s="5">
        <f>INDEX(Sheet1!$I$2:$I$434,MATCH(Data!B363,Sheet1!$B$2:$B$434,0))</f>
        <v>31829</v>
      </c>
      <c r="GP363" s="5">
        <f>INDEX(Sheet1!$J$2:$J$434,MATCH(Data!B363,Sheet1!$B$2:$B$434,0))</f>
        <v>0</v>
      </c>
      <c r="GQ363" s="5">
        <v>3248528</v>
      </c>
      <c r="GR363" s="5">
        <v>0</v>
      </c>
      <c r="GS363" s="5">
        <v>281120</v>
      </c>
      <c r="GT363" s="5">
        <v>0</v>
      </c>
      <c r="GU363" s="5">
        <v>0</v>
      </c>
      <c r="GV363" s="5">
        <v>31829</v>
      </c>
      <c r="GW363" s="5">
        <v>0</v>
      </c>
    </row>
    <row r="364" spans="1:205" ht="12.75">
      <c r="A364" s="32">
        <v>5621</v>
      </c>
      <c r="B364" s="32" t="s">
        <v>443</v>
      </c>
      <c r="C364" s="32">
        <v>9344812</v>
      </c>
      <c r="D364" s="32">
        <v>0</v>
      </c>
      <c r="E364" s="32">
        <v>817805</v>
      </c>
      <c r="F364" s="32">
        <v>0</v>
      </c>
      <c r="G364" s="32">
        <v>0</v>
      </c>
      <c r="H364" s="32">
        <v>40972</v>
      </c>
      <c r="I364" s="32">
        <v>0</v>
      </c>
      <c r="J364" s="32">
        <v>9200304</v>
      </c>
      <c r="K364" s="32">
        <v>0</v>
      </c>
      <c r="L364" s="32">
        <v>874445</v>
      </c>
      <c r="M364" s="32">
        <v>0</v>
      </c>
      <c r="N364" s="32">
        <v>230000</v>
      </c>
      <c r="O364" s="32">
        <v>43830</v>
      </c>
      <c r="P364" s="32">
        <v>818</v>
      </c>
      <c r="Q364" s="32">
        <v>9579211</v>
      </c>
      <c r="R364" s="32">
        <v>0</v>
      </c>
      <c r="S364" s="32">
        <v>1114842</v>
      </c>
      <c r="T364" s="32">
        <v>0</v>
      </c>
      <c r="U364" s="32">
        <v>421500</v>
      </c>
      <c r="V364" s="32">
        <v>37723</v>
      </c>
      <c r="W364" s="32">
        <v>0</v>
      </c>
      <c r="X364" s="32">
        <v>7585880</v>
      </c>
      <c r="Y364" s="32">
        <v>0</v>
      </c>
      <c r="Z364" s="32">
        <v>2621263</v>
      </c>
      <c r="AA364" s="32">
        <v>0</v>
      </c>
      <c r="AB364" s="32">
        <v>436674</v>
      </c>
      <c r="AC364" s="32">
        <v>40041</v>
      </c>
      <c r="AD364" s="32">
        <v>0</v>
      </c>
      <c r="AE364" s="32">
        <v>7795997</v>
      </c>
      <c r="AF364" s="32">
        <v>0</v>
      </c>
      <c r="AG364" s="32">
        <v>2291079</v>
      </c>
      <c r="AH364" s="32">
        <v>0</v>
      </c>
      <c r="AI364" s="32">
        <v>436674</v>
      </c>
      <c r="AJ364" s="32">
        <v>36770</v>
      </c>
      <c r="AK364" s="32">
        <v>1587</v>
      </c>
      <c r="AL364" s="32">
        <v>8116347</v>
      </c>
      <c r="AM364" s="32">
        <v>0</v>
      </c>
      <c r="AN364" s="32">
        <v>2289055</v>
      </c>
      <c r="AO364" s="32">
        <v>0</v>
      </c>
      <c r="AP364" s="32">
        <v>300772</v>
      </c>
      <c r="AQ364" s="32">
        <v>0</v>
      </c>
      <c r="AR364" s="32">
        <v>0</v>
      </c>
      <c r="AS364" s="32">
        <v>8403514</v>
      </c>
      <c r="AT364" s="32">
        <v>0</v>
      </c>
      <c r="AU364" s="32">
        <v>2603945</v>
      </c>
      <c r="AV364" s="32">
        <v>0</v>
      </c>
      <c r="AW364" s="32">
        <v>300772</v>
      </c>
      <c r="AX364" s="32">
        <v>0</v>
      </c>
      <c r="AY364" s="32">
        <v>908</v>
      </c>
      <c r="AZ364" s="32">
        <v>8816821</v>
      </c>
      <c r="BA364" s="32">
        <v>0</v>
      </c>
      <c r="BB364" s="32">
        <v>2262145</v>
      </c>
      <c r="BC364" s="32">
        <v>0</v>
      </c>
      <c r="BD364" s="32">
        <v>300772</v>
      </c>
      <c r="BE364" s="32">
        <v>0</v>
      </c>
      <c r="BF364" s="32">
        <v>0</v>
      </c>
      <c r="BG364" s="32">
        <v>8294723</v>
      </c>
      <c r="BH364" s="32">
        <v>0</v>
      </c>
      <c r="BI364" s="32">
        <v>2542494</v>
      </c>
      <c r="BJ364" s="32">
        <v>0</v>
      </c>
      <c r="BK364" s="32">
        <v>300772</v>
      </c>
      <c r="BL364" s="32">
        <v>134679</v>
      </c>
      <c r="BM364" s="32">
        <v>0</v>
      </c>
      <c r="BN364" s="32">
        <v>8730680</v>
      </c>
      <c r="BO364" s="32">
        <v>175000</v>
      </c>
      <c r="BP364" s="32">
        <v>2545209</v>
      </c>
      <c r="BQ364" s="32">
        <v>0</v>
      </c>
      <c r="BR364" s="32">
        <v>319123</v>
      </c>
      <c r="BS364" s="32">
        <v>65000</v>
      </c>
      <c r="BT364" s="32">
        <v>0</v>
      </c>
      <c r="BU364" s="32">
        <v>8894066</v>
      </c>
      <c r="BV364" s="32">
        <v>242175</v>
      </c>
      <c r="BW364" s="32">
        <v>2822746</v>
      </c>
      <c r="BX364" s="32">
        <v>0</v>
      </c>
      <c r="BY364" s="32">
        <v>349123</v>
      </c>
      <c r="BZ364" s="32">
        <v>117925</v>
      </c>
      <c r="CA364" s="32">
        <v>0</v>
      </c>
      <c r="CB364" s="32">
        <v>10244886</v>
      </c>
      <c r="CC364" s="32">
        <v>300000</v>
      </c>
      <c r="CD364" s="32">
        <v>2859644</v>
      </c>
      <c r="CE364" s="32">
        <v>0</v>
      </c>
      <c r="CF364" s="32">
        <v>349123</v>
      </c>
      <c r="CG364" s="32">
        <v>117925</v>
      </c>
      <c r="CH364" s="32">
        <v>242</v>
      </c>
      <c r="CI364" s="32">
        <v>9624659</v>
      </c>
      <c r="CJ364" s="32">
        <v>295816</v>
      </c>
      <c r="CK364" s="32">
        <v>2875857</v>
      </c>
      <c r="CL364" s="32">
        <v>0</v>
      </c>
      <c r="CM364" s="32">
        <v>808522</v>
      </c>
      <c r="CN364" s="32">
        <v>284091</v>
      </c>
      <c r="CO364" s="32">
        <v>234</v>
      </c>
      <c r="CP364" s="32">
        <v>10609019</v>
      </c>
      <c r="CQ364" s="32">
        <v>299333</v>
      </c>
      <c r="CR364" s="32">
        <v>2885949</v>
      </c>
      <c r="CS364" s="32">
        <v>0</v>
      </c>
      <c r="CT364" s="32">
        <v>794123</v>
      </c>
      <c r="CU364" s="32">
        <v>315435</v>
      </c>
      <c r="CV364" s="32">
        <v>0</v>
      </c>
      <c r="CW364" s="32">
        <v>12165001</v>
      </c>
      <c r="CX364" s="32">
        <v>296733</v>
      </c>
      <c r="CY364" s="32">
        <v>2888315</v>
      </c>
      <c r="CZ364" s="32">
        <v>0</v>
      </c>
      <c r="DA364" s="32">
        <v>349123</v>
      </c>
      <c r="DB364" s="32">
        <v>320609</v>
      </c>
      <c r="DC364" s="32">
        <v>0</v>
      </c>
      <c r="DD364" s="32">
        <v>12933910</v>
      </c>
      <c r="DE364" s="32">
        <v>298533</v>
      </c>
      <c r="DF364" s="32">
        <v>2893385</v>
      </c>
      <c r="DG364" s="32">
        <v>0</v>
      </c>
      <c r="DH364" s="32">
        <v>349123</v>
      </c>
      <c r="DI364" s="32">
        <v>320609</v>
      </c>
      <c r="DK364" s="32">
        <v>14007523</v>
      </c>
      <c r="DL364" s="32">
        <v>294503</v>
      </c>
      <c r="DM364" s="32">
        <v>2888923</v>
      </c>
      <c r="DN364" s="32">
        <v>0</v>
      </c>
      <c r="DO364" s="32">
        <v>349123</v>
      </c>
      <c r="DP364" s="32">
        <v>320609</v>
      </c>
      <c r="DQ364" s="32">
        <v>793</v>
      </c>
      <c r="DR364" s="32">
        <v>15386413</v>
      </c>
      <c r="DS364" s="32">
        <v>294933</v>
      </c>
      <c r="DT364" s="32">
        <v>2802419</v>
      </c>
      <c r="DU364" s="32">
        <v>0</v>
      </c>
      <c r="DV364" s="32">
        <v>396105</v>
      </c>
      <c r="DW364" s="32">
        <v>300141</v>
      </c>
      <c r="DX364" s="38">
        <v>1089</v>
      </c>
      <c r="DY364" s="36">
        <v>16503128</v>
      </c>
      <c r="DZ364" s="36">
        <v>76038</v>
      </c>
      <c r="EA364" s="38">
        <v>2696685</v>
      </c>
      <c r="EB364" s="32">
        <v>0</v>
      </c>
      <c r="EC364" s="32">
        <v>404027</v>
      </c>
      <c r="ED364" s="32">
        <v>331763</v>
      </c>
      <c r="EE364" s="32">
        <v>2121</v>
      </c>
      <c r="EF364" s="32">
        <v>18256044</v>
      </c>
      <c r="EG364" s="32">
        <v>78278</v>
      </c>
      <c r="EH364" s="32">
        <v>2645558</v>
      </c>
      <c r="EI364" s="32">
        <v>0</v>
      </c>
      <c r="EJ364" s="32">
        <v>412108</v>
      </c>
      <c r="EK364" s="32">
        <v>331763</v>
      </c>
      <c r="EL364" s="32">
        <v>2092</v>
      </c>
      <c r="EM364" s="32">
        <v>17920791</v>
      </c>
      <c r="EN364" s="32">
        <v>75190</v>
      </c>
      <c r="EO364" s="32">
        <v>2562488</v>
      </c>
      <c r="EP364" s="32">
        <v>0</v>
      </c>
      <c r="EQ364" s="32">
        <v>420350</v>
      </c>
      <c r="ER364" s="32">
        <v>331763</v>
      </c>
      <c r="ES364" s="32">
        <v>1741</v>
      </c>
      <c r="ET364" s="32">
        <v>18133473</v>
      </c>
      <c r="EU364" s="32">
        <v>77070</v>
      </c>
      <c r="EV364" s="32">
        <v>2471963</v>
      </c>
      <c r="EW364" s="32">
        <v>0</v>
      </c>
      <c r="EX364" s="32">
        <v>500000</v>
      </c>
      <c r="EY364" s="32">
        <v>331763</v>
      </c>
      <c r="EZ364" s="32">
        <v>510</v>
      </c>
      <c r="FA364" s="32">
        <v>19596345</v>
      </c>
      <c r="FB364" s="32">
        <v>78675</v>
      </c>
      <c r="FC364" s="32">
        <v>2241699</v>
      </c>
      <c r="FD364" s="32">
        <v>0</v>
      </c>
      <c r="FE364" s="32">
        <v>510000</v>
      </c>
      <c r="FG364" s="32">
        <v>1146</v>
      </c>
      <c r="FH364" s="32">
        <v>20755389</v>
      </c>
      <c r="FI364" s="32"/>
      <c r="FJ364" s="32">
        <v>1376167</v>
      </c>
      <c r="FK364" s="32">
        <v>0</v>
      </c>
      <c r="FL364" s="32">
        <v>520200</v>
      </c>
      <c r="FM364" s="32">
        <v>50000</v>
      </c>
      <c r="FN364" s="32">
        <v>449</v>
      </c>
      <c r="FO364" s="5">
        <v>21621921</v>
      </c>
      <c r="FP364" s="5">
        <v>0</v>
      </c>
      <c r="FQ364" s="5">
        <v>1372018</v>
      </c>
      <c r="FR364" s="5">
        <v>0</v>
      </c>
      <c r="FS364" s="5">
        <v>1180604</v>
      </c>
      <c r="FT364" s="5">
        <v>50000</v>
      </c>
      <c r="FU364" s="5">
        <v>0</v>
      </c>
      <c r="FV364" s="5">
        <v>22803406</v>
      </c>
      <c r="FW364" s="5">
        <v>0</v>
      </c>
      <c r="FX364" s="5">
        <v>1370902</v>
      </c>
      <c r="FY364" s="5">
        <v>0</v>
      </c>
      <c r="FZ364" s="5">
        <v>543869</v>
      </c>
      <c r="GA364" s="5">
        <v>100000</v>
      </c>
      <c r="GB364" s="5">
        <v>1082</v>
      </c>
      <c r="GC364" s="5">
        <v>23662865</v>
      </c>
      <c r="GD364" s="5">
        <v>0</v>
      </c>
      <c r="GE364" s="5">
        <v>1445310</v>
      </c>
      <c r="GF364" s="5">
        <v>0</v>
      </c>
      <c r="GG364" s="5">
        <v>554746</v>
      </c>
      <c r="GH364" s="5">
        <v>189996</v>
      </c>
      <c r="GI364" s="5">
        <v>1053</v>
      </c>
      <c r="GJ364" s="5">
        <f>INDEX(Sheet1!$D$2:$D$434,MATCH(Data!B364,Sheet1!$B$2:$B$434,0))</f>
        <v>23425795</v>
      </c>
      <c r="GK364" s="5">
        <f>INDEX(Sheet1!$E$2:$E$434,MATCH(Data!B364,Sheet1!$B$2:$B$434,0))</f>
        <v>0</v>
      </c>
      <c r="GL364" s="5">
        <f>INDEX(Sheet1!$H$2:$H$434,MATCH(Data!B364,Sheet1!$B$2:$B$434,0))</f>
        <v>1391703</v>
      </c>
      <c r="GM364" s="5">
        <f>INDEX(Sheet1!$K$2:$K$434,MATCH(Data!B364,Sheet1!$B$2:$B$434,0))</f>
        <v>0</v>
      </c>
      <c r="GN364" s="5">
        <f>INDEX(Sheet1!$F$2:$F$434,MATCH(Data!B364,Sheet1!$B$2:$B$434,0))</f>
        <v>565841</v>
      </c>
      <c r="GO364" s="5">
        <f>INDEX(Sheet1!$I$2:$I$434,MATCH(Data!B364,Sheet1!$B$2:$B$434,0))</f>
        <v>206667</v>
      </c>
      <c r="GP364" s="5">
        <f>INDEX(Sheet1!$J$2:$J$434,MATCH(Data!B364,Sheet1!$B$2:$B$434,0))</f>
        <v>892</v>
      </c>
      <c r="GQ364" s="5">
        <v>22562975</v>
      </c>
      <c r="GR364" s="5">
        <v>0</v>
      </c>
      <c r="GS364" s="5">
        <v>1417784</v>
      </c>
      <c r="GT364" s="5">
        <v>0</v>
      </c>
      <c r="GU364" s="5">
        <v>565841</v>
      </c>
      <c r="GV364" s="5">
        <v>202837</v>
      </c>
      <c r="GW364" s="5">
        <v>344</v>
      </c>
    </row>
    <row r="365" spans="1:205" ht="12.75">
      <c r="A365" s="32">
        <v>5628</v>
      </c>
      <c r="B365" s="32" t="s">
        <v>444</v>
      </c>
      <c r="C365" s="32">
        <v>1614709</v>
      </c>
      <c r="D365" s="32">
        <v>0</v>
      </c>
      <c r="E365" s="32">
        <v>173253</v>
      </c>
      <c r="F365" s="32">
        <v>0</v>
      </c>
      <c r="G365" s="32">
        <v>0</v>
      </c>
      <c r="H365" s="32">
        <v>0</v>
      </c>
      <c r="I365" s="32">
        <v>0</v>
      </c>
      <c r="J365" s="32">
        <v>1399210</v>
      </c>
      <c r="K365" s="32">
        <v>0</v>
      </c>
      <c r="L365" s="32">
        <v>161390</v>
      </c>
      <c r="M365" s="32">
        <v>0</v>
      </c>
      <c r="N365" s="32">
        <v>0</v>
      </c>
      <c r="O365" s="32">
        <v>0</v>
      </c>
      <c r="P365" s="32">
        <v>0</v>
      </c>
      <c r="Q365" s="32">
        <v>1470357</v>
      </c>
      <c r="R365" s="32">
        <v>33433</v>
      </c>
      <c r="S365" s="32">
        <v>168360</v>
      </c>
      <c r="T365" s="32">
        <v>0</v>
      </c>
      <c r="U365" s="32">
        <v>0</v>
      </c>
      <c r="V365" s="32">
        <v>0</v>
      </c>
      <c r="W365" s="32">
        <v>0</v>
      </c>
      <c r="X365" s="32">
        <v>1194599</v>
      </c>
      <c r="Y365" s="32">
        <v>0</v>
      </c>
      <c r="Z365" s="32">
        <v>466173</v>
      </c>
      <c r="AA365" s="32">
        <v>0</v>
      </c>
      <c r="AB365" s="32">
        <v>0</v>
      </c>
      <c r="AC365" s="32">
        <v>0</v>
      </c>
      <c r="AD365" s="32">
        <v>0</v>
      </c>
      <c r="AE365" s="32">
        <v>1027729</v>
      </c>
      <c r="AF365" s="32">
        <v>0</v>
      </c>
      <c r="AG365" s="32">
        <v>413809</v>
      </c>
      <c r="AH365" s="32">
        <v>0</v>
      </c>
      <c r="AI365" s="32">
        <v>0</v>
      </c>
      <c r="AJ365" s="32">
        <v>0</v>
      </c>
      <c r="AK365" s="32">
        <v>0</v>
      </c>
      <c r="AL365" s="32">
        <v>1058600</v>
      </c>
      <c r="AM365" s="32">
        <v>0</v>
      </c>
      <c r="AN365" s="32">
        <v>412855</v>
      </c>
      <c r="AO365" s="32">
        <v>0</v>
      </c>
      <c r="AP365" s="32">
        <v>0</v>
      </c>
      <c r="AQ365" s="32">
        <v>0</v>
      </c>
      <c r="AR365" s="32">
        <v>0</v>
      </c>
      <c r="AS365" s="32">
        <v>1189521</v>
      </c>
      <c r="AT365" s="32">
        <v>0</v>
      </c>
      <c r="AU365" s="32">
        <v>416076</v>
      </c>
      <c r="AV365" s="32">
        <v>0</v>
      </c>
      <c r="AW365" s="32">
        <v>0</v>
      </c>
      <c r="AX365" s="32">
        <v>0</v>
      </c>
      <c r="AY365" s="32">
        <v>0</v>
      </c>
      <c r="AZ365" s="32">
        <v>1147621</v>
      </c>
      <c r="BA365" s="32">
        <v>0</v>
      </c>
      <c r="BB365" s="32">
        <v>418329</v>
      </c>
      <c r="BC365" s="32">
        <v>0</v>
      </c>
      <c r="BD365" s="32">
        <v>0</v>
      </c>
      <c r="BE365" s="32">
        <v>0</v>
      </c>
      <c r="BF365" s="32">
        <v>0</v>
      </c>
      <c r="BG365" s="32">
        <v>1187886</v>
      </c>
      <c r="BH365" s="32">
        <v>0</v>
      </c>
      <c r="BI365" s="32">
        <v>419689</v>
      </c>
      <c r="BJ365" s="32">
        <v>0</v>
      </c>
      <c r="BK365" s="32">
        <v>0</v>
      </c>
      <c r="BL365" s="32">
        <v>0</v>
      </c>
      <c r="BM365" s="32">
        <v>0</v>
      </c>
      <c r="BN365" s="32">
        <v>1367512</v>
      </c>
      <c r="BO365" s="32">
        <v>0</v>
      </c>
      <c r="BP365" s="32">
        <v>420760</v>
      </c>
      <c r="BQ365" s="32">
        <v>0</v>
      </c>
      <c r="BR365" s="32">
        <v>0</v>
      </c>
      <c r="BS365" s="32">
        <v>0</v>
      </c>
      <c r="BT365" s="32">
        <v>163</v>
      </c>
      <c r="BU365" s="32">
        <v>1474034</v>
      </c>
      <c r="BV365" s="32">
        <v>34589</v>
      </c>
      <c r="BW365" s="32">
        <v>419000</v>
      </c>
      <c r="BX365" s="32">
        <v>0</v>
      </c>
      <c r="BY365" s="32">
        <v>0</v>
      </c>
      <c r="BZ365" s="32">
        <v>0</v>
      </c>
      <c r="CA365" s="32">
        <v>514</v>
      </c>
      <c r="CB365" s="32">
        <v>1460833</v>
      </c>
      <c r="CC365" s="32">
        <v>36261</v>
      </c>
      <c r="CD365" s="32">
        <v>404885</v>
      </c>
      <c r="CE365" s="32">
        <v>0</v>
      </c>
      <c r="CF365" s="32">
        <v>0</v>
      </c>
      <c r="CG365" s="32">
        <v>0</v>
      </c>
      <c r="CH365" s="32">
        <v>0</v>
      </c>
      <c r="CI365" s="32">
        <v>1513195</v>
      </c>
      <c r="CJ365" s="32">
        <v>66400</v>
      </c>
      <c r="CK365" s="32">
        <v>404885</v>
      </c>
      <c r="CL365" s="32">
        <v>0</v>
      </c>
      <c r="CO365" s="32">
        <v>52</v>
      </c>
      <c r="CP365" s="32">
        <v>1735690</v>
      </c>
      <c r="CQ365" s="32">
        <v>38922</v>
      </c>
      <c r="CR365" s="32">
        <v>403735</v>
      </c>
      <c r="CS365" s="32">
        <v>0</v>
      </c>
      <c r="CV365" s="32">
        <v>0</v>
      </c>
      <c r="CW365" s="32">
        <v>1814601</v>
      </c>
      <c r="CX365" s="32">
        <v>40186</v>
      </c>
      <c r="CY365" s="32">
        <v>404260</v>
      </c>
      <c r="CZ365" s="32">
        <v>0</v>
      </c>
      <c r="DC365" s="32">
        <v>0</v>
      </c>
      <c r="DD365" s="32">
        <v>2030860</v>
      </c>
      <c r="DE365" s="32">
        <v>18350</v>
      </c>
      <c r="DF365" s="32">
        <v>445000</v>
      </c>
      <c r="DG365" s="32">
        <v>0</v>
      </c>
      <c r="DI365" s="32">
        <v>9980</v>
      </c>
      <c r="DK365" s="32">
        <v>2065158</v>
      </c>
      <c r="DL365" s="32">
        <v>26350</v>
      </c>
      <c r="DM365" s="32">
        <v>499000</v>
      </c>
      <c r="DN365" s="32">
        <v>0</v>
      </c>
      <c r="DP365" s="32">
        <v>10000</v>
      </c>
      <c r="DQ365" s="32">
        <v>2469</v>
      </c>
      <c r="DR365" s="32">
        <v>2290137</v>
      </c>
      <c r="DS365" s="32">
        <v>33750</v>
      </c>
      <c r="DT365" s="32">
        <v>455000</v>
      </c>
      <c r="DU365" s="32">
        <v>0</v>
      </c>
      <c r="DW365" s="32">
        <v>11000</v>
      </c>
      <c r="DX365" s="35"/>
      <c r="DY365" s="36">
        <v>2497264</v>
      </c>
      <c r="DZ365" s="36">
        <v>42343</v>
      </c>
      <c r="EA365" s="38">
        <v>469500</v>
      </c>
      <c r="EB365" s="32">
        <v>0</v>
      </c>
      <c r="ED365" s="32">
        <v>11250</v>
      </c>
      <c r="EF365" s="32">
        <v>2432386</v>
      </c>
      <c r="EG365" s="32">
        <v>52500</v>
      </c>
      <c r="EH365" s="32">
        <v>517500</v>
      </c>
      <c r="EI365" s="32">
        <v>0</v>
      </c>
      <c r="EK365" s="32">
        <v>11250</v>
      </c>
      <c r="EM365" s="32">
        <v>2515345</v>
      </c>
      <c r="EN365" s="32">
        <v>52500</v>
      </c>
      <c r="EO365" s="32">
        <v>522500</v>
      </c>
      <c r="EP365" s="32">
        <v>0</v>
      </c>
      <c r="ER365" s="32">
        <v>11250</v>
      </c>
      <c r="ET365" s="32">
        <v>2626345</v>
      </c>
      <c r="EU365" s="32">
        <v>54500</v>
      </c>
      <c r="EV365" s="32">
        <v>545000</v>
      </c>
      <c r="EW365" s="32">
        <v>0</v>
      </c>
      <c r="EY365" s="32">
        <v>11250</v>
      </c>
      <c r="FA365" s="32">
        <v>2646669</v>
      </c>
      <c r="FB365" s="32">
        <v>54259</v>
      </c>
      <c r="FC365" s="32">
        <v>585000</v>
      </c>
      <c r="FD365" s="32">
        <v>0</v>
      </c>
      <c r="FF365" s="32">
        <v>11250</v>
      </c>
      <c r="FH365" s="32">
        <v>2462243</v>
      </c>
      <c r="FJ365" s="32">
        <v>990000</v>
      </c>
      <c r="FK365" s="32">
        <v>0</v>
      </c>
      <c r="FM365" s="32">
        <v>11250</v>
      </c>
      <c r="FN365" s="32"/>
      <c r="FO365" s="5">
        <v>2425832</v>
      </c>
      <c r="FP365" s="5">
        <v>0</v>
      </c>
      <c r="FQ365" s="5">
        <v>1029500</v>
      </c>
      <c r="FR365" s="5">
        <v>0</v>
      </c>
      <c r="FS365" s="5">
        <v>0</v>
      </c>
      <c r="FT365" s="5">
        <v>15250</v>
      </c>
      <c r="FU365" s="5">
        <v>0</v>
      </c>
      <c r="FV365" s="5">
        <v>2645174</v>
      </c>
      <c r="FW365" s="5">
        <v>0</v>
      </c>
      <c r="FX365" s="5">
        <v>1059500</v>
      </c>
      <c r="FY365" s="5">
        <v>0</v>
      </c>
      <c r="FZ365" s="5">
        <v>0</v>
      </c>
      <c r="GA365" s="5">
        <v>14000</v>
      </c>
      <c r="GB365" s="5">
        <v>0</v>
      </c>
      <c r="GC365" s="5">
        <v>2524618</v>
      </c>
      <c r="GD365" s="5">
        <v>0</v>
      </c>
      <c r="GE365" s="5">
        <v>1096500</v>
      </c>
      <c r="GF365" s="5">
        <v>0</v>
      </c>
      <c r="GG365" s="5">
        <v>0</v>
      </c>
      <c r="GH365" s="5">
        <v>15500</v>
      </c>
      <c r="GI365" s="5">
        <v>0</v>
      </c>
      <c r="GJ365" s="5">
        <f>INDEX(Sheet1!$D$2:$D$434,MATCH(Data!B365,Sheet1!$B$2:$B$434,0))</f>
        <v>2391859</v>
      </c>
      <c r="GK365" s="5">
        <f>INDEX(Sheet1!$E$2:$E$434,MATCH(Data!B365,Sheet1!$B$2:$B$434,0))</f>
        <v>0</v>
      </c>
      <c r="GL365" s="5">
        <f>INDEX(Sheet1!$H$2:$H$434,MATCH(Data!B365,Sheet1!$B$2:$B$434,0))</f>
        <v>1129500</v>
      </c>
      <c r="GM365" s="5">
        <f>INDEX(Sheet1!$K$2:$K$434,MATCH(Data!B365,Sheet1!$B$2:$B$434,0))</f>
        <v>0</v>
      </c>
      <c r="GN365" s="5">
        <f>INDEX(Sheet1!$F$2:$F$434,MATCH(Data!B365,Sheet1!$B$2:$B$434,0))</f>
        <v>0</v>
      </c>
      <c r="GO365" s="5">
        <f>INDEX(Sheet1!$I$2:$I$434,MATCH(Data!B365,Sheet1!$B$2:$B$434,0))</f>
        <v>15500</v>
      </c>
      <c r="GP365" s="5">
        <f>INDEX(Sheet1!$J$2:$J$434,MATCH(Data!B365,Sheet1!$B$2:$B$434,0))</f>
        <v>0</v>
      </c>
      <c r="GQ365" s="5">
        <v>2262908</v>
      </c>
      <c r="GR365" s="5">
        <v>0</v>
      </c>
      <c r="GS365" s="5">
        <v>1195000</v>
      </c>
      <c r="GT365" s="5">
        <v>0</v>
      </c>
      <c r="GU365" s="5">
        <v>0</v>
      </c>
      <c r="GV365" s="5">
        <v>20500</v>
      </c>
      <c r="GW365" s="5">
        <v>0</v>
      </c>
    </row>
    <row r="366" spans="1:205" ht="12.75">
      <c r="A366" s="32">
        <v>5642</v>
      </c>
      <c r="B366" s="32" t="s">
        <v>445</v>
      </c>
      <c r="C366" s="32">
        <v>5527149</v>
      </c>
      <c r="D366" s="32">
        <v>0</v>
      </c>
      <c r="E366" s="32">
        <v>373800</v>
      </c>
      <c r="F366" s="32">
        <v>0</v>
      </c>
      <c r="G366" s="32">
        <v>0</v>
      </c>
      <c r="H366" s="32">
        <v>0</v>
      </c>
      <c r="I366" s="32">
        <v>0</v>
      </c>
      <c r="J366" s="32">
        <v>5199703</v>
      </c>
      <c r="K366" s="32">
        <v>0</v>
      </c>
      <c r="L366" s="32">
        <v>259050</v>
      </c>
      <c r="M366" s="32">
        <v>0</v>
      </c>
      <c r="N366" s="32">
        <v>0</v>
      </c>
      <c r="O366" s="32">
        <v>0</v>
      </c>
      <c r="P366" s="32">
        <v>14408</v>
      </c>
      <c r="Q366" s="32">
        <v>5045705</v>
      </c>
      <c r="R366" s="32">
        <v>0</v>
      </c>
      <c r="S366" s="32">
        <v>498447</v>
      </c>
      <c r="T366" s="32">
        <v>0</v>
      </c>
      <c r="U366" s="32">
        <v>0</v>
      </c>
      <c r="V366" s="32">
        <v>0</v>
      </c>
      <c r="W366" s="32">
        <v>2507</v>
      </c>
      <c r="X366" s="32">
        <v>3216028</v>
      </c>
      <c r="Y366" s="32">
        <v>0</v>
      </c>
      <c r="Z366" s="32">
        <v>952248</v>
      </c>
      <c r="AA366" s="32">
        <v>0</v>
      </c>
      <c r="AB366" s="32">
        <v>0</v>
      </c>
      <c r="AC366" s="32">
        <v>0</v>
      </c>
      <c r="AD366" s="32">
        <v>11821</v>
      </c>
      <c r="AE366" s="32">
        <v>3533255</v>
      </c>
      <c r="AF366" s="32">
        <v>0</v>
      </c>
      <c r="AG366" s="32">
        <v>372008</v>
      </c>
      <c r="AH366" s="32">
        <v>0</v>
      </c>
      <c r="AI366" s="32">
        <v>0</v>
      </c>
      <c r="AJ366" s="32">
        <v>0</v>
      </c>
      <c r="AK366" s="32">
        <v>1689</v>
      </c>
      <c r="AL366" s="32">
        <v>3583502</v>
      </c>
      <c r="AM366" s="32">
        <v>0</v>
      </c>
      <c r="AN366" s="32">
        <v>402498</v>
      </c>
      <c r="AO366" s="32">
        <v>0</v>
      </c>
      <c r="AP366" s="32">
        <v>0</v>
      </c>
      <c r="AQ366" s="32">
        <v>0</v>
      </c>
      <c r="AR366" s="32">
        <v>2321</v>
      </c>
      <c r="AS366" s="32">
        <v>3753736</v>
      </c>
      <c r="AT366" s="32">
        <v>0</v>
      </c>
      <c r="AU366" s="32">
        <v>630825</v>
      </c>
      <c r="AV366" s="32">
        <v>0</v>
      </c>
      <c r="AW366" s="32">
        <v>0</v>
      </c>
      <c r="AX366" s="32">
        <v>0</v>
      </c>
      <c r="AY366" s="32">
        <v>19450</v>
      </c>
      <c r="AZ366" s="32">
        <v>4043621</v>
      </c>
      <c r="BA366" s="32">
        <v>0</v>
      </c>
      <c r="BB366" s="32">
        <v>711350</v>
      </c>
      <c r="BC366" s="32">
        <v>0</v>
      </c>
      <c r="BD366" s="32">
        <v>0</v>
      </c>
      <c r="BE366" s="32">
        <v>0</v>
      </c>
      <c r="BF366" s="32">
        <v>2172</v>
      </c>
      <c r="BG366" s="32">
        <v>4418339</v>
      </c>
      <c r="BH366" s="32">
        <v>0</v>
      </c>
      <c r="BI366" s="32">
        <v>750648</v>
      </c>
      <c r="BJ366" s="32">
        <v>0</v>
      </c>
      <c r="BK366" s="32">
        <v>0</v>
      </c>
      <c r="BL366" s="32">
        <v>0</v>
      </c>
      <c r="BM366" s="32">
        <v>3472</v>
      </c>
      <c r="BN366" s="32">
        <v>4683516</v>
      </c>
      <c r="BO366" s="32">
        <v>0</v>
      </c>
      <c r="BP366" s="32">
        <v>737813</v>
      </c>
      <c r="BQ366" s="32">
        <v>0</v>
      </c>
      <c r="BR366" s="32">
        <v>0</v>
      </c>
      <c r="BS366" s="32">
        <v>14000</v>
      </c>
      <c r="BT366" s="32">
        <v>1255</v>
      </c>
      <c r="BU366" s="32">
        <v>4992132</v>
      </c>
      <c r="BV366" s="32">
        <v>0</v>
      </c>
      <c r="BW366" s="32">
        <v>746913</v>
      </c>
      <c r="BX366" s="32">
        <v>0</v>
      </c>
      <c r="BY366" s="32">
        <v>0</v>
      </c>
      <c r="BZ366" s="32">
        <v>14000</v>
      </c>
      <c r="CA366" s="32">
        <v>3134</v>
      </c>
      <c r="CB366" s="32">
        <v>5593136</v>
      </c>
      <c r="CC366" s="32">
        <v>0</v>
      </c>
      <c r="CD366" s="32">
        <v>770056</v>
      </c>
      <c r="CE366" s="32">
        <v>0</v>
      </c>
      <c r="CF366" s="32">
        <v>0</v>
      </c>
      <c r="CG366" s="32">
        <v>44056</v>
      </c>
      <c r="CH366" s="32">
        <v>795</v>
      </c>
      <c r="CI366" s="32">
        <v>5546692</v>
      </c>
      <c r="CK366" s="32">
        <v>809118</v>
      </c>
      <c r="CL366" s="32">
        <v>0</v>
      </c>
      <c r="CN366" s="32">
        <v>46206</v>
      </c>
      <c r="CO366" s="32">
        <v>1712</v>
      </c>
      <c r="CP366" s="32">
        <v>5532680</v>
      </c>
      <c r="CR366" s="32">
        <v>808895</v>
      </c>
      <c r="CS366" s="32">
        <v>0</v>
      </c>
      <c r="CU366" s="32">
        <v>95085</v>
      </c>
      <c r="CV366" s="32">
        <v>1550</v>
      </c>
      <c r="CW366" s="32">
        <v>6189532</v>
      </c>
      <c r="CY366" s="32">
        <v>809850</v>
      </c>
      <c r="CZ366" s="32">
        <v>0</v>
      </c>
      <c r="DB366" s="32">
        <v>115324</v>
      </c>
      <c r="DC366" s="32">
        <v>1554</v>
      </c>
      <c r="DD366" s="32">
        <v>6773343</v>
      </c>
      <c r="DF366" s="32">
        <v>808431</v>
      </c>
      <c r="DG366" s="32">
        <v>0</v>
      </c>
      <c r="DI366" s="32">
        <v>130680</v>
      </c>
      <c r="DJ366" s="32">
        <v>1724</v>
      </c>
      <c r="DK366" s="32">
        <v>7952746</v>
      </c>
      <c r="DM366" s="32">
        <v>628031</v>
      </c>
      <c r="DN366" s="32">
        <v>0</v>
      </c>
      <c r="DP366" s="32">
        <v>139208</v>
      </c>
      <c r="DQ366" s="32">
        <v>2662</v>
      </c>
      <c r="DR366" s="32">
        <v>7789833</v>
      </c>
      <c r="DT366" s="32">
        <v>659000</v>
      </c>
      <c r="DU366" s="32">
        <v>0</v>
      </c>
      <c r="DW366" s="32">
        <v>71638</v>
      </c>
      <c r="DX366" s="38">
        <v>2408</v>
      </c>
      <c r="DY366" s="36">
        <v>8177673</v>
      </c>
      <c r="DZ366" s="37"/>
      <c r="EA366" s="35"/>
      <c r="EB366" s="32">
        <v>0</v>
      </c>
      <c r="ED366" s="32">
        <v>74269</v>
      </c>
      <c r="EE366" s="32">
        <v>2402</v>
      </c>
      <c r="EF366" s="32">
        <v>8587508</v>
      </c>
      <c r="EI366" s="32">
        <v>0</v>
      </c>
      <c r="EK366" s="32">
        <v>77274</v>
      </c>
      <c r="EL366" s="32">
        <v>6284</v>
      </c>
      <c r="EM366" s="32">
        <v>8043513</v>
      </c>
      <c r="EP366" s="32">
        <v>0</v>
      </c>
      <c r="ER366" s="32">
        <v>77274</v>
      </c>
      <c r="ES366" s="32">
        <v>802</v>
      </c>
      <c r="ET366" s="32">
        <v>8120873</v>
      </c>
      <c r="EW366" s="32">
        <v>0</v>
      </c>
      <c r="EY366" s="32">
        <v>77274</v>
      </c>
      <c r="EZ366" s="32">
        <v>624</v>
      </c>
      <c r="FA366" s="32">
        <v>8395845</v>
      </c>
      <c r="FD366" s="32">
        <v>0</v>
      </c>
      <c r="FF366" s="32">
        <v>77274</v>
      </c>
      <c r="FG366" s="32">
        <v>227</v>
      </c>
      <c r="FH366" s="32">
        <v>8602846</v>
      </c>
      <c r="FJ366" s="32"/>
      <c r="FK366" s="32">
        <v>0</v>
      </c>
      <c r="FM366" s="32">
        <v>77274</v>
      </c>
      <c r="FN366" s="32">
        <v>1466</v>
      </c>
      <c r="FO366" s="5">
        <v>8570483</v>
      </c>
      <c r="FP366" s="5">
        <v>43798</v>
      </c>
      <c r="FQ366" s="5">
        <v>0</v>
      </c>
      <c r="FR366" s="5">
        <v>0</v>
      </c>
      <c r="FS366" s="5">
        <v>0</v>
      </c>
      <c r="FT366" s="5">
        <v>77274</v>
      </c>
      <c r="FU366" s="5">
        <v>0</v>
      </c>
      <c r="FV366" s="5">
        <v>8920490</v>
      </c>
      <c r="FW366" s="5">
        <v>47678</v>
      </c>
      <c r="FX366" s="5">
        <v>0</v>
      </c>
      <c r="FY366" s="5">
        <v>0</v>
      </c>
      <c r="FZ366" s="5">
        <v>0</v>
      </c>
      <c r="GA366" s="5">
        <v>72000</v>
      </c>
      <c r="GB366" s="5">
        <v>0</v>
      </c>
      <c r="GC366" s="5">
        <v>8588368</v>
      </c>
      <c r="GD366" s="5">
        <v>0</v>
      </c>
      <c r="GE366" s="5">
        <v>0</v>
      </c>
      <c r="GF366" s="5">
        <v>0</v>
      </c>
      <c r="GG366" s="5">
        <v>450000</v>
      </c>
      <c r="GH366" s="5">
        <v>0</v>
      </c>
      <c r="GI366" s="5">
        <v>0</v>
      </c>
      <c r="GJ366" s="5">
        <f>INDEX(Sheet1!$D$2:$D$434,MATCH(Data!B366,Sheet1!$B$2:$B$434,0))</f>
        <v>9257083</v>
      </c>
      <c r="GK366" s="5">
        <f>INDEX(Sheet1!$E$2:$E$434,MATCH(Data!B366,Sheet1!$B$2:$B$434,0))</f>
        <v>0</v>
      </c>
      <c r="GL366" s="5">
        <f>INDEX(Sheet1!$H$2:$H$434,MATCH(Data!B366,Sheet1!$B$2:$B$434,0))</f>
        <v>1295255.83</v>
      </c>
      <c r="GM366" s="5">
        <f>INDEX(Sheet1!$K$2:$K$434,MATCH(Data!B366,Sheet1!$B$2:$B$434,0))</f>
        <v>0</v>
      </c>
      <c r="GN366" s="5">
        <f>INDEX(Sheet1!$F$2:$F$434,MATCH(Data!B366,Sheet1!$B$2:$B$434,0))</f>
        <v>250000</v>
      </c>
      <c r="GO366" s="5">
        <f>INDEX(Sheet1!$I$2:$I$434,MATCH(Data!B366,Sheet1!$B$2:$B$434,0))</f>
        <v>0</v>
      </c>
      <c r="GP366" s="5">
        <f>INDEX(Sheet1!$J$2:$J$434,MATCH(Data!B366,Sheet1!$B$2:$B$434,0))</f>
        <v>0</v>
      </c>
      <c r="GQ366" s="5">
        <v>8441651</v>
      </c>
      <c r="GR366" s="5">
        <v>0</v>
      </c>
      <c r="GS366" s="5">
        <v>1856845</v>
      </c>
      <c r="GT366" s="5">
        <v>0</v>
      </c>
      <c r="GU366" s="5">
        <v>400000</v>
      </c>
      <c r="GV366" s="5">
        <v>0</v>
      </c>
      <c r="GW366" s="5">
        <v>0</v>
      </c>
    </row>
    <row r="367" spans="1:205" ht="12.75">
      <c r="A367" s="32">
        <v>5656</v>
      </c>
      <c r="B367" s="32" t="s">
        <v>446</v>
      </c>
      <c r="C367" s="32">
        <v>15846649</v>
      </c>
      <c r="D367" s="32">
        <v>0</v>
      </c>
      <c r="E367" s="32">
        <v>867889</v>
      </c>
      <c r="F367" s="32">
        <v>0</v>
      </c>
      <c r="G367" s="32">
        <v>0</v>
      </c>
      <c r="H367" s="32">
        <v>0</v>
      </c>
      <c r="I367" s="32">
        <v>0</v>
      </c>
      <c r="J367" s="32">
        <v>17171876</v>
      </c>
      <c r="K367" s="32">
        <v>0</v>
      </c>
      <c r="L367" s="32">
        <v>958433</v>
      </c>
      <c r="M367" s="32">
        <v>0</v>
      </c>
      <c r="N367" s="32">
        <v>0</v>
      </c>
      <c r="O367" s="32">
        <v>0</v>
      </c>
      <c r="P367" s="32">
        <v>0</v>
      </c>
      <c r="Q367" s="32">
        <v>18520395</v>
      </c>
      <c r="R367" s="32">
        <v>0</v>
      </c>
      <c r="S367" s="32">
        <v>895368</v>
      </c>
      <c r="T367" s="32">
        <v>0</v>
      </c>
      <c r="U367" s="32">
        <v>0</v>
      </c>
      <c r="V367" s="32">
        <v>0</v>
      </c>
      <c r="W367" s="32">
        <v>0</v>
      </c>
      <c r="X367" s="32">
        <v>15724237</v>
      </c>
      <c r="Y367" s="32">
        <v>31500</v>
      </c>
      <c r="Z367" s="32">
        <v>2509857</v>
      </c>
      <c r="AA367" s="32">
        <v>0</v>
      </c>
      <c r="AB367" s="32">
        <v>0</v>
      </c>
      <c r="AC367" s="32">
        <v>0</v>
      </c>
      <c r="AD367" s="32">
        <v>0</v>
      </c>
      <c r="AE367" s="32">
        <v>16079176</v>
      </c>
      <c r="AF367" s="32">
        <v>29038</v>
      </c>
      <c r="AG367" s="32">
        <v>2628585</v>
      </c>
      <c r="AH367" s="32">
        <v>0</v>
      </c>
      <c r="AI367" s="32">
        <v>0</v>
      </c>
      <c r="AJ367" s="32">
        <v>0</v>
      </c>
      <c r="AK367" s="32">
        <v>0</v>
      </c>
      <c r="AL367" s="32">
        <v>17081128</v>
      </c>
      <c r="AM367" s="32">
        <v>29038</v>
      </c>
      <c r="AN367" s="32">
        <v>2956192</v>
      </c>
      <c r="AO367" s="32">
        <v>0</v>
      </c>
      <c r="AP367" s="32">
        <v>0</v>
      </c>
      <c r="AQ367" s="32">
        <v>0</v>
      </c>
      <c r="AR367" s="32">
        <v>0</v>
      </c>
      <c r="AS367" s="32">
        <v>17330213</v>
      </c>
      <c r="AT367" s="32">
        <v>174499</v>
      </c>
      <c r="AU367" s="32">
        <v>2516147</v>
      </c>
      <c r="AV367" s="32">
        <v>0</v>
      </c>
      <c r="AW367" s="32">
        <v>0</v>
      </c>
      <c r="AX367" s="32">
        <v>0</v>
      </c>
      <c r="AY367" s="32">
        <v>8493</v>
      </c>
      <c r="AZ367" s="32">
        <v>18217918</v>
      </c>
      <c r="BA367" s="32">
        <v>153055</v>
      </c>
      <c r="BB367" s="32">
        <v>2283694</v>
      </c>
      <c r="BC367" s="32">
        <v>0</v>
      </c>
      <c r="BD367" s="32">
        <v>0</v>
      </c>
      <c r="BE367" s="32">
        <v>0</v>
      </c>
      <c r="BF367" s="32">
        <v>1553</v>
      </c>
      <c r="BG367" s="32">
        <v>19056946</v>
      </c>
      <c r="BH367" s="32">
        <v>367002</v>
      </c>
      <c r="BI367" s="32">
        <v>2437232</v>
      </c>
      <c r="BJ367" s="32">
        <v>0</v>
      </c>
      <c r="BK367" s="32">
        <v>0</v>
      </c>
      <c r="BL367" s="32">
        <v>0</v>
      </c>
      <c r="BM367" s="32">
        <v>5331</v>
      </c>
      <c r="BN367" s="32">
        <v>20159368.21</v>
      </c>
      <c r="BO367" s="32">
        <v>366799</v>
      </c>
      <c r="BP367" s="32">
        <v>2431543</v>
      </c>
      <c r="BQ367" s="32">
        <v>0</v>
      </c>
      <c r="BR367" s="32">
        <v>0</v>
      </c>
      <c r="BS367" s="32">
        <v>0</v>
      </c>
      <c r="BT367" s="32">
        <v>20271</v>
      </c>
      <c r="BU367" s="32">
        <v>23087432</v>
      </c>
      <c r="BV367" s="32">
        <v>366806</v>
      </c>
      <c r="BW367" s="32">
        <v>2902491</v>
      </c>
      <c r="BX367" s="32">
        <v>0</v>
      </c>
      <c r="BY367" s="32">
        <v>0</v>
      </c>
      <c r="BZ367" s="32">
        <v>0</v>
      </c>
      <c r="CA367" s="32">
        <v>9999.72</v>
      </c>
      <c r="CB367" s="32">
        <v>24230345</v>
      </c>
      <c r="CC367" s="32">
        <v>651331</v>
      </c>
      <c r="CD367" s="32">
        <v>4041237</v>
      </c>
      <c r="CE367" s="32">
        <v>0</v>
      </c>
      <c r="CF367" s="32">
        <v>0</v>
      </c>
      <c r="CG367" s="32">
        <v>0</v>
      </c>
      <c r="CH367" s="32">
        <v>6035</v>
      </c>
      <c r="CI367" s="32">
        <v>26865486</v>
      </c>
      <c r="CJ367" s="32">
        <v>587918</v>
      </c>
      <c r="CK367" s="32">
        <v>4585103</v>
      </c>
      <c r="CL367" s="32">
        <v>0</v>
      </c>
      <c r="CO367" s="32">
        <v>11503</v>
      </c>
      <c r="CP367" s="32">
        <v>28502803</v>
      </c>
      <c r="CQ367" s="32">
        <v>482987</v>
      </c>
      <c r="CR367" s="32">
        <v>4993034</v>
      </c>
      <c r="CS367" s="32">
        <v>0</v>
      </c>
      <c r="CV367" s="32">
        <v>8000</v>
      </c>
      <c r="CW367" s="32">
        <v>30920585</v>
      </c>
      <c r="CX367" s="32">
        <v>370912</v>
      </c>
      <c r="CY367" s="32">
        <v>6167867</v>
      </c>
      <c r="CZ367" s="32">
        <v>0</v>
      </c>
      <c r="DC367" s="32">
        <v>10000</v>
      </c>
      <c r="DD367" s="32">
        <v>32855462</v>
      </c>
      <c r="DE367" s="32">
        <v>331455</v>
      </c>
      <c r="DF367" s="32">
        <v>7856890</v>
      </c>
      <c r="DG367" s="32">
        <v>0</v>
      </c>
      <c r="DJ367" s="32">
        <v>44954</v>
      </c>
      <c r="DK367" s="32">
        <v>34668662</v>
      </c>
      <c r="DL367" s="32">
        <v>327143</v>
      </c>
      <c r="DM367" s="32">
        <v>9243656</v>
      </c>
      <c r="DN367" s="32">
        <v>0</v>
      </c>
      <c r="DQ367" s="32">
        <v>10000</v>
      </c>
      <c r="DR367" s="32">
        <v>35051466</v>
      </c>
      <c r="DS367" s="32">
        <v>174893</v>
      </c>
      <c r="DT367" s="32">
        <v>10267278</v>
      </c>
      <c r="DU367" s="32">
        <v>0</v>
      </c>
      <c r="DX367" s="38">
        <v>10000</v>
      </c>
      <c r="DY367" s="36">
        <v>36015757</v>
      </c>
      <c r="DZ367" s="36">
        <v>174893</v>
      </c>
      <c r="EA367" s="38">
        <v>10895208</v>
      </c>
      <c r="EB367" s="32">
        <v>0</v>
      </c>
      <c r="EE367" s="32">
        <v>10000</v>
      </c>
      <c r="EF367" s="32">
        <v>34745269</v>
      </c>
      <c r="EG367" s="32">
        <v>174893</v>
      </c>
      <c r="EH367" s="32">
        <v>11267471</v>
      </c>
      <c r="EI367" s="32">
        <v>0</v>
      </c>
      <c r="EM367" s="32">
        <v>34564408</v>
      </c>
      <c r="EN367" s="32">
        <v>174893</v>
      </c>
      <c r="EO367" s="32">
        <v>12604759</v>
      </c>
      <c r="EP367" s="32">
        <v>0</v>
      </c>
      <c r="ET367" s="32">
        <v>34275056</v>
      </c>
      <c r="EV367" s="32">
        <v>13069004</v>
      </c>
      <c r="EW367" s="32">
        <v>0</v>
      </c>
      <c r="FA367" s="32">
        <v>36252249</v>
      </c>
      <c r="FC367" s="32">
        <v>13580847</v>
      </c>
      <c r="FD367" s="32">
        <v>0</v>
      </c>
      <c r="FF367" s="32">
        <v>60000</v>
      </c>
      <c r="FG367" s="32">
        <v>6871</v>
      </c>
      <c r="FH367" s="32">
        <v>36145294</v>
      </c>
      <c r="FI367" s="32"/>
      <c r="FJ367" s="32">
        <v>15700000</v>
      </c>
      <c r="FK367" s="32">
        <v>0</v>
      </c>
      <c r="FM367" s="32">
        <v>100000</v>
      </c>
      <c r="FN367" s="32">
        <v>2523</v>
      </c>
      <c r="FO367" s="5">
        <v>38667632</v>
      </c>
      <c r="FP367" s="5">
        <v>0</v>
      </c>
      <c r="FQ367" s="5">
        <v>16179172</v>
      </c>
      <c r="FR367" s="5">
        <v>0</v>
      </c>
      <c r="FS367" s="5">
        <v>0</v>
      </c>
      <c r="FT367" s="5">
        <v>100000</v>
      </c>
      <c r="FU367" s="5">
        <v>0</v>
      </c>
      <c r="FV367" s="5">
        <v>42142539</v>
      </c>
      <c r="FW367" s="5">
        <v>0</v>
      </c>
      <c r="FX367" s="5">
        <v>17100000</v>
      </c>
      <c r="FY367" s="5">
        <v>0</v>
      </c>
      <c r="FZ367" s="5">
        <v>0</v>
      </c>
      <c r="GA367" s="5">
        <v>298506</v>
      </c>
      <c r="GB367" s="5">
        <v>0</v>
      </c>
      <c r="GC367" s="5">
        <v>50332438</v>
      </c>
      <c r="GD367" s="5">
        <v>0</v>
      </c>
      <c r="GE367" s="5">
        <v>18600000</v>
      </c>
      <c r="GF367" s="5">
        <v>0</v>
      </c>
      <c r="GG367" s="5">
        <v>0</v>
      </c>
      <c r="GH367" s="5">
        <v>447354</v>
      </c>
      <c r="GI367" s="5">
        <v>0</v>
      </c>
      <c r="GJ367" s="5">
        <f>INDEX(Sheet1!$D$2:$D$434,MATCH(Data!B367,Sheet1!$B$2:$B$434,0))</f>
        <v>50515100</v>
      </c>
      <c r="GK367" s="5">
        <f>INDEX(Sheet1!$E$2:$E$434,MATCH(Data!B367,Sheet1!$B$2:$B$434,0))</f>
        <v>0</v>
      </c>
      <c r="GL367" s="5">
        <f>INDEX(Sheet1!$H$2:$H$434,MATCH(Data!B367,Sheet1!$B$2:$B$434,0))</f>
        <v>20600000</v>
      </c>
      <c r="GM367" s="5">
        <f>INDEX(Sheet1!$K$2:$K$434,MATCH(Data!B367,Sheet1!$B$2:$B$434,0))</f>
        <v>0</v>
      </c>
      <c r="GN367" s="5">
        <f>INDEX(Sheet1!$F$2:$F$434,MATCH(Data!B367,Sheet1!$B$2:$B$434,0))</f>
        <v>0</v>
      </c>
      <c r="GO367" s="5">
        <f>INDEX(Sheet1!$I$2:$I$434,MATCH(Data!B367,Sheet1!$B$2:$B$434,0))</f>
        <v>614000</v>
      </c>
      <c r="GP367" s="5">
        <f>INDEX(Sheet1!$J$2:$J$434,MATCH(Data!B367,Sheet1!$B$2:$B$434,0))</f>
        <v>24451</v>
      </c>
      <c r="GQ367" s="5">
        <v>46914188</v>
      </c>
      <c r="GR367" s="5">
        <v>0</v>
      </c>
      <c r="GS367" s="5">
        <v>21900000</v>
      </c>
      <c r="GT367" s="5">
        <v>0</v>
      </c>
      <c r="GU367" s="5">
        <v>0</v>
      </c>
      <c r="GV367" s="5">
        <v>814000</v>
      </c>
      <c r="GW367" s="5">
        <v>11040</v>
      </c>
    </row>
    <row r="368" spans="1:205" ht="12.75">
      <c r="A368" s="32">
        <v>5663</v>
      </c>
      <c r="B368" s="32" t="s">
        <v>447</v>
      </c>
      <c r="C368" s="32">
        <v>11465784</v>
      </c>
      <c r="D368" s="32">
        <v>0</v>
      </c>
      <c r="E368" s="32">
        <v>684871</v>
      </c>
      <c r="F368" s="32">
        <v>0</v>
      </c>
      <c r="G368" s="32">
        <v>0</v>
      </c>
      <c r="H368" s="32">
        <v>34632</v>
      </c>
      <c r="I368" s="32">
        <v>0</v>
      </c>
      <c r="J368" s="32">
        <v>11172534</v>
      </c>
      <c r="K368" s="32">
        <v>0</v>
      </c>
      <c r="L368" s="32">
        <v>715686</v>
      </c>
      <c r="M368" s="32">
        <v>0</v>
      </c>
      <c r="N368" s="32">
        <v>0</v>
      </c>
      <c r="O368" s="32">
        <v>34632</v>
      </c>
      <c r="P368" s="32">
        <v>9504</v>
      </c>
      <c r="Q368" s="32">
        <v>10925625</v>
      </c>
      <c r="R368" s="32">
        <v>0</v>
      </c>
      <c r="S368" s="32">
        <v>1415411</v>
      </c>
      <c r="T368" s="32">
        <v>0</v>
      </c>
      <c r="U368" s="32">
        <v>0</v>
      </c>
      <c r="V368" s="32">
        <v>34632</v>
      </c>
      <c r="W368" s="32">
        <v>4416</v>
      </c>
      <c r="X368" s="32">
        <v>7826204</v>
      </c>
      <c r="Y368" s="32">
        <v>0</v>
      </c>
      <c r="Z368" s="32">
        <v>1264726</v>
      </c>
      <c r="AA368" s="32">
        <v>0</v>
      </c>
      <c r="AB368" s="32">
        <v>0</v>
      </c>
      <c r="AC368" s="32">
        <v>34632</v>
      </c>
      <c r="AD368" s="32">
        <v>15411</v>
      </c>
      <c r="AE368" s="32">
        <v>7296737</v>
      </c>
      <c r="AF368" s="32">
        <v>0</v>
      </c>
      <c r="AG368" s="32">
        <v>1632256</v>
      </c>
      <c r="AH368" s="32">
        <v>0</v>
      </c>
      <c r="AI368" s="32">
        <v>0</v>
      </c>
      <c r="AJ368" s="32">
        <v>34632</v>
      </c>
      <c r="AK368" s="32">
        <v>9128</v>
      </c>
      <c r="AL368" s="32">
        <v>7770116</v>
      </c>
      <c r="AM368" s="32">
        <v>0</v>
      </c>
      <c r="AN368" s="32">
        <v>1547586</v>
      </c>
      <c r="AO368" s="32">
        <v>0</v>
      </c>
      <c r="AP368" s="32">
        <v>0</v>
      </c>
      <c r="AQ368" s="32">
        <v>34632</v>
      </c>
      <c r="AR368" s="32">
        <v>0</v>
      </c>
      <c r="AS368" s="32">
        <v>7497602</v>
      </c>
      <c r="AT368" s="32">
        <v>0</v>
      </c>
      <c r="AU368" s="32">
        <v>3117948</v>
      </c>
      <c r="AV368" s="32">
        <v>0</v>
      </c>
      <c r="AW368" s="32">
        <v>0</v>
      </c>
      <c r="AX368" s="32">
        <v>34632</v>
      </c>
      <c r="AY368" s="32">
        <v>0</v>
      </c>
      <c r="AZ368" s="32">
        <v>7894445</v>
      </c>
      <c r="BA368" s="32">
        <v>0</v>
      </c>
      <c r="BB368" s="32">
        <v>3150302</v>
      </c>
      <c r="BC368" s="32">
        <v>0</v>
      </c>
      <c r="BD368" s="32">
        <v>0</v>
      </c>
      <c r="BE368" s="32">
        <v>34632</v>
      </c>
      <c r="BF368" s="32">
        <v>0</v>
      </c>
      <c r="BG368" s="32">
        <v>8113971</v>
      </c>
      <c r="BH368" s="32">
        <v>0</v>
      </c>
      <c r="BI368" s="32">
        <v>4094979</v>
      </c>
      <c r="BJ368" s="32">
        <v>0</v>
      </c>
      <c r="BK368" s="32">
        <v>0</v>
      </c>
      <c r="BL368" s="32">
        <v>34632</v>
      </c>
      <c r="BM368" s="32">
        <v>9312</v>
      </c>
      <c r="BN368" s="32">
        <v>8055810</v>
      </c>
      <c r="BO368" s="32">
        <v>0</v>
      </c>
      <c r="BP368" s="32">
        <v>4263903</v>
      </c>
      <c r="BQ368" s="32">
        <v>0</v>
      </c>
      <c r="BR368" s="32">
        <v>0</v>
      </c>
      <c r="BS368" s="32">
        <v>34632</v>
      </c>
      <c r="BT368" s="32">
        <v>10460</v>
      </c>
      <c r="BU368" s="32">
        <v>9321183</v>
      </c>
      <c r="BV368" s="32">
        <v>0</v>
      </c>
      <c r="BW368" s="32">
        <v>3908770</v>
      </c>
      <c r="BX368" s="32">
        <v>0</v>
      </c>
      <c r="BY368" s="32">
        <v>0</v>
      </c>
      <c r="BZ368" s="32">
        <v>34632</v>
      </c>
      <c r="CA368" s="32">
        <v>33889</v>
      </c>
      <c r="CB368" s="32">
        <v>10736440</v>
      </c>
      <c r="CC368" s="32">
        <v>0</v>
      </c>
      <c r="CD368" s="32">
        <v>4030353</v>
      </c>
      <c r="CE368" s="32">
        <v>0</v>
      </c>
      <c r="CF368" s="32">
        <v>0</v>
      </c>
      <c r="CG368" s="32">
        <v>34632</v>
      </c>
      <c r="CH368" s="32">
        <v>21154</v>
      </c>
      <c r="CI368" s="32">
        <v>10269848</v>
      </c>
      <c r="CK368" s="32">
        <v>4037426</v>
      </c>
      <c r="CL368" s="32">
        <v>0</v>
      </c>
      <c r="CN368" s="32">
        <v>66632</v>
      </c>
      <c r="CO368" s="32">
        <v>15514.86</v>
      </c>
      <c r="CP368" s="32">
        <v>11629091</v>
      </c>
      <c r="CR368" s="32">
        <v>3193258</v>
      </c>
      <c r="CS368" s="32">
        <v>0</v>
      </c>
      <c r="CU368" s="32">
        <v>66632</v>
      </c>
      <c r="CV368" s="32">
        <v>4488</v>
      </c>
      <c r="CW368" s="32">
        <v>11317692</v>
      </c>
      <c r="CY368" s="32">
        <v>4301670</v>
      </c>
      <c r="CZ368" s="32">
        <v>0</v>
      </c>
      <c r="DB368" s="32">
        <v>106632</v>
      </c>
      <c r="DC368" s="32">
        <v>3083</v>
      </c>
      <c r="DD368" s="32">
        <v>11886421</v>
      </c>
      <c r="DF368" s="32">
        <v>4301670</v>
      </c>
      <c r="DG368" s="32">
        <v>0</v>
      </c>
      <c r="DI368" s="32">
        <v>106632</v>
      </c>
      <c r="DJ368" s="32">
        <v>5000</v>
      </c>
      <c r="DK368" s="32">
        <v>14020036</v>
      </c>
      <c r="DL368" s="32">
        <v>756825</v>
      </c>
      <c r="DM368" s="32">
        <v>2971415</v>
      </c>
      <c r="DN368" s="32">
        <v>0</v>
      </c>
      <c r="DP368" s="32">
        <v>106632</v>
      </c>
      <c r="DQ368" s="32">
        <v>993</v>
      </c>
      <c r="DR368" s="32">
        <v>15031772</v>
      </c>
      <c r="DS368" s="32">
        <v>755370</v>
      </c>
      <c r="DT368" s="32">
        <v>3504293</v>
      </c>
      <c r="DU368" s="32">
        <v>0</v>
      </c>
      <c r="DW368" s="32">
        <v>106632</v>
      </c>
      <c r="DX368" s="38">
        <v>5199</v>
      </c>
      <c r="DY368" s="36">
        <v>14950311</v>
      </c>
      <c r="DZ368" s="36">
        <v>755986</v>
      </c>
      <c r="EA368" s="38">
        <v>3499683</v>
      </c>
      <c r="EB368" s="32">
        <v>0</v>
      </c>
      <c r="ED368" s="32">
        <v>106632</v>
      </c>
      <c r="EE368" s="32">
        <v>2656</v>
      </c>
      <c r="EF368" s="32">
        <v>15277941</v>
      </c>
      <c r="EG368" s="32">
        <v>755337</v>
      </c>
      <c r="EH368" s="32">
        <v>3662550</v>
      </c>
      <c r="EI368" s="32">
        <v>0</v>
      </c>
      <c r="EK368" s="32">
        <v>106632</v>
      </c>
      <c r="EL368" s="32">
        <v>7737</v>
      </c>
      <c r="EM368" s="32">
        <v>15752465</v>
      </c>
      <c r="EN368" s="32">
        <v>758445</v>
      </c>
      <c r="EO368" s="32">
        <v>3894425</v>
      </c>
      <c r="EP368" s="32">
        <v>0</v>
      </c>
      <c r="ER368" s="32">
        <v>106632</v>
      </c>
      <c r="ES368" s="32">
        <v>7655</v>
      </c>
      <c r="ET368" s="32">
        <v>14834577</v>
      </c>
      <c r="EU368" s="32">
        <v>755503</v>
      </c>
      <c r="EV368" s="32">
        <v>5291763</v>
      </c>
      <c r="EW368" s="32">
        <v>0</v>
      </c>
      <c r="EY368" s="32">
        <v>106632</v>
      </c>
      <c r="EZ368" s="32">
        <v>7655</v>
      </c>
      <c r="FA368" s="32">
        <v>14203377</v>
      </c>
      <c r="FB368" s="32">
        <v>756191</v>
      </c>
      <c r="FC368" s="32">
        <v>6006039</v>
      </c>
      <c r="FD368" s="32">
        <v>0</v>
      </c>
      <c r="FF368" s="32">
        <v>106632</v>
      </c>
      <c r="FH368" s="32">
        <v>14202739</v>
      </c>
      <c r="FI368" s="32">
        <v>679387</v>
      </c>
      <c r="FJ368" s="32">
        <v>7604404</v>
      </c>
      <c r="FK368" s="32">
        <v>0</v>
      </c>
      <c r="FM368" s="32">
        <v>106632</v>
      </c>
      <c r="FN368" s="32"/>
      <c r="FO368" s="5">
        <v>14333203</v>
      </c>
      <c r="FP368" s="5">
        <v>687015</v>
      </c>
      <c r="FQ368" s="5">
        <v>7733300</v>
      </c>
      <c r="FR368" s="5">
        <v>0</v>
      </c>
      <c r="FS368" s="5">
        <v>0</v>
      </c>
      <c r="FT368" s="5">
        <v>106632</v>
      </c>
      <c r="FU368" s="5">
        <v>0</v>
      </c>
      <c r="FV368" s="5">
        <v>11466267</v>
      </c>
      <c r="FW368" s="5">
        <v>683515</v>
      </c>
      <c r="FX368" s="5">
        <v>8997989</v>
      </c>
      <c r="FY368" s="5">
        <v>0</v>
      </c>
      <c r="FZ368" s="5">
        <v>0</v>
      </c>
      <c r="GA368" s="5">
        <v>106632</v>
      </c>
      <c r="GB368" s="5">
        <v>0</v>
      </c>
      <c r="GC368" s="5">
        <v>13377959</v>
      </c>
      <c r="GD368" s="5">
        <v>683415</v>
      </c>
      <c r="GE368" s="5">
        <v>7630486</v>
      </c>
      <c r="GF368" s="5">
        <v>0</v>
      </c>
      <c r="GG368" s="5">
        <v>0</v>
      </c>
      <c r="GH368" s="5">
        <v>106632</v>
      </c>
      <c r="GI368" s="5">
        <v>0</v>
      </c>
      <c r="GJ368" s="5">
        <f>INDEX(Sheet1!$D$2:$D$434,MATCH(Data!B368,Sheet1!$B$2:$B$434,0))</f>
        <v>13934558</v>
      </c>
      <c r="GK368" s="5">
        <f>INDEX(Sheet1!$E$2:$E$434,MATCH(Data!B368,Sheet1!$B$2:$B$434,0))</f>
        <v>677065</v>
      </c>
      <c r="GL368" s="5">
        <f>INDEX(Sheet1!$H$2:$H$434,MATCH(Data!B368,Sheet1!$B$2:$B$434,0))</f>
        <v>7975969</v>
      </c>
      <c r="GM368" s="5">
        <f>INDEX(Sheet1!$K$2:$K$434,MATCH(Data!B368,Sheet1!$B$2:$B$434,0))</f>
        <v>0</v>
      </c>
      <c r="GN368" s="5">
        <f>INDEX(Sheet1!$F$2:$F$434,MATCH(Data!B368,Sheet1!$B$2:$B$434,0))</f>
        <v>0</v>
      </c>
      <c r="GO368" s="5">
        <f>INDEX(Sheet1!$I$2:$I$434,MATCH(Data!B368,Sheet1!$B$2:$B$434,0))</f>
        <v>106632</v>
      </c>
      <c r="GP368" s="5">
        <f>INDEX(Sheet1!$J$2:$J$434,MATCH(Data!B368,Sheet1!$B$2:$B$434,0))</f>
        <v>0</v>
      </c>
      <c r="GQ368" s="5">
        <v>12965776</v>
      </c>
      <c r="GR368" s="5">
        <v>685190</v>
      </c>
      <c r="GS368" s="5">
        <v>8747651</v>
      </c>
      <c r="GT368" s="5">
        <v>0</v>
      </c>
      <c r="GU368" s="5">
        <v>0</v>
      </c>
      <c r="GV368" s="5">
        <v>106632</v>
      </c>
      <c r="GW368" s="5">
        <v>0</v>
      </c>
    </row>
    <row r="369" spans="1:205" ht="12.75">
      <c r="A369" s="32">
        <v>5670</v>
      </c>
      <c r="B369" s="32" t="s">
        <v>448</v>
      </c>
      <c r="C369" s="32">
        <v>2984284</v>
      </c>
      <c r="D369" s="32">
        <v>0</v>
      </c>
      <c r="E369" s="32">
        <v>372450</v>
      </c>
      <c r="F369" s="32">
        <v>0</v>
      </c>
      <c r="G369" s="32">
        <v>0</v>
      </c>
      <c r="H369" s="32">
        <v>0</v>
      </c>
      <c r="I369" s="32">
        <v>0</v>
      </c>
      <c r="J369" s="32">
        <v>2930875</v>
      </c>
      <c r="K369" s="32">
        <v>0</v>
      </c>
      <c r="L369" s="32">
        <v>387775</v>
      </c>
      <c r="M369" s="32">
        <v>0</v>
      </c>
      <c r="N369" s="32">
        <v>0</v>
      </c>
      <c r="O369" s="32">
        <v>0</v>
      </c>
      <c r="P369" s="32">
        <v>0</v>
      </c>
      <c r="Q369" s="32">
        <v>2761129</v>
      </c>
      <c r="R369" s="32">
        <v>0</v>
      </c>
      <c r="S369" s="32">
        <v>382400</v>
      </c>
      <c r="T369" s="32">
        <v>0</v>
      </c>
      <c r="U369" s="32">
        <v>0</v>
      </c>
      <c r="V369" s="32">
        <v>0</v>
      </c>
      <c r="W369" s="32">
        <v>0</v>
      </c>
      <c r="X369" s="32">
        <v>2101910</v>
      </c>
      <c r="Y369" s="32">
        <v>0</v>
      </c>
      <c r="Z369" s="32">
        <v>396650</v>
      </c>
      <c r="AA369" s="32">
        <v>0</v>
      </c>
      <c r="AB369" s="32">
        <v>0</v>
      </c>
      <c r="AC369" s="32">
        <v>0</v>
      </c>
      <c r="AD369" s="32">
        <v>0</v>
      </c>
      <c r="AE369" s="32">
        <v>2287246</v>
      </c>
      <c r="AF369" s="32">
        <v>0</v>
      </c>
      <c r="AG369" s="32">
        <v>383750</v>
      </c>
      <c r="AH369" s="32">
        <v>0</v>
      </c>
      <c r="AI369" s="32">
        <v>0</v>
      </c>
      <c r="AJ369" s="32">
        <v>0</v>
      </c>
      <c r="AK369" s="32">
        <v>0</v>
      </c>
      <c r="AL369" s="32">
        <v>2266409</v>
      </c>
      <c r="AM369" s="32">
        <v>35401</v>
      </c>
      <c r="AN369" s="32">
        <v>373970</v>
      </c>
      <c r="AO369" s="32">
        <v>0</v>
      </c>
      <c r="AP369" s="32">
        <v>0</v>
      </c>
      <c r="AQ369" s="32">
        <v>0</v>
      </c>
      <c r="AR369" s="32">
        <v>0</v>
      </c>
      <c r="AS369" s="32">
        <v>2570543</v>
      </c>
      <c r="AT369" s="32">
        <v>35401</v>
      </c>
      <c r="AU369" s="32">
        <v>357860</v>
      </c>
      <c r="AV369" s="32">
        <v>0</v>
      </c>
      <c r="AW369" s="32">
        <v>0</v>
      </c>
      <c r="AX369" s="32">
        <v>0</v>
      </c>
      <c r="AY369" s="32">
        <v>1302</v>
      </c>
      <c r="AZ369" s="32">
        <v>2870641</v>
      </c>
      <c r="BA369" s="32">
        <v>35400</v>
      </c>
      <c r="BB369" s="32">
        <v>356252</v>
      </c>
      <c r="BC369" s="32">
        <v>0</v>
      </c>
      <c r="BD369" s="32">
        <v>0</v>
      </c>
      <c r="BE369" s="32">
        <v>0</v>
      </c>
      <c r="BF369" s="32">
        <v>1517</v>
      </c>
      <c r="BG369" s="32">
        <v>3231515</v>
      </c>
      <c r="BH369" s="32">
        <v>0</v>
      </c>
      <c r="BI369" s="32">
        <v>340452</v>
      </c>
      <c r="BJ369" s="32">
        <v>0</v>
      </c>
      <c r="BK369" s="32">
        <v>0</v>
      </c>
      <c r="BL369" s="32">
        <v>0</v>
      </c>
      <c r="BM369" s="32">
        <v>80</v>
      </c>
      <c r="BN369" s="32">
        <v>3513983</v>
      </c>
      <c r="BO369" s="32">
        <v>0</v>
      </c>
      <c r="BP369" s="32">
        <v>357551</v>
      </c>
      <c r="BQ369" s="32">
        <v>0</v>
      </c>
      <c r="BR369" s="32">
        <v>0</v>
      </c>
      <c r="BS369" s="32">
        <v>0</v>
      </c>
      <c r="BT369" s="32">
        <v>0</v>
      </c>
      <c r="BU369" s="32">
        <v>3673985</v>
      </c>
      <c r="BV369" s="32">
        <v>0</v>
      </c>
      <c r="BW369" s="32">
        <v>356440</v>
      </c>
      <c r="BX369" s="32">
        <v>0</v>
      </c>
      <c r="BY369" s="32">
        <v>0</v>
      </c>
      <c r="BZ369" s="32">
        <v>0</v>
      </c>
      <c r="CA369" s="32">
        <v>0</v>
      </c>
      <c r="CB369" s="32">
        <v>3803606</v>
      </c>
      <c r="CC369" s="32">
        <v>35000</v>
      </c>
      <c r="CD369" s="32">
        <v>351795</v>
      </c>
      <c r="CE369" s="32">
        <v>0</v>
      </c>
      <c r="CF369" s="32">
        <v>0</v>
      </c>
      <c r="CG369" s="32">
        <v>0</v>
      </c>
      <c r="CH369" s="32">
        <v>309</v>
      </c>
      <c r="CI369" s="32">
        <v>3951322</v>
      </c>
      <c r="CK369" s="32">
        <v>356850</v>
      </c>
      <c r="CL369" s="32">
        <v>0</v>
      </c>
      <c r="CO369" s="32">
        <v>424</v>
      </c>
      <c r="CP369" s="32">
        <v>4120277</v>
      </c>
      <c r="CR369" s="32">
        <v>351185</v>
      </c>
      <c r="CS369" s="32">
        <v>0</v>
      </c>
      <c r="CU369" s="32">
        <v>52584</v>
      </c>
      <c r="CV369" s="32">
        <v>267</v>
      </c>
      <c r="CW369" s="32">
        <v>4274325</v>
      </c>
      <c r="CY369" s="32">
        <v>349205</v>
      </c>
      <c r="CZ369" s="32">
        <v>0</v>
      </c>
      <c r="DC369" s="32">
        <v>126</v>
      </c>
      <c r="DD369" s="32">
        <v>4417358</v>
      </c>
      <c r="DF369" s="32">
        <v>358440</v>
      </c>
      <c r="DG369" s="32">
        <v>0</v>
      </c>
      <c r="DJ369" s="32">
        <v>116</v>
      </c>
      <c r="DK369" s="32">
        <v>4431632</v>
      </c>
      <c r="DM369" s="32">
        <v>330500</v>
      </c>
      <c r="DN369" s="32">
        <v>0</v>
      </c>
      <c r="DQ369" s="32">
        <v>33</v>
      </c>
      <c r="DR369" s="32">
        <v>4492421</v>
      </c>
      <c r="DT369" s="32">
        <v>337563</v>
      </c>
      <c r="DU369" s="32">
        <v>0</v>
      </c>
      <c r="DX369" s="38">
        <v>72</v>
      </c>
      <c r="DY369" s="36">
        <v>4197938</v>
      </c>
      <c r="DZ369" s="37"/>
      <c r="EA369" s="38">
        <v>344250</v>
      </c>
      <c r="EB369" s="32">
        <v>0</v>
      </c>
      <c r="EF369" s="32">
        <v>4072636</v>
      </c>
      <c r="EH369" s="32">
        <v>303935</v>
      </c>
      <c r="EI369" s="32">
        <v>0</v>
      </c>
      <c r="EL369" s="32">
        <v>86</v>
      </c>
      <c r="EM369" s="32">
        <v>4152329</v>
      </c>
      <c r="EO369" s="32">
        <v>304400</v>
      </c>
      <c r="EP369" s="32">
        <v>0</v>
      </c>
      <c r="ES369" s="32">
        <v>30</v>
      </c>
      <c r="ET369" s="32">
        <v>3905375</v>
      </c>
      <c r="EV369" s="32">
        <v>306525</v>
      </c>
      <c r="EW369" s="32">
        <v>0</v>
      </c>
      <c r="EZ369" s="32">
        <v>35</v>
      </c>
      <c r="FA369" s="32">
        <v>4485971</v>
      </c>
      <c r="FD369" s="32">
        <v>0</v>
      </c>
      <c r="FG369" s="32">
        <v>135</v>
      </c>
      <c r="FH369" s="32">
        <v>4497051</v>
      </c>
      <c r="FJ369" s="32"/>
      <c r="FK369" s="32">
        <v>0</v>
      </c>
      <c r="FO369" s="5">
        <v>4536732</v>
      </c>
      <c r="FP369" s="5">
        <v>0</v>
      </c>
      <c r="FQ369" s="5">
        <v>0</v>
      </c>
      <c r="FR369" s="5">
        <v>0</v>
      </c>
      <c r="FS369" s="5">
        <v>0</v>
      </c>
      <c r="FT369" s="5">
        <v>0</v>
      </c>
      <c r="FU369" s="5">
        <v>1165</v>
      </c>
      <c r="FV369" s="5">
        <v>4491469</v>
      </c>
      <c r="FW369" s="5">
        <v>0</v>
      </c>
      <c r="FX369" s="5">
        <v>0</v>
      </c>
      <c r="FY369" s="5">
        <v>0</v>
      </c>
      <c r="FZ369" s="5">
        <v>0</v>
      </c>
      <c r="GA369" s="5">
        <v>7062</v>
      </c>
      <c r="GB369" s="5">
        <v>0</v>
      </c>
      <c r="GC369" s="5">
        <v>4427146</v>
      </c>
      <c r="GD369" s="5">
        <v>0</v>
      </c>
      <c r="GE369" s="5">
        <v>0</v>
      </c>
      <c r="GF369" s="5">
        <v>0</v>
      </c>
      <c r="GG369" s="5">
        <v>0</v>
      </c>
      <c r="GH369" s="5">
        <v>10000</v>
      </c>
      <c r="GI369" s="5">
        <v>0</v>
      </c>
      <c r="GJ369" s="5">
        <f>INDEX(Sheet1!$D$2:$D$434,MATCH(Data!B369,Sheet1!$B$2:$B$434,0))</f>
        <v>4724917</v>
      </c>
      <c r="GK369" s="5">
        <f>INDEX(Sheet1!$E$2:$E$434,MATCH(Data!B369,Sheet1!$B$2:$B$434,0))</f>
        <v>0</v>
      </c>
      <c r="GL369" s="5">
        <f>INDEX(Sheet1!$H$2:$H$434,MATCH(Data!B369,Sheet1!$B$2:$B$434,0))</f>
        <v>0</v>
      </c>
      <c r="GM369" s="5">
        <f>INDEX(Sheet1!$K$2:$K$434,MATCH(Data!B369,Sheet1!$B$2:$B$434,0))</f>
        <v>0</v>
      </c>
      <c r="GN369" s="5">
        <f>INDEX(Sheet1!$F$2:$F$434,MATCH(Data!B369,Sheet1!$B$2:$B$434,0))</f>
        <v>0</v>
      </c>
      <c r="GO369" s="5">
        <f>INDEX(Sheet1!$I$2:$I$434,MATCH(Data!B369,Sheet1!$B$2:$B$434,0))</f>
        <v>0</v>
      </c>
      <c r="GP369" s="5">
        <f>INDEX(Sheet1!$J$2:$J$434,MATCH(Data!B369,Sheet1!$B$2:$B$434,0))</f>
        <v>0</v>
      </c>
      <c r="GQ369" s="5">
        <v>4855703</v>
      </c>
      <c r="GR369" s="5">
        <v>0</v>
      </c>
      <c r="GS369" s="5">
        <v>0</v>
      </c>
      <c r="GT369" s="5">
        <v>0</v>
      </c>
      <c r="GU369" s="5">
        <v>0</v>
      </c>
      <c r="GV369" s="5">
        <v>10000</v>
      </c>
      <c r="GW369" s="5">
        <v>0</v>
      </c>
    </row>
    <row r="370" spans="1:205" ht="12.75">
      <c r="A370" s="32">
        <v>3510</v>
      </c>
      <c r="B370" s="32" t="s">
        <v>449</v>
      </c>
      <c r="C370" s="32">
        <v>1684110</v>
      </c>
      <c r="D370" s="32">
        <v>0</v>
      </c>
      <c r="E370" s="32">
        <v>37000</v>
      </c>
      <c r="F370" s="32">
        <v>0</v>
      </c>
      <c r="G370" s="32">
        <v>0</v>
      </c>
      <c r="H370" s="32">
        <v>0</v>
      </c>
      <c r="I370" s="32">
        <v>0</v>
      </c>
      <c r="J370" s="32">
        <v>1733941</v>
      </c>
      <c r="K370" s="32">
        <v>0</v>
      </c>
      <c r="L370" s="32">
        <v>18900</v>
      </c>
      <c r="M370" s="32">
        <v>0</v>
      </c>
      <c r="N370" s="32">
        <v>0</v>
      </c>
      <c r="O370" s="32">
        <v>0</v>
      </c>
      <c r="P370" s="32">
        <v>0</v>
      </c>
      <c r="Q370" s="32">
        <v>1743660</v>
      </c>
      <c r="R370" s="32">
        <v>0</v>
      </c>
      <c r="S370" s="32">
        <v>18000</v>
      </c>
      <c r="T370" s="32">
        <v>0</v>
      </c>
      <c r="U370" s="32">
        <v>0</v>
      </c>
      <c r="V370" s="32">
        <v>0</v>
      </c>
      <c r="W370" s="32">
        <v>0</v>
      </c>
      <c r="X370" s="32">
        <v>1648863</v>
      </c>
      <c r="Y370" s="32">
        <v>0</v>
      </c>
      <c r="Z370" s="32">
        <v>273976</v>
      </c>
      <c r="AA370" s="32">
        <v>0</v>
      </c>
      <c r="AB370" s="32">
        <v>0</v>
      </c>
      <c r="AC370" s="32">
        <v>0</v>
      </c>
      <c r="AD370" s="32">
        <v>0</v>
      </c>
      <c r="AE370" s="32">
        <v>1750281</v>
      </c>
      <c r="AF370" s="32">
        <v>0</v>
      </c>
      <c r="AG370" s="32">
        <v>264224</v>
      </c>
      <c r="AH370" s="32">
        <v>0</v>
      </c>
      <c r="AI370" s="32">
        <v>0</v>
      </c>
      <c r="AJ370" s="32">
        <v>0</v>
      </c>
      <c r="AK370" s="32">
        <v>0</v>
      </c>
      <c r="AL370" s="32">
        <v>1863657</v>
      </c>
      <c r="AM370" s="32">
        <v>0</v>
      </c>
      <c r="AN370" s="32">
        <v>278734</v>
      </c>
      <c r="AO370" s="32">
        <v>0</v>
      </c>
      <c r="AP370" s="32">
        <v>0</v>
      </c>
      <c r="AQ370" s="32">
        <v>0</v>
      </c>
      <c r="AR370" s="32">
        <v>0</v>
      </c>
      <c r="AS370" s="32">
        <v>1973607</v>
      </c>
      <c r="AT370" s="32">
        <v>0</v>
      </c>
      <c r="AU370" s="32">
        <v>287176</v>
      </c>
      <c r="AV370" s="32">
        <v>0</v>
      </c>
      <c r="AW370" s="32">
        <v>0</v>
      </c>
      <c r="AX370" s="32">
        <v>0</v>
      </c>
      <c r="AY370" s="32">
        <v>0</v>
      </c>
      <c r="AZ370" s="32">
        <v>2188534</v>
      </c>
      <c r="BA370" s="32">
        <v>0</v>
      </c>
      <c r="BB370" s="32">
        <v>294525</v>
      </c>
      <c r="BC370" s="32">
        <v>0</v>
      </c>
      <c r="BD370" s="32">
        <v>0</v>
      </c>
      <c r="BE370" s="32">
        <v>0</v>
      </c>
      <c r="BF370" s="32">
        <v>0</v>
      </c>
      <c r="BG370" s="32">
        <v>2310320</v>
      </c>
      <c r="BH370" s="32">
        <v>0</v>
      </c>
      <c r="BI370" s="32">
        <v>315281</v>
      </c>
      <c r="BJ370" s="32">
        <v>0</v>
      </c>
      <c r="BK370" s="32">
        <v>0</v>
      </c>
      <c r="BL370" s="32">
        <v>0</v>
      </c>
      <c r="BM370" s="32">
        <v>0</v>
      </c>
      <c r="BN370" s="32">
        <v>2479963</v>
      </c>
      <c r="BO370" s="32">
        <v>0</v>
      </c>
      <c r="BP370" s="32">
        <v>311642</v>
      </c>
      <c r="BQ370" s="32">
        <v>0</v>
      </c>
      <c r="BR370" s="32">
        <v>0</v>
      </c>
      <c r="BS370" s="32">
        <v>16000</v>
      </c>
      <c r="BT370" s="32">
        <v>0</v>
      </c>
      <c r="BU370" s="32">
        <v>2583809</v>
      </c>
      <c r="BV370" s="32">
        <v>0</v>
      </c>
      <c r="BW370" s="32">
        <v>325995</v>
      </c>
      <c r="BX370" s="32">
        <v>0</v>
      </c>
      <c r="BY370" s="32">
        <v>110000</v>
      </c>
      <c r="BZ370" s="32">
        <v>19400</v>
      </c>
      <c r="CA370" s="32">
        <v>0</v>
      </c>
      <c r="CB370" s="32">
        <v>2881555</v>
      </c>
      <c r="CC370" s="32">
        <v>0</v>
      </c>
      <c r="CD370" s="32">
        <v>529349</v>
      </c>
      <c r="CE370" s="32">
        <v>0</v>
      </c>
      <c r="CF370" s="32">
        <v>100000</v>
      </c>
      <c r="CG370" s="32">
        <v>19400</v>
      </c>
      <c r="CH370" s="32">
        <v>0</v>
      </c>
      <c r="CI370" s="32">
        <v>3329027</v>
      </c>
      <c r="CK370" s="32">
        <v>578978</v>
      </c>
      <c r="CL370" s="32">
        <v>0</v>
      </c>
      <c r="CN370" s="32">
        <v>27200</v>
      </c>
      <c r="CO370" s="32">
        <v>0</v>
      </c>
      <c r="CP370" s="32">
        <v>3818820</v>
      </c>
      <c r="CR370" s="32">
        <v>600008</v>
      </c>
      <c r="CS370" s="32">
        <v>0</v>
      </c>
      <c r="CT370" s="32">
        <v>40000</v>
      </c>
      <c r="CU370" s="32">
        <v>27200</v>
      </c>
      <c r="CV370" s="32">
        <v>0</v>
      </c>
      <c r="CW370" s="32">
        <v>4043504</v>
      </c>
      <c r="CY370" s="32">
        <v>503463</v>
      </c>
      <c r="CZ370" s="32">
        <v>0</v>
      </c>
      <c r="DA370" s="32">
        <v>25000</v>
      </c>
      <c r="DB370" s="32">
        <v>27200</v>
      </c>
      <c r="DC370" s="32">
        <v>0</v>
      </c>
      <c r="DD370" s="32">
        <v>4203684</v>
      </c>
      <c r="DF370" s="32">
        <v>507150</v>
      </c>
      <c r="DG370" s="32">
        <v>0</v>
      </c>
      <c r="DH370" s="32">
        <v>17000</v>
      </c>
      <c r="DI370" s="32">
        <v>27200</v>
      </c>
      <c r="DK370" s="32">
        <v>4606802</v>
      </c>
      <c r="DM370" s="32">
        <v>509885</v>
      </c>
      <c r="DN370" s="32">
        <v>0</v>
      </c>
      <c r="DO370" s="32">
        <v>91940</v>
      </c>
      <c r="DP370" s="32">
        <v>27200</v>
      </c>
      <c r="DR370" s="32">
        <v>4742566</v>
      </c>
      <c r="DT370" s="32">
        <v>502068</v>
      </c>
      <c r="DU370" s="32">
        <v>0</v>
      </c>
      <c r="DX370" s="35"/>
      <c r="DY370" s="36">
        <v>4471693</v>
      </c>
      <c r="DZ370" s="37"/>
      <c r="EA370" s="38">
        <v>498844</v>
      </c>
      <c r="EB370" s="32">
        <v>0</v>
      </c>
      <c r="EC370" s="32">
        <v>100000</v>
      </c>
      <c r="ED370" s="32">
        <v>7132</v>
      </c>
      <c r="EF370" s="32">
        <v>4725208</v>
      </c>
      <c r="EH370" s="32">
        <v>434744</v>
      </c>
      <c r="EI370" s="32">
        <v>0</v>
      </c>
      <c r="EJ370" s="32">
        <v>50000</v>
      </c>
      <c r="EK370" s="32">
        <v>12000</v>
      </c>
      <c r="EM370" s="32">
        <v>4722353</v>
      </c>
      <c r="EO370" s="32">
        <v>432000</v>
      </c>
      <c r="EP370" s="32">
        <v>0</v>
      </c>
      <c r="EQ370" s="32">
        <v>200000</v>
      </c>
      <c r="ET370" s="32">
        <v>5017082</v>
      </c>
      <c r="EV370" s="32">
        <v>437775</v>
      </c>
      <c r="EW370" s="32">
        <v>0</v>
      </c>
      <c r="EX370" s="32">
        <v>58000</v>
      </c>
      <c r="FA370" s="32">
        <v>5127311</v>
      </c>
      <c r="FC370" s="32">
        <v>437000</v>
      </c>
      <c r="FD370" s="32">
        <v>0</v>
      </c>
      <c r="FH370" s="32">
        <v>5031442</v>
      </c>
      <c r="FI370" s="32"/>
      <c r="FJ370" s="32">
        <v>626000</v>
      </c>
      <c r="FK370" s="32">
        <v>0</v>
      </c>
      <c r="FL370" s="32">
        <v>60000</v>
      </c>
      <c r="FO370" s="5">
        <v>4680663</v>
      </c>
      <c r="FP370" s="5">
        <v>0</v>
      </c>
      <c r="FQ370" s="5">
        <v>625000</v>
      </c>
      <c r="FR370" s="5">
        <v>0</v>
      </c>
      <c r="FS370" s="5">
        <v>250000</v>
      </c>
      <c r="FT370" s="5">
        <v>0</v>
      </c>
      <c r="FU370" s="5">
        <v>0</v>
      </c>
      <c r="FV370" s="5">
        <v>4553183</v>
      </c>
      <c r="FW370" s="5">
        <v>0</v>
      </c>
      <c r="FX370" s="5">
        <v>625000</v>
      </c>
      <c r="FY370" s="5">
        <v>0</v>
      </c>
      <c r="FZ370" s="5">
        <v>225000</v>
      </c>
      <c r="GA370" s="5">
        <v>0</v>
      </c>
      <c r="GB370" s="5">
        <v>0</v>
      </c>
      <c r="GC370" s="5">
        <v>4690164</v>
      </c>
      <c r="GD370" s="5">
        <v>0</v>
      </c>
      <c r="GE370" s="5">
        <v>572736</v>
      </c>
      <c r="GF370" s="5">
        <v>0</v>
      </c>
      <c r="GG370" s="5">
        <v>0</v>
      </c>
      <c r="GH370" s="5">
        <v>0</v>
      </c>
      <c r="GI370" s="5">
        <v>0</v>
      </c>
      <c r="GJ370" s="5">
        <f>INDEX(Sheet1!$D$2:$D$434,MATCH(Data!B370,Sheet1!$B$2:$B$434,0))</f>
        <v>4531392</v>
      </c>
      <c r="GK370" s="5">
        <f>INDEX(Sheet1!$E$2:$E$434,MATCH(Data!B370,Sheet1!$B$2:$B$434,0))</f>
        <v>0</v>
      </c>
      <c r="GL370" s="5">
        <f>INDEX(Sheet1!$H$2:$H$434,MATCH(Data!B370,Sheet1!$B$2:$B$434,0))</f>
        <v>575086</v>
      </c>
      <c r="GM370" s="5">
        <f>INDEX(Sheet1!$K$2:$K$434,MATCH(Data!B370,Sheet1!$B$2:$B$434,0))</f>
        <v>0</v>
      </c>
      <c r="GN370" s="5">
        <f>INDEX(Sheet1!$F$2:$F$434,MATCH(Data!B370,Sheet1!$B$2:$B$434,0))</f>
        <v>0</v>
      </c>
      <c r="GO370" s="5">
        <f>INDEX(Sheet1!$I$2:$I$434,MATCH(Data!B370,Sheet1!$B$2:$B$434,0))</f>
        <v>0</v>
      </c>
      <c r="GP370" s="5">
        <f>INDEX(Sheet1!$J$2:$J$434,MATCH(Data!B370,Sheet1!$B$2:$B$434,0))</f>
        <v>0</v>
      </c>
      <c r="GQ370" s="5">
        <v>4340273</v>
      </c>
      <c r="GR370" s="5">
        <v>0</v>
      </c>
      <c r="GS370" s="5">
        <v>574586</v>
      </c>
      <c r="GT370" s="5">
        <v>0</v>
      </c>
      <c r="GU370" s="5">
        <v>0</v>
      </c>
      <c r="GV370" s="5">
        <v>0</v>
      </c>
      <c r="GW370" s="5">
        <v>0</v>
      </c>
    </row>
    <row r="371" spans="1:205" ht="12.75">
      <c r="A371" s="32">
        <v>5726</v>
      </c>
      <c r="B371" s="32" t="s">
        <v>450</v>
      </c>
      <c r="C371" s="32">
        <v>1225189</v>
      </c>
      <c r="D371" s="32">
        <v>0</v>
      </c>
      <c r="E371" s="32">
        <v>397120</v>
      </c>
      <c r="F371" s="32">
        <v>0</v>
      </c>
      <c r="G371" s="32">
        <v>0</v>
      </c>
      <c r="H371" s="32">
        <v>0</v>
      </c>
      <c r="I371" s="32">
        <v>0</v>
      </c>
      <c r="J371" s="32">
        <v>1186360</v>
      </c>
      <c r="K371" s="32">
        <v>0</v>
      </c>
      <c r="L371" s="32">
        <v>390000</v>
      </c>
      <c r="M371" s="32">
        <v>0</v>
      </c>
      <c r="N371" s="32">
        <v>0</v>
      </c>
      <c r="O371" s="32">
        <v>0</v>
      </c>
      <c r="P371" s="32">
        <v>824</v>
      </c>
      <c r="Q371" s="32">
        <v>1144231</v>
      </c>
      <c r="R371" s="32">
        <v>0</v>
      </c>
      <c r="S371" s="32">
        <v>385000</v>
      </c>
      <c r="T371" s="32">
        <v>0</v>
      </c>
      <c r="U371" s="32">
        <v>0</v>
      </c>
      <c r="V371" s="32">
        <v>0</v>
      </c>
      <c r="W371" s="32">
        <v>654</v>
      </c>
      <c r="X371" s="32">
        <v>743794</v>
      </c>
      <c r="Y371" s="32">
        <v>0</v>
      </c>
      <c r="Z371" s="32">
        <v>355000</v>
      </c>
      <c r="AA371" s="32">
        <v>0</v>
      </c>
      <c r="AB371" s="32">
        <v>0</v>
      </c>
      <c r="AC371" s="32">
        <v>0</v>
      </c>
      <c r="AD371" s="32">
        <v>418</v>
      </c>
      <c r="AE371" s="32">
        <v>775823</v>
      </c>
      <c r="AF371" s="32">
        <v>0</v>
      </c>
      <c r="AG371" s="32">
        <v>355000</v>
      </c>
      <c r="AH371" s="32">
        <v>0</v>
      </c>
      <c r="AI371" s="32">
        <v>0</v>
      </c>
      <c r="AJ371" s="32">
        <v>0</v>
      </c>
      <c r="AK371" s="32">
        <v>0</v>
      </c>
      <c r="AL371" s="32">
        <v>860153</v>
      </c>
      <c r="AM371" s="32">
        <v>0</v>
      </c>
      <c r="AN371" s="32">
        <v>360000</v>
      </c>
      <c r="AO371" s="32">
        <v>0</v>
      </c>
      <c r="AP371" s="32">
        <v>0</v>
      </c>
      <c r="AQ371" s="32">
        <v>0</v>
      </c>
      <c r="AR371" s="32">
        <v>176</v>
      </c>
      <c r="AS371" s="32">
        <v>888873</v>
      </c>
      <c r="AT371" s="32">
        <v>0</v>
      </c>
      <c r="AU371" s="32">
        <v>350000</v>
      </c>
      <c r="AV371" s="32">
        <v>0</v>
      </c>
      <c r="AW371" s="32">
        <v>0</v>
      </c>
      <c r="AX371" s="32">
        <v>0</v>
      </c>
      <c r="AY371" s="32">
        <v>0</v>
      </c>
      <c r="AZ371" s="32">
        <v>1053960</v>
      </c>
      <c r="BA371" s="32">
        <v>0</v>
      </c>
      <c r="BB371" s="32">
        <v>360000</v>
      </c>
      <c r="BC371" s="32">
        <v>0</v>
      </c>
      <c r="BD371" s="32">
        <v>0</v>
      </c>
      <c r="BE371" s="32">
        <v>0</v>
      </c>
      <c r="BF371" s="32">
        <v>0</v>
      </c>
      <c r="BG371" s="32">
        <v>966899</v>
      </c>
      <c r="BH371" s="32">
        <v>0</v>
      </c>
      <c r="BI371" s="32">
        <v>355000</v>
      </c>
      <c r="BJ371" s="32">
        <v>0</v>
      </c>
      <c r="BK371" s="32">
        <v>0</v>
      </c>
      <c r="BL371" s="32">
        <v>0</v>
      </c>
      <c r="BM371" s="32">
        <v>234</v>
      </c>
      <c r="BN371" s="32">
        <v>1080829</v>
      </c>
      <c r="BO371" s="32">
        <v>0</v>
      </c>
      <c r="BP371" s="32">
        <v>363988</v>
      </c>
      <c r="BQ371" s="32">
        <v>0</v>
      </c>
      <c r="BR371" s="32">
        <v>0</v>
      </c>
      <c r="BS371" s="32">
        <v>0</v>
      </c>
      <c r="BT371" s="32">
        <v>0</v>
      </c>
      <c r="BU371" s="32">
        <v>1078902</v>
      </c>
      <c r="BV371" s="32">
        <v>0</v>
      </c>
      <c r="BW371" s="32">
        <v>378405</v>
      </c>
      <c r="BX371" s="32">
        <v>0</v>
      </c>
      <c r="BY371" s="32">
        <v>0</v>
      </c>
      <c r="BZ371" s="32">
        <v>0</v>
      </c>
      <c r="CA371" s="32">
        <v>0</v>
      </c>
      <c r="CB371" s="32">
        <v>1145729</v>
      </c>
      <c r="CC371" s="32">
        <v>0</v>
      </c>
      <c r="CD371" s="32">
        <v>376125</v>
      </c>
      <c r="CE371" s="32">
        <v>0</v>
      </c>
      <c r="CF371" s="32">
        <v>0</v>
      </c>
      <c r="CG371" s="32">
        <v>0</v>
      </c>
      <c r="CH371" s="32">
        <v>0</v>
      </c>
      <c r="CI371" s="32">
        <v>984809</v>
      </c>
      <c r="CK371" s="32">
        <v>374525</v>
      </c>
      <c r="CL371" s="32">
        <v>0</v>
      </c>
      <c r="CO371" s="32">
        <v>0</v>
      </c>
      <c r="CP371" s="32">
        <v>996853</v>
      </c>
      <c r="CR371" s="32">
        <v>365225</v>
      </c>
      <c r="CS371" s="32">
        <v>0</v>
      </c>
      <c r="CV371" s="32">
        <v>0</v>
      </c>
      <c r="CW371" s="32">
        <v>1209625</v>
      </c>
      <c r="CY371" s="32">
        <v>398508</v>
      </c>
      <c r="CZ371" s="32">
        <v>0</v>
      </c>
      <c r="DC371" s="32">
        <v>0</v>
      </c>
      <c r="DD371" s="32">
        <v>1126173</v>
      </c>
      <c r="DF371" s="32">
        <v>457934</v>
      </c>
      <c r="DG371" s="32">
        <v>0</v>
      </c>
      <c r="DK371" s="32">
        <v>1315494</v>
      </c>
      <c r="DM371" s="32">
        <v>458162</v>
      </c>
      <c r="DN371" s="32">
        <v>0</v>
      </c>
      <c r="DR371" s="32">
        <v>1517564</v>
      </c>
      <c r="DT371" s="32">
        <v>256900</v>
      </c>
      <c r="DU371" s="32">
        <v>0</v>
      </c>
      <c r="DX371" s="35"/>
      <c r="DY371" s="36">
        <v>1624940</v>
      </c>
      <c r="DZ371" s="36">
        <v>61244</v>
      </c>
      <c r="EA371" s="38">
        <v>88270</v>
      </c>
      <c r="EB371" s="32">
        <v>0</v>
      </c>
      <c r="EF371" s="32">
        <v>1503435</v>
      </c>
      <c r="EG371" s="32">
        <v>60381</v>
      </c>
      <c r="EH371" s="32">
        <v>88270</v>
      </c>
      <c r="EI371" s="32">
        <v>0</v>
      </c>
      <c r="EM371" s="32">
        <v>1571616</v>
      </c>
      <c r="EN371" s="32">
        <v>88656</v>
      </c>
      <c r="EO371" s="32">
        <v>59741</v>
      </c>
      <c r="EP371" s="32">
        <v>0</v>
      </c>
      <c r="ET371" s="32">
        <v>1623170</v>
      </c>
      <c r="EU371" s="32">
        <v>86069</v>
      </c>
      <c r="EV371" s="32">
        <v>59741</v>
      </c>
      <c r="EW371" s="32">
        <v>0</v>
      </c>
      <c r="FA371" s="32">
        <v>1840325</v>
      </c>
      <c r="FB371" s="32">
        <v>88338</v>
      </c>
      <c r="FC371" s="32">
        <v>59741</v>
      </c>
      <c r="FD371" s="32">
        <v>0</v>
      </c>
      <c r="FH371" s="32">
        <v>1695654</v>
      </c>
      <c r="FI371" s="32">
        <v>78625</v>
      </c>
      <c r="FJ371" s="32">
        <v>59741</v>
      </c>
      <c r="FK371" s="32">
        <v>0</v>
      </c>
      <c r="FM371" s="32"/>
      <c r="FO371" s="5">
        <v>1614026</v>
      </c>
      <c r="FP371" s="5">
        <v>134494</v>
      </c>
      <c r="FQ371" s="5">
        <v>227559</v>
      </c>
      <c r="FR371" s="5">
        <v>0</v>
      </c>
      <c r="FS371" s="5">
        <v>0</v>
      </c>
      <c r="FT371" s="5">
        <v>25000</v>
      </c>
      <c r="FU371" s="5">
        <v>0</v>
      </c>
      <c r="FV371" s="5">
        <v>1454976</v>
      </c>
      <c r="FW371" s="5">
        <v>231496</v>
      </c>
      <c r="FX371" s="5">
        <v>396400</v>
      </c>
      <c r="FY371" s="5">
        <v>0</v>
      </c>
      <c r="FZ371" s="5">
        <v>0</v>
      </c>
      <c r="GA371" s="5">
        <v>25000</v>
      </c>
      <c r="GB371" s="5">
        <v>0</v>
      </c>
      <c r="GC371" s="5">
        <v>1498182</v>
      </c>
      <c r="GD371" s="5">
        <v>266794</v>
      </c>
      <c r="GE371" s="5">
        <v>485000</v>
      </c>
      <c r="GF371" s="5">
        <v>0</v>
      </c>
      <c r="GG371" s="5">
        <v>0</v>
      </c>
      <c r="GH371" s="5">
        <v>50000</v>
      </c>
      <c r="GI371" s="5">
        <v>0</v>
      </c>
      <c r="GJ371" s="5">
        <f>INDEX(Sheet1!$D$2:$D$434,MATCH(Data!B371,Sheet1!$B$2:$B$434,0))</f>
        <v>1585453</v>
      </c>
      <c r="GK371" s="5">
        <f>INDEX(Sheet1!$E$2:$E$434,MATCH(Data!B371,Sheet1!$B$2:$B$434,0))</f>
        <v>275210</v>
      </c>
      <c r="GL371" s="5">
        <f>INDEX(Sheet1!$H$2:$H$434,MATCH(Data!B371,Sheet1!$B$2:$B$434,0))</f>
        <v>311050</v>
      </c>
      <c r="GM371" s="5">
        <f>INDEX(Sheet1!$K$2:$K$434,MATCH(Data!B371,Sheet1!$B$2:$B$434,0))</f>
        <v>0</v>
      </c>
      <c r="GN371" s="5">
        <f>INDEX(Sheet1!$F$2:$F$434,MATCH(Data!B371,Sheet1!$B$2:$B$434,0))</f>
        <v>0</v>
      </c>
      <c r="GO371" s="5">
        <f>INDEX(Sheet1!$I$2:$I$434,MATCH(Data!B371,Sheet1!$B$2:$B$434,0))</f>
        <v>50000</v>
      </c>
      <c r="GP371" s="5">
        <f>INDEX(Sheet1!$J$2:$J$434,MATCH(Data!B371,Sheet1!$B$2:$B$434,0))</f>
        <v>0</v>
      </c>
      <c r="GQ371" s="5">
        <v>1626504</v>
      </c>
      <c r="GR371" s="5">
        <v>269719</v>
      </c>
      <c r="GS371" s="5">
        <v>304725</v>
      </c>
      <c r="GT371" s="5">
        <v>0</v>
      </c>
      <c r="GU371" s="5">
        <v>0</v>
      </c>
      <c r="GV371" s="5">
        <v>85000</v>
      </c>
      <c r="GW371" s="5">
        <v>0</v>
      </c>
    </row>
    <row r="372" spans="1:205" ht="12.75">
      <c r="A372" s="32">
        <v>5733</v>
      </c>
      <c r="B372" s="32" t="s">
        <v>451</v>
      </c>
      <c r="C372" s="32">
        <v>4328503</v>
      </c>
      <c r="D372" s="32">
        <v>0</v>
      </c>
      <c r="E372" s="32">
        <v>693321</v>
      </c>
      <c r="F372" s="32">
        <v>0</v>
      </c>
      <c r="G372" s="32">
        <v>0</v>
      </c>
      <c r="H372" s="32">
        <v>7159</v>
      </c>
      <c r="I372" s="32">
        <v>0</v>
      </c>
      <c r="J372" s="32">
        <v>4538357.6</v>
      </c>
      <c r="K372" s="32">
        <v>0</v>
      </c>
      <c r="L372" s="32">
        <v>719200</v>
      </c>
      <c r="M372" s="32">
        <v>0</v>
      </c>
      <c r="N372" s="32">
        <v>0</v>
      </c>
      <c r="O372" s="32">
        <v>400</v>
      </c>
      <c r="P372" s="32">
        <v>0</v>
      </c>
      <c r="Q372" s="32">
        <v>4789165.35</v>
      </c>
      <c r="R372" s="32">
        <v>0</v>
      </c>
      <c r="S372" s="32">
        <v>724912.87</v>
      </c>
      <c r="T372" s="32">
        <v>0</v>
      </c>
      <c r="U372" s="32">
        <v>0</v>
      </c>
      <c r="V372" s="32">
        <v>4350</v>
      </c>
      <c r="W372" s="32">
        <v>0</v>
      </c>
      <c r="X372" s="32">
        <v>4644826</v>
      </c>
      <c r="Y372" s="32">
        <v>0</v>
      </c>
      <c r="Z372" s="32">
        <v>727232</v>
      </c>
      <c r="AA372" s="32">
        <v>0</v>
      </c>
      <c r="AB372" s="32">
        <v>0</v>
      </c>
      <c r="AC372" s="32">
        <v>3174</v>
      </c>
      <c r="AD372" s="32">
        <v>0</v>
      </c>
      <c r="AE372" s="32">
        <v>4845598</v>
      </c>
      <c r="AF372" s="32">
        <v>26505</v>
      </c>
      <c r="AG372" s="32">
        <v>740283</v>
      </c>
      <c r="AH372" s="32">
        <v>0</v>
      </c>
      <c r="AI372" s="32">
        <v>0</v>
      </c>
      <c r="AJ372" s="32">
        <v>3550</v>
      </c>
      <c r="AK372" s="32">
        <v>0</v>
      </c>
      <c r="AL372" s="32">
        <v>5139209</v>
      </c>
      <c r="AM372" s="32">
        <v>26065</v>
      </c>
      <c r="AN372" s="32">
        <v>715581</v>
      </c>
      <c r="AO372" s="32">
        <v>0</v>
      </c>
      <c r="AP372" s="32">
        <v>0</v>
      </c>
      <c r="AQ372" s="32">
        <v>3150</v>
      </c>
      <c r="AR372" s="32">
        <v>0</v>
      </c>
      <c r="AS372" s="32">
        <v>5435327.84</v>
      </c>
      <c r="AT372" s="32">
        <v>41438.16</v>
      </c>
      <c r="AU372" s="32">
        <v>719572</v>
      </c>
      <c r="AV372" s="32">
        <v>0</v>
      </c>
      <c r="AW372" s="32">
        <v>0</v>
      </c>
      <c r="AX372" s="32">
        <v>3200</v>
      </c>
      <c r="AY372" s="32">
        <v>0</v>
      </c>
      <c r="AZ372" s="32">
        <v>5657185</v>
      </c>
      <c r="BA372" s="32">
        <v>41438</v>
      </c>
      <c r="BB372" s="32">
        <v>720390</v>
      </c>
      <c r="BC372" s="32">
        <v>0</v>
      </c>
      <c r="BD372" s="32">
        <v>0</v>
      </c>
      <c r="BE372" s="32">
        <v>3150</v>
      </c>
      <c r="BF372" s="32">
        <v>0</v>
      </c>
      <c r="BG372" s="32">
        <v>5865932.84</v>
      </c>
      <c r="BH372" s="32">
        <v>41438.16</v>
      </c>
      <c r="BI372" s="32">
        <v>730985</v>
      </c>
      <c r="BJ372" s="32">
        <v>0</v>
      </c>
      <c r="BK372" s="32">
        <v>0</v>
      </c>
      <c r="BL372" s="32">
        <v>3175</v>
      </c>
      <c r="BM372" s="32">
        <v>233</v>
      </c>
      <c r="BN372" s="32">
        <v>5998835.84</v>
      </c>
      <c r="BO372" s="32">
        <v>41438.16</v>
      </c>
      <c r="BP372" s="32">
        <v>746285</v>
      </c>
      <c r="BQ372" s="32">
        <v>0</v>
      </c>
      <c r="BR372" s="32">
        <v>0</v>
      </c>
      <c r="BS372" s="32">
        <v>3200</v>
      </c>
      <c r="BT372" s="32">
        <v>453</v>
      </c>
      <c r="BU372" s="32">
        <v>6006642</v>
      </c>
      <c r="BV372" s="32">
        <v>41438.16</v>
      </c>
      <c r="BW372" s="32">
        <v>762550</v>
      </c>
      <c r="BX372" s="32">
        <v>0</v>
      </c>
      <c r="BY372" s="32">
        <v>0</v>
      </c>
      <c r="BZ372" s="32">
        <v>3300</v>
      </c>
      <c r="CA372" s="32">
        <v>0</v>
      </c>
      <c r="CB372" s="32">
        <v>6648451</v>
      </c>
      <c r="CC372" s="32">
        <v>41438.16</v>
      </c>
      <c r="CD372" s="32">
        <v>775025</v>
      </c>
      <c r="CE372" s="32">
        <v>0</v>
      </c>
      <c r="CF372" s="32">
        <v>0</v>
      </c>
      <c r="CG372" s="32">
        <v>3000</v>
      </c>
      <c r="CH372" s="32">
        <v>0</v>
      </c>
      <c r="CI372" s="32">
        <v>6642200</v>
      </c>
      <c r="CJ372" s="32">
        <v>41438.16</v>
      </c>
      <c r="CK372" s="32">
        <v>789999</v>
      </c>
      <c r="CL372" s="32">
        <v>0</v>
      </c>
      <c r="CN372" s="32">
        <v>4175</v>
      </c>
      <c r="CO372" s="32">
        <v>189</v>
      </c>
      <c r="CP372" s="32">
        <v>6558553</v>
      </c>
      <c r="CQ372" s="32">
        <v>41438</v>
      </c>
      <c r="CR372" s="32">
        <v>802389</v>
      </c>
      <c r="CS372" s="32">
        <v>0</v>
      </c>
      <c r="CU372" s="32">
        <v>19750</v>
      </c>
      <c r="CV372" s="32">
        <v>127</v>
      </c>
      <c r="CW372" s="32">
        <v>7102502</v>
      </c>
      <c r="CY372" s="32">
        <v>821900</v>
      </c>
      <c r="CZ372" s="32">
        <v>0</v>
      </c>
      <c r="DB372" s="32">
        <v>9224</v>
      </c>
      <c r="DC372" s="32">
        <v>287</v>
      </c>
      <c r="DD372" s="32">
        <v>6804291</v>
      </c>
      <c r="DF372" s="32">
        <v>785456</v>
      </c>
      <c r="DG372" s="32">
        <v>0</v>
      </c>
      <c r="DI372" s="32">
        <v>85797</v>
      </c>
      <c r="DJ372" s="32">
        <v>531</v>
      </c>
      <c r="DK372" s="32">
        <v>6800628</v>
      </c>
      <c r="DM372" s="32">
        <v>885000</v>
      </c>
      <c r="DN372" s="32">
        <v>0</v>
      </c>
      <c r="DP372" s="32">
        <v>82800</v>
      </c>
      <c r="DQ372" s="32">
        <v>254</v>
      </c>
      <c r="DR372" s="32">
        <v>7645034</v>
      </c>
      <c r="DT372" s="32">
        <v>882099.49</v>
      </c>
      <c r="DU372" s="32">
        <v>0</v>
      </c>
      <c r="DW372" s="32">
        <v>74160</v>
      </c>
      <c r="DX372" s="38">
        <v>853.7</v>
      </c>
      <c r="DY372" s="36">
        <v>6891224</v>
      </c>
      <c r="DZ372" s="37"/>
      <c r="EA372" s="38">
        <v>770100</v>
      </c>
      <c r="EB372" s="32">
        <v>0</v>
      </c>
      <c r="ED372" s="32">
        <v>145784</v>
      </c>
      <c r="EF372" s="32">
        <v>6835577</v>
      </c>
      <c r="EI372" s="32">
        <v>0</v>
      </c>
      <c r="EK372" s="32">
        <v>142111</v>
      </c>
      <c r="EM372" s="32">
        <v>7723305</v>
      </c>
      <c r="EP372" s="32">
        <v>0</v>
      </c>
      <c r="ER372" s="32">
        <v>145784</v>
      </c>
      <c r="ET372" s="32">
        <v>7758897</v>
      </c>
      <c r="EW372" s="32">
        <v>0</v>
      </c>
      <c r="EY372" s="32">
        <v>145784</v>
      </c>
      <c r="FA372" s="32">
        <v>7615816</v>
      </c>
      <c r="FD372" s="32">
        <v>0</v>
      </c>
      <c r="FF372" s="32">
        <v>145784</v>
      </c>
      <c r="FH372" s="32">
        <v>7418384</v>
      </c>
      <c r="FI372" s="32">
        <v>318417</v>
      </c>
      <c r="FJ372" s="32"/>
      <c r="FK372" s="32">
        <v>0</v>
      </c>
      <c r="FM372" s="32">
        <v>241196</v>
      </c>
      <c r="FN372" s="32">
        <v>1067</v>
      </c>
      <c r="FO372" s="5">
        <v>7512070.33</v>
      </c>
      <c r="FP372" s="5">
        <v>316549.67</v>
      </c>
      <c r="FQ372" s="5">
        <v>0</v>
      </c>
      <c r="FR372" s="5">
        <v>0</v>
      </c>
      <c r="FS372" s="5">
        <v>0</v>
      </c>
      <c r="FT372" s="5">
        <v>256000</v>
      </c>
      <c r="FU372" s="5">
        <v>0</v>
      </c>
      <c r="FV372" s="5">
        <v>7949908</v>
      </c>
      <c r="FW372" s="5">
        <v>320550</v>
      </c>
      <c r="FX372" s="5">
        <v>0</v>
      </c>
      <c r="FY372" s="5">
        <v>0</v>
      </c>
      <c r="FZ372" s="5">
        <v>0</v>
      </c>
      <c r="GA372" s="5">
        <v>247464</v>
      </c>
      <c r="GB372" s="5">
        <v>0</v>
      </c>
      <c r="GC372" s="5">
        <v>8098132</v>
      </c>
      <c r="GD372" s="5">
        <v>319400</v>
      </c>
      <c r="GE372" s="5">
        <v>0</v>
      </c>
      <c r="GF372" s="5">
        <v>0</v>
      </c>
      <c r="GG372" s="5">
        <v>0</v>
      </c>
      <c r="GH372" s="5">
        <v>146214</v>
      </c>
      <c r="GI372" s="5">
        <v>0</v>
      </c>
      <c r="GJ372" s="5">
        <f>INDEX(Sheet1!$D$2:$D$434,MATCH(Data!B372,Sheet1!$B$2:$B$434,0))</f>
        <v>8259140</v>
      </c>
      <c r="GK372" s="5">
        <f>INDEX(Sheet1!$E$2:$E$434,MATCH(Data!B372,Sheet1!$B$2:$B$434,0))</f>
        <v>318150</v>
      </c>
      <c r="GL372" s="5">
        <f>INDEX(Sheet1!$H$2:$H$434,MATCH(Data!B372,Sheet1!$B$2:$B$434,0))</f>
        <v>0</v>
      </c>
      <c r="GM372" s="5">
        <f>INDEX(Sheet1!$K$2:$K$434,MATCH(Data!B372,Sheet1!$B$2:$B$434,0))</f>
        <v>0</v>
      </c>
      <c r="GN372" s="5">
        <f>INDEX(Sheet1!$F$2:$F$434,MATCH(Data!B372,Sheet1!$B$2:$B$434,0))</f>
        <v>0</v>
      </c>
      <c r="GO372" s="5">
        <f>INDEX(Sheet1!$I$2:$I$434,MATCH(Data!B372,Sheet1!$B$2:$B$434,0))</f>
        <v>145000</v>
      </c>
      <c r="GP372" s="5">
        <f>INDEX(Sheet1!$J$2:$J$434,MATCH(Data!B372,Sheet1!$B$2:$B$434,0))</f>
        <v>0</v>
      </c>
      <c r="GQ372" s="5">
        <v>8338281</v>
      </c>
      <c r="GR372" s="5">
        <v>0</v>
      </c>
      <c r="GS372" s="5">
        <v>0</v>
      </c>
      <c r="GT372" s="5">
        <v>0</v>
      </c>
      <c r="GU372" s="5">
        <v>0</v>
      </c>
      <c r="GV372" s="5">
        <v>197000</v>
      </c>
      <c r="GW372" s="5">
        <v>0</v>
      </c>
    </row>
    <row r="373" spans="1:205" ht="12.75">
      <c r="A373" s="32">
        <v>5740</v>
      </c>
      <c r="B373" s="32" t="s">
        <v>452</v>
      </c>
      <c r="C373" s="32">
        <v>901513</v>
      </c>
      <c r="D373" s="32">
        <v>0</v>
      </c>
      <c r="E373" s="32">
        <v>165483</v>
      </c>
      <c r="F373" s="32">
        <v>0</v>
      </c>
      <c r="G373" s="32">
        <v>0</v>
      </c>
      <c r="H373" s="32">
        <v>1500</v>
      </c>
      <c r="I373" s="32">
        <v>0</v>
      </c>
      <c r="J373" s="32">
        <v>898145</v>
      </c>
      <c r="K373" s="32">
        <v>0</v>
      </c>
      <c r="L373" s="32">
        <v>182839</v>
      </c>
      <c r="M373" s="32">
        <v>0</v>
      </c>
      <c r="N373" s="32">
        <v>0</v>
      </c>
      <c r="O373" s="32">
        <v>1500</v>
      </c>
      <c r="P373" s="32">
        <v>0</v>
      </c>
      <c r="Q373" s="32">
        <v>851512</v>
      </c>
      <c r="R373" s="32">
        <v>0</v>
      </c>
      <c r="S373" s="32">
        <v>207839</v>
      </c>
      <c r="T373" s="32">
        <v>0</v>
      </c>
      <c r="U373" s="32">
        <v>0</v>
      </c>
      <c r="V373" s="32">
        <v>1500</v>
      </c>
      <c r="W373" s="32">
        <v>0</v>
      </c>
      <c r="X373" s="32">
        <v>565773</v>
      </c>
      <c r="Y373" s="32">
        <v>0</v>
      </c>
      <c r="Z373" s="32">
        <v>218380</v>
      </c>
      <c r="AA373" s="32">
        <v>0</v>
      </c>
      <c r="AB373" s="32">
        <v>0</v>
      </c>
      <c r="AC373" s="32">
        <v>0</v>
      </c>
      <c r="AD373" s="32">
        <v>0</v>
      </c>
      <c r="AE373" s="32">
        <v>742511</v>
      </c>
      <c r="AF373" s="32">
        <v>0</v>
      </c>
      <c r="AG373" s="32">
        <v>214855</v>
      </c>
      <c r="AH373" s="32">
        <v>0</v>
      </c>
      <c r="AI373" s="32">
        <v>0</v>
      </c>
      <c r="AJ373" s="32">
        <v>0</v>
      </c>
      <c r="AK373" s="32">
        <v>0</v>
      </c>
      <c r="AL373" s="32">
        <v>718821</v>
      </c>
      <c r="AM373" s="32">
        <v>0</v>
      </c>
      <c r="AN373" s="32">
        <v>211218</v>
      </c>
      <c r="AO373" s="32">
        <v>0</v>
      </c>
      <c r="AP373" s="32">
        <v>0</v>
      </c>
      <c r="AQ373" s="32">
        <v>0</v>
      </c>
      <c r="AR373" s="32">
        <v>0</v>
      </c>
      <c r="AS373" s="32">
        <v>706174</v>
      </c>
      <c r="AT373" s="32">
        <v>0</v>
      </c>
      <c r="AU373" s="32">
        <v>213667</v>
      </c>
      <c r="AV373" s="32">
        <v>0</v>
      </c>
      <c r="AW373" s="32">
        <v>0</v>
      </c>
      <c r="AX373" s="32">
        <v>0</v>
      </c>
      <c r="AY373" s="32">
        <v>0</v>
      </c>
      <c r="AZ373" s="32">
        <v>899567</v>
      </c>
      <c r="BA373" s="32">
        <v>0</v>
      </c>
      <c r="BB373" s="32">
        <v>213000</v>
      </c>
      <c r="BC373" s="32">
        <v>0</v>
      </c>
      <c r="BD373" s="32">
        <v>0</v>
      </c>
      <c r="BE373" s="32">
        <v>1000</v>
      </c>
      <c r="BF373" s="32">
        <v>0</v>
      </c>
      <c r="BG373" s="32">
        <v>910126</v>
      </c>
      <c r="BH373" s="32">
        <v>187200</v>
      </c>
      <c r="BI373" s="32">
        <v>0</v>
      </c>
      <c r="BJ373" s="32">
        <v>0</v>
      </c>
      <c r="BK373" s="32">
        <v>0</v>
      </c>
      <c r="BL373" s="32">
        <v>0</v>
      </c>
      <c r="BM373" s="32">
        <v>0</v>
      </c>
      <c r="BN373" s="32">
        <v>1011066</v>
      </c>
      <c r="BO373" s="32">
        <v>0</v>
      </c>
      <c r="BP373" s="32">
        <v>182500</v>
      </c>
      <c r="BQ373" s="32">
        <v>0</v>
      </c>
      <c r="BR373" s="32">
        <v>0</v>
      </c>
      <c r="BS373" s="32">
        <v>0</v>
      </c>
      <c r="BT373" s="32">
        <v>0</v>
      </c>
      <c r="BU373" s="32">
        <v>1046586</v>
      </c>
      <c r="BV373" s="32">
        <v>0</v>
      </c>
      <c r="BW373" s="32">
        <v>182500</v>
      </c>
      <c r="BX373" s="32">
        <v>0</v>
      </c>
      <c r="BY373" s="32">
        <v>0</v>
      </c>
      <c r="BZ373" s="32">
        <v>0</v>
      </c>
      <c r="CA373" s="32">
        <v>0</v>
      </c>
      <c r="CB373" s="32">
        <v>1050964</v>
      </c>
      <c r="CC373" s="32">
        <v>22000</v>
      </c>
      <c r="CD373" s="32">
        <v>207800</v>
      </c>
      <c r="CE373" s="32">
        <v>0</v>
      </c>
      <c r="CF373" s="32">
        <v>0</v>
      </c>
      <c r="CG373" s="32">
        <v>0</v>
      </c>
      <c r="CH373" s="32">
        <v>0</v>
      </c>
      <c r="CI373" s="32">
        <v>960191</v>
      </c>
      <c r="CJ373" s="32">
        <v>23000</v>
      </c>
      <c r="CK373" s="32">
        <v>207800</v>
      </c>
      <c r="CL373" s="32">
        <v>0</v>
      </c>
      <c r="CO373" s="32">
        <v>0</v>
      </c>
      <c r="CP373" s="32">
        <v>1004364</v>
      </c>
      <c r="CQ373" s="32">
        <v>23000</v>
      </c>
      <c r="CR373" s="32">
        <v>207800</v>
      </c>
      <c r="CS373" s="32">
        <v>0</v>
      </c>
      <c r="CV373" s="32">
        <v>0</v>
      </c>
      <c r="CW373" s="32">
        <v>1062474</v>
      </c>
      <c r="CX373" s="32">
        <v>23000</v>
      </c>
      <c r="CY373" s="32">
        <v>207800</v>
      </c>
      <c r="CZ373" s="32">
        <v>0</v>
      </c>
      <c r="DB373" s="32">
        <v>10000</v>
      </c>
      <c r="DC373" s="32">
        <v>0</v>
      </c>
      <c r="DD373" s="32">
        <v>1201001</v>
      </c>
      <c r="DE373" s="32">
        <v>23000</v>
      </c>
      <c r="DF373" s="32">
        <v>207800</v>
      </c>
      <c r="DG373" s="32">
        <v>0</v>
      </c>
      <c r="DI373" s="32">
        <v>10000</v>
      </c>
      <c r="DK373" s="32">
        <v>1258273</v>
      </c>
      <c r="DL373" s="32">
        <v>23000</v>
      </c>
      <c r="DM373" s="32">
        <v>207800</v>
      </c>
      <c r="DN373" s="32">
        <v>0</v>
      </c>
      <c r="DP373" s="32">
        <v>25000</v>
      </c>
      <c r="DR373" s="32">
        <v>1374054</v>
      </c>
      <c r="DS373" s="32">
        <v>23000</v>
      </c>
      <c r="DT373" s="32">
        <v>207800</v>
      </c>
      <c r="DU373" s="32">
        <v>0</v>
      </c>
      <c r="DW373" s="32">
        <v>25000</v>
      </c>
      <c r="DX373" s="35"/>
      <c r="DY373" s="36">
        <v>1219372</v>
      </c>
      <c r="DZ373" s="36">
        <v>44011</v>
      </c>
      <c r="EA373" s="38">
        <v>281184</v>
      </c>
      <c r="EB373" s="32">
        <v>0</v>
      </c>
      <c r="ED373" s="32">
        <v>25000</v>
      </c>
      <c r="EF373" s="32">
        <v>1246330</v>
      </c>
      <c r="EG373" s="32">
        <v>2761</v>
      </c>
      <c r="EH373" s="32">
        <v>303873</v>
      </c>
      <c r="EI373" s="32">
        <v>0</v>
      </c>
      <c r="EK373" s="32">
        <v>15000</v>
      </c>
      <c r="EM373" s="32">
        <v>1449502</v>
      </c>
      <c r="EO373" s="32">
        <v>290000</v>
      </c>
      <c r="EP373" s="32">
        <v>0</v>
      </c>
      <c r="ER373" s="32">
        <v>15000</v>
      </c>
      <c r="ET373" s="32">
        <v>1481288</v>
      </c>
      <c r="EV373" s="32">
        <v>266000</v>
      </c>
      <c r="EW373" s="32">
        <v>0</v>
      </c>
      <c r="EY373" s="32">
        <v>25000</v>
      </c>
      <c r="FA373" s="32">
        <v>1514288</v>
      </c>
      <c r="FC373" s="32">
        <v>235000</v>
      </c>
      <c r="FD373" s="32">
        <v>0</v>
      </c>
      <c r="FF373" s="32">
        <v>23000</v>
      </c>
      <c r="FH373" s="32">
        <v>1532329</v>
      </c>
      <c r="FI373" s="32"/>
      <c r="FJ373" s="32">
        <v>230000</v>
      </c>
      <c r="FK373" s="32">
        <v>0</v>
      </c>
      <c r="FM373" s="32">
        <v>25000</v>
      </c>
      <c r="FO373" s="5">
        <v>1532329</v>
      </c>
      <c r="FP373" s="5">
        <v>0</v>
      </c>
      <c r="FQ373" s="5">
        <v>230000</v>
      </c>
      <c r="FR373" s="5">
        <v>0</v>
      </c>
      <c r="FS373" s="5">
        <v>0</v>
      </c>
      <c r="FT373" s="5">
        <v>25000</v>
      </c>
      <c r="FU373" s="5">
        <v>0</v>
      </c>
      <c r="FV373" s="5">
        <v>1532329</v>
      </c>
      <c r="FW373" s="5">
        <v>0</v>
      </c>
      <c r="FX373" s="5">
        <v>232500</v>
      </c>
      <c r="FY373" s="5">
        <v>0</v>
      </c>
      <c r="FZ373" s="5">
        <v>0</v>
      </c>
      <c r="GA373" s="5">
        <v>25000</v>
      </c>
      <c r="GB373" s="5">
        <v>0</v>
      </c>
      <c r="GC373" s="5">
        <v>1296528</v>
      </c>
      <c r="GD373" s="5">
        <v>0</v>
      </c>
      <c r="GE373" s="5">
        <v>225000</v>
      </c>
      <c r="GF373" s="5">
        <v>0</v>
      </c>
      <c r="GG373" s="5">
        <v>0</v>
      </c>
      <c r="GH373" s="5">
        <v>25000</v>
      </c>
      <c r="GI373" s="5">
        <v>0</v>
      </c>
      <c r="GJ373" s="5">
        <f>INDEX(Sheet1!$D$2:$D$434,MATCH(Data!B373,Sheet1!$B$2:$B$434,0))</f>
        <v>984964</v>
      </c>
      <c r="GK373" s="5">
        <f>INDEX(Sheet1!$E$2:$E$434,MATCH(Data!B373,Sheet1!$B$2:$B$434,0))</f>
        <v>0</v>
      </c>
      <c r="GL373" s="5">
        <f>INDEX(Sheet1!$H$2:$H$434,MATCH(Data!B373,Sheet1!$B$2:$B$434,0))</f>
        <v>450000</v>
      </c>
      <c r="GM373" s="5">
        <f>INDEX(Sheet1!$K$2:$K$434,MATCH(Data!B373,Sheet1!$B$2:$B$434,0))</f>
        <v>0</v>
      </c>
      <c r="GN373" s="5">
        <f>INDEX(Sheet1!$F$2:$F$434,MATCH(Data!B373,Sheet1!$B$2:$B$434,0))</f>
        <v>0</v>
      </c>
      <c r="GO373" s="5">
        <f>INDEX(Sheet1!$I$2:$I$434,MATCH(Data!B373,Sheet1!$B$2:$B$434,0))</f>
        <v>80000</v>
      </c>
      <c r="GP373" s="5">
        <f>INDEX(Sheet1!$J$2:$J$434,MATCH(Data!B373,Sheet1!$B$2:$B$434,0))</f>
        <v>0</v>
      </c>
      <c r="GQ373" s="5">
        <v>713646</v>
      </c>
      <c r="GR373" s="5">
        <v>0</v>
      </c>
      <c r="GS373" s="5">
        <v>398893</v>
      </c>
      <c r="GT373" s="5">
        <v>0</v>
      </c>
      <c r="GU373" s="5">
        <v>0</v>
      </c>
      <c r="GV373" s="5">
        <v>163500</v>
      </c>
      <c r="GW373" s="5">
        <v>0</v>
      </c>
    </row>
    <row r="374" spans="1:205" ht="12.75">
      <c r="A374" s="32">
        <v>5747</v>
      </c>
      <c r="B374" s="32" t="s">
        <v>453</v>
      </c>
      <c r="C374" s="32">
        <v>6308002</v>
      </c>
      <c r="D374" s="32">
        <v>0</v>
      </c>
      <c r="E374" s="32">
        <v>539989</v>
      </c>
      <c r="F374" s="32">
        <v>0</v>
      </c>
      <c r="G374" s="32">
        <v>0</v>
      </c>
      <c r="H374" s="32">
        <v>0</v>
      </c>
      <c r="I374" s="32">
        <v>0</v>
      </c>
      <c r="J374" s="32">
        <v>6164053.51</v>
      </c>
      <c r="K374" s="32">
        <v>0</v>
      </c>
      <c r="L374" s="32">
        <v>867582</v>
      </c>
      <c r="M374" s="32">
        <v>0</v>
      </c>
      <c r="N374" s="32">
        <v>0</v>
      </c>
      <c r="O374" s="32">
        <v>0</v>
      </c>
      <c r="P374" s="32">
        <v>0</v>
      </c>
      <c r="Q374" s="32">
        <v>6600601.2</v>
      </c>
      <c r="R374" s="32">
        <v>0</v>
      </c>
      <c r="S374" s="32">
        <v>1004488.95</v>
      </c>
      <c r="T374" s="32">
        <v>0</v>
      </c>
      <c r="U374" s="32">
        <v>0</v>
      </c>
      <c r="V374" s="32">
        <v>0</v>
      </c>
      <c r="W374" s="32">
        <v>0</v>
      </c>
      <c r="X374" s="32">
        <v>5127032</v>
      </c>
      <c r="Y374" s="32">
        <v>0</v>
      </c>
      <c r="Z374" s="32">
        <v>1201270</v>
      </c>
      <c r="AA374" s="32">
        <v>0</v>
      </c>
      <c r="AB374" s="32">
        <v>0</v>
      </c>
      <c r="AC374" s="32">
        <v>0</v>
      </c>
      <c r="AD374" s="32">
        <v>0</v>
      </c>
      <c r="AE374" s="32">
        <v>4670058</v>
      </c>
      <c r="AF374" s="32">
        <v>0</v>
      </c>
      <c r="AG374" s="32">
        <v>1171188</v>
      </c>
      <c r="AH374" s="32">
        <v>0</v>
      </c>
      <c r="AI374" s="32">
        <v>0</v>
      </c>
      <c r="AJ374" s="32">
        <v>0</v>
      </c>
      <c r="AK374" s="32">
        <v>0</v>
      </c>
      <c r="AL374" s="32">
        <v>4631283</v>
      </c>
      <c r="AM374" s="32">
        <v>0</v>
      </c>
      <c r="AN374" s="32">
        <v>1107922</v>
      </c>
      <c r="AO374" s="32">
        <v>0</v>
      </c>
      <c r="AP374" s="32">
        <v>0</v>
      </c>
      <c r="AQ374" s="32">
        <v>0</v>
      </c>
      <c r="AR374" s="32">
        <v>0</v>
      </c>
      <c r="AS374" s="32">
        <v>4507428.46</v>
      </c>
      <c r="AT374" s="32">
        <v>0</v>
      </c>
      <c r="AU374" s="32">
        <v>1104465</v>
      </c>
      <c r="AV374" s="32">
        <v>0</v>
      </c>
      <c r="AW374" s="32">
        <v>0</v>
      </c>
      <c r="AX374" s="32">
        <v>0</v>
      </c>
      <c r="AY374" s="32">
        <v>0</v>
      </c>
      <c r="AZ374" s="32">
        <v>4884044.48</v>
      </c>
      <c r="BA374" s="32">
        <v>0</v>
      </c>
      <c r="BB374" s="32">
        <v>1147478.75</v>
      </c>
      <c r="BC374" s="32">
        <v>0</v>
      </c>
      <c r="BD374" s="32">
        <v>0</v>
      </c>
      <c r="BE374" s="32">
        <v>0</v>
      </c>
      <c r="BF374" s="32">
        <v>0</v>
      </c>
      <c r="BG374" s="32">
        <v>4869307.59</v>
      </c>
      <c r="BH374" s="32">
        <v>0</v>
      </c>
      <c r="BI374" s="32">
        <v>1293680</v>
      </c>
      <c r="BJ374" s="32">
        <v>0</v>
      </c>
      <c r="BK374" s="32">
        <v>0</v>
      </c>
      <c r="BL374" s="32">
        <v>0</v>
      </c>
      <c r="BM374" s="32">
        <v>0</v>
      </c>
      <c r="BN374" s="32">
        <v>4705843</v>
      </c>
      <c r="BO374" s="32">
        <v>0</v>
      </c>
      <c r="BP374" s="32">
        <v>859560</v>
      </c>
      <c r="BQ374" s="32">
        <v>0</v>
      </c>
      <c r="BR374" s="32">
        <v>0</v>
      </c>
      <c r="BS374" s="32">
        <v>0</v>
      </c>
      <c r="BT374" s="32">
        <v>0</v>
      </c>
      <c r="BU374" s="32">
        <v>5465845.14</v>
      </c>
      <c r="BV374" s="32">
        <v>188688.21</v>
      </c>
      <c r="BW374" s="32">
        <v>853671.25</v>
      </c>
      <c r="BX374" s="32">
        <v>0</v>
      </c>
      <c r="BY374" s="32">
        <v>0</v>
      </c>
      <c r="BZ374" s="32">
        <v>0</v>
      </c>
      <c r="CA374" s="32">
        <v>0</v>
      </c>
      <c r="CB374" s="32">
        <v>6434020.35</v>
      </c>
      <c r="CC374" s="32">
        <v>198188.38</v>
      </c>
      <c r="CD374" s="32">
        <v>869188.75</v>
      </c>
      <c r="CE374" s="32">
        <v>0</v>
      </c>
      <c r="CF374" s="32">
        <v>0</v>
      </c>
      <c r="CG374" s="32">
        <v>0</v>
      </c>
      <c r="CH374" s="32">
        <v>0</v>
      </c>
      <c r="CI374" s="32">
        <v>5704735</v>
      </c>
      <c r="CJ374" s="32">
        <v>206116</v>
      </c>
      <c r="CK374" s="32">
        <v>875271</v>
      </c>
      <c r="CL374" s="32">
        <v>0</v>
      </c>
      <c r="CO374" s="32">
        <v>0</v>
      </c>
      <c r="CP374" s="32">
        <v>6636548.98</v>
      </c>
      <c r="CQ374" s="32">
        <v>210064.02</v>
      </c>
      <c r="CR374" s="32">
        <v>1251131.5</v>
      </c>
      <c r="CS374" s="32">
        <v>0</v>
      </c>
      <c r="CV374" s="32">
        <v>0</v>
      </c>
      <c r="CW374" s="32">
        <v>7068483.81</v>
      </c>
      <c r="CX374" s="32">
        <v>210064.19</v>
      </c>
      <c r="CY374" s="32">
        <v>1277968.76</v>
      </c>
      <c r="CZ374" s="32">
        <v>0</v>
      </c>
      <c r="DC374" s="32">
        <v>0</v>
      </c>
      <c r="DD374" s="32">
        <v>7431966.04</v>
      </c>
      <c r="DE374" s="32">
        <v>210063.96</v>
      </c>
      <c r="DF374" s="32">
        <v>1260403.13</v>
      </c>
      <c r="DG374" s="32">
        <v>0</v>
      </c>
      <c r="DK374" s="32">
        <v>8688361.25</v>
      </c>
      <c r="DL374" s="32">
        <v>195776.75</v>
      </c>
      <c r="DM374" s="32">
        <v>1262725</v>
      </c>
      <c r="DN374" s="32">
        <v>0</v>
      </c>
      <c r="DR374" s="32">
        <v>8976339.5</v>
      </c>
      <c r="DS374" s="32">
        <v>196682.5</v>
      </c>
      <c r="DT374" s="32">
        <v>1264125</v>
      </c>
      <c r="DU374" s="32">
        <v>0</v>
      </c>
      <c r="DX374" s="35"/>
      <c r="DY374" s="36">
        <v>9625190</v>
      </c>
      <c r="DZ374" s="36">
        <v>198020</v>
      </c>
      <c r="EA374" s="38">
        <v>1259025</v>
      </c>
      <c r="EB374" s="32">
        <v>0</v>
      </c>
      <c r="EF374" s="32">
        <v>10114411</v>
      </c>
      <c r="EG374" s="32">
        <v>193689</v>
      </c>
      <c r="EH374" s="32">
        <v>1262325</v>
      </c>
      <c r="EI374" s="32">
        <v>0</v>
      </c>
      <c r="EM374" s="32">
        <v>10312559</v>
      </c>
      <c r="EN374" s="32">
        <v>193870</v>
      </c>
      <c r="EO374" s="32">
        <v>1843826</v>
      </c>
      <c r="EP374" s="32">
        <v>0</v>
      </c>
      <c r="ET374" s="32">
        <v>10889270</v>
      </c>
      <c r="EU374" s="32">
        <v>193258</v>
      </c>
      <c r="EV374" s="32">
        <v>1691000</v>
      </c>
      <c r="EW374" s="32">
        <v>0</v>
      </c>
      <c r="FA374" s="32">
        <v>12523458.5</v>
      </c>
      <c r="FB374" s="32">
        <v>196587.5</v>
      </c>
      <c r="FC374" s="32">
        <v>440169</v>
      </c>
      <c r="FD374" s="32">
        <v>0</v>
      </c>
      <c r="FH374" s="32">
        <v>12774328</v>
      </c>
      <c r="FI374" s="32">
        <v>193990</v>
      </c>
      <c r="FJ374" s="32">
        <v>442531.25</v>
      </c>
      <c r="FK374" s="32">
        <v>0</v>
      </c>
      <c r="FM374" s="32"/>
      <c r="FO374" s="5">
        <v>13167477</v>
      </c>
      <c r="FP374" s="5">
        <v>0</v>
      </c>
      <c r="FQ374" s="5">
        <v>0</v>
      </c>
      <c r="FR374" s="5">
        <v>0</v>
      </c>
      <c r="FS374" s="5">
        <v>0</v>
      </c>
      <c r="FT374" s="5">
        <v>0</v>
      </c>
      <c r="FU374" s="5">
        <v>0</v>
      </c>
      <c r="FV374" s="5">
        <v>12543578</v>
      </c>
      <c r="FW374" s="5">
        <v>0</v>
      </c>
      <c r="FX374" s="5">
        <v>0</v>
      </c>
      <c r="FY374" s="5">
        <v>0</v>
      </c>
      <c r="FZ374" s="5">
        <v>0</v>
      </c>
      <c r="GA374" s="5">
        <v>0</v>
      </c>
      <c r="GB374" s="5">
        <v>0</v>
      </c>
      <c r="GC374" s="5">
        <v>12855733</v>
      </c>
      <c r="GD374" s="5">
        <v>0</v>
      </c>
      <c r="GE374" s="5">
        <v>0</v>
      </c>
      <c r="GF374" s="5">
        <v>0</v>
      </c>
      <c r="GG374" s="5">
        <v>0</v>
      </c>
      <c r="GH374" s="5">
        <v>0</v>
      </c>
      <c r="GI374" s="5">
        <v>0</v>
      </c>
      <c r="GJ374" s="5">
        <f>INDEX(Sheet1!$D$2:$D$434,MATCH(Data!B374,Sheet1!$B$2:$B$434,0))</f>
        <v>12983396</v>
      </c>
      <c r="GK374" s="5">
        <f>INDEX(Sheet1!$E$2:$E$434,MATCH(Data!B374,Sheet1!$B$2:$B$434,0))</f>
        <v>0</v>
      </c>
      <c r="GL374" s="5">
        <f>INDEX(Sheet1!$H$2:$H$434,MATCH(Data!B374,Sheet1!$B$2:$B$434,0))</f>
        <v>0</v>
      </c>
      <c r="GM374" s="5">
        <f>INDEX(Sheet1!$K$2:$K$434,MATCH(Data!B374,Sheet1!$B$2:$B$434,0))</f>
        <v>0</v>
      </c>
      <c r="GN374" s="5">
        <f>INDEX(Sheet1!$F$2:$F$434,MATCH(Data!B374,Sheet1!$B$2:$B$434,0))</f>
        <v>0</v>
      </c>
      <c r="GO374" s="5">
        <f>INDEX(Sheet1!$I$2:$I$434,MATCH(Data!B374,Sheet1!$B$2:$B$434,0))</f>
        <v>0</v>
      </c>
      <c r="GP374" s="5">
        <f>INDEX(Sheet1!$J$2:$J$434,MATCH(Data!B374,Sheet1!$B$2:$B$434,0))</f>
        <v>0</v>
      </c>
      <c r="GQ374" s="5">
        <v>12910123</v>
      </c>
      <c r="GR374" s="5">
        <v>0</v>
      </c>
      <c r="GS374" s="5">
        <v>0</v>
      </c>
      <c r="GT374" s="5">
        <v>0</v>
      </c>
      <c r="GU374" s="5">
        <v>0</v>
      </c>
      <c r="GV374" s="5">
        <v>0</v>
      </c>
      <c r="GW374" s="5">
        <v>0</v>
      </c>
    </row>
    <row r="375" spans="1:205" ht="12.75">
      <c r="A375" s="32">
        <v>5754</v>
      </c>
      <c r="B375" s="32" t="s">
        <v>454</v>
      </c>
      <c r="C375" s="32">
        <v>5745496</v>
      </c>
      <c r="D375" s="32">
        <v>0</v>
      </c>
      <c r="E375" s="32">
        <v>330056</v>
      </c>
      <c r="F375" s="32">
        <v>0</v>
      </c>
      <c r="G375" s="32">
        <v>0</v>
      </c>
      <c r="H375" s="32">
        <v>20000</v>
      </c>
      <c r="I375" s="32">
        <v>0</v>
      </c>
      <c r="J375" s="32">
        <v>5738077.83</v>
      </c>
      <c r="K375" s="32">
        <v>0</v>
      </c>
      <c r="L375" s="32">
        <v>222279</v>
      </c>
      <c r="M375" s="32">
        <v>0</v>
      </c>
      <c r="N375" s="32">
        <v>0</v>
      </c>
      <c r="O375" s="32">
        <v>32000</v>
      </c>
      <c r="P375" s="32">
        <v>518.17</v>
      </c>
      <c r="Q375" s="32">
        <v>5632119.98</v>
      </c>
      <c r="R375" s="32">
        <v>0</v>
      </c>
      <c r="S375" s="32">
        <v>212393</v>
      </c>
      <c r="T375" s="32">
        <v>0</v>
      </c>
      <c r="U375" s="32">
        <v>0</v>
      </c>
      <c r="V375" s="32">
        <v>32000</v>
      </c>
      <c r="W375" s="32">
        <v>1080.62</v>
      </c>
      <c r="X375" s="32">
        <v>4485908</v>
      </c>
      <c r="Y375" s="32">
        <v>0</v>
      </c>
      <c r="Z375" s="32">
        <v>222279</v>
      </c>
      <c r="AA375" s="32">
        <v>0</v>
      </c>
      <c r="AB375" s="32">
        <v>0</v>
      </c>
      <c r="AC375" s="32">
        <v>32000</v>
      </c>
      <c r="AD375" s="32">
        <v>448</v>
      </c>
      <c r="AE375" s="32">
        <v>4856788</v>
      </c>
      <c r="AF375" s="32">
        <v>0</v>
      </c>
      <c r="AG375" s="32">
        <v>213248</v>
      </c>
      <c r="AH375" s="32">
        <v>0</v>
      </c>
      <c r="AI375" s="32">
        <v>0</v>
      </c>
      <c r="AJ375" s="32">
        <v>32000</v>
      </c>
      <c r="AK375" s="32">
        <v>636</v>
      </c>
      <c r="AL375" s="32">
        <v>5221950</v>
      </c>
      <c r="AM375" s="32">
        <v>0</v>
      </c>
      <c r="AN375" s="32">
        <v>0</v>
      </c>
      <c r="AO375" s="32">
        <v>0</v>
      </c>
      <c r="AP375" s="32">
        <v>0</v>
      </c>
      <c r="AQ375" s="32">
        <v>56000</v>
      </c>
      <c r="AR375" s="32">
        <v>3463</v>
      </c>
      <c r="AS375" s="32">
        <v>5346111</v>
      </c>
      <c r="AT375" s="32">
        <v>0</v>
      </c>
      <c r="AU375" s="32">
        <v>0</v>
      </c>
      <c r="AV375" s="32">
        <v>0</v>
      </c>
      <c r="AW375" s="32">
        <v>0</v>
      </c>
      <c r="AX375" s="32">
        <v>50000</v>
      </c>
      <c r="AY375" s="32">
        <v>0</v>
      </c>
      <c r="AZ375" s="32">
        <v>5869524</v>
      </c>
      <c r="BA375" s="32">
        <v>0</v>
      </c>
      <c r="BB375" s="32">
        <v>866648</v>
      </c>
      <c r="BC375" s="32">
        <v>0</v>
      </c>
      <c r="BD375" s="32">
        <v>0</v>
      </c>
      <c r="BE375" s="32">
        <v>50000</v>
      </c>
      <c r="BF375" s="32">
        <v>492</v>
      </c>
      <c r="BG375" s="32">
        <v>6669842</v>
      </c>
      <c r="BH375" s="32">
        <v>0</v>
      </c>
      <c r="BI375" s="32">
        <v>720824</v>
      </c>
      <c r="BJ375" s="32">
        <v>0</v>
      </c>
      <c r="BK375" s="32">
        <v>0</v>
      </c>
      <c r="BL375" s="32">
        <v>50000</v>
      </c>
      <c r="BM375" s="32">
        <v>128</v>
      </c>
      <c r="BN375" s="32">
        <v>7026636</v>
      </c>
      <c r="BO375" s="32">
        <v>0</v>
      </c>
      <c r="BP375" s="32">
        <v>694531</v>
      </c>
      <c r="BQ375" s="32">
        <v>0</v>
      </c>
      <c r="BR375" s="32">
        <v>0</v>
      </c>
      <c r="BS375" s="32">
        <v>119000</v>
      </c>
      <c r="BT375" s="32">
        <v>602</v>
      </c>
      <c r="BU375" s="32">
        <v>7597744</v>
      </c>
      <c r="BV375" s="32">
        <v>0</v>
      </c>
      <c r="BW375" s="32">
        <v>749561</v>
      </c>
      <c r="BX375" s="32">
        <v>0</v>
      </c>
      <c r="BY375" s="32">
        <v>0</v>
      </c>
      <c r="BZ375" s="32">
        <v>119000</v>
      </c>
      <c r="CA375" s="32">
        <v>471</v>
      </c>
      <c r="CB375" s="32">
        <v>8350292</v>
      </c>
      <c r="CC375" s="32">
        <v>0</v>
      </c>
      <c r="CD375" s="32">
        <v>785627</v>
      </c>
      <c r="CE375" s="32">
        <v>0</v>
      </c>
      <c r="CF375" s="32">
        <v>0</v>
      </c>
      <c r="CG375" s="32">
        <v>119000</v>
      </c>
      <c r="CH375" s="32">
        <v>636</v>
      </c>
      <c r="CI375" s="32">
        <v>7652867</v>
      </c>
      <c r="CK375" s="32">
        <v>808962</v>
      </c>
      <c r="CL375" s="32">
        <v>0</v>
      </c>
      <c r="CN375" s="32">
        <v>119000</v>
      </c>
      <c r="CO375" s="32">
        <v>407</v>
      </c>
      <c r="CP375" s="32">
        <v>8522448</v>
      </c>
      <c r="CR375" s="32">
        <v>839771</v>
      </c>
      <c r="CS375" s="32">
        <v>0</v>
      </c>
      <c r="CU375" s="32">
        <v>126700</v>
      </c>
      <c r="CV375" s="32">
        <v>853</v>
      </c>
      <c r="CW375" s="32">
        <v>9366989</v>
      </c>
      <c r="CY375" s="32">
        <v>872643</v>
      </c>
      <c r="CZ375" s="32">
        <v>0</v>
      </c>
      <c r="DB375" s="32">
        <v>135000</v>
      </c>
      <c r="DC375" s="32">
        <v>656</v>
      </c>
      <c r="DD375" s="32">
        <v>9523259</v>
      </c>
      <c r="DF375" s="32">
        <v>897443</v>
      </c>
      <c r="DG375" s="32">
        <v>0</v>
      </c>
      <c r="DI375" s="32">
        <v>135000</v>
      </c>
      <c r="DJ375" s="32">
        <v>1083</v>
      </c>
      <c r="DK375" s="32">
        <v>10094121</v>
      </c>
      <c r="DM375" s="32">
        <v>933937</v>
      </c>
      <c r="DN375" s="32">
        <v>0</v>
      </c>
      <c r="DP375" s="32">
        <v>160000</v>
      </c>
      <c r="DR375" s="32">
        <v>10683777</v>
      </c>
      <c r="DT375" s="32">
        <v>921431</v>
      </c>
      <c r="DU375" s="32">
        <v>0</v>
      </c>
      <c r="DW375" s="32">
        <v>160000</v>
      </c>
      <c r="DX375" s="38">
        <v>405</v>
      </c>
      <c r="DY375" s="36">
        <v>9956594</v>
      </c>
      <c r="DZ375" s="37"/>
      <c r="EA375" s="38">
        <v>1643079</v>
      </c>
      <c r="EB375" s="32">
        <v>0</v>
      </c>
      <c r="ED375" s="32">
        <v>160000</v>
      </c>
      <c r="EE375" s="32">
        <v>5940</v>
      </c>
      <c r="EF375" s="32">
        <v>10076961</v>
      </c>
      <c r="EH375" s="32">
        <v>711293</v>
      </c>
      <c r="EI375" s="32">
        <v>0</v>
      </c>
      <c r="EK375" s="32">
        <v>146000</v>
      </c>
      <c r="EL375" s="32">
        <v>786</v>
      </c>
      <c r="EM375" s="32">
        <v>10386557</v>
      </c>
      <c r="EO375" s="32">
        <v>707475</v>
      </c>
      <c r="EP375" s="32">
        <v>0</v>
      </c>
      <c r="ER375" s="32">
        <v>146000</v>
      </c>
      <c r="ET375" s="32">
        <v>10290385</v>
      </c>
      <c r="EV375" s="32">
        <v>709462</v>
      </c>
      <c r="EW375" s="32">
        <v>0</v>
      </c>
      <c r="EY375" s="32">
        <v>146000</v>
      </c>
      <c r="FA375" s="32">
        <v>10357986</v>
      </c>
      <c r="FC375" s="32">
        <v>708150</v>
      </c>
      <c r="FD375" s="32">
        <v>0</v>
      </c>
      <c r="FF375" s="32">
        <v>85986</v>
      </c>
      <c r="FH375" s="32">
        <v>10487194</v>
      </c>
      <c r="FJ375" s="32">
        <v>714775</v>
      </c>
      <c r="FK375" s="32">
        <v>0</v>
      </c>
      <c r="FM375" s="32">
        <v>85986</v>
      </c>
      <c r="FO375" s="5">
        <v>13565067</v>
      </c>
      <c r="FP375" s="5">
        <v>0</v>
      </c>
      <c r="FQ375" s="5">
        <v>0</v>
      </c>
      <c r="FR375" s="5">
        <v>0</v>
      </c>
      <c r="FS375" s="5">
        <v>0</v>
      </c>
      <c r="FT375" s="5">
        <v>85986</v>
      </c>
      <c r="FU375" s="5">
        <v>0</v>
      </c>
      <c r="FV375" s="5">
        <v>13771091</v>
      </c>
      <c r="FW375" s="5">
        <v>0</v>
      </c>
      <c r="FX375" s="5">
        <v>0</v>
      </c>
      <c r="FY375" s="5">
        <v>0</v>
      </c>
      <c r="FZ375" s="5">
        <v>0</v>
      </c>
      <c r="GA375" s="5">
        <v>85986</v>
      </c>
      <c r="GB375" s="5">
        <v>0</v>
      </c>
      <c r="GC375" s="5">
        <v>13886134</v>
      </c>
      <c r="GD375" s="5">
        <v>0</v>
      </c>
      <c r="GE375" s="5">
        <v>0</v>
      </c>
      <c r="GF375" s="5">
        <v>0</v>
      </c>
      <c r="GG375" s="5">
        <v>0</v>
      </c>
      <c r="GH375" s="5">
        <v>135000</v>
      </c>
      <c r="GI375" s="5">
        <v>0</v>
      </c>
      <c r="GJ375" s="5">
        <f>INDEX(Sheet1!$D$2:$D$434,MATCH(Data!B375,Sheet1!$B$2:$B$434,0))</f>
        <v>14147832</v>
      </c>
      <c r="GK375" s="5">
        <f>INDEX(Sheet1!$E$2:$E$434,MATCH(Data!B375,Sheet1!$B$2:$B$434,0))</f>
        <v>0</v>
      </c>
      <c r="GL375" s="5">
        <f>INDEX(Sheet1!$H$2:$H$434,MATCH(Data!B375,Sheet1!$B$2:$B$434,0))</f>
        <v>0</v>
      </c>
      <c r="GM375" s="5">
        <f>INDEX(Sheet1!$K$2:$K$434,MATCH(Data!B375,Sheet1!$B$2:$B$434,0))</f>
        <v>0</v>
      </c>
      <c r="GN375" s="5">
        <f>INDEX(Sheet1!$F$2:$F$434,MATCH(Data!B375,Sheet1!$B$2:$B$434,0))</f>
        <v>0</v>
      </c>
      <c r="GO375" s="5">
        <f>INDEX(Sheet1!$I$2:$I$434,MATCH(Data!B375,Sheet1!$B$2:$B$434,0))</f>
        <v>200000</v>
      </c>
      <c r="GP375" s="5">
        <f>INDEX(Sheet1!$J$2:$J$434,MATCH(Data!B375,Sheet1!$B$2:$B$434,0))</f>
        <v>0</v>
      </c>
      <c r="GQ375" s="5">
        <v>10936817</v>
      </c>
      <c r="GR375" s="5">
        <v>0</v>
      </c>
      <c r="GS375" s="5">
        <v>0</v>
      </c>
      <c r="GT375" s="5">
        <v>0</v>
      </c>
      <c r="GU375" s="5">
        <v>0</v>
      </c>
      <c r="GV375" s="5">
        <v>200000</v>
      </c>
      <c r="GW375" s="5">
        <v>0</v>
      </c>
    </row>
    <row r="376" spans="1:205" ht="12.75">
      <c r="A376" s="32">
        <v>126</v>
      </c>
      <c r="B376" s="32" t="s">
        <v>455</v>
      </c>
      <c r="C376" s="32">
        <v>2099299</v>
      </c>
      <c r="D376" s="32">
        <v>0</v>
      </c>
      <c r="E376" s="32">
        <v>500159</v>
      </c>
      <c r="F376" s="32">
        <v>0</v>
      </c>
      <c r="G376" s="32">
        <v>0</v>
      </c>
      <c r="H376" s="32">
        <v>500</v>
      </c>
      <c r="I376" s="32">
        <v>0</v>
      </c>
      <c r="J376" s="32">
        <v>2110942</v>
      </c>
      <c r="K376" s="32">
        <v>0</v>
      </c>
      <c r="L376" s="32">
        <v>470286</v>
      </c>
      <c r="M376" s="32">
        <v>0</v>
      </c>
      <c r="N376" s="32">
        <v>0</v>
      </c>
      <c r="O376" s="32">
        <v>0</v>
      </c>
      <c r="P376" s="32">
        <v>0</v>
      </c>
      <c r="Q376" s="32">
        <v>1747917</v>
      </c>
      <c r="R376" s="32">
        <v>0</v>
      </c>
      <c r="S376" s="32">
        <v>445498</v>
      </c>
      <c r="T376" s="32">
        <v>0</v>
      </c>
      <c r="U376" s="32">
        <v>0</v>
      </c>
      <c r="V376" s="32">
        <v>1000</v>
      </c>
      <c r="W376" s="32">
        <v>0</v>
      </c>
      <c r="X376" s="32">
        <v>1309492</v>
      </c>
      <c r="Y376" s="32">
        <v>0</v>
      </c>
      <c r="Z376" s="32">
        <v>436978</v>
      </c>
      <c r="AA376" s="32">
        <v>0</v>
      </c>
      <c r="AB376" s="32">
        <v>0</v>
      </c>
      <c r="AC376" s="32">
        <v>1000</v>
      </c>
      <c r="AD376" s="32">
        <v>0</v>
      </c>
      <c r="AE376" s="32">
        <v>1402938</v>
      </c>
      <c r="AF376" s="32">
        <v>0</v>
      </c>
      <c r="AG376" s="32">
        <v>406581</v>
      </c>
      <c r="AH376" s="32">
        <v>0</v>
      </c>
      <c r="AI376" s="32">
        <v>0</v>
      </c>
      <c r="AJ376" s="32">
        <v>1000</v>
      </c>
      <c r="AK376" s="32">
        <v>156</v>
      </c>
      <c r="AL376" s="32">
        <v>1617443</v>
      </c>
      <c r="AM376" s="32">
        <v>0</v>
      </c>
      <c r="AN376" s="32">
        <v>403063</v>
      </c>
      <c r="AO376" s="32">
        <v>0</v>
      </c>
      <c r="AP376" s="32">
        <v>0</v>
      </c>
      <c r="AQ376" s="32">
        <v>1000</v>
      </c>
      <c r="AR376" s="32">
        <v>499</v>
      </c>
      <c r="AS376" s="32">
        <v>1574662</v>
      </c>
      <c r="AT376" s="32">
        <v>0</v>
      </c>
      <c r="AU376" s="32">
        <v>383117</v>
      </c>
      <c r="AV376" s="32">
        <v>0</v>
      </c>
      <c r="AW376" s="32">
        <v>0</v>
      </c>
      <c r="AX376" s="32">
        <v>1000</v>
      </c>
      <c r="AY376" s="32">
        <v>326</v>
      </c>
      <c r="AZ376" s="32">
        <v>1685713</v>
      </c>
      <c r="BA376" s="32">
        <v>0</v>
      </c>
      <c r="BB376" s="32">
        <v>373695</v>
      </c>
      <c r="BC376" s="32">
        <v>0</v>
      </c>
      <c r="BD376" s="32">
        <v>0</v>
      </c>
      <c r="BE376" s="32">
        <v>1000</v>
      </c>
      <c r="BF376" s="32">
        <v>52</v>
      </c>
      <c r="BG376" s="32">
        <v>1921744</v>
      </c>
      <c r="BH376" s="32">
        <v>0</v>
      </c>
      <c r="BI376" s="32">
        <v>368590</v>
      </c>
      <c r="BJ376" s="32">
        <v>0</v>
      </c>
      <c r="BK376" s="32">
        <v>0</v>
      </c>
      <c r="BL376" s="32">
        <v>1000</v>
      </c>
      <c r="BM376" s="32">
        <v>0</v>
      </c>
      <c r="BN376" s="32">
        <v>2056154</v>
      </c>
      <c r="BO376" s="32">
        <v>0</v>
      </c>
      <c r="BP376" s="32">
        <v>461573</v>
      </c>
      <c r="BQ376" s="32">
        <v>0</v>
      </c>
      <c r="BR376" s="32">
        <v>0</v>
      </c>
      <c r="BS376" s="32">
        <v>1000</v>
      </c>
      <c r="BT376" s="32">
        <v>20</v>
      </c>
      <c r="BU376" s="32">
        <v>2077434.02</v>
      </c>
      <c r="BV376" s="32">
        <v>0</v>
      </c>
      <c r="BW376" s="32">
        <v>490885</v>
      </c>
      <c r="BX376" s="32">
        <v>0</v>
      </c>
      <c r="BY376" s="32">
        <v>0</v>
      </c>
      <c r="BZ376" s="32">
        <v>13000</v>
      </c>
      <c r="CA376" s="32">
        <v>0</v>
      </c>
      <c r="CB376" s="32">
        <v>2420738</v>
      </c>
      <c r="CC376" s="32">
        <v>0</v>
      </c>
      <c r="CD376" s="32">
        <v>533646</v>
      </c>
      <c r="CE376" s="32">
        <v>0</v>
      </c>
      <c r="CF376" s="32">
        <v>0</v>
      </c>
      <c r="CG376" s="32">
        <v>13000</v>
      </c>
      <c r="CH376" s="32">
        <v>264</v>
      </c>
      <c r="CI376" s="32">
        <v>2422575</v>
      </c>
      <c r="CK376" s="32">
        <v>574611.26</v>
      </c>
      <c r="CL376" s="32">
        <v>0</v>
      </c>
      <c r="CN376" s="32">
        <v>13000</v>
      </c>
      <c r="CO376" s="32">
        <v>248.82</v>
      </c>
      <c r="CP376" s="32">
        <v>2257152</v>
      </c>
      <c r="CR376" s="32">
        <v>603927.51</v>
      </c>
      <c r="CS376" s="32">
        <v>0</v>
      </c>
      <c r="CU376" s="32">
        <v>86048</v>
      </c>
      <c r="CV376" s="32">
        <v>0</v>
      </c>
      <c r="CW376" s="32">
        <v>2507877</v>
      </c>
      <c r="CY376" s="32">
        <v>631408.13</v>
      </c>
      <c r="CZ376" s="32">
        <v>0</v>
      </c>
      <c r="DB376" s="32">
        <v>86048</v>
      </c>
      <c r="DC376" s="32">
        <v>1291.49</v>
      </c>
      <c r="DD376" s="32">
        <v>2538236</v>
      </c>
      <c r="DF376" s="32">
        <v>656256.25</v>
      </c>
      <c r="DG376" s="32">
        <v>0</v>
      </c>
      <c r="DI376" s="32">
        <v>86048</v>
      </c>
      <c r="DJ376" s="32">
        <v>2752</v>
      </c>
      <c r="DK376" s="32">
        <v>2981288</v>
      </c>
      <c r="DM376" s="32">
        <v>682725</v>
      </c>
      <c r="DN376" s="32">
        <v>0</v>
      </c>
      <c r="DP376" s="32">
        <v>86048</v>
      </c>
      <c r="DR376" s="32">
        <v>3006102</v>
      </c>
      <c r="DT376" s="32">
        <v>706818.75</v>
      </c>
      <c r="DU376" s="32">
        <v>0</v>
      </c>
      <c r="DW376" s="32">
        <v>86048</v>
      </c>
      <c r="DX376" s="35"/>
      <c r="DY376" s="36">
        <v>3218789</v>
      </c>
      <c r="DZ376" s="37"/>
      <c r="EA376" s="38">
        <v>738606.25</v>
      </c>
      <c r="EB376" s="32">
        <v>0</v>
      </c>
      <c r="ED376" s="32">
        <v>86048</v>
      </c>
      <c r="EF376" s="32">
        <v>3237875</v>
      </c>
      <c r="EH376" s="32">
        <v>768225</v>
      </c>
      <c r="EI376" s="32">
        <v>0</v>
      </c>
      <c r="EK376" s="32">
        <v>86048</v>
      </c>
      <c r="EL376" s="32">
        <v>419</v>
      </c>
      <c r="EM376" s="32">
        <v>3188432</v>
      </c>
      <c r="EO376" s="32">
        <v>769923.62</v>
      </c>
      <c r="EP376" s="32">
        <v>0</v>
      </c>
      <c r="ER376" s="32">
        <v>86048</v>
      </c>
      <c r="ET376" s="32">
        <v>3210651</v>
      </c>
      <c r="EV376" s="32">
        <v>770131.26</v>
      </c>
      <c r="EW376" s="32">
        <v>0</v>
      </c>
      <c r="EY376" s="32">
        <v>86048</v>
      </c>
      <c r="FA376" s="32">
        <v>3183989</v>
      </c>
      <c r="FC376" s="32">
        <v>768831.26</v>
      </c>
      <c r="FD376" s="32">
        <v>0</v>
      </c>
      <c r="FF376" s="32">
        <v>86048</v>
      </c>
      <c r="FH376" s="32">
        <v>3239042</v>
      </c>
      <c r="FJ376" s="32">
        <v>766131.26</v>
      </c>
      <c r="FK376" s="32">
        <v>0</v>
      </c>
      <c r="FM376" s="32">
        <v>86048</v>
      </c>
      <c r="FO376" s="5">
        <v>3239467</v>
      </c>
      <c r="FP376" s="5">
        <v>0</v>
      </c>
      <c r="FQ376" s="5">
        <v>766956.26</v>
      </c>
      <c r="FR376" s="5">
        <v>0</v>
      </c>
      <c r="FS376" s="5">
        <v>0</v>
      </c>
      <c r="FT376" s="5">
        <v>86048</v>
      </c>
      <c r="FU376" s="5">
        <v>0</v>
      </c>
      <c r="FV376" s="5">
        <v>3326896</v>
      </c>
      <c r="FW376" s="5">
        <v>0</v>
      </c>
      <c r="FX376" s="5">
        <v>767406.26</v>
      </c>
      <c r="FY376" s="5">
        <v>0</v>
      </c>
      <c r="FZ376" s="5">
        <v>0</v>
      </c>
      <c r="GA376" s="5">
        <v>86048</v>
      </c>
      <c r="GB376" s="5">
        <v>0</v>
      </c>
      <c r="GC376" s="5">
        <v>3641397</v>
      </c>
      <c r="GD376" s="5">
        <v>0</v>
      </c>
      <c r="GE376" s="5">
        <v>767481.26</v>
      </c>
      <c r="GF376" s="5">
        <v>0</v>
      </c>
      <c r="GG376" s="5">
        <v>0</v>
      </c>
      <c r="GH376" s="5">
        <v>86048</v>
      </c>
      <c r="GI376" s="5">
        <v>0</v>
      </c>
      <c r="GJ376" s="5">
        <f>INDEX(Sheet1!$D$2:$D$434,MATCH(Data!B376,Sheet1!$B$2:$B$434,0))</f>
        <v>3314580</v>
      </c>
      <c r="GK376" s="5">
        <f>INDEX(Sheet1!$E$2:$E$434,MATCH(Data!B376,Sheet1!$B$2:$B$434,0))</f>
        <v>0</v>
      </c>
      <c r="GL376" s="5">
        <f>INDEX(Sheet1!$H$2:$H$434,MATCH(Data!B376,Sheet1!$B$2:$B$434,0))</f>
        <v>767181.26</v>
      </c>
      <c r="GM376" s="5">
        <f>INDEX(Sheet1!$K$2:$K$434,MATCH(Data!B376,Sheet1!$B$2:$B$434,0))</f>
        <v>0</v>
      </c>
      <c r="GN376" s="5">
        <f>INDEX(Sheet1!$F$2:$F$434,MATCH(Data!B376,Sheet1!$B$2:$B$434,0))</f>
        <v>0</v>
      </c>
      <c r="GO376" s="5">
        <f>INDEX(Sheet1!$I$2:$I$434,MATCH(Data!B376,Sheet1!$B$2:$B$434,0))</f>
        <v>86048</v>
      </c>
      <c r="GP376" s="5">
        <f>INDEX(Sheet1!$J$2:$J$434,MATCH(Data!B376,Sheet1!$B$2:$B$434,0))</f>
        <v>0</v>
      </c>
      <c r="GQ376" s="5">
        <v>3171326</v>
      </c>
      <c r="GR376" s="5">
        <v>0</v>
      </c>
      <c r="GS376" s="5">
        <v>723446.75</v>
      </c>
      <c r="GT376" s="5">
        <v>0</v>
      </c>
      <c r="GU376" s="5">
        <v>0</v>
      </c>
      <c r="GV376" s="5">
        <v>86048</v>
      </c>
      <c r="GW376" s="5">
        <v>0</v>
      </c>
    </row>
    <row r="377" spans="1:205" ht="12.75">
      <c r="A377" s="32">
        <v>5061</v>
      </c>
      <c r="B377" s="32" t="s">
        <v>456</v>
      </c>
      <c r="C377" s="32">
        <v>851733</v>
      </c>
      <c r="D377" s="32">
        <v>0</v>
      </c>
      <c r="E377" s="32">
        <v>0</v>
      </c>
      <c r="F377" s="32">
        <v>0</v>
      </c>
      <c r="G377" s="32">
        <v>0</v>
      </c>
      <c r="H377" s="32">
        <v>0</v>
      </c>
      <c r="I377" s="32">
        <v>0</v>
      </c>
      <c r="J377" s="32">
        <v>917293</v>
      </c>
      <c r="K377" s="32">
        <v>0</v>
      </c>
      <c r="L377" s="32">
        <v>139061</v>
      </c>
      <c r="M377" s="32">
        <v>0</v>
      </c>
      <c r="N377" s="32">
        <v>0</v>
      </c>
      <c r="O377" s="32">
        <v>0</v>
      </c>
      <c r="P377" s="32">
        <v>0</v>
      </c>
      <c r="Q377" s="32">
        <v>1024305</v>
      </c>
      <c r="R377" s="32">
        <v>0</v>
      </c>
      <c r="S377" s="32">
        <v>169000</v>
      </c>
      <c r="T377" s="32">
        <v>0</v>
      </c>
      <c r="U377" s="32">
        <v>0</v>
      </c>
      <c r="V377" s="32">
        <v>0</v>
      </c>
      <c r="W377" s="32">
        <v>0</v>
      </c>
      <c r="X377" s="32">
        <v>727116</v>
      </c>
      <c r="Y377" s="32">
        <v>0</v>
      </c>
      <c r="Z377" s="32">
        <v>175950</v>
      </c>
      <c r="AA377" s="32">
        <v>0</v>
      </c>
      <c r="AB377" s="32">
        <v>0</v>
      </c>
      <c r="AC377" s="32">
        <v>0</v>
      </c>
      <c r="AD377" s="32">
        <v>0</v>
      </c>
      <c r="AE377" s="32">
        <v>849141</v>
      </c>
      <c r="AF377" s="32">
        <v>0</v>
      </c>
      <c r="AG377" s="32">
        <v>181598</v>
      </c>
      <c r="AH377" s="32">
        <v>0</v>
      </c>
      <c r="AI377" s="32">
        <v>0</v>
      </c>
      <c r="AJ377" s="32">
        <v>0</v>
      </c>
      <c r="AK377" s="32">
        <v>0</v>
      </c>
      <c r="AL377" s="32">
        <v>707804</v>
      </c>
      <c r="AM377" s="32">
        <v>0</v>
      </c>
      <c r="AN377" s="32">
        <v>188461</v>
      </c>
      <c r="AO377" s="32">
        <v>0</v>
      </c>
      <c r="AP377" s="32">
        <v>0</v>
      </c>
      <c r="AQ377" s="32">
        <v>0</v>
      </c>
      <c r="AR377" s="32">
        <v>0</v>
      </c>
      <c r="AS377" s="32">
        <v>853075</v>
      </c>
      <c r="AT377" s="32">
        <v>0</v>
      </c>
      <c r="AU377" s="32">
        <v>194779</v>
      </c>
      <c r="AV377" s="32">
        <v>0</v>
      </c>
      <c r="AW377" s="32">
        <v>0</v>
      </c>
      <c r="AX377" s="32">
        <v>0</v>
      </c>
      <c r="AY377" s="32">
        <v>0</v>
      </c>
      <c r="AZ377" s="32">
        <v>768000</v>
      </c>
      <c r="BA377" s="32">
        <v>0</v>
      </c>
      <c r="BB377" s="32">
        <v>207803</v>
      </c>
      <c r="BC377" s="32">
        <v>0</v>
      </c>
      <c r="BD377" s="32">
        <v>0</v>
      </c>
      <c r="BE377" s="32">
        <v>0</v>
      </c>
      <c r="BF377" s="32">
        <v>0</v>
      </c>
      <c r="BG377" s="32">
        <v>785841</v>
      </c>
      <c r="BH377" s="32">
        <v>0</v>
      </c>
      <c r="BI377" s="32">
        <v>208103</v>
      </c>
      <c r="BJ377" s="32">
        <v>0</v>
      </c>
      <c r="BK377" s="32">
        <v>0</v>
      </c>
      <c r="BL377" s="32">
        <v>0</v>
      </c>
      <c r="BM377" s="32">
        <v>0</v>
      </c>
      <c r="BN377" s="32">
        <v>935426</v>
      </c>
      <c r="BO377" s="32">
        <v>0</v>
      </c>
      <c r="BP377" s="32">
        <v>208115</v>
      </c>
      <c r="BQ377" s="32">
        <v>0</v>
      </c>
      <c r="BR377" s="32">
        <v>0</v>
      </c>
      <c r="BS377" s="32">
        <v>0</v>
      </c>
      <c r="BT377" s="32">
        <v>0</v>
      </c>
      <c r="BU377" s="32">
        <v>1018829</v>
      </c>
      <c r="BV377" s="32">
        <v>0</v>
      </c>
      <c r="BW377" s="32">
        <v>207780</v>
      </c>
      <c r="BX377" s="32">
        <v>0</v>
      </c>
      <c r="BY377" s="32">
        <v>0</v>
      </c>
      <c r="BZ377" s="32">
        <v>0</v>
      </c>
      <c r="CA377" s="32">
        <v>0</v>
      </c>
      <c r="CB377" s="32">
        <v>1161131</v>
      </c>
      <c r="CC377" s="32">
        <v>0</v>
      </c>
      <c r="CD377" s="32">
        <v>207088</v>
      </c>
      <c r="CE377" s="32">
        <v>0</v>
      </c>
      <c r="CF377" s="32">
        <v>0</v>
      </c>
      <c r="CG377" s="32">
        <v>0</v>
      </c>
      <c r="CH377" s="32">
        <v>0</v>
      </c>
      <c r="CI377" s="32">
        <v>1331448</v>
      </c>
      <c r="CK377" s="32">
        <v>195025</v>
      </c>
      <c r="CL377" s="32">
        <v>0</v>
      </c>
      <c r="CO377" s="32">
        <v>0</v>
      </c>
      <c r="DX377" s="35"/>
      <c r="DY377" s="39"/>
      <c r="DZ377" s="39"/>
      <c r="EA377" s="35"/>
      <c r="FH377" s="32"/>
      <c r="FJ377" s="32"/>
      <c r="FK377" s="32"/>
      <c r="FL377" s="32"/>
      <c r="FN377" s="32"/>
      <c r="GC377" s="5" t="s">
        <v>673</v>
      </c>
      <c r="GD377" s="5" t="s">
        <v>673</v>
      </c>
      <c r="GE377" s="5" t="s">
        <v>673</v>
      </c>
      <c r="GF377" s="5" t="s">
        <v>673</v>
      </c>
      <c r="GG377" s="5" t="s">
        <v>673</v>
      </c>
      <c r="GH377" s="5" t="s">
        <v>673</v>
      </c>
      <c r="GI377" s="5" t="s">
        <v>673</v>
      </c>
      <c r="GQ377" s="5">
        <v>0</v>
      </c>
      <c r="GR377" s="5">
        <v>0</v>
      </c>
      <c r="GS377" s="5">
        <v>0</v>
      </c>
      <c r="GT377" s="5">
        <v>0</v>
      </c>
      <c r="GU377" s="5">
        <v>0</v>
      </c>
      <c r="GV377" s="5">
        <v>0</v>
      </c>
      <c r="GW377" s="5">
        <v>0</v>
      </c>
    </row>
    <row r="378" spans="1:205" ht="12.75">
      <c r="A378" s="32">
        <v>5780</v>
      </c>
      <c r="B378" s="32" t="s">
        <v>457</v>
      </c>
      <c r="CE378" s="32">
        <v>0</v>
      </c>
      <c r="CP378" s="32">
        <v>1894304</v>
      </c>
      <c r="CQ378" s="32">
        <v>160483</v>
      </c>
      <c r="CR378" s="32">
        <v>192400</v>
      </c>
      <c r="CS378" s="32">
        <v>0</v>
      </c>
      <c r="CU378" s="32">
        <v>15000</v>
      </c>
      <c r="CV378" s="32">
        <v>1539</v>
      </c>
      <c r="CW378" s="32">
        <v>2116124</v>
      </c>
      <c r="CX378" s="32">
        <v>160482</v>
      </c>
      <c r="CY378" s="32">
        <v>185875</v>
      </c>
      <c r="CZ378" s="32">
        <v>0</v>
      </c>
      <c r="DC378" s="32">
        <v>668</v>
      </c>
      <c r="DD378" s="32">
        <v>2134746</v>
      </c>
      <c r="DE378" s="32">
        <v>143067</v>
      </c>
      <c r="DF378" s="32">
        <v>186450</v>
      </c>
      <c r="DG378" s="32">
        <v>0</v>
      </c>
      <c r="DJ378" s="32">
        <v>1145</v>
      </c>
      <c r="DK378" s="32">
        <v>2194585</v>
      </c>
      <c r="DL378" s="32">
        <v>137250</v>
      </c>
      <c r="DM378" s="32">
        <v>191000</v>
      </c>
      <c r="DN378" s="32">
        <v>0</v>
      </c>
      <c r="DQ378" s="32">
        <v>853</v>
      </c>
      <c r="DR378" s="32">
        <v>2059877</v>
      </c>
      <c r="DT378" s="32">
        <v>568811</v>
      </c>
      <c r="DU378" s="32">
        <v>0</v>
      </c>
      <c r="DV378" s="32">
        <v>500000</v>
      </c>
      <c r="DX378" s="35"/>
      <c r="DY378" s="36">
        <v>1891050</v>
      </c>
      <c r="DZ378" s="37"/>
      <c r="EA378" s="38">
        <v>598000</v>
      </c>
      <c r="EB378" s="32">
        <v>0</v>
      </c>
      <c r="EF378" s="32">
        <v>2306628</v>
      </c>
      <c r="EH378" s="32">
        <v>364978</v>
      </c>
      <c r="EI378" s="32">
        <v>0</v>
      </c>
      <c r="EL378" s="32">
        <v>1803</v>
      </c>
      <c r="EM378" s="32">
        <v>2225206</v>
      </c>
      <c r="EO378" s="32">
        <v>427423</v>
      </c>
      <c r="EP378" s="32">
        <v>0</v>
      </c>
      <c r="ET378" s="32">
        <v>2061660</v>
      </c>
      <c r="EV378" s="32">
        <v>681080</v>
      </c>
      <c r="EW378" s="32">
        <v>0</v>
      </c>
      <c r="FA378" s="32">
        <v>1975413</v>
      </c>
      <c r="FC378" s="32">
        <v>748753</v>
      </c>
      <c r="FD378" s="32">
        <v>0</v>
      </c>
      <c r="FE378" s="32">
        <v>165182</v>
      </c>
      <c r="FG378" s="32">
        <v>154</v>
      </c>
      <c r="FH378" s="32">
        <v>2357120</v>
      </c>
      <c r="FJ378" s="32">
        <v>651310</v>
      </c>
      <c r="FK378" s="32">
        <v>0</v>
      </c>
      <c r="FM378" s="32"/>
      <c r="FO378" s="5">
        <v>2253458</v>
      </c>
      <c r="FP378" s="5">
        <v>0</v>
      </c>
      <c r="FQ378" s="5">
        <v>753130</v>
      </c>
      <c r="FR378" s="5">
        <v>0</v>
      </c>
      <c r="FS378" s="5">
        <v>0</v>
      </c>
      <c r="FT378" s="5">
        <v>0</v>
      </c>
      <c r="FU378" s="5">
        <v>0</v>
      </c>
      <c r="FV378" s="5">
        <v>2060058</v>
      </c>
      <c r="FW378" s="5">
        <v>0</v>
      </c>
      <c r="FX378" s="5">
        <v>1000000</v>
      </c>
      <c r="FY378" s="5">
        <v>0</v>
      </c>
      <c r="FZ378" s="5">
        <v>0</v>
      </c>
      <c r="GA378" s="5">
        <v>20000</v>
      </c>
      <c r="GB378" s="5">
        <v>0</v>
      </c>
      <c r="GC378" s="5">
        <v>1564345</v>
      </c>
      <c r="GD378" s="5">
        <v>0</v>
      </c>
      <c r="GE378" s="5">
        <v>1649805</v>
      </c>
      <c r="GF378" s="5">
        <v>0</v>
      </c>
      <c r="GG378" s="5">
        <v>0</v>
      </c>
      <c r="GH378" s="5">
        <v>20000</v>
      </c>
      <c r="GI378" s="5">
        <v>0</v>
      </c>
      <c r="GJ378" s="5">
        <f>INDEX(Sheet1!$D$2:$D$434,MATCH(Data!B378,Sheet1!$B$2:$B$434,0))</f>
        <v>1697166</v>
      </c>
      <c r="GK378" s="5">
        <f>INDEX(Sheet1!$E$2:$E$434,MATCH(Data!B378,Sheet1!$B$2:$B$434,0))</f>
        <v>0</v>
      </c>
      <c r="GL378" s="5">
        <f>INDEX(Sheet1!$H$2:$H$434,MATCH(Data!B378,Sheet1!$B$2:$B$434,0))</f>
        <v>1723959</v>
      </c>
      <c r="GM378" s="5">
        <f>INDEX(Sheet1!$K$2:$K$434,MATCH(Data!B378,Sheet1!$B$2:$B$434,0))</f>
        <v>0</v>
      </c>
      <c r="GN378" s="5">
        <f>INDEX(Sheet1!$F$2:$F$434,MATCH(Data!B378,Sheet1!$B$2:$B$434,0))</f>
        <v>0</v>
      </c>
      <c r="GO378" s="5">
        <f>INDEX(Sheet1!$I$2:$I$434,MATCH(Data!B378,Sheet1!$B$2:$B$434,0))</f>
        <v>20000</v>
      </c>
      <c r="GP378" s="5">
        <f>INDEX(Sheet1!$J$2:$J$434,MATCH(Data!B378,Sheet1!$B$2:$B$434,0))</f>
        <v>0</v>
      </c>
      <c r="GQ378" s="5">
        <v>2026872</v>
      </c>
      <c r="GR378" s="5">
        <v>0</v>
      </c>
      <c r="GS378" s="5">
        <v>1394253</v>
      </c>
      <c r="GT378" s="5">
        <v>0</v>
      </c>
      <c r="GU378" s="5">
        <v>0</v>
      </c>
      <c r="GV378" s="5">
        <v>20000</v>
      </c>
      <c r="GW378" s="5">
        <v>0</v>
      </c>
    </row>
    <row r="379" spans="1:205" ht="12.75">
      <c r="A379" s="32">
        <v>4375</v>
      </c>
      <c r="B379" s="32" t="s">
        <v>458</v>
      </c>
      <c r="C379" s="32">
        <v>3235148</v>
      </c>
      <c r="D379" s="32">
        <v>0</v>
      </c>
      <c r="E379" s="32">
        <v>41912</v>
      </c>
      <c r="F379" s="32">
        <v>0</v>
      </c>
      <c r="G379" s="32">
        <v>0</v>
      </c>
      <c r="H379" s="32">
        <v>1080</v>
      </c>
      <c r="I379" s="32">
        <v>0</v>
      </c>
      <c r="J379" s="32">
        <v>2951867</v>
      </c>
      <c r="K379" s="32">
        <v>0</v>
      </c>
      <c r="L379" s="32">
        <v>39227.63</v>
      </c>
      <c r="M379" s="32">
        <v>0</v>
      </c>
      <c r="N379" s="32">
        <v>0</v>
      </c>
      <c r="O379" s="32">
        <v>825</v>
      </c>
      <c r="P379" s="32">
        <v>2236.28</v>
      </c>
      <c r="Q379" s="32">
        <v>2921707</v>
      </c>
      <c r="R379" s="32">
        <v>0</v>
      </c>
      <c r="S379" s="32">
        <v>0</v>
      </c>
      <c r="T379" s="32">
        <v>0</v>
      </c>
      <c r="U379" s="32">
        <v>0</v>
      </c>
      <c r="V379" s="32">
        <v>1160</v>
      </c>
      <c r="W379" s="32">
        <v>5497</v>
      </c>
      <c r="X379" s="32">
        <v>2197892</v>
      </c>
      <c r="Y379" s="32">
        <v>0</v>
      </c>
      <c r="Z379" s="32">
        <v>129338</v>
      </c>
      <c r="AA379" s="32">
        <v>0</v>
      </c>
      <c r="AB379" s="32">
        <v>0</v>
      </c>
      <c r="AC379" s="32">
        <v>5286</v>
      </c>
      <c r="AD379" s="32">
        <v>165</v>
      </c>
      <c r="AE379" s="32">
        <v>2257655</v>
      </c>
      <c r="AF379" s="32">
        <v>0</v>
      </c>
      <c r="AG379" s="32">
        <v>125928</v>
      </c>
      <c r="AH379" s="32">
        <v>0</v>
      </c>
      <c r="AI379" s="32">
        <v>0</v>
      </c>
      <c r="AJ379" s="32">
        <v>6192</v>
      </c>
      <c r="AK379" s="32">
        <v>36</v>
      </c>
      <c r="AL379" s="32">
        <v>2371925</v>
      </c>
      <c r="AM379" s="32">
        <v>0</v>
      </c>
      <c r="AN379" s="32">
        <v>119118</v>
      </c>
      <c r="AO379" s="32">
        <v>0</v>
      </c>
      <c r="AP379" s="32">
        <v>0</v>
      </c>
      <c r="AQ379" s="32">
        <v>4102</v>
      </c>
      <c r="AR379" s="32">
        <v>0</v>
      </c>
      <c r="AS379" s="32">
        <v>2308414.79</v>
      </c>
      <c r="AT379" s="32">
        <v>0</v>
      </c>
      <c r="AU379" s="32">
        <v>114452.5</v>
      </c>
      <c r="AV379" s="32">
        <v>0</v>
      </c>
      <c r="AW379" s="32">
        <v>0</v>
      </c>
      <c r="AX379" s="32">
        <v>3797.85</v>
      </c>
      <c r="AY379" s="32">
        <v>102.15</v>
      </c>
      <c r="AZ379" s="32">
        <v>2280149.38</v>
      </c>
      <c r="BA379" s="32">
        <v>0</v>
      </c>
      <c r="BB379" s="32">
        <v>110245</v>
      </c>
      <c r="BC379" s="32">
        <v>0</v>
      </c>
      <c r="BD379" s="32">
        <v>0</v>
      </c>
      <c r="BE379" s="32">
        <v>4520.62</v>
      </c>
      <c r="BF379" s="32">
        <v>6.67</v>
      </c>
      <c r="BG379" s="32">
        <v>2196744</v>
      </c>
      <c r="BH379" s="32">
        <v>0</v>
      </c>
      <c r="BI379" s="32">
        <v>93415</v>
      </c>
      <c r="BJ379" s="32">
        <v>0</v>
      </c>
      <c r="BK379" s="32">
        <v>0</v>
      </c>
      <c r="BL379" s="32">
        <v>3270.42</v>
      </c>
      <c r="BM379" s="32">
        <v>50.48</v>
      </c>
      <c r="BN379" s="32">
        <v>2346256</v>
      </c>
      <c r="BO379" s="32">
        <v>0</v>
      </c>
      <c r="BP379" s="32">
        <v>89207.5</v>
      </c>
      <c r="BQ379" s="32">
        <v>0</v>
      </c>
      <c r="BR379" s="32">
        <v>0</v>
      </c>
      <c r="BS379" s="32">
        <v>5984.86</v>
      </c>
      <c r="BT379" s="32">
        <v>403</v>
      </c>
      <c r="BU379" s="32">
        <v>2255381.47</v>
      </c>
      <c r="BV379" s="32">
        <v>59265.53</v>
      </c>
      <c r="BW379" s="32">
        <v>0</v>
      </c>
      <c r="BX379" s="32">
        <v>0</v>
      </c>
      <c r="BY379" s="32">
        <v>0</v>
      </c>
      <c r="BZ379" s="32">
        <v>5814.72</v>
      </c>
      <c r="CA379" s="32">
        <v>1660.24</v>
      </c>
      <c r="CB379" s="32">
        <v>2358456</v>
      </c>
      <c r="CC379" s="32">
        <v>59265.53</v>
      </c>
      <c r="CD379" s="32">
        <v>0</v>
      </c>
      <c r="CE379" s="32">
        <v>0</v>
      </c>
      <c r="CF379" s="32">
        <v>0</v>
      </c>
      <c r="CG379" s="32">
        <v>5636.4</v>
      </c>
      <c r="CH379" s="32">
        <v>1127.96</v>
      </c>
      <c r="CI379" s="32">
        <v>2388727</v>
      </c>
      <c r="CJ379" s="32">
        <v>59265.53</v>
      </c>
      <c r="CL379" s="32">
        <v>0</v>
      </c>
      <c r="CN379" s="32">
        <v>5149.39</v>
      </c>
      <c r="CO379" s="32">
        <v>0</v>
      </c>
      <c r="CP379" s="32">
        <v>2166043</v>
      </c>
      <c r="CQ379" s="32">
        <v>58210.54</v>
      </c>
      <c r="CS379" s="32">
        <v>0</v>
      </c>
      <c r="CU379" s="32">
        <v>15252.07</v>
      </c>
      <c r="CV379" s="32">
        <v>1943</v>
      </c>
      <c r="CW379" s="32">
        <v>2603162</v>
      </c>
      <c r="CZ379" s="32">
        <v>0</v>
      </c>
      <c r="DB379" s="32">
        <v>14242.64</v>
      </c>
      <c r="DC379" s="32">
        <v>512.8</v>
      </c>
      <c r="DD379" s="32">
        <v>2813891</v>
      </c>
      <c r="DG379" s="32">
        <v>0</v>
      </c>
      <c r="DI379" s="32">
        <v>14115</v>
      </c>
      <c r="DK379" s="32">
        <v>3115807</v>
      </c>
      <c r="DN379" s="32">
        <v>0</v>
      </c>
      <c r="DP379" s="32">
        <v>17098</v>
      </c>
      <c r="DQ379" s="32">
        <v>423</v>
      </c>
      <c r="DR379" s="32">
        <v>2990771</v>
      </c>
      <c r="DU379" s="32">
        <v>0</v>
      </c>
      <c r="DW379" s="32">
        <v>17039</v>
      </c>
      <c r="DX379" s="38">
        <v>472</v>
      </c>
      <c r="DY379" s="36">
        <v>2911947</v>
      </c>
      <c r="DZ379" s="37"/>
      <c r="EA379" s="35"/>
      <c r="EB379" s="32">
        <v>0</v>
      </c>
      <c r="ED379" s="32">
        <v>20080</v>
      </c>
      <c r="EF379" s="32">
        <v>3125387</v>
      </c>
      <c r="EI379" s="32">
        <v>0</v>
      </c>
      <c r="EK379" s="32">
        <v>21470</v>
      </c>
      <c r="EM379" s="32">
        <v>3019056</v>
      </c>
      <c r="EP379" s="32">
        <v>0</v>
      </c>
      <c r="ER379" s="32">
        <v>21470</v>
      </c>
      <c r="ET379" s="32">
        <v>3334510</v>
      </c>
      <c r="EW379" s="32">
        <v>0</v>
      </c>
      <c r="EY379" s="32">
        <v>21470</v>
      </c>
      <c r="FA379" s="32">
        <v>3306286</v>
      </c>
      <c r="FD379" s="32">
        <v>0</v>
      </c>
      <c r="FF379" s="32">
        <v>21470</v>
      </c>
      <c r="FH379" s="32">
        <v>2925088</v>
      </c>
      <c r="FI379" s="32"/>
      <c r="FJ379" s="32"/>
      <c r="FK379" s="32">
        <v>0</v>
      </c>
      <c r="FM379" s="32">
        <v>21470</v>
      </c>
      <c r="FO379" s="5">
        <v>2852767</v>
      </c>
      <c r="FP379" s="5">
        <v>0</v>
      </c>
      <c r="FQ379" s="5">
        <v>0</v>
      </c>
      <c r="FR379" s="5">
        <v>0</v>
      </c>
      <c r="FS379" s="5">
        <v>0</v>
      </c>
      <c r="FT379" s="5">
        <v>21470</v>
      </c>
      <c r="FU379" s="5">
        <v>0</v>
      </c>
      <c r="FV379" s="5">
        <v>2696566</v>
      </c>
      <c r="FW379" s="5">
        <v>0</v>
      </c>
      <c r="FX379" s="5">
        <v>0</v>
      </c>
      <c r="FY379" s="5">
        <v>0</v>
      </c>
      <c r="FZ379" s="5">
        <v>0</v>
      </c>
      <c r="GA379" s="5">
        <v>21470</v>
      </c>
      <c r="GB379" s="5">
        <v>0</v>
      </c>
      <c r="GC379" s="5">
        <v>2667020</v>
      </c>
      <c r="GD379" s="5">
        <v>0</v>
      </c>
      <c r="GE379" s="5">
        <v>0</v>
      </c>
      <c r="GF379" s="5">
        <v>0</v>
      </c>
      <c r="GG379" s="5">
        <v>0</v>
      </c>
      <c r="GH379" s="5">
        <v>46470</v>
      </c>
      <c r="GI379" s="5">
        <v>0</v>
      </c>
      <c r="GJ379" s="5">
        <f>INDEX(Sheet1!$D$2:$D$434,MATCH(Data!B379,Sheet1!$B$2:$B$434,0))</f>
        <v>2577384</v>
      </c>
      <c r="GK379" s="5">
        <f>INDEX(Sheet1!$E$2:$E$434,MATCH(Data!B379,Sheet1!$B$2:$B$434,0))</f>
        <v>0</v>
      </c>
      <c r="GL379" s="5">
        <f>INDEX(Sheet1!$H$2:$H$434,MATCH(Data!B379,Sheet1!$B$2:$B$434,0))</f>
        <v>0</v>
      </c>
      <c r="GM379" s="5">
        <f>INDEX(Sheet1!$K$2:$K$434,MATCH(Data!B379,Sheet1!$B$2:$B$434,0))</f>
        <v>0</v>
      </c>
      <c r="GN379" s="5">
        <f>INDEX(Sheet1!$F$2:$F$434,MATCH(Data!B379,Sheet1!$B$2:$B$434,0))</f>
        <v>0</v>
      </c>
      <c r="GO379" s="5">
        <f>INDEX(Sheet1!$I$2:$I$434,MATCH(Data!B379,Sheet1!$B$2:$B$434,0))</f>
        <v>46470</v>
      </c>
      <c r="GP379" s="5">
        <f>INDEX(Sheet1!$J$2:$J$434,MATCH(Data!B379,Sheet1!$B$2:$B$434,0))</f>
        <v>0</v>
      </c>
      <c r="GQ379" s="5">
        <v>2628537</v>
      </c>
      <c r="GR379" s="5">
        <v>0</v>
      </c>
      <c r="GS379" s="5">
        <v>0</v>
      </c>
      <c r="GT379" s="5">
        <v>0</v>
      </c>
      <c r="GU379" s="5">
        <v>0</v>
      </c>
      <c r="GV379" s="5">
        <v>46470</v>
      </c>
      <c r="GW379" s="5">
        <v>0</v>
      </c>
    </row>
    <row r="380" spans="1:205" ht="12.75">
      <c r="A380" s="32">
        <v>5810</v>
      </c>
      <c r="B380" s="32" t="s">
        <v>459</v>
      </c>
      <c r="C380" s="32">
        <v>1960366</v>
      </c>
      <c r="D380" s="32">
        <v>0</v>
      </c>
      <c r="E380" s="32">
        <v>50464</v>
      </c>
      <c r="F380" s="32">
        <v>0</v>
      </c>
      <c r="G380" s="32">
        <v>0</v>
      </c>
      <c r="H380" s="32">
        <v>2000</v>
      </c>
      <c r="I380" s="32">
        <v>0</v>
      </c>
      <c r="J380" s="32">
        <v>2012596</v>
      </c>
      <c r="K380" s="32">
        <v>0</v>
      </c>
      <c r="L380" s="32">
        <v>350422</v>
      </c>
      <c r="M380" s="32">
        <v>0</v>
      </c>
      <c r="N380" s="32">
        <v>0</v>
      </c>
      <c r="O380" s="32">
        <v>2000</v>
      </c>
      <c r="P380" s="32">
        <v>0</v>
      </c>
      <c r="Q380" s="32">
        <v>1858251</v>
      </c>
      <c r="R380" s="32">
        <v>0</v>
      </c>
      <c r="S380" s="32">
        <v>495566</v>
      </c>
      <c r="T380" s="32">
        <v>0</v>
      </c>
      <c r="U380" s="32">
        <v>0</v>
      </c>
      <c r="V380" s="32">
        <v>2000</v>
      </c>
      <c r="W380" s="32">
        <v>0</v>
      </c>
      <c r="X380" s="32">
        <v>1379780</v>
      </c>
      <c r="Y380" s="32">
        <v>0</v>
      </c>
      <c r="Z380" s="32">
        <v>504349</v>
      </c>
      <c r="AA380" s="32">
        <v>0</v>
      </c>
      <c r="AB380" s="32">
        <v>0</v>
      </c>
      <c r="AC380" s="32">
        <v>2000</v>
      </c>
      <c r="AD380" s="32">
        <v>0</v>
      </c>
      <c r="AE380" s="32">
        <v>1466946</v>
      </c>
      <c r="AF380" s="32">
        <v>0</v>
      </c>
      <c r="AG380" s="32">
        <v>501000</v>
      </c>
      <c r="AH380" s="32">
        <v>0</v>
      </c>
      <c r="AI380" s="32">
        <v>0</v>
      </c>
      <c r="AJ380" s="32">
        <v>2000</v>
      </c>
      <c r="AK380" s="32">
        <v>0</v>
      </c>
      <c r="AL380" s="32">
        <v>1575249</v>
      </c>
      <c r="AM380" s="32">
        <v>0</v>
      </c>
      <c r="AN380" s="32">
        <v>494073</v>
      </c>
      <c r="AO380" s="32">
        <v>0</v>
      </c>
      <c r="AP380" s="32">
        <v>0</v>
      </c>
      <c r="AQ380" s="32">
        <v>2000</v>
      </c>
      <c r="AR380" s="32">
        <v>0</v>
      </c>
      <c r="AS380" s="32">
        <v>1656151</v>
      </c>
      <c r="AT380" s="32">
        <v>0</v>
      </c>
      <c r="AU380" s="32">
        <v>519292</v>
      </c>
      <c r="AV380" s="32">
        <v>0</v>
      </c>
      <c r="AW380" s="32">
        <v>0</v>
      </c>
      <c r="AX380" s="32">
        <v>2000</v>
      </c>
      <c r="AY380" s="32">
        <v>0</v>
      </c>
      <c r="AZ380" s="32">
        <v>1800709</v>
      </c>
      <c r="BA380" s="32">
        <v>0</v>
      </c>
      <c r="BB380" s="32">
        <v>536642</v>
      </c>
      <c r="BC380" s="32">
        <v>0</v>
      </c>
      <c r="BD380" s="32">
        <v>0</v>
      </c>
      <c r="BE380" s="32">
        <v>2000</v>
      </c>
      <c r="BF380" s="32">
        <v>0</v>
      </c>
      <c r="BG380" s="32">
        <v>1976839</v>
      </c>
      <c r="BH380" s="32">
        <v>0</v>
      </c>
      <c r="BI380" s="32">
        <v>524289</v>
      </c>
      <c r="BJ380" s="32">
        <v>0</v>
      </c>
      <c r="BK380" s="32">
        <v>0</v>
      </c>
      <c r="BL380" s="32">
        <v>2000</v>
      </c>
      <c r="BM380" s="32">
        <v>0</v>
      </c>
      <c r="BN380" s="32">
        <v>2436929</v>
      </c>
      <c r="BO380" s="32">
        <v>0</v>
      </c>
      <c r="BP380" s="32">
        <v>536642</v>
      </c>
      <c r="BQ380" s="32">
        <v>0</v>
      </c>
      <c r="BR380" s="32">
        <v>0</v>
      </c>
      <c r="BS380" s="32">
        <v>2000</v>
      </c>
      <c r="BT380" s="32">
        <v>0</v>
      </c>
      <c r="BU380" s="32">
        <v>2844252</v>
      </c>
      <c r="BV380" s="32">
        <v>0</v>
      </c>
      <c r="BW380" s="32">
        <v>520544</v>
      </c>
      <c r="BX380" s="32">
        <v>0</v>
      </c>
      <c r="BY380" s="32">
        <v>0</v>
      </c>
      <c r="BZ380" s="32">
        <v>2000</v>
      </c>
      <c r="CA380" s="32">
        <v>0</v>
      </c>
      <c r="CB380" s="32">
        <v>3174896</v>
      </c>
      <c r="CC380" s="32">
        <v>0</v>
      </c>
      <c r="CD380" s="32">
        <v>520714</v>
      </c>
      <c r="CE380" s="32">
        <v>0</v>
      </c>
      <c r="CF380" s="32">
        <v>0</v>
      </c>
      <c r="CG380" s="32">
        <v>2000</v>
      </c>
      <c r="CH380" s="32">
        <v>0</v>
      </c>
      <c r="CI380" s="32">
        <v>3316760</v>
      </c>
      <c r="CK380" s="32">
        <v>511365</v>
      </c>
      <c r="CL380" s="32">
        <v>0</v>
      </c>
      <c r="CN380" s="32">
        <v>2000</v>
      </c>
      <c r="CO380" s="32">
        <v>0</v>
      </c>
      <c r="CP380" s="32">
        <v>3494156</v>
      </c>
      <c r="CR380" s="32">
        <v>554050</v>
      </c>
      <c r="CS380" s="32">
        <v>0</v>
      </c>
      <c r="CU380" s="32">
        <v>2000</v>
      </c>
      <c r="CV380" s="32">
        <v>0</v>
      </c>
      <c r="CW380" s="32">
        <v>3689874</v>
      </c>
      <c r="CY380" s="32">
        <v>624447</v>
      </c>
      <c r="CZ380" s="32">
        <v>0</v>
      </c>
      <c r="DB380" s="32">
        <v>2000</v>
      </c>
      <c r="DC380" s="32">
        <v>0</v>
      </c>
      <c r="DD380" s="32">
        <v>3925461.03</v>
      </c>
      <c r="DF380" s="32">
        <v>614212.52</v>
      </c>
      <c r="DG380" s="32">
        <v>0</v>
      </c>
      <c r="DI380" s="32">
        <v>2000</v>
      </c>
      <c r="DK380" s="32">
        <v>4036060.7</v>
      </c>
      <c r="DM380" s="32">
        <v>617604.3</v>
      </c>
      <c r="DN380" s="32">
        <v>0</v>
      </c>
      <c r="DP380" s="32">
        <v>2000</v>
      </c>
      <c r="DR380" s="32">
        <v>4109214</v>
      </c>
      <c r="DS380" s="32">
        <v>72300</v>
      </c>
      <c r="DT380" s="32">
        <v>620004</v>
      </c>
      <c r="DU380" s="32">
        <v>0</v>
      </c>
      <c r="DW380" s="32">
        <v>2000</v>
      </c>
      <c r="DX380" s="35"/>
      <c r="DY380" s="36">
        <v>3808564</v>
      </c>
      <c r="DZ380" s="36">
        <v>72300</v>
      </c>
      <c r="EA380" s="38">
        <v>617161</v>
      </c>
      <c r="EB380" s="32">
        <v>0</v>
      </c>
      <c r="ED380" s="32">
        <v>2000</v>
      </c>
      <c r="EF380" s="32">
        <v>3972001</v>
      </c>
      <c r="EG380" s="32">
        <v>72299</v>
      </c>
      <c r="EH380" s="32">
        <v>609286</v>
      </c>
      <c r="EI380" s="32">
        <v>0</v>
      </c>
      <c r="EK380" s="32">
        <v>15000</v>
      </c>
      <c r="EM380" s="32">
        <v>4177560</v>
      </c>
      <c r="EN380" s="32">
        <v>60600</v>
      </c>
      <c r="EO380" s="32">
        <v>605942</v>
      </c>
      <c r="EP380" s="32">
        <v>0</v>
      </c>
      <c r="ER380" s="32">
        <v>15000</v>
      </c>
      <c r="ET380" s="32">
        <v>4370650</v>
      </c>
      <c r="EU380" s="32">
        <v>105000</v>
      </c>
      <c r="EV380" s="32">
        <v>155254</v>
      </c>
      <c r="EW380" s="32">
        <v>0</v>
      </c>
      <c r="EY380" s="32">
        <v>15000</v>
      </c>
      <c r="FA380" s="32">
        <v>4206877</v>
      </c>
      <c r="FB380" s="32">
        <v>105000</v>
      </c>
      <c r="FC380" s="32">
        <v>157367</v>
      </c>
      <c r="FD380" s="32">
        <v>0</v>
      </c>
      <c r="FF380" s="32">
        <v>38000</v>
      </c>
      <c r="FH380" s="32">
        <v>4380448</v>
      </c>
      <c r="FI380" s="32">
        <v>101385</v>
      </c>
      <c r="FJ380" s="32">
        <v>259342</v>
      </c>
      <c r="FK380" s="32">
        <v>0</v>
      </c>
      <c r="FM380" s="32">
        <v>38000</v>
      </c>
      <c r="FO380" s="5">
        <v>4531316</v>
      </c>
      <c r="FP380" s="5">
        <v>101385</v>
      </c>
      <c r="FQ380" s="5">
        <v>356603</v>
      </c>
      <c r="FR380" s="5">
        <v>0</v>
      </c>
      <c r="FS380" s="5">
        <v>0</v>
      </c>
      <c r="FT380" s="5">
        <v>38000</v>
      </c>
      <c r="FU380" s="5">
        <v>0</v>
      </c>
      <c r="FV380" s="5">
        <v>4371247</v>
      </c>
      <c r="FW380" s="5">
        <v>115895</v>
      </c>
      <c r="FX380" s="5">
        <v>591603</v>
      </c>
      <c r="FY380" s="5">
        <v>0</v>
      </c>
      <c r="FZ380" s="5">
        <v>0</v>
      </c>
      <c r="GA380" s="5">
        <v>38000</v>
      </c>
      <c r="GB380" s="5">
        <v>0</v>
      </c>
      <c r="GC380" s="5">
        <v>4538953</v>
      </c>
      <c r="GD380" s="5">
        <v>394390</v>
      </c>
      <c r="GE380" s="5">
        <v>0</v>
      </c>
      <c r="GF380" s="5">
        <v>0</v>
      </c>
      <c r="GG380" s="5">
        <v>0</v>
      </c>
      <c r="GH380" s="5">
        <v>88000</v>
      </c>
      <c r="GI380" s="5">
        <v>0</v>
      </c>
      <c r="GJ380" s="5">
        <f>INDEX(Sheet1!$D$2:$D$434,MATCH(Data!B380,Sheet1!$B$2:$B$434,0))</f>
        <v>4961169</v>
      </c>
      <c r="GK380" s="5">
        <f>INDEX(Sheet1!$E$2:$E$434,MATCH(Data!B380,Sheet1!$B$2:$B$434,0))</f>
        <v>0</v>
      </c>
      <c r="GL380" s="5">
        <f>INDEX(Sheet1!$H$2:$H$434,MATCH(Data!B380,Sheet1!$B$2:$B$434,0))</f>
        <v>0</v>
      </c>
      <c r="GM380" s="5">
        <f>INDEX(Sheet1!$K$2:$K$434,MATCH(Data!B380,Sheet1!$B$2:$B$434,0))</f>
        <v>0</v>
      </c>
      <c r="GN380" s="5">
        <f>INDEX(Sheet1!$F$2:$F$434,MATCH(Data!B380,Sheet1!$B$2:$B$434,0))</f>
        <v>0</v>
      </c>
      <c r="GO380" s="5">
        <f>INDEX(Sheet1!$I$2:$I$434,MATCH(Data!B380,Sheet1!$B$2:$B$434,0))</f>
        <v>88000</v>
      </c>
      <c r="GP380" s="5">
        <f>INDEX(Sheet1!$J$2:$J$434,MATCH(Data!B380,Sheet1!$B$2:$B$434,0))</f>
        <v>0</v>
      </c>
      <c r="GQ380" s="5">
        <v>4450662</v>
      </c>
      <c r="GR380" s="5">
        <v>0</v>
      </c>
      <c r="GS380" s="5">
        <v>0</v>
      </c>
      <c r="GT380" s="5">
        <v>0</v>
      </c>
      <c r="GU380" s="5">
        <v>0</v>
      </c>
      <c r="GV380" s="5">
        <v>100000</v>
      </c>
      <c r="GW380" s="5">
        <v>0</v>
      </c>
    </row>
    <row r="381" spans="1:205" ht="12.75">
      <c r="A381" s="32">
        <v>5817</v>
      </c>
      <c r="B381" s="32" t="s">
        <v>460</v>
      </c>
      <c r="C381" s="32">
        <v>2016815</v>
      </c>
      <c r="D381" s="32">
        <v>0</v>
      </c>
      <c r="E381" s="32">
        <v>90415</v>
      </c>
      <c r="F381" s="32">
        <v>0</v>
      </c>
      <c r="G381" s="32">
        <v>0</v>
      </c>
      <c r="H381" s="32">
        <v>750</v>
      </c>
      <c r="I381" s="32">
        <v>0</v>
      </c>
      <c r="J381" s="32">
        <v>2155719</v>
      </c>
      <c r="K381" s="32">
        <v>0</v>
      </c>
      <c r="L381" s="32">
        <v>83162</v>
      </c>
      <c r="M381" s="32">
        <v>0</v>
      </c>
      <c r="N381" s="32">
        <v>0</v>
      </c>
      <c r="O381" s="32">
        <v>750</v>
      </c>
      <c r="P381" s="32">
        <v>259</v>
      </c>
      <c r="Q381" s="32">
        <v>2256173</v>
      </c>
      <c r="R381" s="32">
        <v>0</v>
      </c>
      <c r="S381" s="32">
        <v>88110</v>
      </c>
      <c r="T381" s="32">
        <v>0</v>
      </c>
      <c r="U381" s="32">
        <v>0</v>
      </c>
      <c r="V381" s="32">
        <v>750</v>
      </c>
      <c r="W381" s="32">
        <v>0</v>
      </c>
      <c r="X381" s="32">
        <v>1745881</v>
      </c>
      <c r="Y381" s="32">
        <v>0</v>
      </c>
      <c r="Z381" s="32">
        <v>89870</v>
      </c>
      <c r="AA381" s="32">
        <v>0</v>
      </c>
      <c r="AB381" s="32">
        <v>0</v>
      </c>
      <c r="AC381" s="32">
        <v>300</v>
      </c>
      <c r="AD381" s="32">
        <v>0</v>
      </c>
      <c r="AE381" s="32">
        <v>1803848</v>
      </c>
      <c r="AF381" s="32">
        <v>0</v>
      </c>
      <c r="AG381" s="32">
        <v>91620</v>
      </c>
      <c r="AH381" s="32">
        <v>0</v>
      </c>
      <c r="AI381" s="32">
        <v>0</v>
      </c>
      <c r="AJ381" s="32">
        <v>0</v>
      </c>
      <c r="AK381" s="32">
        <v>0</v>
      </c>
      <c r="AL381" s="32">
        <v>1977089</v>
      </c>
      <c r="AM381" s="32">
        <v>0</v>
      </c>
      <c r="AN381" s="32">
        <v>88045</v>
      </c>
      <c r="AO381" s="32">
        <v>0</v>
      </c>
      <c r="AP381" s="32">
        <v>0</v>
      </c>
      <c r="AQ381" s="32">
        <v>650</v>
      </c>
      <c r="AR381" s="32">
        <v>783</v>
      </c>
      <c r="AS381" s="32">
        <v>2125725</v>
      </c>
      <c r="AT381" s="32">
        <v>0</v>
      </c>
      <c r="AU381" s="32">
        <v>89415</v>
      </c>
      <c r="AV381" s="32">
        <v>0</v>
      </c>
      <c r="AW381" s="32">
        <v>0</v>
      </c>
      <c r="AX381" s="32">
        <v>1900</v>
      </c>
      <c r="AY381" s="32">
        <v>0</v>
      </c>
      <c r="AZ381" s="32">
        <v>1886882</v>
      </c>
      <c r="BA381" s="32">
        <v>0</v>
      </c>
      <c r="BB381" s="32">
        <v>87405</v>
      </c>
      <c r="BC381" s="32">
        <v>0</v>
      </c>
      <c r="BD381" s="32">
        <v>0</v>
      </c>
      <c r="BE381" s="32">
        <v>1950</v>
      </c>
      <c r="BF381" s="32">
        <v>0</v>
      </c>
      <c r="BG381" s="32">
        <v>1904565</v>
      </c>
      <c r="BH381" s="32">
        <v>0</v>
      </c>
      <c r="BI381" s="32">
        <v>242140</v>
      </c>
      <c r="BJ381" s="32">
        <v>0</v>
      </c>
      <c r="BK381" s="32">
        <v>0</v>
      </c>
      <c r="BL381" s="32">
        <v>6526</v>
      </c>
      <c r="BM381" s="32">
        <v>0</v>
      </c>
      <c r="BN381" s="32">
        <v>2064151</v>
      </c>
      <c r="BO381" s="32">
        <v>0</v>
      </c>
      <c r="BP381" s="32">
        <v>196195</v>
      </c>
      <c r="BQ381" s="32">
        <v>0</v>
      </c>
      <c r="BR381" s="32">
        <v>0</v>
      </c>
      <c r="BS381" s="32">
        <v>0</v>
      </c>
      <c r="BT381" s="32">
        <v>0</v>
      </c>
      <c r="BU381" s="32">
        <v>2356503</v>
      </c>
      <c r="BV381" s="32">
        <v>0</v>
      </c>
      <c r="BW381" s="32">
        <v>166890</v>
      </c>
      <c r="BX381" s="32">
        <v>0</v>
      </c>
      <c r="BY381" s="32">
        <v>0</v>
      </c>
      <c r="BZ381" s="32">
        <v>0</v>
      </c>
      <c r="CA381" s="32">
        <v>0</v>
      </c>
      <c r="CB381" s="32">
        <v>2165028</v>
      </c>
      <c r="CC381" s="32">
        <v>7508</v>
      </c>
      <c r="CD381" s="32">
        <v>203610</v>
      </c>
      <c r="CE381" s="32">
        <v>0</v>
      </c>
      <c r="CF381" s="32">
        <v>0</v>
      </c>
      <c r="CG381" s="32">
        <v>0</v>
      </c>
      <c r="CH381" s="32">
        <v>0</v>
      </c>
      <c r="CI381" s="32">
        <v>2523241</v>
      </c>
      <c r="CJ381" s="32">
        <v>20293</v>
      </c>
      <c r="CK381" s="32">
        <v>233690</v>
      </c>
      <c r="CL381" s="32">
        <v>0</v>
      </c>
      <c r="CO381" s="32">
        <v>0</v>
      </c>
      <c r="CP381" s="32">
        <v>2905272</v>
      </c>
      <c r="CQ381" s="32">
        <v>32909</v>
      </c>
      <c r="CR381" s="32">
        <v>230512</v>
      </c>
      <c r="CS381" s="32">
        <v>0</v>
      </c>
      <c r="CV381" s="32">
        <v>0</v>
      </c>
      <c r="CW381" s="32">
        <v>2942956</v>
      </c>
      <c r="CX381" s="32">
        <v>32909</v>
      </c>
      <c r="CY381" s="32">
        <v>145797</v>
      </c>
      <c r="CZ381" s="32">
        <v>0</v>
      </c>
      <c r="DC381" s="32">
        <v>0</v>
      </c>
      <c r="DD381" s="32">
        <v>3137269</v>
      </c>
      <c r="DE381" s="32">
        <v>32909.57</v>
      </c>
      <c r="DF381" s="32">
        <v>147500</v>
      </c>
      <c r="DG381" s="32">
        <v>0</v>
      </c>
      <c r="DK381" s="32">
        <v>3315557</v>
      </c>
      <c r="DL381" s="32">
        <v>32909.57</v>
      </c>
      <c r="DM381" s="32">
        <v>158650</v>
      </c>
      <c r="DN381" s="32">
        <v>0</v>
      </c>
      <c r="DP381" s="32">
        <v>500</v>
      </c>
      <c r="DR381" s="32">
        <v>3278070</v>
      </c>
      <c r="DS381" s="32">
        <v>32909.57</v>
      </c>
      <c r="DT381" s="32">
        <v>109477</v>
      </c>
      <c r="DU381" s="32">
        <v>0</v>
      </c>
      <c r="DW381" s="32">
        <v>2000</v>
      </c>
      <c r="DX381" s="35"/>
      <c r="DY381" s="36">
        <v>3646517</v>
      </c>
      <c r="DZ381" s="36">
        <v>60106.57</v>
      </c>
      <c r="EA381" s="38">
        <v>123981.25</v>
      </c>
      <c r="EB381" s="32">
        <v>0</v>
      </c>
      <c r="ED381" s="32">
        <v>30000</v>
      </c>
      <c r="EF381" s="32">
        <v>3309331</v>
      </c>
      <c r="EG381" s="32">
        <v>60106</v>
      </c>
      <c r="EH381" s="32">
        <v>126300</v>
      </c>
      <c r="EI381" s="32">
        <v>0</v>
      </c>
      <c r="EK381" s="32">
        <v>40000</v>
      </c>
      <c r="EM381" s="32">
        <v>3229223</v>
      </c>
      <c r="EN381" s="32">
        <v>52598.66</v>
      </c>
      <c r="EO381" s="32">
        <v>123425</v>
      </c>
      <c r="EP381" s="32">
        <v>0</v>
      </c>
      <c r="ER381" s="32">
        <v>40000</v>
      </c>
      <c r="ET381" s="32">
        <v>3236876</v>
      </c>
      <c r="EU381" s="32">
        <v>81651.61</v>
      </c>
      <c r="EV381" s="32">
        <v>575044</v>
      </c>
      <c r="EW381" s="32">
        <v>0</v>
      </c>
      <c r="EY381" s="32">
        <v>40000</v>
      </c>
      <c r="FA381" s="32">
        <v>3121757</v>
      </c>
      <c r="FB381" s="32">
        <v>288335.99</v>
      </c>
      <c r="FC381" s="32">
        <v>503071.26</v>
      </c>
      <c r="FD381" s="32">
        <v>0</v>
      </c>
      <c r="FF381" s="32">
        <v>40000</v>
      </c>
      <c r="FH381" s="32">
        <v>3238744</v>
      </c>
      <c r="FI381" s="32">
        <v>281185.99</v>
      </c>
      <c r="FJ381" s="32">
        <v>501455.01</v>
      </c>
      <c r="FK381" s="32">
        <v>0</v>
      </c>
      <c r="FM381" s="32">
        <v>40000</v>
      </c>
      <c r="FO381" s="5">
        <v>3124616</v>
      </c>
      <c r="FP381" s="5">
        <v>284035.99</v>
      </c>
      <c r="FQ381" s="5">
        <v>508596.26</v>
      </c>
      <c r="FR381" s="5">
        <v>0</v>
      </c>
      <c r="FS381" s="5">
        <v>0</v>
      </c>
      <c r="FT381" s="5">
        <v>40000</v>
      </c>
      <c r="FU381" s="5">
        <v>0</v>
      </c>
      <c r="FV381" s="5">
        <v>3255590</v>
      </c>
      <c r="FW381" s="5">
        <v>291436</v>
      </c>
      <c r="FX381" s="5">
        <v>666205</v>
      </c>
      <c r="FY381" s="5">
        <v>0</v>
      </c>
      <c r="FZ381" s="5">
        <v>0</v>
      </c>
      <c r="GA381" s="5">
        <v>40000</v>
      </c>
      <c r="GB381" s="5">
        <v>0</v>
      </c>
      <c r="GC381" s="5">
        <v>3446945</v>
      </c>
      <c r="GD381" s="5">
        <v>293373</v>
      </c>
      <c r="GE381" s="5">
        <v>616050</v>
      </c>
      <c r="GF381" s="5">
        <v>0</v>
      </c>
      <c r="GG381" s="5">
        <v>0</v>
      </c>
      <c r="GH381" s="5">
        <v>40000</v>
      </c>
      <c r="GI381" s="5">
        <v>331</v>
      </c>
      <c r="GJ381" s="5">
        <f>INDEX(Sheet1!$D$2:$D$434,MATCH(Data!B381,Sheet1!$B$2:$B$434,0))</f>
        <v>3921712</v>
      </c>
      <c r="GK381" s="5">
        <f>INDEX(Sheet1!$E$2:$E$434,MATCH(Data!B381,Sheet1!$B$2:$B$434,0))</f>
        <v>404073</v>
      </c>
      <c r="GL381" s="5">
        <f>INDEX(Sheet1!$H$2:$H$434,MATCH(Data!B381,Sheet1!$B$2:$B$434,0))</f>
        <v>413644</v>
      </c>
      <c r="GM381" s="5">
        <f>INDEX(Sheet1!$K$2:$K$434,MATCH(Data!B381,Sheet1!$B$2:$B$434,0))</f>
        <v>0</v>
      </c>
      <c r="GN381" s="5">
        <f>INDEX(Sheet1!$F$2:$F$434,MATCH(Data!B381,Sheet1!$B$2:$B$434,0))</f>
        <v>0</v>
      </c>
      <c r="GO381" s="5">
        <f>INDEX(Sheet1!$I$2:$I$434,MATCH(Data!B381,Sheet1!$B$2:$B$434,0))</f>
        <v>40000</v>
      </c>
      <c r="GP381" s="5">
        <f>INDEX(Sheet1!$J$2:$J$434,MATCH(Data!B381,Sheet1!$B$2:$B$434,0))</f>
        <v>0</v>
      </c>
      <c r="GQ381" s="5">
        <v>3797372</v>
      </c>
      <c r="GR381" s="5">
        <v>407698</v>
      </c>
      <c r="GS381" s="5">
        <v>657419</v>
      </c>
      <c r="GT381" s="5">
        <v>0</v>
      </c>
      <c r="GU381" s="5">
        <v>0</v>
      </c>
      <c r="GV381" s="5">
        <v>0</v>
      </c>
      <c r="GW381" s="5">
        <v>0</v>
      </c>
    </row>
    <row r="382" spans="1:205" ht="12.75">
      <c r="A382" s="32">
        <v>5824</v>
      </c>
      <c r="B382" s="32" t="s">
        <v>461</v>
      </c>
      <c r="C382" s="32">
        <v>4738613</v>
      </c>
      <c r="D382" s="32">
        <v>0</v>
      </c>
      <c r="E382" s="32">
        <v>431392</v>
      </c>
      <c r="F382" s="32">
        <v>0</v>
      </c>
      <c r="G382" s="32">
        <v>0</v>
      </c>
      <c r="H382" s="32">
        <v>1075</v>
      </c>
      <c r="I382" s="32">
        <v>0</v>
      </c>
      <c r="J382" s="32">
        <v>5291984</v>
      </c>
      <c r="K382" s="32">
        <v>0</v>
      </c>
      <c r="L382" s="32">
        <v>431944</v>
      </c>
      <c r="M382" s="32">
        <v>0</v>
      </c>
      <c r="N382" s="32">
        <v>0</v>
      </c>
      <c r="O382" s="32">
        <v>0</v>
      </c>
      <c r="P382" s="32">
        <v>0</v>
      </c>
      <c r="Q382" s="32">
        <v>4611246</v>
      </c>
      <c r="R382" s="32">
        <v>0</v>
      </c>
      <c r="S382" s="32">
        <v>424448</v>
      </c>
      <c r="T382" s="32">
        <v>0</v>
      </c>
      <c r="U382" s="32">
        <v>0</v>
      </c>
      <c r="V382" s="32">
        <v>0</v>
      </c>
      <c r="W382" s="32">
        <v>8572</v>
      </c>
      <c r="X382" s="32">
        <v>4037529</v>
      </c>
      <c r="Y382" s="32">
        <v>0</v>
      </c>
      <c r="Z382" s="32">
        <v>422635</v>
      </c>
      <c r="AA382" s="32">
        <v>0</v>
      </c>
      <c r="AB382" s="32">
        <v>0</v>
      </c>
      <c r="AC382" s="32">
        <v>0</v>
      </c>
      <c r="AD382" s="32">
        <v>0</v>
      </c>
      <c r="AE382" s="32">
        <v>3626194</v>
      </c>
      <c r="AF382" s="32">
        <v>0</v>
      </c>
      <c r="AG382" s="32">
        <v>426292</v>
      </c>
      <c r="AH382" s="32">
        <v>0</v>
      </c>
      <c r="AI382" s="32">
        <v>0</v>
      </c>
      <c r="AJ382" s="32">
        <v>0</v>
      </c>
      <c r="AK382" s="32">
        <v>75000</v>
      </c>
      <c r="AL382" s="32">
        <v>3697530</v>
      </c>
      <c r="AM382" s="32">
        <v>0</v>
      </c>
      <c r="AN382" s="32">
        <v>572531</v>
      </c>
      <c r="AO382" s="32">
        <v>0</v>
      </c>
      <c r="AP382" s="32">
        <v>0</v>
      </c>
      <c r="AQ382" s="32">
        <v>0</v>
      </c>
      <c r="AR382" s="32">
        <v>0</v>
      </c>
      <c r="AS382" s="32">
        <v>3622966</v>
      </c>
      <c r="AT382" s="32">
        <v>0</v>
      </c>
      <c r="AU382" s="32">
        <v>747771</v>
      </c>
      <c r="AV382" s="32">
        <v>0</v>
      </c>
      <c r="AW382" s="32">
        <v>0</v>
      </c>
      <c r="AX382" s="32">
        <v>0</v>
      </c>
      <c r="AY382" s="32">
        <v>0</v>
      </c>
      <c r="AZ382" s="32">
        <v>3500255</v>
      </c>
      <c r="BA382" s="32">
        <v>0</v>
      </c>
      <c r="BB382" s="32">
        <v>2003402</v>
      </c>
      <c r="BC382" s="32">
        <v>0</v>
      </c>
      <c r="BD382" s="32">
        <v>0</v>
      </c>
      <c r="BE382" s="32">
        <v>0</v>
      </c>
      <c r="BF382" s="32">
        <v>0</v>
      </c>
      <c r="BG382" s="32">
        <v>3764247</v>
      </c>
      <c r="BH382" s="32">
        <v>0</v>
      </c>
      <c r="BI382" s="32">
        <v>2272846</v>
      </c>
      <c r="BJ382" s="32">
        <v>0</v>
      </c>
      <c r="BK382" s="32">
        <v>0</v>
      </c>
      <c r="BL382" s="32">
        <v>0</v>
      </c>
      <c r="BM382" s="32">
        <v>0</v>
      </c>
      <c r="BN382" s="32">
        <v>3446186</v>
      </c>
      <c r="BO382" s="32">
        <v>94850</v>
      </c>
      <c r="BP382" s="32">
        <v>2529391</v>
      </c>
      <c r="BQ382" s="32">
        <v>0</v>
      </c>
      <c r="BR382" s="32">
        <v>0</v>
      </c>
      <c r="BS382" s="32">
        <v>31684</v>
      </c>
      <c r="BT382" s="32">
        <v>0</v>
      </c>
      <c r="BU382" s="32">
        <v>3083795</v>
      </c>
      <c r="BV382" s="32">
        <v>104850</v>
      </c>
      <c r="BW382" s="32">
        <v>2662039</v>
      </c>
      <c r="BX382" s="32">
        <v>0</v>
      </c>
      <c r="BY382" s="32">
        <v>0</v>
      </c>
      <c r="BZ382" s="32">
        <v>160614</v>
      </c>
      <c r="CA382" s="32">
        <v>0</v>
      </c>
      <c r="CB382" s="32">
        <v>3151787</v>
      </c>
      <c r="CC382" s="32">
        <v>70000</v>
      </c>
      <c r="CD382" s="32">
        <v>2733240</v>
      </c>
      <c r="CE382" s="32">
        <v>0</v>
      </c>
      <c r="CF382" s="32">
        <v>0</v>
      </c>
      <c r="CG382" s="32">
        <v>126269</v>
      </c>
      <c r="CH382" s="32">
        <v>0</v>
      </c>
      <c r="CI382" s="32">
        <v>2730731</v>
      </c>
      <c r="CJ382" s="32">
        <v>130000</v>
      </c>
      <c r="CK382" s="32">
        <v>2690277</v>
      </c>
      <c r="CL382" s="32">
        <v>0</v>
      </c>
      <c r="CN382" s="32">
        <v>107657</v>
      </c>
      <c r="CO382" s="32">
        <v>0</v>
      </c>
      <c r="CP382" s="32">
        <v>2772280</v>
      </c>
      <c r="CQ382" s="32">
        <v>184588</v>
      </c>
      <c r="CR382" s="32">
        <v>2692755</v>
      </c>
      <c r="CS382" s="32">
        <v>0</v>
      </c>
      <c r="CU382" s="32">
        <v>97644</v>
      </c>
      <c r="CV382" s="32">
        <v>0</v>
      </c>
      <c r="CW382" s="32">
        <v>2787159</v>
      </c>
      <c r="CX382" s="32">
        <v>187473</v>
      </c>
      <c r="CY382" s="32">
        <v>2696262</v>
      </c>
      <c r="CZ382" s="32">
        <v>0</v>
      </c>
      <c r="DB382" s="32">
        <v>111574</v>
      </c>
      <c r="DC382" s="32">
        <v>0</v>
      </c>
      <c r="DD382" s="32">
        <v>2802418</v>
      </c>
      <c r="DE382" s="32">
        <v>194959</v>
      </c>
      <c r="DF382" s="32">
        <v>2695071</v>
      </c>
      <c r="DG382" s="32">
        <v>0</v>
      </c>
      <c r="DI382" s="32">
        <v>201238</v>
      </c>
      <c r="DK382" s="32">
        <v>3231789</v>
      </c>
      <c r="DL382" s="32">
        <v>197025</v>
      </c>
      <c r="DM382" s="32">
        <v>2702872</v>
      </c>
      <c r="DN382" s="32">
        <v>0</v>
      </c>
      <c r="DP382" s="32">
        <v>63811</v>
      </c>
      <c r="DR382" s="32">
        <v>3471521</v>
      </c>
      <c r="DS382" s="32">
        <v>203660</v>
      </c>
      <c r="DT382" s="32">
        <v>2305414</v>
      </c>
      <c r="DU382" s="32">
        <v>0</v>
      </c>
      <c r="DW382" s="32">
        <v>89100</v>
      </c>
      <c r="DX382" s="35"/>
      <c r="DY382" s="36">
        <v>3573536</v>
      </c>
      <c r="DZ382" s="36">
        <v>209760</v>
      </c>
      <c r="EA382" s="38">
        <v>2082727</v>
      </c>
      <c r="EB382" s="32">
        <v>0</v>
      </c>
      <c r="ED382" s="32">
        <v>113375</v>
      </c>
      <c r="EF382" s="32">
        <v>3974473</v>
      </c>
      <c r="EG382" s="32">
        <v>215273</v>
      </c>
      <c r="EH382" s="32">
        <v>1830584</v>
      </c>
      <c r="EI382" s="32">
        <v>0</v>
      </c>
      <c r="EM382" s="32">
        <v>3388320</v>
      </c>
      <c r="EN382" s="32">
        <v>217874</v>
      </c>
      <c r="EO382" s="32">
        <v>2044760</v>
      </c>
      <c r="EP382" s="32">
        <v>0</v>
      </c>
      <c r="ER382" s="32">
        <v>113375</v>
      </c>
      <c r="ET382" s="32">
        <v>3377670</v>
      </c>
      <c r="EU382" s="32">
        <v>218238</v>
      </c>
      <c r="EV382" s="32">
        <v>2026450</v>
      </c>
      <c r="EW382" s="32">
        <v>0</v>
      </c>
      <c r="EY382" s="32">
        <v>113375</v>
      </c>
      <c r="FA382" s="32">
        <v>3392466</v>
      </c>
      <c r="FB382" s="32">
        <v>232326</v>
      </c>
      <c r="FC382" s="32">
        <v>2020850</v>
      </c>
      <c r="FD382" s="32">
        <v>0</v>
      </c>
      <c r="FF382" s="32">
        <v>113375</v>
      </c>
      <c r="FH382" s="32">
        <v>2797970</v>
      </c>
      <c r="FI382" s="32">
        <v>293626</v>
      </c>
      <c r="FJ382" s="32">
        <v>2061830</v>
      </c>
      <c r="FK382" s="32">
        <v>0</v>
      </c>
      <c r="FM382" s="32">
        <v>113375</v>
      </c>
      <c r="FO382" s="5">
        <v>2812608</v>
      </c>
      <c r="FP382" s="5">
        <v>309316</v>
      </c>
      <c r="FQ382" s="5">
        <v>2093680</v>
      </c>
      <c r="FR382" s="5">
        <v>0</v>
      </c>
      <c r="FS382" s="5">
        <v>0</v>
      </c>
      <c r="FT382" s="5">
        <v>134000</v>
      </c>
      <c r="FU382" s="5">
        <v>0</v>
      </c>
      <c r="FV382" s="5">
        <v>3034870</v>
      </c>
      <c r="FW382" s="5">
        <v>289251</v>
      </c>
      <c r="FX382" s="5">
        <v>2164875</v>
      </c>
      <c r="FY382" s="5">
        <v>0</v>
      </c>
      <c r="FZ382" s="5">
        <v>0</v>
      </c>
      <c r="GA382" s="5">
        <v>0</v>
      </c>
      <c r="GB382" s="5">
        <v>0</v>
      </c>
      <c r="GC382" s="5">
        <v>3202691</v>
      </c>
      <c r="GD382" s="5">
        <v>303290</v>
      </c>
      <c r="GE382" s="5">
        <v>2160100</v>
      </c>
      <c r="GF382" s="5">
        <v>0</v>
      </c>
      <c r="GG382" s="5">
        <v>0</v>
      </c>
      <c r="GH382" s="5">
        <v>0</v>
      </c>
      <c r="GI382" s="5">
        <v>0</v>
      </c>
      <c r="GJ382" s="5">
        <f>INDEX(Sheet1!$D$2:$D$434,MATCH(Data!B382,Sheet1!$B$2:$B$434,0))</f>
        <v>3330226</v>
      </c>
      <c r="GK382" s="5">
        <f>INDEX(Sheet1!$E$2:$E$434,MATCH(Data!B382,Sheet1!$B$2:$B$434,0))</f>
        <v>960907</v>
      </c>
      <c r="GL382" s="5">
        <f>INDEX(Sheet1!$H$2:$H$434,MATCH(Data!B382,Sheet1!$B$2:$B$434,0))</f>
        <v>814075</v>
      </c>
      <c r="GM382" s="5">
        <f>INDEX(Sheet1!$K$2:$K$434,MATCH(Data!B382,Sheet1!$B$2:$B$434,0))</f>
        <v>0</v>
      </c>
      <c r="GN382" s="5">
        <f>INDEX(Sheet1!$F$2:$F$434,MATCH(Data!B382,Sheet1!$B$2:$B$434,0))</f>
        <v>0</v>
      </c>
      <c r="GO382" s="5">
        <f>INDEX(Sheet1!$I$2:$I$434,MATCH(Data!B382,Sheet1!$B$2:$B$434,0))</f>
        <v>142000</v>
      </c>
      <c r="GP382" s="5">
        <f>INDEX(Sheet1!$J$2:$J$434,MATCH(Data!B382,Sheet1!$B$2:$B$434,0))</f>
        <v>0</v>
      </c>
      <c r="GQ382" s="5">
        <v>3347183</v>
      </c>
      <c r="GR382" s="5">
        <v>265206</v>
      </c>
      <c r="GS382" s="5">
        <v>1716600</v>
      </c>
      <c r="GT382" s="5">
        <v>0</v>
      </c>
      <c r="GU382" s="5">
        <v>0</v>
      </c>
      <c r="GV382" s="5">
        <v>290000</v>
      </c>
      <c r="GW382" s="5">
        <v>0</v>
      </c>
    </row>
    <row r="383" spans="1:205" ht="12.75">
      <c r="A383" s="32">
        <v>5859</v>
      </c>
      <c r="B383" s="32" t="s">
        <v>462</v>
      </c>
      <c r="C383" s="32">
        <v>1161718</v>
      </c>
      <c r="D383" s="32">
        <v>0</v>
      </c>
      <c r="E383" s="32">
        <v>88427</v>
      </c>
      <c r="F383" s="32">
        <v>0</v>
      </c>
      <c r="G383" s="32">
        <v>0</v>
      </c>
      <c r="H383" s="32">
        <v>0</v>
      </c>
      <c r="I383" s="32">
        <v>0</v>
      </c>
      <c r="J383" s="32">
        <v>1131997</v>
      </c>
      <c r="K383" s="32">
        <v>0</v>
      </c>
      <c r="L383" s="32">
        <v>89679</v>
      </c>
      <c r="M383" s="32">
        <v>0</v>
      </c>
      <c r="N383" s="32">
        <v>0</v>
      </c>
      <c r="O383" s="32">
        <v>0</v>
      </c>
      <c r="P383" s="32">
        <v>599</v>
      </c>
      <c r="Q383" s="32">
        <v>1207334</v>
      </c>
      <c r="R383" s="32">
        <v>0</v>
      </c>
      <c r="S383" s="32">
        <v>85773</v>
      </c>
      <c r="T383" s="32">
        <v>0</v>
      </c>
      <c r="U383" s="32">
        <v>0</v>
      </c>
      <c r="V383" s="32">
        <v>0</v>
      </c>
      <c r="W383" s="32">
        <v>0</v>
      </c>
      <c r="X383" s="32">
        <v>871876</v>
      </c>
      <c r="Y383" s="32">
        <v>0</v>
      </c>
      <c r="Z383" s="32">
        <v>79725</v>
      </c>
      <c r="AA383" s="32">
        <v>0</v>
      </c>
      <c r="AB383" s="32">
        <v>0</v>
      </c>
      <c r="AC383" s="32">
        <v>0</v>
      </c>
      <c r="AD383" s="32">
        <v>0</v>
      </c>
      <c r="AE383" s="32">
        <v>1008587</v>
      </c>
      <c r="AF383" s="32">
        <v>0</v>
      </c>
      <c r="AG383" s="32">
        <v>63605</v>
      </c>
      <c r="AH383" s="32">
        <v>0</v>
      </c>
      <c r="AI383" s="32">
        <v>0</v>
      </c>
      <c r="AJ383" s="32">
        <v>0</v>
      </c>
      <c r="AK383" s="32">
        <v>0</v>
      </c>
      <c r="AL383" s="32">
        <v>1154787</v>
      </c>
      <c r="AM383" s="32">
        <v>0</v>
      </c>
      <c r="AN383" s="32">
        <v>62093</v>
      </c>
      <c r="AO383" s="32">
        <v>0</v>
      </c>
      <c r="AP383" s="32">
        <v>0</v>
      </c>
      <c r="AQ383" s="32">
        <v>0</v>
      </c>
      <c r="AR383" s="32">
        <v>0</v>
      </c>
      <c r="AS383" s="32">
        <v>940870</v>
      </c>
      <c r="AT383" s="32">
        <v>0</v>
      </c>
      <c r="AU383" s="32">
        <v>60598</v>
      </c>
      <c r="AV383" s="32">
        <v>0</v>
      </c>
      <c r="AW383" s="32">
        <v>0</v>
      </c>
      <c r="AX383" s="32">
        <v>0</v>
      </c>
      <c r="AY383" s="32">
        <v>0</v>
      </c>
      <c r="AZ383" s="32">
        <v>1023485</v>
      </c>
      <c r="BA383" s="32">
        <v>0</v>
      </c>
      <c r="BB383" s="32">
        <v>68000</v>
      </c>
      <c r="BC383" s="32">
        <v>0</v>
      </c>
      <c r="BD383" s="32">
        <v>0</v>
      </c>
      <c r="BE383" s="32">
        <v>0</v>
      </c>
      <c r="BF383" s="32">
        <v>0</v>
      </c>
      <c r="BG383" s="32">
        <v>1085110</v>
      </c>
      <c r="BH383" s="32">
        <v>0</v>
      </c>
      <c r="BI383" s="32">
        <v>448000</v>
      </c>
      <c r="BJ383" s="32">
        <v>0</v>
      </c>
      <c r="BK383" s="32">
        <v>0</v>
      </c>
      <c r="BL383" s="32">
        <v>0</v>
      </c>
      <c r="BM383" s="32">
        <v>0</v>
      </c>
      <c r="BN383" s="32">
        <v>1200324</v>
      </c>
      <c r="BO383" s="32">
        <v>0</v>
      </c>
      <c r="BP383" s="32">
        <v>574013</v>
      </c>
      <c r="BQ383" s="32">
        <v>0</v>
      </c>
      <c r="BR383" s="32">
        <v>0</v>
      </c>
      <c r="BS383" s="32">
        <v>0</v>
      </c>
      <c r="BT383" s="32">
        <v>0</v>
      </c>
      <c r="BU383" s="32">
        <v>1021121</v>
      </c>
      <c r="BV383" s="32">
        <v>0</v>
      </c>
      <c r="BW383" s="32">
        <v>682684</v>
      </c>
      <c r="BX383" s="32">
        <v>0</v>
      </c>
      <c r="BY383" s="32">
        <v>0</v>
      </c>
      <c r="BZ383" s="32">
        <v>0</v>
      </c>
      <c r="CA383" s="32">
        <v>0</v>
      </c>
      <c r="CB383" s="32">
        <v>1210901</v>
      </c>
      <c r="CC383" s="32">
        <v>0</v>
      </c>
      <c r="CD383" s="32">
        <v>730030</v>
      </c>
      <c r="CE383" s="32">
        <v>0</v>
      </c>
      <c r="CF383" s="32">
        <v>0</v>
      </c>
      <c r="CG383" s="32">
        <v>4000</v>
      </c>
      <c r="CH383" s="32">
        <v>0</v>
      </c>
      <c r="CI383" s="32">
        <v>1098854</v>
      </c>
      <c r="CK383" s="32">
        <v>740911</v>
      </c>
      <c r="CL383" s="32">
        <v>0</v>
      </c>
      <c r="CO383" s="32">
        <v>0</v>
      </c>
      <c r="CP383" s="32">
        <v>2309069</v>
      </c>
      <c r="CR383" s="32">
        <v>754568</v>
      </c>
      <c r="CS383" s="32">
        <v>0</v>
      </c>
      <c r="CU383" s="32">
        <v>4000</v>
      </c>
      <c r="CV383" s="32">
        <v>0</v>
      </c>
      <c r="CW383" s="32">
        <v>2131449</v>
      </c>
      <c r="CY383" s="32">
        <v>763376</v>
      </c>
      <c r="CZ383" s="32">
        <v>0</v>
      </c>
      <c r="DB383" s="32">
        <v>4000</v>
      </c>
      <c r="DC383" s="32">
        <v>0</v>
      </c>
      <c r="DD383" s="32">
        <v>2233380</v>
      </c>
      <c r="DF383" s="32">
        <v>745830</v>
      </c>
      <c r="DG383" s="32">
        <v>0</v>
      </c>
      <c r="DI383" s="32">
        <v>4000</v>
      </c>
      <c r="DK383" s="32">
        <v>2415518</v>
      </c>
      <c r="DM383" s="32">
        <v>824968</v>
      </c>
      <c r="DN383" s="32">
        <v>0</v>
      </c>
      <c r="DP383" s="32">
        <v>4000</v>
      </c>
      <c r="DR383" s="32">
        <v>2523851</v>
      </c>
      <c r="DT383" s="32">
        <v>836855</v>
      </c>
      <c r="DU383" s="32">
        <v>0</v>
      </c>
      <c r="DW383" s="32">
        <v>4000</v>
      </c>
      <c r="DX383" s="35"/>
      <c r="DY383" s="36">
        <v>2127000</v>
      </c>
      <c r="DZ383" s="37"/>
      <c r="EA383" s="38">
        <v>881068</v>
      </c>
      <c r="EB383" s="32">
        <v>0</v>
      </c>
      <c r="ED383" s="32">
        <v>4000</v>
      </c>
      <c r="EE383" s="32">
        <v>9816</v>
      </c>
      <c r="EF383" s="32">
        <v>2316917</v>
      </c>
      <c r="EH383" s="32">
        <v>876180</v>
      </c>
      <c r="EI383" s="32">
        <v>0</v>
      </c>
      <c r="EK383" s="32">
        <v>4000</v>
      </c>
      <c r="EM383" s="32">
        <v>2066897</v>
      </c>
      <c r="EO383" s="32">
        <v>912856</v>
      </c>
      <c r="EP383" s="32">
        <v>0</v>
      </c>
      <c r="ER383" s="32">
        <v>4000</v>
      </c>
      <c r="ET383" s="32">
        <v>2192850</v>
      </c>
      <c r="EV383" s="32">
        <v>948006</v>
      </c>
      <c r="EW383" s="32">
        <v>0</v>
      </c>
      <c r="EY383" s="32">
        <v>4000</v>
      </c>
      <c r="FA383" s="32">
        <v>2333702</v>
      </c>
      <c r="FC383" s="32">
        <v>989538</v>
      </c>
      <c r="FD383" s="32">
        <v>0</v>
      </c>
      <c r="FF383" s="32">
        <v>4000</v>
      </c>
      <c r="FH383" s="32">
        <v>1919070</v>
      </c>
      <c r="FI383" s="32"/>
      <c r="FJ383" s="32">
        <v>1020950</v>
      </c>
      <c r="FK383" s="32">
        <v>0</v>
      </c>
      <c r="FM383" s="32">
        <v>4000</v>
      </c>
      <c r="FN383" s="32"/>
      <c r="FO383" s="5">
        <v>1987445</v>
      </c>
      <c r="FP383" s="5">
        <v>0</v>
      </c>
      <c r="FQ383" s="5">
        <v>1024613</v>
      </c>
      <c r="FR383" s="5">
        <v>0</v>
      </c>
      <c r="FS383" s="5">
        <v>0</v>
      </c>
      <c r="FT383" s="5">
        <v>4000</v>
      </c>
      <c r="FU383" s="5">
        <v>0</v>
      </c>
      <c r="FV383" s="5">
        <v>2190127</v>
      </c>
      <c r="FW383" s="5">
        <v>0</v>
      </c>
      <c r="FX383" s="5">
        <v>1058850</v>
      </c>
      <c r="FY383" s="5">
        <v>0</v>
      </c>
      <c r="FZ383" s="5">
        <v>0</v>
      </c>
      <c r="GA383" s="5">
        <v>4000</v>
      </c>
      <c r="GB383" s="5">
        <v>601</v>
      </c>
      <c r="GC383" s="5">
        <v>2074137</v>
      </c>
      <c r="GD383" s="5">
        <v>0</v>
      </c>
      <c r="GE383" s="5">
        <v>1477775</v>
      </c>
      <c r="GF383" s="5">
        <v>0</v>
      </c>
      <c r="GG383" s="5">
        <v>0</v>
      </c>
      <c r="GH383" s="5">
        <v>3000</v>
      </c>
      <c r="GI383" s="5">
        <v>0</v>
      </c>
      <c r="GJ383" s="5">
        <f>INDEX(Sheet1!$D$2:$D$434,MATCH(Data!B383,Sheet1!$B$2:$B$434,0))</f>
        <v>2196250</v>
      </c>
      <c r="GK383" s="5">
        <f>INDEX(Sheet1!$E$2:$E$434,MATCH(Data!B383,Sheet1!$B$2:$B$434,0))</f>
        <v>0</v>
      </c>
      <c r="GL383" s="5">
        <f>INDEX(Sheet1!$H$2:$H$434,MATCH(Data!B383,Sheet1!$B$2:$B$434,0))</f>
        <v>1397500</v>
      </c>
      <c r="GM383" s="5">
        <f>INDEX(Sheet1!$K$2:$K$434,MATCH(Data!B383,Sheet1!$B$2:$B$434,0))</f>
        <v>0</v>
      </c>
      <c r="GN383" s="5">
        <f>INDEX(Sheet1!$F$2:$F$434,MATCH(Data!B383,Sheet1!$B$2:$B$434,0))</f>
        <v>0</v>
      </c>
      <c r="GO383" s="5">
        <f>INDEX(Sheet1!$I$2:$I$434,MATCH(Data!B383,Sheet1!$B$2:$B$434,0))</f>
        <v>2000</v>
      </c>
      <c r="GP383" s="5">
        <f>INDEX(Sheet1!$J$2:$J$434,MATCH(Data!B383,Sheet1!$B$2:$B$434,0))</f>
        <v>0</v>
      </c>
      <c r="GQ383" s="5">
        <v>2006748</v>
      </c>
      <c r="GR383" s="5">
        <v>0</v>
      </c>
      <c r="GS383" s="5">
        <v>1179750</v>
      </c>
      <c r="GT383" s="5">
        <v>0</v>
      </c>
      <c r="GU383" s="5">
        <v>0</v>
      </c>
      <c r="GV383" s="5">
        <v>25000</v>
      </c>
      <c r="GW383" s="5">
        <v>0</v>
      </c>
    </row>
    <row r="384" spans="1:205" ht="12.75">
      <c r="A384" s="32">
        <v>5852</v>
      </c>
      <c r="B384" s="32" t="s">
        <v>463</v>
      </c>
      <c r="C384" s="32">
        <v>2717510</v>
      </c>
      <c r="D384" s="32">
        <v>0</v>
      </c>
      <c r="E384" s="32">
        <v>140242</v>
      </c>
      <c r="F384" s="32">
        <v>0</v>
      </c>
      <c r="G384" s="32">
        <v>0</v>
      </c>
      <c r="H384" s="32">
        <v>0</v>
      </c>
      <c r="I384" s="32">
        <v>0</v>
      </c>
      <c r="J384" s="32">
        <v>2763801</v>
      </c>
      <c r="K384" s="32">
        <v>0</v>
      </c>
      <c r="L384" s="32">
        <v>116935</v>
      </c>
      <c r="M384" s="32">
        <v>0</v>
      </c>
      <c r="N384" s="32">
        <v>0</v>
      </c>
      <c r="O384" s="32">
        <v>0</v>
      </c>
      <c r="P384" s="32">
        <v>0</v>
      </c>
      <c r="Q384" s="32">
        <v>2562097</v>
      </c>
      <c r="R384" s="32">
        <v>0</v>
      </c>
      <c r="S384" s="32">
        <v>98102</v>
      </c>
      <c r="T384" s="32">
        <v>0</v>
      </c>
      <c r="U384" s="32">
        <v>0</v>
      </c>
      <c r="V384" s="32">
        <v>0</v>
      </c>
      <c r="W384" s="32">
        <v>0</v>
      </c>
      <c r="X384" s="32">
        <v>2456263</v>
      </c>
      <c r="Y384" s="32">
        <v>0</v>
      </c>
      <c r="Z384" s="32">
        <v>97856</v>
      </c>
      <c r="AA384" s="32">
        <v>0</v>
      </c>
      <c r="AB384" s="32">
        <v>0</v>
      </c>
      <c r="AC384" s="32">
        <v>0</v>
      </c>
      <c r="AD384" s="32">
        <v>0</v>
      </c>
      <c r="AE384" s="32">
        <v>2249433</v>
      </c>
      <c r="AF384" s="32">
        <v>0</v>
      </c>
      <c r="AG384" s="32">
        <v>661423</v>
      </c>
      <c r="AH384" s="32">
        <v>0</v>
      </c>
      <c r="AI384" s="32">
        <v>0</v>
      </c>
      <c r="AJ384" s="32">
        <v>0</v>
      </c>
      <c r="AK384" s="32">
        <v>0</v>
      </c>
      <c r="AL384" s="32">
        <v>2383890</v>
      </c>
      <c r="AM384" s="32">
        <v>0</v>
      </c>
      <c r="AN384" s="32">
        <v>640177</v>
      </c>
      <c r="AO384" s="32">
        <v>0</v>
      </c>
      <c r="AP384" s="32">
        <v>0</v>
      </c>
      <c r="AQ384" s="32">
        <v>0</v>
      </c>
      <c r="AR384" s="32">
        <v>0</v>
      </c>
      <c r="AS384" s="32">
        <v>2414954</v>
      </c>
      <c r="AT384" s="32">
        <v>0</v>
      </c>
      <c r="AU384" s="32">
        <v>657712</v>
      </c>
      <c r="AV384" s="32">
        <v>0</v>
      </c>
      <c r="AW384" s="32">
        <v>0</v>
      </c>
      <c r="AX384" s="32">
        <v>0</v>
      </c>
      <c r="AY384" s="32">
        <v>0</v>
      </c>
      <c r="AZ384" s="32">
        <v>2346293</v>
      </c>
      <c r="BA384" s="32">
        <v>0</v>
      </c>
      <c r="BB384" s="32">
        <v>747487</v>
      </c>
      <c r="BC384" s="32">
        <v>0</v>
      </c>
      <c r="BD384" s="32">
        <v>0</v>
      </c>
      <c r="BE384" s="32">
        <v>0</v>
      </c>
      <c r="BF384" s="32">
        <v>0</v>
      </c>
      <c r="BG384" s="32">
        <v>2512358</v>
      </c>
      <c r="BH384" s="32">
        <v>0</v>
      </c>
      <c r="BI384" s="32">
        <v>758830</v>
      </c>
      <c r="BJ384" s="32">
        <v>0</v>
      </c>
      <c r="BK384" s="32">
        <v>0</v>
      </c>
      <c r="BL384" s="32">
        <v>50000</v>
      </c>
      <c r="BM384" s="32">
        <v>5387</v>
      </c>
      <c r="BN384" s="32">
        <v>2532426</v>
      </c>
      <c r="BO384" s="32">
        <v>0</v>
      </c>
      <c r="BP384" s="32">
        <v>744456</v>
      </c>
      <c r="BQ384" s="32">
        <v>0</v>
      </c>
      <c r="BR384" s="32">
        <v>0</v>
      </c>
      <c r="BS384" s="32">
        <v>100000</v>
      </c>
      <c r="BT384" s="32">
        <v>3045</v>
      </c>
      <c r="BU384" s="32">
        <v>2677752</v>
      </c>
      <c r="BV384" s="32">
        <v>0</v>
      </c>
      <c r="BW384" s="32">
        <v>696781</v>
      </c>
      <c r="BX384" s="32">
        <v>0</v>
      </c>
      <c r="BY384" s="32">
        <v>0</v>
      </c>
      <c r="BZ384" s="32">
        <v>100000</v>
      </c>
      <c r="CA384" s="32">
        <v>1607</v>
      </c>
      <c r="CB384" s="32">
        <v>2696565</v>
      </c>
      <c r="CC384" s="32">
        <v>0</v>
      </c>
      <c r="CD384" s="32">
        <v>675094</v>
      </c>
      <c r="CE384" s="32">
        <v>0</v>
      </c>
      <c r="CF384" s="32">
        <v>0</v>
      </c>
      <c r="CG384" s="32">
        <v>100000</v>
      </c>
      <c r="CH384" s="32">
        <v>1729</v>
      </c>
      <c r="CI384" s="32">
        <v>2846252</v>
      </c>
      <c r="CK384" s="32">
        <v>669609</v>
      </c>
      <c r="CL384" s="32">
        <v>0</v>
      </c>
      <c r="CN384" s="32">
        <v>100000</v>
      </c>
      <c r="CO384" s="32">
        <v>2422</v>
      </c>
      <c r="CP384" s="32">
        <v>3788240</v>
      </c>
      <c r="CQ384" s="32">
        <v>41790</v>
      </c>
      <c r="CR384" s="32">
        <v>680165</v>
      </c>
      <c r="CS384" s="32">
        <v>0</v>
      </c>
      <c r="CU384" s="32">
        <v>100000</v>
      </c>
      <c r="CV384" s="32">
        <v>879</v>
      </c>
      <c r="CW384" s="32">
        <v>4197175</v>
      </c>
      <c r="CX384" s="32">
        <v>16581</v>
      </c>
      <c r="CY384" s="32">
        <v>685615</v>
      </c>
      <c r="CZ384" s="32">
        <v>0</v>
      </c>
      <c r="DB384" s="32">
        <v>50000</v>
      </c>
      <c r="DC384" s="32">
        <v>940</v>
      </c>
      <c r="DD384" s="32">
        <v>4676075</v>
      </c>
      <c r="DE384" s="32">
        <v>58371</v>
      </c>
      <c r="DF384" s="32">
        <v>610809</v>
      </c>
      <c r="DG384" s="32">
        <v>0</v>
      </c>
      <c r="DI384" s="32">
        <v>60000</v>
      </c>
      <c r="DJ384" s="32">
        <v>1836</v>
      </c>
      <c r="DK384" s="32">
        <v>4615449</v>
      </c>
      <c r="DL384" s="32">
        <v>58371</v>
      </c>
      <c r="DM384" s="32">
        <v>670857</v>
      </c>
      <c r="DN384" s="32">
        <v>0</v>
      </c>
      <c r="DP384" s="32">
        <v>60000</v>
      </c>
      <c r="DQ384" s="32">
        <v>1521</v>
      </c>
      <c r="DR384" s="32">
        <v>4995410</v>
      </c>
      <c r="DS384" s="32">
        <v>108371</v>
      </c>
      <c r="DT384" s="32">
        <v>594029</v>
      </c>
      <c r="DU384" s="32">
        <v>0</v>
      </c>
      <c r="DW384" s="32">
        <v>60000</v>
      </c>
      <c r="DX384" s="38">
        <v>407</v>
      </c>
      <c r="DY384" s="36">
        <v>4880935</v>
      </c>
      <c r="DZ384" s="36">
        <v>108371</v>
      </c>
      <c r="EA384" s="38">
        <v>598348</v>
      </c>
      <c r="EB384" s="32">
        <v>0</v>
      </c>
      <c r="ED384" s="32">
        <v>100000</v>
      </c>
      <c r="EE384" s="32">
        <v>8992</v>
      </c>
      <c r="EF384" s="32">
        <v>4884726</v>
      </c>
      <c r="EG384" s="32">
        <v>108371</v>
      </c>
      <c r="EH384" s="32">
        <v>593858</v>
      </c>
      <c r="EI384" s="32">
        <v>0</v>
      </c>
      <c r="EL384" s="32">
        <v>64</v>
      </c>
      <c r="EM384" s="32">
        <v>5167286</v>
      </c>
      <c r="EN384" s="32">
        <v>186877</v>
      </c>
      <c r="EO384" s="32">
        <v>402257</v>
      </c>
      <c r="EP384" s="32">
        <v>0</v>
      </c>
      <c r="ES384" s="32">
        <v>251</v>
      </c>
      <c r="ET384" s="32">
        <v>4506598</v>
      </c>
      <c r="EU384" s="32">
        <v>204593</v>
      </c>
      <c r="EV384" s="32">
        <v>594823</v>
      </c>
      <c r="EW384" s="32">
        <v>0</v>
      </c>
      <c r="EY384" s="32">
        <v>100000</v>
      </c>
      <c r="EZ384" s="32">
        <v>172</v>
      </c>
      <c r="FA384" s="32">
        <v>4768894</v>
      </c>
      <c r="FB384" s="32">
        <v>203838</v>
      </c>
      <c r="FC384" s="32">
        <v>610746</v>
      </c>
      <c r="FD384" s="32">
        <v>0</v>
      </c>
      <c r="FG384" s="32">
        <v>167</v>
      </c>
      <c r="FH384" s="32">
        <v>4623768</v>
      </c>
      <c r="FI384" s="32">
        <v>202928</v>
      </c>
      <c r="FJ384" s="32">
        <v>610773</v>
      </c>
      <c r="FK384" s="32">
        <v>0</v>
      </c>
      <c r="FM384" s="32"/>
      <c r="FN384" s="32">
        <v>37</v>
      </c>
      <c r="FO384" s="5">
        <v>4412027</v>
      </c>
      <c r="FP384" s="5">
        <v>200753</v>
      </c>
      <c r="FQ384" s="5">
        <v>696283</v>
      </c>
      <c r="FR384" s="5">
        <v>0</v>
      </c>
      <c r="FS384" s="5">
        <v>0</v>
      </c>
      <c r="FT384" s="5">
        <v>0</v>
      </c>
      <c r="FU384" s="5">
        <v>147</v>
      </c>
      <c r="FV384" s="5">
        <v>4891704</v>
      </c>
      <c r="FW384" s="5">
        <v>198628</v>
      </c>
      <c r="FX384" s="5">
        <v>730318</v>
      </c>
      <c r="FY384" s="5">
        <v>0</v>
      </c>
      <c r="FZ384" s="5">
        <v>0</v>
      </c>
      <c r="GA384" s="5">
        <v>0</v>
      </c>
      <c r="GB384" s="5">
        <v>386</v>
      </c>
      <c r="GC384" s="5">
        <v>5022744</v>
      </c>
      <c r="GD384" s="5">
        <v>201340</v>
      </c>
      <c r="GE384" s="5">
        <v>812349</v>
      </c>
      <c r="GF384" s="5">
        <v>0</v>
      </c>
      <c r="GG384" s="5">
        <v>0</v>
      </c>
      <c r="GH384" s="5">
        <v>50000</v>
      </c>
      <c r="GI384" s="5">
        <v>82</v>
      </c>
      <c r="GJ384" s="5">
        <f>INDEX(Sheet1!$D$2:$D$434,MATCH(Data!B384,Sheet1!$B$2:$B$434,0))</f>
        <v>4571390</v>
      </c>
      <c r="GK384" s="5">
        <f>INDEX(Sheet1!$E$2:$E$434,MATCH(Data!B384,Sheet1!$B$2:$B$434,0))</f>
        <v>148890</v>
      </c>
      <c r="GL384" s="5">
        <f>INDEX(Sheet1!$H$2:$H$434,MATCH(Data!B384,Sheet1!$B$2:$B$434,0))</f>
        <v>595028</v>
      </c>
      <c r="GM384" s="5">
        <f>INDEX(Sheet1!$K$2:$K$434,MATCH(Data!B384,Sheet1!$B$2:$B$434,0))</f>
        <v>0</v>
      </c>
      <c r="GN384" s="5">
        <f>INDEX(Sheet1!$F$2:$F$434,MATCH(Data!B384,Sheet1!$B$2:$B$434,0))</f>
        <v>0</v>
      </c>
      <c r="GO384" s="5">
        <f>INDEX(Sheet1!$I$2:$I$434,MATCH(Data!B384,Sheet1!$B$2:$B$434,0))</f>
        <v>0</v>
      </c>
      <c r="GP384" s="5">
        <f>INDEX(Sheet1!$J$2:$J$434,MATCH(Data!B384,Sheet1!$B$2:$B$434,0))</f>
        <v>2</v>
      </c>
      <c r="GQ384" s="5">
        <v>4432838</v>
      </c>
      <c r="GR384" s="5">
        <v>146353</v>
      </c>
      <c r="GS384" s="5">
        <v>1177375</v>
      </c>
      <c r="GT384" s="5">
        <v>0</v>
      </c>
      <c r="GU384" s="5">
        <v>0</v>
      </c>
      <c r="GV384" s="5">
        <v>50000</v>
      </c>
      <c r="GW384" s="5">
        <v>76</v>
      </c>
    </row>
    <row r="385" spans="1:205" ht="12.75">
      <c r="A385" s="32">
        <v>238</v>
      </c>
      <c r="B385" s="32" t="s">
        <v>464</v>
      </c>
      <c r="C385" s="32">
        <v>3990145</v>
      </c>
      <c r="D385" s="32">
        <v>0</v>
      </c>
      <c r="E385" s="32">
        <v>49340</v>
      </c>
      <c r="F385" s="32">
        <v>0</v>
      </c>
      <c r="G385" s="32">
        <v>0</v>
      </c>
      <c r="H385" s="32">
        <v>5000</v>
      </c>
      <c r="I385" s="32">
        <v>0</v>
      </c>
      <c r="J385" s="32">
        <v>3977339</v>
      </c>
      <c r="K385" s="32">
        <v>0</v>
      </c>
      <c r="L385" s="32">
        <v>207367</v>
      </c>
      <c r="M385" s="32">
        <v>0</v>
      </c>
      <c r="N385" s="32">
        <v>0</v>
      </c>
      <c r="O385" s="32">
        <v>5000</v>
      </c>
      <c r="P385" s="32">
        <v>0</v>
      </c>
      <c r="Q385" s="32">
        <v>3934313</v>
      </c>
      <c r="R385" s="32">
        <v>0</v>
      </c>
      <c r="S385" s="32">
        <v>352743</v>
      </c>
      <c r="T385" s="32">
        <v>0</v>
      </c>
      <c r="U385" s="32">
        <v>0</v>
      </c>
      <c r="V385" s="32">
        <v>10000</v>
      </c>
      <c r="W385" s="32">
        <v>1020</v>
      </c>
      <c r="X385" s="32">
        <v>2706134</v>
      </c>
      <c r="Y385" s="32">
        <v>0</v>
      </c>
      <c r="Z385" s="32">
        <v>331600</v>
      </c>
      <c r="AA385" s="32">
        <v>0</v>
      </c>
      <c r="AB385" s="32">
        <v>0</v>
      </c>
      <c r="AC385" s="32">
        <v>39575</v>
      </c>
      <c r="AD385" s="32">
        <v>1193</v>
      </c>
      <c r="AE385" s="32">
        <v>2764699</v>
      </c>
      <c r="AF385" s="32">
        <v>0</v>
      </c>
      <c r="AG385" s="32">
        <v>564650</v>
      </c>
      <c r="AH385" s="32">
        <v>0</v>
      </c>
      <c r="AI385" s="32">
        <v>0</v>
      </c>
      <c r="AJ385" s="32">
        <v>50000</v>
      </c>
      <c r="AK385" s="32">
        <v>1087</v>
      </c>
      <c r="AL385" s="32">
        <v>2889357</v>
      </c>
      <c r="AM385" s="32">
        <v>0</v>
      </c>
      <c r="AN385" s="32">
        <v>671166</v>
      </c>
      <c r="AO385" s="32">
        <v>0</v>
      </c>
      <c r="AP385" s="32">
        <v>0</v>
      </c>
      <c r="AQ385" s="32">
        <v>50000</v>
      </c>
      <c r="AR385" s="32">
        <v>695</v>
      </c>
      <c r="AS385" s="32">
        <v>3067059</v>
      </c>
      <c r="AT385" s="32">
        <v>0</v>
      </c>
      <c r="AU385" s="32">
        <v>664226</v>
      </c>
      <c r="AV385" s="32">
        <v>0</v>
      </c>
      <c r="AW385" s="32">
        <v>0</v>
      </c>
      <c r="AX385" s="32">
        <v>58600</v>
      </c>
      <c r="AY385" s="32">
        <v>550.08</v>
      </c>
      <c r="AZ385" s="32">
        <v>3395049</v>
      </c>
      <c r="BA385" s="32">
        <v>51366</v>
      </c>
      <c r="BB385" s="32">
        <v>717057</v>
      </c>
      <c r="BC385" s="32">
        <v>0</v>
      </c>
      <c r="BD385" s="32">
        <v>0</v>
      </c>
      <c r="BE385" s="32">
        <v>58600</v>
      </c>
      <c r="BF385" s="32">
        <v>500</v>
      </c>
      <c r="BG385" s="32">
        <v>3731489</v>
      </c>
      <c r="BH385" s="32">
        <v>51372</v>
      </c>
      <c r="BI385" s="32">
        <v>714226</v>
      </c>
      <c r="BJ385" s="32">
        <v>0</v>
      </c>
      <c r="BK385" s="32">
        <v>0</v>
      </c>
      <c r="BL385" s="32">
        <v>157498</v>
      </c>
      <c r="BM385" s="32">
        <v>831</v>
      </c>
      <c r="BN385" s="32">
        <v>4462709</v>
      </c>
      <c r="BO385" s="32">
        <v>51372</v>
      </c>
      <c r="BP385" s="32">
        <v>743969</v>
      </c>
      <c r="BQ385" s="32">
        <v>0</v>
      </c>
      <c r="BR385" s="32">
        <v>0</v>
      </c>
      <c r="BS385" s="32">
        <v>201354</v>
      </c>
      <c r="BT385" s="32">
        <v>726</v>
      </c>
      <c r="BU385" s="32">
        <v>5072578</v>
      </c>
      <c r="BV385" s="32">
        <v>51372</v>
      </c>
      <c r="BW385" s="32">
        <v>770444</v>
      </c>
      <c r="BX385" s="32">
        <v>0</v>
      </c>
      <c r="BY385" s="32">
        <v>0</v>
      </c>
      <c r="BZ385" s="32">
        <v>278705</v>
      </c>
      <c r="CA385" s="32">
        <v>635</v>
      </c>
      <c r="CB385" s="32">
        <v>5675546</v>
      </c>
      <c r="CC385" s="32">
        <v>153476</v>
      </c>
      <c r="CD385" s="32">
        <v>766337</v>
      </c>
      <c r="CE385" s="32">
        <v>0</v>
      </c>
      <c r="CF385" s="32">
        <v>0</v>
      </c>
      <c r="CG385" s="32">
        <v>303875</v>
      </c>
      <c r="CH385" s="32">
        <v>635</v>
      </c>
      <c r="CI385" s="32">
        <v>6001603</v>
      </c>
      <c r="CJ385" s="32">
        <v>153476</v>
      </c>
      <c r="CK385" s="32">
        <v>799704</v>
      </c>
      <c r="CL385" s="32">
        <v>0</v>
      </c>
      <c r="CN385" s="32">
        <v>267386</v>
      </c>
      <c r="CO385" s="32">
        <v>1010</v>
      </c>
      <c r="CP385" s="32">
        <v>6806103</v>
      </c>
      <c r="CQ385" s="32">
        <v>153476</v>
      </c>
      <c r="CR385" s="32">
        <v>813645</v>
      </c>
      <c r="CS385" s="32">
        <v>0</v>
      </c>
      <c r="CU385" s="32">
        <v>288907</v>
      </c>
      <c r="CV385" s="32">
        <v>1073</v>
      </c>
      <c r="CW385" s="32">
        <v>7641262</v>
      </c>
      <c r="CX385" s="32">
        <v>153476</v>
      </c>
      <c r="CY385" s="32">
        <v>840640</v>
      </c>
      <c r="CZ385" s="32">
        <v>0</v>
      </c>
      <c r="DB385" s="32">
        <v>366041</v>
      </c>
      <c r="DC385" s="32">
        <v>1349</v>
      </c>
      <c r="DD385" s="32">
        <v>8432714</v>
      </c>
      <c r="DE385" s="32">
        <v>153476</v>
      </c>
      <c r="DF385" s="32">
        <v>868600</v>
      </c>
      <c r="DG385" s="32">
        <v>0</v>
      </c>
      <c r="DI385" s="32">
        <v>343394</v>
      </c>
      <c r="DJ385" s="32">
        <v>1000</v>
      </c>
      <c r="DK385" s="32">
        <v>8844742</v>
      </c>
      <c r="DL385" s="32">
        <v>153476</v>
      </c>
      <c r="DM385" s="32">
        <v>863456</v>
      </c>
      <c r="DN385" s="32">
        <v>0</v>
      </c>
      <c r="DP385" s="32">
        <v>350879</v>
      </c>
      <c r="DQ385" s="32">
        <v>1000</v>
      </c>
      <c r="DR385" s="32">
        <v>9437640</v>
      </c>
      <c r="DS385" s="32">
        <v>102104</v>
      </c>
      <c r="DT385" s="32">
        <v>862038</v>
      </c>
      <c r="DU385" s="32">
        <v>0</v>
      </c>
      <c r="DW385" s="32">
        <v>300000</v>
      </c>
      <c r="DX385" s="38">
        <v>1000</v>
      </c>
      <c r="DY385" s="36">
        <v>9149211</v>
      </c>
      <c r="DZ385" s="36">
        <v>102104</v>
      </c>
      <c r="EA385" s="38">
        <v>863114</v>
      </c>
      <c r="EB385" s="32">
        <v>0</v>
      </c>
      <c r="ED385" s="32">
        <v>312690</v>
      </c>
      <c r="EE385" s="32">
        <v>669</v>
      </c>
      <c r="EF385" s="32">
        <v>9262969</v>
      </c>
      <c r="EG385" s="32">
        <v>102104</v>
      </c>
      <c r="EH385" s="32">
        <v>875544</v>
      </c>
      <c r="EI385" s="32">
        <v>0</v>
      </c>
      <c r="EK385" s="32">
        <v>292773</v>
      </c>
      <c r="EL385" s="32">
        <v>1000</v>
      </c>
      <c r="EM385" s="32">
        <v>9584271</v>
      </c>
      <c r="EN385" s="32">
        <v>103906</v>
      </c>
      <c r="EO385" s="32">
        <v>878538</v>
      </c>
      <c r="EP385" s="32">
        <v>0</v>
      </c>
      <c r="ER385" s="32">
        <v>300000</v>
      </c>
      <c r="ES385" s="32">
        <v>1000</v>
      </c>
      <c r="ET385" s="32">
        <v>9337673</v>
      </c>
      <c r="EU385" s="32">
        <v>106094</v>
      </c>
      <c r="EV385" s="32">
        <v>884475</v>
      </c>
      <c r="EW385" s="32">
        <v>0</v>
      </c>
      <c r="EY385" s="32">
        <v>300000</v>
      </c>
      <c r="EZ385" s="32">
        <v>1000</v>
      </c>
      <c r="FA385" s="32">
        <v>8603013</v>
      </c>
      <c r="FB385" s="32">
        <v>214688</v>
      </c>
      <c r="FC385" s="32">
        <v>2089848</v>
      </c>
      <c r="FD385" s="32">
        <v>0</v>
      </c>
      <c r="FF385" s="32">
        <v>250000</v>
      </c>
      <c r="FH385" s="32">
        <v>8948700</v>
      </c>
      <c r="FI385" s="32">
        <v>216384</v>
      </c>
      <c r="FJ385" s="32">
        <v>1469744</v>
      </c>
      <c r="FK385" s="32">
        <v>0</v>
      </c>
      <c r="FM385" s="32">
        <v>300000</v>
      </c>
      <c r="FN385" s="32">
        <v>403</v>
      </c>
      <c r="FO385" s="5">
        <v>9280124</v>
      </c>
      <c r="FP385" s="5">
        <v>212832</v>
      </c>
      <c r="FQ385" s="5">
        <v>1096212</v>
      </c>
      <c r="FR385" s="5">
        <v>0</v>
      </c>
      <c r="FS385" s="5">
        <v>0</v>
      </c>
      <c r="FT385" s="5">
        <v>410000</v>
      </c>
      <c r="FU385" s="5">
        <v>0</v>
      </c>
      <c r="FV385" s="5">
        <v>9042443</v>
      </c>
      <c r="FW385" s="5">
        <v>214299</v>
      </c>
      <c r="FX385" s="5">
        <v>1096662</v>
      </c>
      <c r="FY385" s="5">
        <v>0</v>
      </c>
      <c r="FZ385" s="5">
        <v>0</v>
      </c>
      <c r="GA385" s="5">
        <v>410000</v>
      </c>
      <c r="GB385" s="5">
        <v>0</v>
      </c>
      <c r="GC385" s="5">
        <v>8757988</v>
      </c>
      <c r="GD385" s="5">
        <v>228135</v>
      </c>
      <c r="GE385" s="5">
        <v>1211813</v>
      </c>
      <c r="GF385" s="5">
        <v>0</v>
      </c>
      <c r="GG385" s="5">
        <v>0</v>
      </c>
      <c r="GH385" s="5">
        <v>569320</v>
      </c>
      <c r="GI385" s="5">
        <v>0</v>
      </c>
      <c r="GJ385" s="5">
        <f>INDEX(Sheet1!$D$2:$D$434,MATCH(Data!B385,Sheet1!$B$2:$B$434,0))</f>
        <v>8912149</v>
      </c>
      <c r="GK385" s="5">
        <f>INDEX(Sheet1!$E$2:$E$434,MATCH(Data!B385,Sheet1!$B$2:$B$434,0))</f>
        <v>111723</v>
      </c>
      <c r="GL385" s="5">
        <f>INDEX(Sheet1!$H$2:$H$434,MATCH(Data!B385,Sheet1!$B$2:$B$434,0))</f>
        <v>1197263</v>
      </c>
      <c r="GM385" s="5">
        <f>INDEX(Sheet1!$K$2:$K$434,MATCH(Data!B385,Sheet1!$B$2:$B$434,0))</f>
        <v>0</v>
      </c>
      <c r="GN385" s="5">
        <f>INDEX(Sheet1!$F$2:$F$434,MATCH(Data!B385,Sheet1!$B$2:$B$434,0))</f>
        <v>0</v>
      </c>
      <c r="GO385" s="5">
        <f>INDEX(Sheet1!$I$2:$I$434,MATCH(Data!B385,Sheet1!$B$2:$B$434,0))</f>
        <v>551578</v>
      </c>
      <c r="GP385" s="5">
        <f>INDEX(Sheet1!$J$2:$J$434,MATCH(Data!B385,Sheet1!$B$2:$B$434,0))</f>
        <v>0</v>
      </c>
      <c r="GQ385" s="5">
        <v>9137072</v>
      </c>
      <c r="GR385" s="5">
        <v>114182</v>
      </c>
      <c r="GS385" s="5">
        <v>1096212</v>
      </c>
      <c r="GT385" s="5">
        <v>0</v>
      </c>
      <c r="GU385" s="5">
        <v>0</v>
      </c>
      <c r="GV385" s="5">
        <v>551578</v>
      </c>
      <c r="GW385" s="5">
        <v>0</v>
      </c>
    </row>
    <row r="386" spans="1:205" ht="12.75">
      <c r="A386" s="32">
        <v>5866</v>
      </c>
      <c r="B386" s="32" t="s">
        <v>465</v>
      </c>
      <c r="C386" s="32">
        <v>2899145</v>
      </c>
      <c r="D386" s="32">
        <v>0</v>
      </c>
      <c r="E386" s="32">
        <v>28600</v>
      </c>
      <c r="F386" s="32">
        <v>0</v>
      </c>
      <c r="G386" s="32">
        <v>0</v>
      </c>
      <c r="H386" s="32">
        <v>33800</v>
      </c>
      <c r="I386" s="32">
        <v>0</v>
      </c>
      <c r="J386" s="32">
        <v>3138612</v>
      </c>
      <c r="K386" s="32">
        <v>0</v>
      </c>
      <c r="L386" s="32">
        <v>28500</v>
      </c>
      <c r="M386" s="32">
        <v>0</v>
      </c>
      <c r="N386" s="32">
        <v>0</v>
      </c>
      <c r="O386" s="32">
        <v>40605</v>
      </c>
      <c r="P386" s="32">
        <v>1833</v>
      </c>
      <c r="Q386" s="32">
        <v>3090728</v>
      </c>
      <c r="R386" s="32">
        <v>0</v>
      </c>
      <c r="S386" s="32">
        <v>28300</v>
      </c>
      <c r="T386" s="32">
        <v>0</v>
      </c>
      <c r="U386" s="32">
        <v>0</v>
      </c>
      <c r="V386" s="32">
        <v>46144</v>
      </c>
      <c r="W386" s="32">
        <v>976</v>
      </c>
      <c r="X386" s="32">
        <v>2481106</v>
      </c>
      <c r="Y386" s="32">
        <v>0</v>
      </c>
      <c r="Z386" s="32">
        <v>406101</v>
      </c>
      <c r="AA386" s="32">
        <v>0</v>
      </c>
      <c r="AB386" s="32">
        <v>0</v>
      </c>
      <c r="AC386" s="32">
        <v>46144</v>
      </c>
      <c r="AD386" s="32">
        <v>1467</v>
      </c>
      <c r="AE386" s="32">
        <v>2636113</v>
      </c>
      <c r="AF386" s="32">
        <v>0</v>
      </c>
      <c r="AG386" s="32">
        <v>469710</v>
      </c>
      <c r="AH386" s="32">
        <v>0</v>
      </c>
      <c r="AI386" s="32">
        <v>0</v>
      </c>
      <c r="AJ386" s="32">
        <v>46144</v>
      </c>
      <c r="AK386" s="32">
        <v>613</v>
      </c>
      <c r="AL386" s="32">
        <v>2836313</v>
      </c>
      <c r="AM386" s="32">
        <v>0</v>
      </c>
      <c r="AN386" s="32">
        <v>515500</v>
      </c>
      <c r="AO386" s="32">
        <v>0</v>
      </c>
      <c r="AP386" s="32">
        <v>0</v>
      </c>
      <c r="AQ386" s="32">
        <v>51144</v>
      </c>
      <c r="AR386" s="32">
        <v>2743</v>
      </c>
      <c r="AS386" s="32">
        <v>2985763</v>
      </c>
      <c r="AT386" s="32">
        <v>0</v>
      </c>
      <c r="AU386" s="32">
        <v>543000</v>
      </c>
      <c r="AV386" s="32">
        <v>0</v>
      </c>
      <c r="AW386" s="32">
        <v>0</v>
      </c>
      <c r="AX386" s="32">
        <v>51144</v>
      </c>
      <c r="AY386" s="32">
        <v>174</v>
      </c>
      <c r="AZ386" s="32">
        <v>3054423</v>
      </c>
      <c r="BA386" s="32">
        <v>0</v>
      </c>
      <c r="BB386" s="32">
        <v>545000</v>
      </c>
      <c r="BC386" s="32">
        <v>0</v>
      </c>
      <c r="BD386" s="32">
        <v>0</v>
      </c>
      <c r="BE386" s="32">
        <v>51144</v>
      </c>
      <c r="BF386" s="32">
        <v>1821</v>
      </c>
      <c r="BG386" s="32">
        <v>2956244</v>
      </c>
      <c r="BH386" s="32">
        <v>0</v>
      </c>
      <c r="BI386" s="32">
        <v>540000</v>
      </c>
      <c r="BJ386" s="32">
        <v>0</v>
      </c>
      <c r="BK386" s="32">
        <v>0</v>
      </c>
      <c r="BL386" s="32">
        <v>51144</v>
      </c>
      <c r="BM386" s="32">
        <v>111</v>
      </c>
      <c r="BN386" s="32">
        <v>3287072</v>
      </c>
      <c r="BO386" s="32">
        <v>0</v>
      </c>
      <c r="BP386" s="32">
        <v>883333</v>
      </c>
      <c r="BQ386" s="32">
        <v>0</v>
      </c>
      <c r="BR386" s="32">
        <v>0</v>
      </c>
      <c r="BS386" s="32">
        <v>51753</v>
      </c>
      <c r="BT386" s="32">
        <v>3718</v>
      </c>
      <c r="BU386" s="32">
        <v>3445324</v>
      </c>
      <c r="BV386" s="32">
        <v>0</v>
      </c>
      <c r="BW386" s="32">
        <v>1061000</v>
      </c>
      <c r="BX386" s="32">
        <v>0</v>
      </c>
      <c r="BY386" s="32">
        <v>0</v>
      </c>
      <c r="BZ386" s="32">
        <v>83312</v>
      </c>
      <c r="CA386" s="32">
        <v>23</v>
      </c>
      <c r="CB386" s="32">
        <v>3391297</v>
      </c>
      <c r="CC386" s="32">
        <v>0</v>
      </c>
      <c r="CD386" s="32">
        <v>1236244</v>
      </c>
      <c r="CE386" s="32">
        <v>0</v>
      </c>
      <c r="CF386" s="32">
        <v>0</v>
      </c>
      <c r="CG386" s="32">
        <v>90393</v>
      </c>
      <c r="CH386" s="32">
        <v>953</v>
      </c>
      <c r="CI386" s="32">
        <v>3317284</v>
      </c>
      <c r="CK386" s="32">
        <v>1245000</v>
      </c>
      <c r="CL386" s="32">
        <v>0</v>
      </c>
      <c r="CN386" s="32">
        <v>90393</v>
      </c>
      <c r="CO386" s="32">
        <v>599</v>
      </c>
      <c r="CP386" s="32">
        <v>3239649</v>
      </c>
      <c r="CR386" s="32">
        <v>1115000</v>
      </c>
      <c r="CS386" s="32">
        <v>0</v>
      </c>
      <c r="CU386" s="32">
        <v>97282</v>
      </c>
      <c r="CV386" s="32">
        <v>411</v>
      </c>
      <c r="CW386" s="32">
        <v>3540224</v>
      </c>
      <c r="CY386" s="32">
        <v>1165000</v>
      </c>
      <c r="CZ386" s="32">
        <v>0</v>
      </c>
      <c r="DB386" s="32">
        <v>105776</v>
      </c>
      <c r="DC386" s="32">
        <v>1356</v>
      </c>
      <c r="DD386" s="32">
        <v>3731833</v>
      </c>
      <c r="DF386" s="32">
        <v>1194011</v>
      </c>
      <c r="DG386" s="32">
        <v>0</v>
      </c>
      <c r="DI386" s="32">
        <v>110752</v>
      </c>
      <c r="DJ386" s="32">
        <v>1149</v>
      </c>
      <c r="DK386" s="32">
        <v>4022287</v>
      </c>
      <c r="DM386" s="32">
        <v>1191885</v>
      </c>
      <c r="DN386" s="32">
        <v>0</v>
      </c>
      <c r="DP386" s="32">
        <v>110424</v>
      </c>
      <c r="DQ386" s="32">
        <v>138</v>
      </c>
      <c r="DR386" s="32">
        <v>4454645</v>
      </c>
      <c r="DT386" s="32">
        <v>1193685</v>
      </c>
      <c r="DU386" s="32">
        <v>0</v>
      </c>
      <c r="DW386" s="32">
        <v>100596</v>
      </c>
      <c r="DX386" s="38">
        <v>331</v>
      </c>
      <c r="DY386" s="36">
        <v>4400933</v>
      </c>
      <c r="DZ386" s="37"/>
      <c r="EA386" s="38">
        <v>1190207</v>
      </c>
      <c r="EB386" s="32">
        <v>0</v>
      </c>
      <c r="ED386" s="32">
        <v>87275</v>
      </c>
      <c r="EE386" s="32">
        <v>1216</v>
      </c>
      <c r="EF386" s="32">
        <v>5049438</v>
      </c>
      <c r="EH386" s="32">
        <v>544071</v>
      </c>
      <c r="EI386" s="32">
        <v>0</v>
      </c>
      <c r="EK386" s="32">
        <v>87275</v>
      </c>
      <c r="EL386" s="32">
        <v>1710</v>
      </c>
      <c r="EM386" s="32">
        <v>5206337</v>
      </c>
      <c r="EO386" s="32">
        <v>725525</v>
      </c>
      <c r="EP386" s="32">
        <v>0</v>
      </c>
      <c r="ER386" s="32">
        <v>87275</v>
      </c>
      <c r="ES386" s="32">
        <v>170</v>
      </c>
      <c r="ET386" s="32">
        <v>5122339</v>
      </c>
      <c r="EV386" s="32">
        <v>654500</v>
      </c>
      <c r="EW386" s="32">
        <v>0</v>
      </c>
      <c r="EY386" s="32">
        <v>87275</v>
      </c>
      <c r="FA386" s="32">
        <v>5127558</v>
      </c>
      <c r="FC386" s="32">
        <v>642000</v>
      </c>
      <c r="FD386" s="32">
        <v>0</v>
      </c>
      <c r="FF386" s="32">
        <v>87275</v>
      </c>
      <c r="FH386" s="32">
        <v>4758009</v>
      </c>
      <c r="FJ386" s="32">
        <v>639000</v>
      </c>
      <c r="FK386" s="32">
        <v>0</v>
      </c>
      <c r="FL386" s="32"/>
      <c r="FM386" s="32">
        <v>58574</v>
      </c>
      <c r="FN386" s="32"/>
      <c r="FO386" s="5">
        <v>4454688</v>
      </c>
      <c r="FP386" s="5">
        <v>0</v>
      </c>
      <c r="FQ386" s="5">
        <v>640000</v>
      </c>
      <c r="FR386" s="5">
        <v>0</v>
      </c>
      <c r="FS386" s="5">
        <v>0</v>
      </c>
      <c r="FT386" s="5">
        <v>58468</v>
      </c>
      <c r="FU386" s="5">
        <v>0</v>
      </c>
      <c r="FV386" s="5">
        <v>4482951</v>
      </c>
      <c r="FW386" s="5">
        <v>0</v>
      </c>
      <c r="FX386" s="5">
        <v>875000</v>
      </c>
      <c r="FY386" s="5">
        <v>0</v>
      </c>
      <c r="FZ386" s="5">
        <v>0</v>
      </c>
      <c r="GA386" s="5">
        <v>60219</v>
      </c>
      <c r="GB386" s="5">
        <v>0</v>
      </c>
      <c r="GC386" s="5">
        <v>4613417</v>
      </c>
      <c r="GD386" s="5">
        <v>0</v>
      </c>
      <c r="GE386" s="5">
        <v>836000</v>
      </c>
      <c r="GF386" s="5">
        <v>0</v>
      </c>
      <c r="GG386" s="5">
        <v>0</v>
      </c>
      <c r="GH386" s="5">
        <v>57534</v>
      </c>
      <c r="GI386" s="5">
        <v>0</v>
      </c>
      <c r="GJ386" s="5">
        <f>INDEX(Sheet1!$D$2:$D$434,MATCH(Data!B386,Sheet1!$B$2:$B$434,0))</f>
        <v>4432225</v>
      </c>
      <c r="GK386" s="5">
        <f>INDEX(Sheet1!$E$2:$E$434,MATCH(Data!B386,Sheet1!$B$2:$B$434,0))</f>
        <v>0</v>
      </c>
      <c r="GL386" s="5">
        <f>INDEX(Sheet1!$H$2:$H$434,MATCH(Data!B386,Sheet1!$B$2:$B$434,0))</f>
        <v>886289</v>
      </c>
      <c r="GM386" s="5">
        <f>INDEX(Sheet1!$K$2:$K$434,MATCH(Data!B386,Sheet1!$B$2:$B$434,0))</f>
        <v>0</v>
      </c>
      <c r="GN386" s="5">
        <f>INDEX(Sheet1!$F$2:$F$434,MATCH(Data!B386,Sheet1!$B$2:$B$434,0))</f>
        <v>0</v>
      </c>
      <c r="GO386" s="5">
        <f>INDEX(Sheet1!$I$2:$I$434,MATCH(Data!B386,Sheet1!$B$2:$B$434,0))</f>
        <v>105000</v>
      </c>
      <c r="GP386" s="5">
        <f>INDEX(Sheet1!$J$2:$J$434,MATCH(Data!B386,Sheet1!$B$2:$B$434,0))</f>
        <v>0</v>
      </c>
      <c r="GQ386" s="5">
        <v>4075831</v>
      </c>
      <c r="GR386" s="5">
        <v>0</v>
      </c>
      <c r="GS386" s="5">
        <v>1192950</v>
      </c>
      <c r="GT386" s="5">
        <v>0</v>
      </c>
      <c r="GU386" s="5">
        <v>0</v>
      </c>
      <c r="GV386" s="5">
        <v>98465</v>
      </c>
      <c r="GW386" s="5">
        <v>0</v>
      </c>
    </row>
    <row r="387" spans="1:205" ht="12.75">
      <c r="A387" s="32">
        <v>5901</v>
      </c>
      <c r="B387" s="32" t="s">
        <v>466</v>
      </c>
      <c r="C387" s="32">
        <v>10571807</v>
      </c>
      <c r="D387" s="32">
        <v>0</v>
      </c>
      <c r="E387" s="32">
        <v>1915251</v>
      </c>
      <c r="F387" s="32">
        <v>0</v>
      </c>
      <c r="G387" s="32">
        <v>0</v>
      </c>
      <c r="H387" s="32">
        <v>0</v>
      </c>
      <c r="I387" s="32">
        <v>0</v>
      </c>
      <c r="J387" s="32">
        <v>10287924</v>
      </c>
      <c r="K387" s="32">
        <v>0</v>
      </c>
      <c r="L387" s="32">
        <v>2172483</v>
      </c>
      <c r="M387" s="32">
        <v>0</v>
      </c>
      <c r="N387" s="32">
        <v>534000</v>
      </c>
      <c r="O387" s="32">
        <v>0</v>
      </c>
      <c r="P387" s="32">
        <v>0</v>
      </c>
      <c r="Q387" s="32">
        <v>12496966</v>
      </c>
      <c r="R387" s="32">
        <v>0</v>
      </c>
      <c r="S387" s="32">
        <v>2959698</v>
      </c>
      <c r="T387" s="32">
        <v>0</v>
      </c>
      <c r="U387" s="32">
        <v>1000</v>
      </c>
      <c r="V387" s="32">
        <v>0</v>
      </c>
      <c r="W387" s="32">
        <v>0</v>
      </c>
      <c r="X387" s="32">
        <v>9516338</v>
      </c>
      <c r="Y387" s="32">
        <v>0</v>
      </c>
      <c r="Z387" s="32">
        <v>3158025</v>
      </c>
      <c r="AA387" s="32">
        <v>0</v>
      </c>
      <c r="AB387" s="32">
        <v>1000</v>
      </c>
      <c r="AC387" s="32">
        <v>0</v>
      </c>
      <c r="AD387" s="32">
        <v>0</v>
      </c>
      <c r="AE387" s="32">
        <v>9954949</v>
      </c>
      <c r="AF387" s="32">
        <v>0</v>
      </c>
      <c r="AG387" s="32">
        <v>3234915</v>
      </c>
      <c r="AH387" s="32">
        <v>0</v>
      </c>
      <c r="AI387" s="32">
        <v>1000</v>
      </c>
      <c r="AJ387" s="32">
        <v>0</v>
      </c>
      <c r="AK387" s="32">
        <v>0</v>
      </c>
      <c r="AL387" s="32">
        <v>11478104</v>
      </c>
      <c r="AM387" s="32">
        <v>0</v>
      </c>
      <c r="AN387" s="32">
        <v>3202174</v>
      </c>
      <c r="AO387" s="32">
        <v>0</v>
      </c>
      <c r="AP387" s="32">
        <v>1000</v>
      </c>
      <c r="AQ387" s="32">
        <v>0</v>
      </c>
      <c r="AR387" s="32">
        <v>0</v>
      </c>
      <c r="AS387" s="32">
        <v>11320910</v>
      </c>
      <c r="AT387" s="32">
        <v>0</v>
      </c>
      <c r="AU387" s="32">
        <v>4580520</v>
      </c>
      <c r="AV387" s="32">
        <v>0</v>
      </c>
      <c r="AW387" s="32">
        <v>1000</v>
      </c>
      <c r="AX387" s="32">
        <v>0</v>
      </c>
      <c r="AY387" s="32">
        <v>0</v>
      </c>
      <c r="AZ387" s="32">
        <v>13191673</v>
      </c>
      <c r="BA387" s="32">
        <v>0</v>
      </c>
      <c r="BB387" s="32">
        <v>4583758</v>
      </c>
      <c r="BC387" s="32">
        <v>0</v>
      </c>
      <c r="BD387" s="32">
        <v>1000</v>
      </c>
      <c r="BE387" s="32">
        <v>0</v>
      </c>
      <c r="BF387" s="32">
        <v>0</v>
      </c>
      <c r="BG387" s="32">
        <v>14543092</v>
      </c>
      <c r="BH387" s="32">
        <v>0</v>
      </c>
      <c r="BI387" s="32">
        <v>4569992</v>
      </c>
      <c r="BJ387" s="32">
        <v>0</v>
      </c>
      <c r="BK387" s="32">
        <v>1000</v>
      </c>
      <c r="BL387" s="32">
        <v>193246</v>
      </c>
      <c r="BM387" s="32">
        <v>19723</v>
      </c>
      <c r="BN387" s="32">
        <v>15836209</v>
      </c>
      <c r="BO387" s="32">
        <v>0</v>
      </c>
      <c r="BP387" s="32">
        <v>4349196</v>
      </c>
      <c r="BQ387" s="32">
        <v>0</v>
      </c>
      <c r="BR387" s="32">
        <v>1000</v>
      </c>
      <c r="BS387" s="32">
        <v>250325</v>
      </c>
      <c r="BT387" s="32">
        <v>8852</v>
      </c>
      <c r="BU387" s="32">
        <v>16838704</v>
      </c>
      <c r="BV387" s="32">
        <v>0</v>
      </c>
      <c r="BW387" s="32">
        <v>4347794</v>
      </c>
      <c r="BX387" s="32">
        <v>0</v>
      </c>
      <c r="BY387" s="32">
        <v>1000</v>
      </c>
      <c r="BZ387" s="32">
        <v>258740</v>
      </c>
      <c r="CA387" s="32">
        <v>15021</v>
      </c>
      <c r="CB387" s="32">
        <v>19964568</v>
      </c>
      <c r="CC387" s="32">
        <v>0</v>
      </c>
      <c r="CD387" s="32">
        <v>4173931</v>
      </c>
      <c r="CE387" s="32">
        <v>0</v>
      </c>
      <c r="CF387" s="32">
        <v>1000</v>
      </c>
      <c r="CG387" s="32">
        <v>271677</v>
      </c>
      <c r="CH387" s="32">
        <v>9742</v>
      </c>
      <c r="CI387" s="32">
        <v>20353555</v>
      </c>
      <c r="CK387" s="32">
        <v>5148265</v>
      </c>
      <c r="CL387" s="32">
        <v>0</v>
      </c>
      <c r="CM387" s="32">
        <v>1000</v>
      </c>
      <c r="CN387" s="32">
        <v>285261</v>
      </c>
      <c r="CO387" s="32">
        <v>14355</v>
      </c>
      <c r="CP387" s="32">
        <v>23288910</v>
      </c>
      <c r="CR387" s="32">
        <v>5205371</v>
      </c>
      <c r="CS387" s="32">
        <v>0</v>
      </c>
      <c r="CT387" s="32">
        <v>405832</v>
      </c>
      <c r="CU387" s="32">
        <v>293819</v>
      </c>
      <c r="CV387" s="32">
        <v>9026</v>
      </c>
      <c r="CW387" s="32">
        <v>23718443</v>
      </c>
      <c r="CY387" s="32">
        <v>5060629</v>
      </c>
      <c r="CZ387" s="32">
        <v>0</v>
      </c>
      <c r="DA387" s="32">
        <v>1000</v>
      </c>
      <c r="DB387" s="32">
        <v>308506</v>
      </c>
      <c r="DC387" s="32">
        <v>12231</v>
      </c>
      <c r="DD387" s="32">
        <v>25971209</v>
      </c>
      <c r="DF387" s="32">
        <v>5204050</v>
      </c>
      <c r="DG387" s="32">
        <v>0</v>
      </c>
      <c r="DH387" s="32">
        <v>168565</v>
      </c>
      <c r="DI387" s="32">
        <v>336306</v>
      </c>
      <c r="DJ387" s="32">
        <v>24469</v>
      </c>
      <c r="DK387" s="32">
        <v>27707648</v>
      </c>
      <c r="DM387" s="32">
        <v>4779227</v>
      </c>
      <c r="DN387" s="32">
        <v>0</v>
      </c>
      <c r="DO387" s="32">
        <v>1000</v>
      </c>
      <c r="DP387" s="32">
        <v>385546</v>
      </c>
      <c r="DQ387" s="32">
        <v>19416</v>
      </c>
      <c r="DR387" s="32">
        <v>28842010</v>
      </c>
      <c r="DT387" s="32">
        <v>3829078</v>
      </c>
      <c r="DU387" s="32">
        <v>0</v>
      </c>
      <c r="DV387" s="32">
        <v>786266</v>
      </c>
      <c r="DW387" s="32">
        <v>267112</v>
      </c>
      <c r="DX387" s="38">
        <v>29596</v>
      </c>
      <c r="DY387" s="36">
        <v>29366315</v>
      </c>
      <c r="DZ387" s="37"/>
      <c r="EA387" s="38">
        <v>4112003</v>
      </c>
      <c r="EB387" s="32">
        <v>0</v>
      </c>
      <c r="EC387" s="32">
        <v>1000</v>
      </c>
      <c r="ED387" s="32">
        <v>272112</v>
      </c>
      <c r="EE387" s="32">
        <v>39986</v>
      </c>
      <c r="EF387" s="32">
        <v>30214551</v>
      </c>
      <c r="EH387" s="32">
        <v>4052811</v>
      </c>
      <c r="EI387" s="32">
        <v>0</v>
      </c>
      <c r="EJ387" s="32">
        <v>1000</v>
      </c>
      <c r="EK387" s="32">
        <v>280275</v>
      </c>
      <c r="EL387" s="32">
        <v>16667</v>
      </c>
      <c r="EM387" s="32">
        <v>30362442</v>
      </c>
      <c r="EO387" s="32">
        <v>2765755</v>
      </c>
      <c r="EP387" s="32">
        <v>0</v>
      </c>
      <c r="EQ387" s="32">
        <v>1000</v>
      </c>
      <c r="ER387" s="32">
        <v>280275</v>
      </c>
      <c r="ES387" s="32">
        <v>22892</v>
      </c>
      <c r="ET387" s="32">
        <v>29273654</v>
      </c>
      <c r="EV387" s="32">
        <v>7375849</v>
      </c>
      <c r="EW387" s="32">
        <v>0</v>
      </c>
      <c r="EX387" s="32">
        <v>1000</v>
      </c>
      <c r="EY387" s="32">
        <v>280275</v>
      </c>
      <c r="FA387" s="32">
        <v>33193450</v>
      </c>
      <c r="FC387" s="32">
        <v>3810306</v>
      </c>
      <c r="FD387" s="32">
        <v>0</v>
      </c>
      <c r="FE387" s="32">
        <v>1000</v>
      </c>
      <c r="FF387" s="32">
        <v>280275</v>
      </c>
      <c r="FG387" s="32">
        <v>16667</v>
      </c>
      <c r="FH387" s="32">
        <v>32052590</v>
      </c>
      <c r="FI387" s="32"/>
      <c r="FJ387" s="32">
        <v>13687496</v>
      </c>
      <c r="FK387" s="32">
        <v>0</v>
      </c>
      <c r="FL387" s="32">
        <v>1000</v>
      </c>
      <c r="FM387" s="32">
        <v>299274</v>
      </c>
      <c r="FN387" s="32">
        <v>2897</v>
      </c>
      <c r="FO387" s="5">
        <v>36652157</v>
      </c>
      <c r="FP387" s="5">
        <v>0</v>
      </c>
      <c r="FQ387" s="5">
        <v>16140002</v>
      </c>
      <c r="FR387" s="5">
        <v>0</v>
      </c>
      <c r="FS387" s="5">
        <v>1000</v>
      </c>
      <c r="FT387" s="5">
        <v>455259</v>
      </c>
      <c r="FU387" s="5">
        <v>50775</v>
      </c>
      <c r="FV387" s="5">
        <v>40716605</v>
      </c>
      <c r="FW387" s="5">
        <v>0</v>
      </c>
      <c r="FX387" s="5">
        <v>15588108</v>
      </c>
      <c r="FY387" s="5">
        <v>0</v>
      </c>
      <c r="FZ387" s="5">
        <v>1000</v>
      </c>
      <c r="GA387" s="5">
        <v>495259</v>
      </c>
      <c r="GB387" s="5">
        <v>43812</v>
      </c>
      <c r="GC387" s="5">
        <v>42345009</v>
      </c>
      <c r="GD387" s="5">
        <v>0</v>
      </c>
      <c r="GE387" s="5">
        <v>18646150</v>
      </c>
      <c r="GF387" s="5">
        <v>0</v>
      </c>
      <c r="GG387" s="5">
        <v>1000</v>
      </c>
      <c r="GH387" s="5">
        <v>612301</v>
      </c>
      <c r="GI387" s="5">
        <v>4204</v>
      </c>
      <c r="GJ387" s="5">
        <f>INDEX(Sheet1!$D$2:$D$434,MATCH(Data!B387,Sheet1!$B$2:$B$434,0))</f>
        <v>46946727</v>
      </c>
      <c r="GK387" s="5">
        <f>INDEX(Sheet1!$E$2:$E$434,MATCH(Data!B387,Sheet1!$B$2:$B$434,0))</f>
        <v>0</v>
      </c>
      <c r="GL387" s="5">
        <f>INDEX(Sheet1!$H$2:$H$434,MATCH(Data!B387,Sheet1!$B$2:$B$434,0))</f>
        <v>17335525</v>
      </c>
      <c r="GM387" s="5">
        <f>INDEX(Sheet1!$K$2:$K$434,MATCH(Data!B387,Sheet1!$B$2:$B$434,0))</f>
        <v>0</v>
      </c>
      <c r="GN387" s="5">
        <f>INDEX(Sheet1!$F$2:$F$434,MATCH(Data!B387,Sheet1!$B$2:$B$434,0))</f>
        <v>1000</v>
      </c>
      <c r="GO387" s="5">
        <f>INDEX(Sheet1!$I$2:$I$434,MATCH(Data!B387,Sheet1!$B$2:$B$434,0))</f>
        <v>956638</v>
      </c>
      <c r="GP387" s="5">
        <f>INDEX(Sheet1!$J$2:$J$434,MATCH(Data!B387,Sheet1!$B$2:$B$434,0))</f>
        <v>27569</v>
      </c>
      <c r="GQ387" s="5">
        <v>44232327</v>
      </c>
      <c r="GR387" s="5">
        <v>0</v>
      </c>
      <c r="GS387" s="5">
        <v>19385615</v>
      </c>
      <c r="GT387" s="5">
        <v>0</v>
      </c>
      <c r="GU387" s="5">
        <v>1000</v>
      </c>
      <c r="GV387" s="5">
        <v>956638</v>
      </c>
      <c r="GW387" s="5">
        <v>40393</v>
      </c>
    </row>
    <row r="388" spans="1:205" ht="12.75">
      <c r="A388" s="32">
        <v>5985</v>
      </c>
      <c r="B388" s="32" t="s">
        <v>467</v>
      </c>
      <c r="C388" s="32">
        <v>3103669</v>
      </c>
      <c r="D388" s="32">
        <v>0</v>
      </c>
      <c r="E388" s="32">
        <v>233796</v>
      </c>
      <c r="F388" s="32">
        <v>0</v>
      </c>
      <c r="G388" s="32">
        <v>0</v>
      </c>
      <c r="H388" s="32">
        <v>0</v>
      </c>
      <c r="I388" s="32">
        <v>0</v>
      </c>
      <c r="J388" s="32">
        <v>2872963</v>
      </c>
      <c r="K388" s="32">
        <v>0</v>
      </c>
      <c r="L388" s="32">
        <v>495216</v>
      </c>
      <c r="M388" s="32">
        <v>0</v>
      </c>
      <c r="N388" s="32">
        <v>0</v>
      </c>
      <c r="O388" s="32">
        <v>0</v>
      </c>
      <c r="P388" s="32">
        <v>42.69</v>
      </c>
      <c r="Q388" s="32">
        <v>2824335</v>
      </c>
      <c r="R388" s="32">
        <v>0</v>
      </c>
      <c r="S388" s="32">
        <v>495216</v>
      </c>
      <c r="T388" s="32">
        <v>0</v>
      </c>
      <c r="U388" s="32">
        <v>0</v>
      </c>
      <c r="V388" s="32">
        <v>0</v>
      </c>
      <c r="W388" s="32">
        <v>217.14</v>
      </c>
      <c r="X388" s="32">
        <v>1888036</v>
      </c>
      <c r="Y388" s="32">
        <v>0</v>
      </c>
      <c r="Z388" s="32">
        <v>466120</v>
      </c>
      <c r="AA388" s="32">
        <v>0</v>
      </c>
      <c r="AB388" s="32">
        <v>0</v>
      </c>
      <c r="AC388" s="32">
        <v>0</v>
      </c>
      <c r="AD388" s="32">
        <v>0</v>
      </c>
      <c r="AE388" s="32">
        <v>1928623</v>
      </c>
      <c r="AF388" s="32">
        <v>0</v>
      </c>
      <c r="AG388" s="32">
        <v>466120</v>
      </c>
      <c r="AH388" s="32">
        <v>0</v>
      </c>
      <c r="AI388" s="32">
        <v>0</v>
      </c>
      <c r="AJ388" s="32">
        <v>0</v>
      </c>
      <c r="AK388" s="32">
        <v>0</v>
      </c>
      <c r="AL388" s="32">
        <v>2193346</v>
      </c>
      <c r="AM388" s="32">
        <v>0</v>
      </c>
      <c r="AN388" s="32">
        <v>483120</v>
      </c>
      <c r="AO388" s="32">
        <v>0</v>
      </c>
      <c r="AP388" s="32">
        <v>0</v>
      </c>
      <c r="AQ388" s="32">
        <v>0</v>
      </c>
      <c r="AR388" s="32">
        <v>0</v>
      </c>
      <c r="AS388" s="32">
        <v>1945776</v>
      </c>
      <c r="AT388" s="32">
        <v>24283</v>
      </c>
      <c r="AU388" s="32">
        <v>506047</v>
      </c>
      <c r="AV388" s="32">
        <v>0</v>
      </c>
      <c r="AW388" s="32">
        <v>0</v>
      </c>
      <c r="AX388" s="32">
        <v>0</v>
      </c>
      <c r="AY388" s="32">
        <v>1011</v>
      </c>
      <c r="AZ388" s="32">
        <v>2008252</v>
      </c>
      <c r="BA388" s="32">
        <v>29828</v>
      </c>
      <c r="BB388" s="32">
        <v>523028</v>
      </c>
      <c r="BC388" s="32">
        <v>0</v>
      </c>
      <c r="BD388" s="32">
        <v>0</v>
      </c>
      <c r="BE388" s="32">
        <v>0</v>
      </c>
      <c r="BF388" s="32">
        <v>0</v>
      </c>
      <c r="BG388" s="32">
        <v>2266284</v>
      </c>
      <c r="BH388" s="32">
        <v>48487</v>
      </c>
      <c r="BI388" s="32">
        <v>547825</v>
      </c>
      <c r="BJ388" s="32">
        <v>0</v>
      </c>
      <c r="BK388" s="32">
        <v>0</v>
      </c>
      <c r="BL388" s="32">
        <v>0</v>
      </c>
      <c r="BM388" s="32">
        <v>0</v>
      </c>
      <c r="BN388" s="32">
        <v>2252077</v>
      </c>
      <c r="BO388" s="32">
        <v>64391</v>
      </c>
      <c r="BP388" s="32">
        <v>565217</v>
      </c>
      <c r="BQ388" s="32">
        <v>0</v>
      </c>
      <c r="BR388" s="32">
        <v>0</v>
      </c>
      <c r="BS388" s="32">
        <v>0</v>
      </c>
      <c r="BT388" s="32">
        <v>248</v>
      </c>
      <c r="BU388" s="32">
        <v>2451011</v>
      </c>
      <c r="BV388" s="32">
        <v>67640</v>
      </c>
      <c r="BW388" s="32">
        <v>594884</v>
      </c>
      <c r="BX388" s="32">
        <v>0</v>
      </c>
      <c r="BY388" s="32">
        <v>0</v>
      </c>
      <c r="BZ388" s="32">
        <v>0</v>
      </c>
      <c r="CA388" s="32">
        <v>764</v>
      </c>
      <c r="CB388" s="32">
        <v>2350106</v>
      </c>
      <c r="CC388" s="32">
        <v>189881</v>
      </c>
      <c r="CD388" s="32">
        <v>602044</v>
      </c>
      <c r="CE388" s="32">
        <v>0</v>
      </c>
      <c r="CF388" s="32">
        <v>0</v>
      </c>
      <c r="CG388" s="32">
        <v>0</v>
      </c>
      <c r="CH388" s="32">
        <v>611</v>
      </c>
      <c r="CI388" s="32">
        <v>2873144</v>
      </c>
      <c r="CJ388" s="32">
        <v>150474</v>
      </c>
      <c r="CK388" s="32">
        <v>1099524</v>
      </c>
      <c r="CL388" s="32">
        <v>0</v>
      </c>
      <c r="CO388" s="32">
        <v>943</v>
      </c>
      <c r="CP388" s="32">
        <v>2590686</v>
      </c>
      <c r="CQ388" s="32">
        <v>167757</v>
      </c>
      <c r="CR388" s="32">
        <v>1181570</v>
      </c>
      <c r="CS388" s="32">
        <v>0</v>
      </c>
      <c r="CV388" s="32">
        <v>3669</v>
      </c>
      <c r="CW388" s="32">
        <v>2852141</v>
      </c>
      <c r="CX388" s="32">
        <v>141455</v>
      </c>
      <c r="CY388" s="32">
        <v>1322998</v>
      </c>
      <c r="CZ388" s="32">
        <v>0</v>
      </c>
      <c r="DC388" s="32">
        <v>2155</v>
      </c>
      <c r="DD388" s="32">
        <v>3264649</v>
      </c>
      <c r="DE388" s="32">
        <v>216762</v>
      </c>
      <c r="DF388" s="32">
        <v>1382463</v>
      </c>
      <c r="DG388" s="32">
        <v>0</v>
      </c>
      <c r="DK388" s="32">
        <v>3777944</v>
      </c>
      <c r="DL388" s="32">
        <v>118920</v>
      </c>
      <c r="DM388" s="32">
        <v>1423156</v>
      </c>
      <c r="DN388" s="32">
        <v>0</v>
      </c>
      <c r="DR388" s="32">
        <v>3948212</v>
      </c>
      <c r="DS388" s="32">
        <v>116520</v>
      </c>
      <c r="DT388" s="32">
        <v>1422356</v>
      </c>
      <c r="DU388" s="32">
        <v>0</v>
      </c>
      <c r="DX388" s="35"/>
      <c r="DY388" s="36">
        <v>4062777</v>
      </c>
      <c r="DZ388" s="36">
        <v>119000</v>
      </c>
      <c r="EA388" s="38">
        <v>1409650</v>
      </c>
      <c r="EB388" s="32">
        <v>0</v>
      </c>
      <c r="EF388" s="32">
        <v>4394031</v>
      </c>
      <c r="EG388" s="32">
        <v>121240</v>
      </c>
      <c r="EH388" s="32">
        <v>1187825</v>
      </c>
      <c r="EI388" s="32">
        <v>0</v>
      </c>
      <c r="EM388" s="32">
        <v>4180939</v>
      </c>
      <c r="EN388" s="32">
        <v>168265</v>
      </c>
      <c r="EO388" s="32">
        <v>1302176</v>
      </c>
      <c r="EP388" s="32">
        <v>0</v>
      </c>
      <c r="ET388" s="32">
        <v>4122745</v>
      </c>
      <c r="EU388" s="32">
        <v>160150</v>
      </c>
      <c r="EV388" s="32">
        <v>1202138</v>
      </c>
      <c r="EW388" s="32">
        <v>0</v>
      </c>
      <c r="FA388" s="32">
        <v>4159716</v>
      </c>
      <c r="FB388" s="32">
        <v>138261</v>
      </c>
      <c r="FC388" s="32">
        <v>798775</v>
      </c>
      <c r="FD388" s="32">
        <v>0</v>
      </c>
      <c r="FH388" s="32">
        <v>4000434</v>
      </c>
      <c r="FI388" s="32">
        <v>111890</v>
      </c>
      <c r="FJ388" s="32">
        <v>985125</v>
      </c>
      <c r="FK388" s="32">
        <v>0</v>
      </c>
      <c r="FO388" s="5">
        <v>4265050</v>
      </c>
      <c r="FP388" s="5">
        <v>110465</v>
      </c>
      <c r="FQ388" s="5">
        <v>801175</v>
      </c>
      <c r="FR388" s="5">
        <v>0</v>
      </c>
      <c r="FS388" s="5">
        <v>0</v>
      </c>
      <c r="FT388" s="5">
        <v>45000</v>
      </c>
      <c r="FU388" s="5">
        <v>0</v>
      </c>
      <c r="FV388" s="5">
        <v>4011946</v>
      </c>
      <c r="FW388" s="5">
        <v>113719</v>
      </c>
      <c r="FX388" s="5">
        <v>1051025</v>
      </c>
      <c r="FY388" s="5">
        <v>0</v>
      </c>
      <c r="FZ388" s="5">
        <v>0</v>
      </c>
      <c r="GA388" s="5">
        <v>45000</v>
      </c>
      <c r="GB388" s="5">
        <v>0</v>
      </c>
      <c r="GC388" s="5">
        <v>4367530</v>
      </c>
      <c r="GD388" s="5">
        <v>111619</v>
      </c>
      <c r="GE388" s="5">
        <v>802376</v>
      </c>
      <c r="GF388" s="5">
        <v>0</v>
      </c>
      <c r="GG388" s="5">
        <v>0</v>
      </c>
      <c r="GH388" s="5">
        <v>45000</v>
      </c>
      <c r="GI388" s="5">
        <v>0</v>
      </c>
      <c r="GJ388" s="5">
        <f>INDEX(Sheet1!$D$2:$D$434,MATCH(Data!B388,Sheet1!$B$2:$B$434,0))</f>
        <v>4444860</v>
      </c>
      <c r="GK388" s="5">
        <f>INDEX(Sheet1!$E$2:$E$434,MATCH(Data!B388,Sheet1!$B$2:$B$434,0))</f>
        <v>109230</v>
      </c>
      <c r="GL388" s="5">
        <f>INDEX(Sheet1!$H$2:$H$434,MATCH(Data!B388,Sheet1!$B$2:$B$434,0))</f>
        <v>727435</v>
      </c>
      <c r="GM388" s="5">
        <f>INDEX(Sheet1!$K$2:$K$434,MATCH(Data!B388,Sheet1!$B$2:$B$434,0))</f>
        <v>0</v>
      </c>
      <c r="GN388" s="5">
        <f>INDEX(Sheet1!$F$2:$F$434,MATCH(Data!B388,Sheet1!$B$2:$B$434,0))</f>
        <v>0</v>
      </c>
      <c r="GO388" s="5">
        <f>INDEX(Sheet1!$I$2:$I$434,MATCH(Data!B388,Sheet1!$B$2:$B$434,0))</f>
        <v>45000</v>
      </c>
      <c r="GP388" s="5">
        <f>INDEX(Sheet1!$J$2:$J$434,MATCH(Data!B388,Sheet1!$B$2:$B$434,0))</f>
        <v>0</v>
      </c>
      <c r="GQ388" s="5">
        <v>4494409</v>
      </c>
      <c r="GR388" s="5">
        <v>111485</v>
      </c>
      <c r="GS388" s="5">
        <v>739625</v>
      </c>
      <c r="GT388" s="5">
        <v>0</v>
      </c>
      <c r="GU388" s="5">
        <v>0</v>
      </c>
      <c r="GV388" s="5">
        <v>150000</v>
      </c>
      <c r="GW388" s="5">
        <v>0</v>
      </c>
    </row>
    <row r="389" spans="1:205" ht="12.75">
      <c r="A389" s="32">
        <v>5992</v>
      </c>
      <c r="B389" s="32" t="s">
        <v>468</v>
      </c>
      <c r="C389" s="32">
        <v>2503176</v>
      </c>
      <c r="D389" s="32">
        <v>0</v>
      </c>
      <c r="E389" s="32">
        <v>132827</v>
      </c>
      <c r="F389" s="32">
        <v>0</v>
      </c>
      <c r="G389" s="32">
        <v>0</v>
      </c>
      <c r="H389" s="32">
        <v>0</v>
      </c>
      <c r="I389" s="32">
        <v>0</v>
      </c>
      <c r="J389" s="32">
        <v>2451378</v>
      </c>
      <c r="K389" s="32">
        <v>0</v>
      </c>
      <c r="L389" s="32">
        <v>147046</v>
      </c>
      <c r="M389" s="32">
        <v>0</v>
      </c>
      <c r="N389" s="32">
        <v>0</v>
      </c>
      <c r="O389" s="32">
        <v>0</v>
      </c>
      <c r="P389" s="32">
        <v>1653.03</v>
      </c>
      <c r="Q389" s="32">
        <v>2452010</v>
      </c>
      <c r="R389" s="32">
        <v>0</v>
      </c>
      <c r="S389" s="32">
        <v>132241</v>
      </c>
      <c r="T389" s="32">
        <v>0</v>
      </c>
      <c r="U389" s="32">
        <v>0</v>
      </c>
      <c r="V389" s="32">
        <v>0</v>
      </c>
      <c r="W389" s="32">
        <v>1412</v>
      </c>
      <c r="X389" s="32">
        <v>1901053</v>
      </c>
      <c r="Y389" s="32">
        <v>0</v>
      </c>
      <c r="Z389" s="32">
        <v>134133</v>
      </c>
      <c r="AA389" s="32">
        <v>0</v>
      </c>
      <c r="AB389" s="32">
        <v>0</v>
      </c>
      <c r="AC389" s="32">
        <v>0</v>
      </c>
      <c r="AD389" s="32">
        <v>5428</v>
      </c>
      <c r="AE389" s="32">
        <v>2013267</v>
      </c>
      <c r="AF389" s="32">
        <v>0</v>
      </c>
      <c r="AG389" s="32">
        <v>360570</v>
      </c>
      <c r="AH389" s="32">
        <v>0</v>
      </c>
      <c r="AI389" s="32">
        <v>0</v>
      </c>
      <c r="AJ389" s="32">
        <v>0</v>
      </c>
      <c r="AK389" s="32">
        <v>209</v>
      </c>
      <c r="AL389" s="32">
        <v>2335276</v>
      </c>
      <c r="AM389" s="32">
        <v>6355</v>
      </c>
      <c r="AN389" s="32">
        <v>417156</v>
      </c>
      <c r="AO389" s="32">
        <v>0</v>
      </c>
      <c r="AP389" s="32">
        <v>0</v>
      </c>
      <c r="AQ389" s="32">
        <v>0</v>
      </c>
      <c r="AR389" s="32">
        <v>2570</v>
      </c>
      <c r="AS389" s="32">
        <v>2347222</v>
      </c>
      <c r="AT389" s="32">
        <v>6355</v>
      </c>
      <c r="AU389" s="32">
        <v>370999</v>
      </c>
      <c r="AV389" s="32">
        <v>0</v>
      </c>
      <c r="AW389" s="32">
        <v>0</v>
      </c>
      <c r="AX389" s="32">
        <v>0</v>
      </c>
      <c r="AY389" s="32">
        <v>0</v>
      </c>
      <c r="AZ389" s="32">
        <v>2765751</v>
      </c>
      <c r="BA389" s="32">
        <v>24155</v>
      </c>
      <c r="BB389" s="32">
        <v>385648</v>
      </c>
      <c r="BC389" s="32">
        <v>0</v>
      </c>
      <c r="BD389" s="32">
        <v>0</v>
      </c>
      <c r="BE389" s="32">
        <v>0</v>
      </c>
      <c r="BF389" s="32">
        <v>0</v>
      </c>
      <c r="BG389" s="32">
        <v>3155229</v>
      </c>
      <c r="BH389" s="32">
        <v>24155</v>
      </c>
      <c r="BI389" s="32">
        <v>383286</v>
      </c>
      <c r="BJ389" s="32">
        <v>0</v>
      </c>
      <c r="BK389" s="32">
        <v>0</v>
      </c>
      <c r="BL389" s="32">
        <v>0</v>
      </c>
      <c r="BM389" s="32">
        <v>0</v>
      </c>
      <c r="BN389" s="32">
        <v>3439813</v>
      </c>
      <c r="BO389" s="32">
        <v>24155</v>
      </c>
      <c r="BP389" s="32">
        <v>360439</v>
      </c>
      <c r="BQ389" s="32">
        <v>0</v>
      </c>
      <c r="BR389" s="32">
        <v>0</v>
      </c>
      <c r="BS389" s="32">
        <v>0</v>
      </c>
      <c r="BT389" s="32">
        <v>0</v>
      </c>
      <c r="BU389" s="32">
        <v>3712388</v>
      </c>
      <c r="BV389" s="32">
        <v>24155</v>
      </c>
      <c r="BW389" s="32">
        <v>262802</v>
      </c>
      <c r="BX389" s="32">
        <v>0</v>
      </c>
      <c r="BY389" s="32">
        <v>0</v>
      </c>
      <c r="BZ389" s="32">
        <v>0</v>
      </c>
      <c r="CA389" s="32">
        <v>0</v>
      </c>
      <c r="CB389" s="32">
        <v>3998292</v>
      </c>
      <c r="CC389" s="32">
        <v>0</v>
      </c>
      <c r="CD389" s="32">
        <v>243849</v>
      </c>
      <c r="CE389" s="32">
        <v>0</v>
      </c>
      <c r="CF389" s="32">
        <v>0</v>
      </c>
      <c r="CG389" s="32">
        <v>0</v>
      </c>
      <c r="CH389" s="32">
        <v>336</v>
      </c>
      <c r="CI389" s="32">
        <v>4324482</v>
      </c>
      <c r="CK389" s="32">
        <v>226050</v>
      </c>
      <c r="CL389" s="32">
        <v>0</v>
      </c>
      <c r="CO389" s="32">
        <v>0</v>
      </c>
      <c r="CP389" s="32">
        <v>4557538</v>
      </c>
      <c r="CR389" s="32">
        <v>243000</v>
      </c>
      <c r="CS389" s="32">
        <v>0</v>
      </c>
      <c r="CV389" s="32">
        <v>131.47</v>
      </c>
      <c r="CW389" s="32">
        <v>4726290</v>
      </c>
      <c r="CY389" s="32">
        <v>245765</v>
      </c>
      <c r="CZ389" s="32">
        <v>0</v>
      </c>
      <c r="DC389" s="32">
        <v>96.2</v>
      </c>
      <c r="DD389" s="32">
        <v>4838937</v>
      </c>
      <c r="DF389" s="32">
        <v>237660</v>
      </c>
      <c r="DG389" s="32">
        <v>0</v>
      </c>
      <c r="DK389" s="32">
        <v>4892923</v>
      </c>
      <c r="DM389" s="32">
        <v>242860</v>
      </c>
      <c r="DN389" s="32">
        <v>0</v>
      </c>
      <c r="DR389" s="32">
        <v>5048109</v>
      </c>
      <c r="DT389" s="32">
        <v>245521</v>
      </c>
      <c r="DU389" s="32">
        <v>0</v>
      </c>
      <c r="DX389" s="35"/>
      <c r="DY389" s="36">
        <v>4581418</v>
      </c>
      <c r="DZ389" s="37"/>
      <c r="EA389" s="38">
        <v>697888</v>
      </c>
      <c r="EB389" s="32">
        <v>0</v>
      </c>
      <c r="EF389" s="32">
        <v>4373434</v>
      </c>
      <c r="EH389" s="32">
        <v>674546</v>
      </c>
      <c r="EI389" s="32">
        <v>0</v>
      </c>
      <c r="EM389" s="32">
        <v>4428871</v>
      </c>
      <c r="EP389" s="32">
        <v>0</v>
      </c>
      <c r="ET389" s="32">
        <v>5017764</v>
      </c>
      <c r="EW389" s="32">
        <v>0</v>
      </c>
      <c r="FA389" s="32">
        <v>4814825</v>
      </c>
      <c r="FD389" s="32">
        <v>0</v>
      </c>
      <c r="FH389" s="32">
        <v>4772906</v>
      </c>
      <c r="FI389" s="32"/>
      <c r="FK389" s="32">
        <v>0</v>
      </c>
      <c r="FN389" s="32"/>
      <c r="FO389" s="5">
        <v>5828888</v>
      </c>
      <c r="FP389" s="5">
        <v>0</v>
      </c>
      <c r="FQ389" s="5">
        <v>0</v>
      </c>
      <c r="FR389" s="5">
        <v>0</v>
      </c>
      <c r="FS389" s="5">
        <v>0</v>
      </c>
      <c r="FT389" s="5">
        <v>0</v>
      </c>
      <c r="FU389" s="5">
        <v>0</v>
      </c>
      <c r="FV389" s="5">
        <v>5545003</v>
      </c>
      <c r="FW389" s="5">
        <v>0</v>
      </c>
      <c r="FX389" s="5">
        <v>0</v>
      </c>
      <c r="FY389" s="5">
        <v>0</v>
      </c>
      <c r="FZ389" s="5">
        <v>0</v>
      </c>
      <c r="GA389" s="5">
        <v>0</v>
      </c>
      <c r="GB389" s="5">
        <v>0</v>
      </c>
      <c r="GC389" s="5">
        <v>5498279</v>
      </c>
      <c r="GD389" s="5">
        <v>0</v>
      </c>
      <c r="GE389" s="5">
        <v>0</v>
      </c>
      <c r="GF389" s="5">
        <v>0</v>
      </c>
      <c r="GG389" s="5">
        <v>0</v>
      </c>
      <c r="GH389" s="5">
        <v>30000</v>
      </c>
      <c r="GI389" s="5">
        <v>0</v>
      </c>
      <c r="GJ389" s="5">
        <f>INDEX(Sheet1!$D$2:$D$434,MATCH(Data!B389,Sheet1!$B$2:$B$434,0))</f>
        <v>5637588</v>
      </c>
      <c r="GK389" s="5">
        <f>INDEX(Sheet1!$E$2:$E$434,MATCH(Data!B389,Sheet1!$B$2:$B$434,0))</f>
        <v>0</v>
      </c>
      <c r="GL389" s="5">
        <f>INDEX(Sheet1!$H$2:$H$434,MATCH(Data!B389,Sheet1!$B$2:$B$434,0))</f>
        <v>0</v>
      </c>
      <c r="GM389" s="5">
        <f>INDEX(Sheet1!$K$2:$K$434,MATCH(Data!B389,Sheet1!$B$2:$B$434,0))</f>
        <v>0</v>
      </c>
      <c r="GN389" s="5">
        <f>INDEX(Sheet1!$F$2:$F$434,MATCH(Data!B389,Sheet1!$B$2:$B$434,0))</f>
        <v>0</v>
      </c>
      <c r="GO389" s="5">
        <f>INDEX(Sheet1!$I$2:$I$434,MATCH(Data!B389,Sheet1!$B$2:$B$434,0))</f>
        <v>30000</v>
      </c>
      <c r="GP389" s="5">
        <f>INDEX(Sheet1!$J$2:$J$434,MATCH(Data!B389,Sheet1!$B$2:$B$434,0))</f>
        <v>0</v>
      </c>
      <c r="GQ389" s="5">
        <v>5495955</v>
      </c>
      <c r="GR389" s="5">
        <v>0</v>
      </c>
      <c r="GS389" s="5">
        <v>0</v>
      </c>
      <c r="GT389" s="5">
        <v>0</v>
      </c>
      <c r="GU389" s="5">
        <v>0</v>
      </c>
      <c r="GV389" s="5">
        <v>30000</v>
      </c>
      <c r="GW389" s="5">
        <v>0</v>
      </c>
    </row>
    <row r="390" spans="1:205" ht="12.75">
      <c r="A390" s="32">
        <v>6022</v>
      </c>
      <c r="B390" s="32" t="s">
        <v>469</v>
      </c>
      <c r="C390" s="32">
        <v>1588138</v>
      </c>
      <c r="D390" s="32">
        <v>0</v>
      </c>
      <c r="E390" s="32">
        <v>13125</v>
      </c>
      <c r="F390" s="32">
        <v>0</v>
      </c>
      <c r="G390" s="32">
        <v>0</v>
      </c>
      <c r="H390" s="32">
        <v>0</v>
      </c>
      <c r="I390" s="32">
        <v>0</v>
      </c>
      <c r="J390" s="32">
        <v>1542890</v>
      </c>
      <c r="K390" s="32">
        <v>0</v>
      </c>
      <c r="L390" s="32">
        <v>12500</v>
      </c>
      <c r="M390" s="32">
        <v>0</v>
      </c>
      <c r="N390" s="32">
        <v>0</v>
      </c>
      <c r="O390" s="32">
        <v>0</v>
      </c>
      <c r="P390" s="32">
        <v>0</v>
      </c>
      <c r="Q390" s="32">
        <v>1551410</v>
      </c>
      <c r="R390" s="32">
        <v>5308</v>
      </c>
      <c r="S390" s="32">
        <v>11880</v>
      </c>
      <c r="T390" s="32">
        <v>0</v>
      </c>
      <c r="U390" s="32">
        <v>0</v>
      </c>
      <c r="V390" s="32">
        <v>0</v>
      </c>
      <c r="W390" s="32">
        <v>0</v>
      </c>
      <c r="X390" s="32">
        <v>1004327</v>
      </c>
      <c r="Y390" s="32">
        <v>83300</v>
      </c>
      <c r="Z390" s="32">
        <v>11250</v>
      </c>
      <c r="AA390" s="32">
        <v>0</v>
      </c>
      <c r="AB390" s="32">
        <v>0</v>
      </c>
      <c r="AC390" s="32">
        <v>0</v>
      </c>
      <c r="AD390" s="32">
        <v>266</v>
      </c>
      <c r="AE390" s="32">
        <v>1153204</v>
      </c>
      <c r="AF390" s="32">
        <v>64526</v>
      </c>
      <c r="AG390" s="32">
        <v>340225</v>
      </c>
      <c r="AH390" s="32">
        <v>0</v>
      </c>
      <c r="AI390" s="32">
        <v>0</v>
      </c>
      <c r="AJ390" s="32">
        <v>0</v>
      </c>
      <c r="AK390" s="32">
        <v>0</v>
      </c>
      <c r="AL390" s="32">
        <v>1049711</v>
      </c>
      <c r="AM390" s="32">
        <v>66566</v>
      </c>
      <c r="AN390" s="32">
        <v>446110</v>
      </c>
      <c r="AO390" s="32">
        <v>0</v>
      </c>
      <c r="AP390" s="32">
        <v>0</v>
      </c>
      <c r="AQ390" s="32">
        <v>0</v>
      </c>
      <c r="AR390" s="32">
        <v>1101</v>
      </c>
      <c r="AS390" s="32">
        <v>770039</v>
      </c>
      <c r="AT390" s="32">
        <v>0</v>
      </c>
      <c r="AU390" s="32">
        <v>436784</v>
      </c>
      <c r="AV390" s="32">
        <v>0</v>
      </c>
      <c r="AW390" s="32">
        <v>0</v>
      </c>
      <c r="AX390" s="32">
        <v>0</v>
      </c>
      <c r="AY390" s="32">
        <v>70</v>
      </c>
      <c r="AZ390" s="32">
        <v>959944</v>
      </c>
      <c r="BA390" s="32">
        <v>0</v>
      </c>
      <c r="BB390" s="32">
        <v>453000</v>
      </c>
      <c r="BC390" s="32">
        <v>0</v>
      </c>
      <c r="BD390" s="32">
        <v>0</v>
      </c>
      <c r="BE390" s="32">
        <v>0</v>
      </c>
      <c r="BF390" s="32">
        <v>1804</v>
      </c>
      <c r="BG390" s="32">
        <v>1080867</v>
      </c>
      <c r="BH390" s="32">
        <v>0</v>
      </c>
      <c r="BI390" s="32">
        <v>444060</v>
      </c>
      <c r="BJ390" s="32">
        <v>0</v>
      </c>
      <c r="BK390" s="32">
        <v>0</v>
      </c>
      <c r="BL390" s="32">
        <v>0</v>
      </c>
      <c r="BM390" s="32">
        <v>3629</v>
      </c>
      <c r="BN390" s="32">
        <v>1077814</v>
      </c>
      <c r="BO390" s="32">
        <v>0</v>
      </c>
      <c r="BP390" s="32">
        <v>442473</v>
      </c>
      <c r="BQ390" s="32">
        <v>0</v>
      </c>
      <c r="BR390" s="32">
        <v>0</v>
      </c>
      <c r="BS390" s="32">
        <v>0</v>
      </c>
      <c r="BT390" s="32">
        <v>1943</v>
      </c>
      <c r="BU390" s="32">
        <v>1149749</v>
      </c>
      <c r="BV390" s="32">
        <v>0</v>
      </c>
      <c r="BW390" s="32">
        <v>441135</v>
      </c>
      <c r="BX390" s="32">
        <v>0</v>
      </c>
      <c r="BY390" s="32">
        <v>0</v>
      </c>
      <c r="BZ390" s="32">
        <v>0</v>
      </c>
      <c r="CA390" s="32">
        <v>0</v>
      </c>
      <c r="CB390" s="32">
        <v>1215226</v>
      </c>
      <c r="CC390" s="32">
        <v>0</v>
      </c>
      <c r="CD390" s="32">
        <v>446231.25</v>
      </c>
      <c r="CE390" s="32">
        <v>0</v>
      </c>
      <c r="CF390" s="32">
        <v>0</v>
      </c>
      <c r="CG390" s="32">
        <v>0</v>
      </c>
      <c r="CH390" s="32">
        <v>9579</v>
      </c>
      <c r="CI390" s="32">
        <v>1137785</v>
      </c>
      <c r="CK390" s="32">
        <v>446095</v>
      </c>
      <c r="CL390" s="32">
        <v>0</v>
      </c>
      <c r="CO390" s="32">
        <v>326</v>
      </c>
      <c r="CP390" s="32">
        <v>1346407</v>
      </c>
      <c r="CR390" s="32">
        <v>453325</v>
      </c>
      <c r="CS390" s="32">
        <v>0</v>
      </c>
      <c r="CV390" s="32">
        <v>481</v>
      </c>
      <c r="CW390" s="32">
        <v>1461442</v>
      </c>
      <c r="CY390" s="32">
        <v>381963</v>
      </c>
      <c r="CZ390" s="32">
        <v>0</v>
      </c>
      <c r="DC390" s="32">
        <v>88</v>
      </c>
      <c r="DD390" s="32">
        <v>1642265</v>
      </c>
      <c r="DF390" s="32">
        <v>362938</v>
      </c>
      <c r="DG390" s="32">
        <v>0</v>
      </c>
      <c r="DJ390" s="32">
        <v>13069</v>
      </c>
      <c r="DK390" s="32">
        <v>1912744</v>
      </c>
      <c r="DM390" s="32">
        <v>338800</v>
      </c>
      <c r="DN390" s="32">
        <v>0</v>
      </c>
      <c r="DQ390" s="32">
        <v>259.07</v>
      </c>
      <c r="DR390" s="32">
        <v>1888778</v>
      </c>
      <c r="DT390" s="32">
        <v>104189.91</v>
      </c>
      <c r="DU390" s="32">
        <v>0</v>
      </c>
      <c r="DX390" s="38">
        <v>300.63</v>
      </c>
      <c r="DY390" s="36">
        <v>1884482</v>
      </c>
      <c r="DZ390" s="36">
        <v>37146</v>
      </c>
      <c r="EA390" s="35"/>
      <c r="EB390" s="32">
        <v>0</v>
      </c>
      <c r="EE390" s="32">
        <v>3422.12</v>
      </c>
      <c r="EF390" s="32">
        <v>1974066</v>
      </c>
      <c r="EG390" s="32">
        <v>159785</v>
      </c>
      <c r="EI390" s="32">
        <v>0</v>
      </c>
      <c r="EL390" s="32">
        <v>65</v>
      </c>
      <c r="EM390" s="32">
        <v>1728188</v>
      </c>
      <c r="EP390" s="32">
        <v>0</v>
      </c>
      <c r="ES390" s="32">
        <v>93</v>
      </c>
      <c r="ET390" s="32">
        <v>1917085</v>
      </c>
      <c r="EW390" s="32">
        <v>0</v>
      </c>
      <c r="EZ390" s="32">
        <v>137.45</v>
      </c>
      <c r="FA390" s="32">
        <v>2073491</v>
      </c>
      <c r="FB390" s="32">
        <v>406453</v>
      </c>
      <c r="FD390" s="32">
        <v>0</v>
      </c>
      <c r="FG390" s="32">
        <v>74</v>
      </c>
      <c r="FH390" s="32">
        <v>1901576</v>
      </c>
      <c r="FI390" s="32">
        <v>533100</v>
      </c>
      <c r="FK390" s="32">
        <v>0</v>
      </c>
      <c r="FL390" s="32"/>
      <c r="FN390" s="32">
        <v>2384</v>
      </c>
      <c r="FO390" s="5">
        <v>1823298</v>
      </c>
      <c r="FP390" s="5">
        <v>544802</v>
      </c>
      <c r="FQ390" s="5">
        <v>0</v>
      </c>
      <c r="FR390" s="5">
        <v>0</v>
      </c>
      <c r="FS390" s="5">
        <v>0</v>
      </c>
      <c r="FT390" s="5">
        <v>35000</v>
      </c>
      <c r="FU390" s="5">
        <v>192</v>
      </c>
      <c r="FV390" s="5">
        <v>1589185</v>
      </c>
      <c r="FW390" s="5">
        <v>513147</v>
      </c>
      <c r="FX390" s="5">
        <v>0</v>
      </c>
      <c r="FY390" s="5">
        <v>0</v>
      </c>
      <c r="FZ390" s="5">
        <v>0</v>
      </c>
      <c r="GA390" s="5">
        <v>37400</v>
      </c>
      <c r="GB390" s="5">
        <v>0</v>
      </c>
      <c r="GC390" s="5">
        <v>2036553</v>
      </c>
      <c r="GD390" s="5">
        <v>509697</v>
      </c>
      <c r="GE390" s="5">
        <v>0</v>
      </c>
      <c r="GF390" s="5">
        <v>0</v>
      </c>
      <c r="GG390" s="5">
        <v>0</v>
      </c>
      <c r="GH390" s="5">
        <v>37400</v>
      </c>
      <c r="GI390" s="5">
        <v>677</v>
      </c>
      <c r="GJ390" s="5">
        <f>INDEX(Sheet1!$D$2:$D$434,MATCH(Data!B390,Sheet1!$B$2:$B$434,0))</f>
        <v>2421616</v>
      </c>
      <c r="GK390" s="5">
        <f>INDEX(Sheet1!$E$2:$E$434,MATCH(Data!B390,Sheet1!$B$2:$B$434,0))</f>
        <v>511097</v>
      </c>
      <c r="GL390" s="5">
        <f>INDEX(Sheet1!$H$2:$H$434,MATCH(Data!B390,Sheet1!$B$2:$B$434,0))</f>
        <v>0</v>
      </c>
      <c r="GM390" s="5">
        <f>INDEX(Sheet1!$K$2:$K$434,MATCH(Data!B390,Sheet1!$B$2:$B$434,0))</f>
        <v>0</v>
      </c>
      <c r="GN390" s="5">
        <f>INDEX(Sheet1!$F$2:$F$434,MATCH(Data!B390,Sheet1!$B$2:$B$434,0))</f>
        <v>0</v>
      </c>
      <c r="GO390" s="5">
        <f>INDEX(Sheet1!$I$2:$I$434,MATCH(Data!B390,Sheet1!$B$2:$B$434,0))</f>
        <v>37400</v>
      </c>
      <c r="GP390" s="5">
        <f>INDEX(Sheet1!$J$2:$J$434,MATCH(Data!B390,Sheet1!$B$2:$B$434,0))</f>
        <v>40</v>
      </c>
      <c r="GQ390" s="5">
        <v>1739941</v>
      </c>
      <c r="GR390" s="5">
        <v>511185</v>
      </c>
      <c r="GS390" s="5">
        <v>0</v>
      </c>
      <c r="GT390" s="5">
        <v>0</v>
      </c>
      <c r="GU390" s="5">
        <v>0</v>
      </c>
      <c r="GV390" s="5">
        <v>37400</v>
      </c>
      <c r="GW390" s="5">
        <v>0</v>
      </c>
    </row>
    <row r="391" spans="1:205" ht="12.75">
      <c r="A391" s="32">
        <v>6027</v>
      </c>
      <c r="B391" s="32" t="s">
        <v>470</v>
      </c>
      <c r="C391" s="32">
        <v>1267552</v>
      </c>
      <c r="D391" s="32">
        <v>0</v>
      </c>
      <c r="E391" s="32">
        <v>420675</v>
      </c>
      <c r="F391" s="32">
        <v>0</v>
      </c>
      <c r="G391" s="32">
        <v>0</v>
      </c>
      <c r="H391" s="32">
        <v>0</v>
      </c>
      <c r="I391" s="32">
        <v>0</v>
      </c>
      <c r="J391" s="32">
        <v>1295490</v>
      </c>
      <c r="K391" s="32">
        <v>0</v>
      </c>
      <c r="L391" s="32">
        <v>420935</v>
      </c>
      <c r="M391" s="32">
        <v>0</v>
      </c>
      <c r="N391" s="32">
        <v>0</v>
      </c>
      <c r="O391" s="32">
        <v>0</v>
      </c>
      <c r="P391" s="32">
        <v>0</v>
      </c>
      <c r="Q391" s="32">
        <v>1193470</v>
      </c>
      <c r="R391" s="32">
        <v>0</v>
      </c>
      <c r="S391" s="32">
        <v>448818</v>
      </c>
      <c r="T391" s="32">
        <v>0</v>
      </c>
      <c r="U391" s="32">
        <v>0</v>
      </c>
      <c r="V391" s="32">
        <v>0</v>
      </c>
      <c r="W391" s="32">
        <v>0</v>
      </c>
      <c r="X391" s="32">
        <v>717070</v>
      </c>
      <c r="Y391" s="32">
        <v>0</v>
      </c>
      <c r="Z391" s="32">
        <v>450179</v>
      </c>
      <c r="AA391" s="32">
        <v>0</v>
      </c>
      <c r="AB391" s="32">
        <v>0</v>
      </c>
      <c r="AC391" s="32">
        <v>0</v>
      </c>
      <c r="AD391" s="32">
        <v>0</v>
      </c>
      <c r="AE391" s="32">
        <v>832901</v>
      </c>
      <c r="AF391" s="32">
        <v>0</v>
      </c>
      <c r="AG391" s="32">
        <v>461277</v>
      </c>
      <c r="AH391" s="32">
        <v>0</v>
      </c>
      <c r="AI391" s="32">
        <v>0</v>
      </c>
      <c r="AJ391" s="32">
        <v>0</v>
      </c>
      <c r="AK391" s="32">
        <v>0</v>
      </c>
      <c r="AL391" s="32">
        <v>902851</v>
      </c>
      <c r="AM391" s="32">
        <v>0</v>
      </c>
      <c r="AN391" s="32">
        <v>466625</v>
      </c>
      <c r="AO391" s="32">
        <v>0</v>
      </c>
      <c r="AP391" s="32">
        <v>0</v>
      </c>
      <c r="AQ391" s="32">
        <v>0</v>
      </c>
      <c r="AR391" s="32">
        <v>0</v>
      </c>
      <c r="AS391" s="32">
        <v>967887</v>
      </c>
      <c r="AT391" s="32">
        <v>0</v>
      </c>
      <c r="AU391" s="32">
        <v>445000</v>
      </c>
      <c r="AV391" s="32">
        <v>0</v>
      </c>
      <c r="AW391" s="32">
        <v>0</v>
      </c>
      <c r="AX391" s="32">
        <v>0</v>
      </c>
      <c r="AY391" s="32">
        <v>0</v>
      </c>
      <c r="AZ391" s="32">
        <v>1065530</v>
      </c>
      <c r="BA391" s="32">
        <v>0</v>
      </c>
      <c r="BB391" s="32">
        <v>450000</v>
      </c>
      <c r="BC391" s="32">
        <v>0</v>
      </c>
      <c r="BD391" s="32">
        <v>0</v>
      </c>
      <c r="BE391" s="32">
        <v>0</v>
      </c>
      <c r="BF391" s="32">
        <v>0</v>
      </c>
      <c r="BG391" s="32">
        <v>1296242</v>
      </c>
      <c r="BH391" s="32">
        <v>0</v>
      </c>
      <c r="BI391" s="32">
        <v>475000</v>
      </c>
      <c r="BJ391" s="32">
        <v>0</v>
      </c>
      <c r="BK391" s="32">
        <v>0</v>
      </c>
      <c r="BL391" s="32">
        <v>0</v>
      </c>
      <c r="BM391" s="32">
        <v>0</v>
      </c>
      <c r="BN391" s="32">
        <v>1358870</v>
      </c>
      <c r="BO391" s="32">
        <v>0</v>
      </c>
      <c r="BP391" s="32">
        <v>450000</v>
      </c>
      <c r="BQ391" s="32">
        <v>0</v>
      </c>
      <c r="BR391" s="32">
        <v>0</v>
      </c>
      <c r="BS391" s="32">
        <v>0</v>
      </c>
      <c r="BT391" s="32">
        <v>0</v>
      </c>
      <c r="BU391" s="32">
        <v>1415995</v>
      </c>
      <c r="BV391" s="32">
        <v>0</v>
      </c>
      <c r="BW391" s="32">
        <v>460000</v>
      </c>
      <c r="BX391" s="32">
        <v>0</v>
      </c>
      <c r="BY391" s="32">
        <v>0</v>
      </c>
      <c r="BZ391" s="32">
        <v>0</v>
      </c>
      <c r="CA391" s="32">
        <v>0</v>
      </c>
      <c r="CB391" s="32">
        <v>1716998</v>
      </c>
      <c r="CC391" s="32">
        <v>0</v>
      </c>
      <c r="CD391" s="32">
        <v>460000</v>
      </c>
      <c r="CE391" s="32">
        <v>0</v>
      </c>
      <c r="CF391" s="32">
        <v>0</v>
      </c>
      <c r="CG391" s="32">
        <v>0</v>
      </c>
      <c r="CH391" s="32">
        <v>0</v>
      </c>
      <c r="CI391" s="32">
        <v>1700817</v>
      </c>
      <c r="CK391" s="32">
        <v>460000</v>
      </c>
      <c r="CL391" s="32">
        <v>0</v>
      </c>
      <c r="CO391" s="32">
        <v>0</v>
      </c>
      <c r="CP391" s="32">
        <v>1806857</v>
      </c>
      <c r="CQ391" s="32">
        <v>21363</v>
      </c>
      <c r="CR391" s="32">
        <v>460000</v>
      </c>
      <c r="CS391" s="32">
        <v>0</v>
      </c>
      <c r="CV391" s="32">
        <v>0</v>
      </c>
      <c r="CW391" s="32">
        <v>2125007</v>
      </c>
      <c r="CX391" s="32">
        <v>75902</v>
      </c>
      <c r="CY391" s="32">
        <v>460000</v>
      </c>
      <c r="CZ391" s="32">
        <v>0</v>
      </c>
      <c r="DC391" s="32">
        <v>0</v>
      </c>
      <c r="DD391" s="32">
        <v>2356195</v>
      </c>
      <c r="DE391" s="32">
        <v>75902</v>
      </c>
      <c r="DF391" s="32">
        <v>460000</v>
      </c>
      <c r="DG391" s="32">
        <v>0</v>
      </c>
      <c r="DK391" s="32">
        <v>2885759</v>
      </c>
      <c r="DL391" s="32">
        <v>75902</v>
      </c>
      <c r="DM391" s="32">
        <v>460000</v>
      </c>
      <c r="DN391" s="32">
        <v>0</v>
      </c>
      <c r="DR391" s="32">
        <v>3150435</v>
      </c>
      <c r="DS391" s="32">
        <v>75902</v>
      </c>
      <c r="DT391" s="32">
        <v>460000</v>
      </c>
      <c r="DU391" s="32">
        <v>0</v>
      </c>
      <c r="DX391" s="35"/>
      <c r="DY391" s="36">
        <v>3187864</v>
      </c>
      <c r="DZ391" s="36">
        <v>75902</v>
      </c>
      <c r="EA391" s="35"/>
      <c r="EB391" s="32">
        <v>0</v>
      </c>
      <c r="EC391" s="32">
        <v>25000</v>
      </c>
      <c r="EF391" s="32">
        <v>3320165</v>
      </c>
      <c r="EG391" s="32">
        <v>75902</v>
      </c>
      <c r="EI391" s="32">
        <v>0</v>
      </c>
      <c r="EJ391" s="32">
        <v>35000</v>
      </c>
      <c r="EM391" s="32">
        <v>3333251</v>
      </c>
      <c r="EN391" s="32">
        <v>75902</v>
      </c>
      <c r="EP391" s="32">
        <v>0</v>
      </c>
      <c r="EQ391" s="32">
        <v>35000</v>
      </c>
      <c r="ET391" s="32">
        <v>3396028</v>
      </c>
      <c r="EU391" s="32">
        <v>76349</v>
      </c>
      <c r="EW391" s="32">
        <v>0</v>
      </c>
      <c r="EX391" s="32">
        <v>35000</v>
      </c>
      <c r="FA391" s="32">
        <v>3362917</v>
      </c>
      <c r="FB391" s="32">
        <v>76349</v>
      </c>
      <c r="FD391" s="32">
        <v>0</v>
      </c>
      <c r="FE391" s="32">
        <v>35000</v>
      </c>
      <c r="FH391" s="32">
        <v>3176571</v>
      </c>
      <c r="FI391" s="32">
        <v>76349</v>
      </c>
      <c r="FK391" s="32">
        <v>0</v>
      </c>
      <c r="FL391" s="32">
        <v>35000</v>
      </c>
      <c r="FO391" s="5">
        <v>3250516</v>
      </c>
      <c r="FP391" s="5">
        <v>76349</v>
      </c>
      <c r="FQ391" s="5">
        <v>0</v>
      </c>
      <c r="FR391" s="5">
        <v>0</v>
      </c>
      <c r="FS391" s="5">
        <v>35000</v>
      </c>
      <c r="FT391" s="5">
        <v>0</v>
      </c>
      <c r="FU391" s="5">
        <v>0</v>
      </c>
      <c r="FV391" s="5">
        <v>3441928</v>
      </c>
      <c r="FW391" s="5">
        <v>76349</v>
      </c>
      <c r="FX391" s="5">
        <v>0</v>
      </c>
      <c r="FY391" s="5">
        <v>0</v>
      </c>
      <c r="FZ391" s="5">
        <v>35000</v>
      </c>
      <c r="GA391" s="5">
        <v>0</v>
      </c>
      <c r="GB391" s="5">
        <v>0</v>
      </c>
      <c r="GC391" s="5">
        <v>2986981</v>
      </c>
      <c r="GD391" s="5">
        <v>76349</v>
      </c>
      <c r="GE391" s="5">
        <v>0</v>
      </c>
      <c r="GF391" s="5">
        <v>0</v>
      </c>
      <c r="GG391" s="5">
        <v>35000</v>
      </c>
      <c r="GH391" s="5">
        <v>0</v>
      </c>
      <c r="GI391" s="5">
        <v>0</v>
      </c>
      <c r="GJ391" s="5">
        <f>INDEX(Sheet1!$D$2:$D$434,MATCH(Data!B391,Sheet1!$B$2:$B$434,0))</f>
        <v>2641940</v>
      </c>
      <c r="GK391" s="5">
        <f>INDEX(Sheet1!$E$2:$E$434,MATCH(Data!B391,Sheet1!$B$2:$B$434,0))</f>
        <v>76349</v>
      </c>
      <c r="GL391" s="5">
        <f>INDEX(Sheet1!$H$2:$H$434,MATCH(Data!B391,Sheet1!$B$2:$B$434,0))</f>
        <v>0</v>
      </c>
      <c r="GM391" s="5">
        <f>INDEX(Sheet1!$K$2:$K$434,MATCH(Data!B391,Sheet1!$B$2:$B$434,0))</f>
        <v>0</v>
      </c>
      <c r="GN391" s="5">
        <f>INDEX(Sheet1!$F$2:$F$434,MATCH(Data!B391,Sheet1!$B$2:$B$434,0))</f>
        <v>35000</v>
      </c>
      <c r="GO391" s="5">
        <f>INDEX(Sheet1!$I$2:$I$434,MATCH(Data!B391,Sheet1!$B$2:$B$434,0))</f>
        <v>0</v>
      </c>
      <c r="GP391" s="5">
        <f>INDEX(Sheet1!$J$2:$J$434,MATCH(Data!B391,Sheet1!$B$2:$B$434,0))</f>
        <v>0</v>
      </c>
      <c r="GQ391" s="5">
        <v>2503618</v>
      </c>
      <c r="GR391" s="5">
        <v>150000</v>
      </c>
      <c r="GS391" s="5">
        <v>0</v>
      </c>
      <c r="GT391" s="5">
        <v>0</v>
      </c>
      <c r="GU391" s="5">
        <v>35000</v>
      </c>
      <c r="GV391" s="5">
        <v>0</v>
      </c>
      <c r="GW391" s="5">
        <v>0</v>
      </c>
    </row>
    <row r="392" spans="1:205" ht="12.75">
      <c r="A392" s="32">
        <v>6069</v>
      </c>
      <c r="B392" s="32" t="s">
        <v>471</v>
      </c>
      <c r="C392" s="32">
        <v>718476</v>
      </c>
      <c r="D392" s="32">
        <v>0</v>
      </c>
      <c r="E392" s="32">
        <v>6307</v>
      </c>
      <c r="F392" s="32">
        <v>0</v>
      </c>
      <c r="G392" s="32">
        <v>10000</v>
      </c>
      <c r="H392" s="32">
        <v>0</v>
      </c>
      <c r="I392" s="32">
        <v>0</v>
      </c>
      <c r="J392" s="32">
        <v>762086</v>
      </c>
      <c r="K392" s="32">
        <v>0</v>
      </c>
      <c r="L392" s="32">
        <v>0</v>
      </c>
      <c r="M392" s="32">
        <v>0</v>
      </c>
      <c r="N392" s="32">
        <v>10000</v>
      </c>
      <c r="O392" s="32">
        <v>0</v>
      </c>
      <c r="P392" s="32">
        <v>0</v>
      </c>
      <c r="Q392" s="32">
        <v>873847</v>
      </c>
      <c r="R392" s="32">
        <v>0</v>
      </c>
      <c r="S392" s="32">
        <v>0</v>
      </c>
      <c r="T392" s="32">
        <v>0</v>
      </c>
      <c r="U392" s="32">
        <v>10000</v>
      </c>
      <c r="V392" s="32">
        <v>0</v>
      </c>
      <c r="W392" s="32">
        <v>0</v>
      </c>
      <c r="X392" s="32">
        <v>781971</v>
      </c>
      <c r="Y392" s="32">
        <v>0</v>
      </c>
      <c r="Z392" s="32">
        <v>84168</v>
      </c>
      <c r="AA392" s="32">
        <v>0</v>
      </c>
      <c r="AB392" s="32">
        <v>14000</v>
      </c>
      <c r="AC392" s="32">
        <v>0</v>
      </c>
      <c r="AD392" s="32">
        <v>0</v>
      </c>
      <c r="AE392" s="32">
        <v>829599</v>
      </c>
      <c r="AF392" s="32">
        <v>8850</v>
      </c>
      <c r="AG392" s="32">
        <v>80678</v>
      </c>
      <c r="AH392" s="32">
        <v>0</v>
      </c>
      <c r="AI392" s="32">
        <v>0</v>
      </c>
      <c r="AJ392" s="32">
        <v>0</v>
      </c>
      <c r="AK392" s="32">
        <v>0</v>
      </c>
      <c r="AL392" s="32">
        <v>905311</v>
      </c>
      <c r="AM392" s="32">
        <v>8488</v>
      </c>
      <c r="AN392" s="32">
        <v>77913</v>
      </c>
      <c r="AO392" s="32">
        <v>0</v>
      </c>
      <c r="AP392" s="32">
        <v>0</v>
      </c>
      <c r="AQ392" s="32">
        <v>0</v>
      </c>
      <c r="AR392" s="32">
        <v>0</v>
      </c>
      <c r="AS392" s="32">
        <v>935998</v>
      </c>
      <c r="AT392" s="32">
        <v>8488</v>
      </c>
      <c r="AU392" s="32">
        <v>81700</v>
      </c>
      <c r="AV392" s="32">
        <v>0</v>
      </c>
      <c r="AW392" s="32">
        <v>0</v>
      </c>
      <c r="AX392" s="32">
        <v>0</v>
      </c>
      <c r="AY392" s="32">
        <v>0</v>
      </c>
      <c r="AZ392" s="32">
        <v>1001792</v>
      </c>
      <c r="BA392" s="32">
        <v>8488</v>
      </c>
      <c r="BB392" s="32">
        <v>83560</v>
      </c>
      <c r="BC392" s="32">
        <v>0</v>
      </c>
      <c r="BD392" s="32">
        <v>0</v>
      </c>
      <c r="BE392" s="32">
        <v>0</v>
      </c>
      <c r="BF392" s="32">
        <v>0</v>
      </c>
      <c r="BG392" s="32">
        <v>1032860</v>
      </c>
      <c r="BH392" s="32">
        <v>8488</v>
      </c>
      <c r="BI392" s="32">
        <v>0</v>
      </c>
      <c r="BJ392" s="32">
        <v>0</v>
      </c>
      <c r="BK392" s="32">
        <v>0</v>
      </c>
      <c r="BL392" s="32">
        <v>0</v>
      </c>
      <c r="BM392" s="32">
        <v>0</v>
      </c>
      <c r="BN392" s="32">
        <v>1078619</v>
      </c>
      <c r="BO392" s="32">
        <v>0</v>
      </c>
      <c r="BP392" s="32">
        <v>0</v>
      </c>
      <c r="BQ392" s="32">
        <v>0</v>
      </c>
      <c r="BR392" s="32">
        <v>0</v>
      </c>
      <c r="BS392" s="32">
        <v>2681</v>
      </c>
      <c r="BT392" s="32">
        <v>0</v>
      </c>
      <c r="BU392" s="32">
        <v>1072858</v>
      </c>
      <c r="BV392" s="32">
        <v>0</v>
      </c>
      <c r="BW392" s="32">
        <v>0</v>
      </c>
      <c r="BX392" s="32">
        <v>0</v>
      </c>
      <c r="BY392" s="32">
        <v>0</v>
      </c>
      <c r="BZ392" s="32">
        <v>3639</v>
      </c>
      <c r="CA392" s="32">
        <v>0</v>
      </c>
      <c r="CB392" s="32">
        <v>1121227</v>
      </c>
      <c r="CC392" s="32">
        <v>0</v>
      </c>
      <c r="CD392" s="32">
        <v>0</v>
      </c>
      <c r="CE392" s="32">
        <v>0</v>
      </c>
      <c r="CF392" s="32">
        <v>0</v>
      </c>
      <c r="CG392" s="32">
        <v>6027</v>
      </c>
      <c r="CH392" s="32">
        <v>0</v>
      </c>
      <c r="CI392" s="32">
        <v>1092110</v>
      </c>
      <c r="CL392" s="32">
        <v>0</v>
      </c>
      <c r="CN392" s="32">
        <v>7892</v>
      </c>
      <c r="CO392" s="32">
        <v>0</v>
      </c>
      <c r="CP392" s="32">
        <v>1169571</v>
      </c>
      <c r="CS392" s="32">
        <v>0</v>
      </c>
      <c r="CU392" s="32">
        <v>7959</v>
      </c>
      <c r="CV392" s="32">
        <v>0</v>
      </c>
      <c r="CW392" s="32">
        <v>1232882</v>
      </c>
      <c r="CZ392" s="32">
        <v>0</v>
      </c>
      <c r="DB392" s="32">
        <v>8000</v>
      </c>
      <c r="DC392" s="32">
        <v>0</v>
      </c>
      <c r="DD392" s="32">
        <v>1225733</v>
      </c>
      <c r="DG392" s="32">
        <v>0</v>
      </c>
      <c r="DH392" s="32">
        <v>15000</v>
      </c>
      <c r="DI392" s="32">
        <v>8300</v>
      </c>
      <c r="DK392" s="32">
        <v>1169069</v>
      </c>
      <c r="DN392" s="32">
        <v>0</v>
      </c>
      <c r="DO392" s="32">
        <v>15000</v>
      </c>
      <c r="DP392" s="32">
        <v>9000</v>
      </c>
      <c r="DR392" s="32">
        <v>1148943</v>
      </c>
      <c r="DU392" s="32">
        <v>0</v>
      </c>
      <c r="DV392" s="32">
        <v>15000</v>
      </c>
      <c r="DW392" s="32">
        <v>9000</v>
      </c>
      <c r="DX392" s="35"/>
      <c r="DY392" s="36">
        <v>1127353</v>
      </c>
      <c r="DZ392" s="37"/>
      <c r="EA392" s="35"/>
      <c r="EB392" s="32">
        <v>0</v>
      </c>
      <c r="EC392" s="32">
        <v>15000</v>
      </c>
      <c r="ED392" s="32">
        <v>11000</v>
      </c>
      <c r="EF392" s="32">
        <v>1144537</v>
      </c>
      <c r="EI392" s="32">
        <v>0</v>
      </c>
      <c r="EJ392" s="32">
        <v>15000</v>
      </c>
      <c r="EK392" s="32">
        <v>11000</v>
      </c>
      <c r="EM392" s="32">
        <v>1139977</v>
      </c>
      <c r="EP392" s="32">
        <v>0</v>
      </c>
      <c r="ET392" s="32">
        <v>1142335</v>
      </c>
      <c r="EU392" s="32">
        <v>68955</v>
      </c>
      <c r="EW392" s="32">
        <v>0</v>
      </c>
      <c r="FA392" s="32">
        <v>1220697</v>
      </c>
      <c r="FB392" s="32">
        <v>68955</v>
      </c>
      <c r="FD392" s="32">
        <v>0</v>
      </c>
      <c r="FH392" s="32">
        <v>1316871</v>
      </c>
      <c r="FI392" s="32">
        <v>61486</v>
      </c>
      <c r="FK392" s="32">
        <v>0</v>
      </c>
      <c r="FL392" s="32"/>
      <c r="FO392" s="5">
        <v>1312418</v>
      </c>
      <c r="FP392" s="5">
        <v>61486</v>
      </c>
      <c r="FQ392" s="5">
        <v>0</v>
      </c>
      <c r="FR392" s="5">
        <v>0</v>
      </c>
      <c r="FS392" s="5">
        <v>0</v>
      </c>
      <c r="FT392" s="5">
        <v>0</v>
      </c>
      <c r="FU392" s="5">
        <v>0</v>
      </c>
      <c r="FV392" s="5">
        <v>1351282</v>
      </c>
      <c r="FW392" s="5">
        <v>61487</v>
      </c>
      <c r="FX392" s="5">
        <v>0</v>
      </c>
      <c r="FY392" s="5">
        <v>0</v>
      </c>
      <c r="FZ392" s="5">
        <v>0</v>
      </c>
      <c r="GA392" s="5">
        <v>0</v>
      </c>
      <c r="GB392" s="5">
        <v>0</v>
      </c>
      <c r="GC392" s="5">
        <v>1408190</v>
      </c>
      <c r="GD392" s="5">
        <v>61487</v>
      </c>
      <c r="GE392" s="5">
        <v>0</v>
      </c>
      <c r="GF392" s="5">
        <v>0</v>
      </c>
      <c r="GG392" s="5">
        <v>0</v>
      </c>
      <c r="GH392" s="5">
        <v>0</v>
      </c>
      <c r="GI392" s="5">
        <v>0</v>
      </c>
      <c r="GJ392" s="5">
        <f>INDEX(Sheet1!$D$2:$D$434,MATCH(Data!B392,Sheet1!$B$2:$B$434,0))</f>
        <v>1429444</v>
      </c>
      <c r="GK392" s="5">
        <f>INDEX(Sheet1!$E$2:$E$434,MATCH(Data!B392,Sheet1!$B$2:$B$434,0))</f>
        <v>61487</v>
      </c>
      <c r="GL392" s="5">
        <f>INDEX(Sheet1!$H$2:$H$434,MATCH(Data!B392,Sheet1!$B$2:$B$434,0))</f>
        <v>0</v>
      </c>
      <c r="GM392" s="5">
        <f>INDEX(Sheet1!$K$2:$K$434,MATCH(Data!B392,Sheet1!$B$2:$B$434,0))</f>
        <v>0</v>
      </c>
      <c r="GN392" s="5">
        <f>INDEX(Sheet1!$F$2:$F$434,MATCH(Data!B392,Sheet1!$B$2:$B$434,0))</f>
        <v>0</v>
      </c>
      <c r="GO392" s="5">
        <f>INDEX(Sheet1!$I$2:$I$434,MATCH(Data!B392,Sheet1!$B$2:$B$434,0))</f>
        <v>0</v>
      </c>
      <c r="GP392" s="5">
        <f>INDEX(Sheet1!$J$2:$J$434,MATCH(Data!B392,Sheet1!$B$2:$B$434,0))</f>
        <v>0</v>
      </c>
      <c r="GQ392" s="5">
        <v>1303962</v>
      </c>
      <c r="GR392" s="5">
        <v>61486</v>
      </c>
      <c r="GS392" s="5">
        <v>0</v>
      </c>
      <c r="GT392" s="5">
        <v>0</v>
      </c>
      <c r="GU392" s="5">
        <v>0</v>
      </c>
      <c r="GV392" s="5">
        <v>0</v>
      </c>
      <c r="GW392" s="5">
        <v>0</v>
      </c>
    </row>
    <row r="393" spans="1:205" ht="12.75">
      <c r="A393" s="32">
        <v>6104</v>
      </c>
      <c r="B393" s="32" t="s">
        <v>472</v>
      </c>
      <c r="C393" s="32">
        <v>503004</v>
      </c>
      <c r="D393" s="32">
        <v>0</v>
      </c>
      <c r="E393" s="32">
        <v>159777</v>
      </c>
      <c r="F393" s="32">
        <v>0</v>
      </c>
      <c r="G393" s="32">
        <v>0</v>
      </c>
      <c r="H393" s="32">
        <v>0</v>
      </c>
      <c r="I393" s="32">
        <v>0</v>
      </c>
      <c r="J393" s="32">
        <v>488287.48</v>
      </c>
      <c r="K393" s="32">
        <v>0</v>
      </c>
      <c r="L393" s="32">
        <v>225606</v>
      </c>
      <c r="M393" s="32">
        <v>0</v>
      </c>
      <c r="N393" s="32">
        <v>0</v>
      </c>
      <c r="O393" s="32">
        <v>0</v>
      </c>
      <c r="P393" s="32">
        <v>0</v>
      </c>
      <c r="Q393" s="32">
        <v>531113</v>
      </c>
      <c r="R393" s="32">
        <v>0</v>
      </c>
      <c r="S393" s="32">
        <v>216559</v>
      </c>
      <c r="T393" s="32">
        <v>0</v>
      </c>
      <c r="U393" s="32">
        <v>0</v>
      </c>
      <c r="V393" s="32">
        <v>0</v>
      </c>
      <c r="W393" s="32">
        <v>0</v>
      </c>
      <c r="X393" s="32">
        <v>430006</v>
      </c>
      <c r="Y393" s="32">
        <v>0</v>
      </c>
      <c r="Z393" s="32">
        <v>236559</v>
      </c>
      <c r="AA393" s="32">
        <v>0</v>
      </c>
      <c r="AB393" s="32">
        <v>0</v>
      </c>
      <c r="AC393" s="32">
        <v>0</v>
      </c>
      <c r="AD393" s="32">
        <v>0</v>
      </c>
      <c r="AE393" s="32">
        <v>536005</v>
      </c>
      <c r="AF393" s="32">
        <v>0</v>
      </c>
      <c r="AG393" s="32">
        <v>236553</v>
      </c>
      <c r="AH393" s="32">
        <v>0</v>
      </c>
      <c r="AI393" s="32">
        <v>0</v>
      </c>
      <c r="AJ393" s="32">
        <v>0</v>
      </c>
      <c r="AK393" s="32">
        <v>0</v>
      </c>
      <c r="AL393" s="32">
        <v>519364</v>
      </c>
      <c r="AM393" s="32">
        <v>0</v>
      </c>
      <c r="AN393" s="32">
        <v>243650</v>
      </c>
      <c r="AO393" s="32">
        <v>0</v>
      </c>
      <c r="AP393" s="32">
        <v>0</v>
      </c>
      <c r="AQ393" s="32">
        <v>0</v>
      </c>
      <c r="AR393" s="32">
        <v>0</v>
      </c>
      <c r="AS393" s="32">
        <v>573770</v>
      </c>
      <c r="AT393" s="32">
        <v>0</v>
      </c>
      <c r="AU393" s="32">
        <v>225000</v>
      </c>
      <c r="AV393" s="32">
        <v>0</v>
      </c>
      <c r="AW393" s="32">
        <v>0</v>
      </c>
      <c r="AX393" s="32">
        <v>0</v>
      </c>
      <c r="AY393" s="32">
        <v>0</v>
      </c>
      <c r="AZ393" s="32">
        <v>616803</v>
      </c>
      <c r="BA393" s="32">
        <v>0</v>
      </c>
      <c r="BB393" s="32">
        <v>230000</v>
      </c>
      <c r="BC393" s="32">
        <v>0</v>
      </c>
      <c r="BD393" s="32">
        <v>0</v>
      </c>
      <c r="BE393" s="32">
        <v>0</v>
      </c>
      <c r="BF393" s="32">
        <v>0</v>
      </c>
      <c r="BG393" s="32">
        <v>595457</v>
      </c>
      <c r="BH393" s="32">
        <v>0</v>
      </c>
      <c r="BI393" s="32">
        <v>240000</v>
      </c>
      <c r="BJ393" s="32">
        <v>0</v>
      </c>
      <c r="BK393" s="32">
        <v>0</v>
      </c>
      <c r="BL393" s="32">
        <v>0</v>
      </c>
      <c r="BM393" s="32">
        <v>0</v>
      </c>
      <c r="BN393" s="32">
        <v>558465</v>
      </c>
      <c r="BO393" s="32">
        <v>0</v>
      </c>
      <c r="BP393" s="32">
        <v>164981</v>
      </c>
      <c r="BQ393" s="32">
        <v>0</v>
      </c>
      <c r="BR393" s="32">
        <v>0</v>
      </c>
      <c r="BS393" s="32">
        <v>0</v>
      </c>
      <c r="BT393" s="32">
        <v>0</v>
      </c>
      <c r="BU393" s="32">
        <v>578820</v>
      </c>
      <c r="BV393" s="32">
        <v>0</v>
      </c>
      <c r="BW393" s="32">
        <v>0</v>
      </c>
      <c r="BX393" s="32">
        <v>0</v>
      </c>
      <c r="BY393" s="32">
        <v>0</v>
      </c>
      <c r="BZ393" s="32">
        <v>0</v>
      </c>
      <c r="CA393" s="32">
        <v>0</v>
      </c>
      <c r="CB393" s="32">
        <v>846225</v>
      </c>
      <c r="CC393" s="32">
        <v>0</v>
      </c>
      <c r="CD393" s="32">
        <v>0</v>
      </c>
      <c r="CE393" s="32">
        <v>0</v>
      </c>
      <c r="CF393" s="32">
        <v>0</v>
      </c>
      <c r="CG393" s="32">
        <v>0</v>
      </c>
      <c r="CH393" s="32">
        <v>0</v>
      </c>
      <c r="CI393" s="32">
        <v>630445</v>
      </c>
      <c r="CL393" s="32">
        <v>0</v>
      </c>
      <c r="CO393" s="32">
        <v>0</v>
      </c>
      <c r="CP393" s="32">
        <v>1389583</v>
      </c>
      <c r="CS393" s="32">
        <v>0</v>
      </c>
      <c r="CV393" s="32">
        <v>0</v>
      </c>
      <c r="CW393" s="32">
        <v>1383904</v>
      </c>
      <c r="CZ393" s="32">
        <v>0</v>
      </c>
      <c r="DC393" s="32">
        <v>0</v>
      </c>
      <c r="DD393" s="32">
        <v>1395132</v>
      </c>
      <c r="DG393" s="32">
        <v>0</v>
      </c>
      <c r="DK393" s="32">
        <v>1400134</v>
      </c>
      <c r="DN393" s="32">
        <v>0</v>
      </c>
      <c r="DR393" s="32">
        <v>1402150</v>
      </c>
      <c r="DU393" s="32">
        <v>0</v>
      </c>
      <c r="DV393" s="32">
        <v>25000</v>
      </c>
      <c r="DX393" s="35"/>
      <c r="DY393" s="36">
        <v>1414906</v>
      </c>
      <c r="DZ393" s="37"/>
      <c r="EA393" s="35"/>
      <c r="EB393" s="32">
        <v>0</v>
      </c>
      <c r="EC393" s="32">
        <v>25000</v>
      </c>
      <c r="EF393" s="32">
        <v>1420931</v>
      </c>
      <c r="EI393" s="32">
        <v>0</v>
      </c>
      <c r="EJ393" s="32">
        <v>28000</v>
      </c>
      <c r="EM393" s="32">
        <v>1420718</v>
      </c>
      <c r="EP393" s="32">
        <v>0</v>
      </c>
      <c r="EQ393" s="32">
        <v>25000</v>
      </c>
      <c r="ET393" s="32">
        <v>1639288</v>
      </c>
      <c r="EW393" s="32">
        <v>0</v>
      </c>
      <c r="EX393" s="32">
        <v>25000</v>
      </c>
      <c r="FA393" s="32">
        <v>1612295</v>
      </c>
      <c r="FD393" s="32">
        <v>0</v>
      </c>
      <c r="FE393" s="32">
        <v>25000</v>
      </c>
      <c r="FH393" s="32">
        <v>1472303</v>
      </c>
      <c r="FJ393" s="32"/>
      <c r="FK393" s="32">
        <v>0</v>
      </c>
      <c r="FL393" s="32">
        <v>40000</v>
      </c>
      <c r="FN393" s="32"/>
      <c r="FO393" s="5">
        <v>1505515</v>
      </c>
      <c r="FP393" s="5">
        <v>0</v>
      </c>
      <c r="FQ393" s="5">
        <v>0</v>
      </c>
      <c r="FR393" s="5">
        <v>0</v>
      </c>
      <c r="FS393" s="5">
        <v>25000</v>
      </c>
      <c r="FT393" s="5">
        <v>0</v>
      </c>
      <c r="FU393" s="5">
        <v>0</v>
      </c>
      <c r="FV393" s="5">
        <v>1401613</v>
      </c>
      <c r="FW393" s="5">
        <v>0</v>
      </c>
      <c r="FX393" s="5">
        <v>0</v>
      </c>
      <c r="FY393" s="5">
        <v>0</v>
      </c>
      <c r="FZ393" s="5">
        <v>25000</v>
      </c>
      <c r="GA393" s="5">
        <v>0</v>
      </c>
      <c r="GB393" s="5">
        <v>0</v>
      </c>
      <c r="GC393" s="5">
        <v>1439168</v>
      </c>
      <c r="GD393" s="5">
        <v>0</v>
      </c>
      <c r="GE393" s="5">
        <v>0</v>
      </c>
      <c r="GF393" s="5">
        <v>0</v>
      </c>
      <c r="GG393" s="5">
        <v>25000</v>
      </c>
      <c r="GH393" s="5">
        <v>0</v>
      </c>
      <c r="GI393" s="5">
        <v>0</v>
      </c>
      <c r="GJ393" s="5">
        <f>INDEX(Sheet1!$D$2:$D$434,MATCH(Data!B393,Sheet1!$B$2:$B$434,0))</f>
        <v>1393631</v>
      </c>
      <c r="GK393" s="5">
        <f>INDEX(Sheet1!$E$2:$E$434,MATCH(Data!B393,Sheet1!$B$2:$B$434,0))</f>
        <v>0</v>
      </c>
      <c r="GL393" s="5">
        <f>INDEX(Sheet1!$H$2:$H$434,MATCH(Data!B393,Sheet1!$B$2:$B$434,0))</f>
        <v>0</v>
      </c>
      <c r="GM393" s="5">
        <f>INDEX(Sheet1!$K$2:$K$434,MATCH(Data!B393,Sheet1!$B$2:$B$434,0))</f>
        <v>0</v>
      </c>
      <c r="GN393" s="5">
        <f>INDEX(Sheet1!$F$2:$F$434,MATCH(Data!B393,Sheet1!$B$2:$B$434,0))</f>
        <v>25000</v>
      </c>
      <c r="GO393" s="5">
        <f>INDEX(Sheet1!$I$2:$I$434,MATCH(Data!B393,Sheet1!$B$2:$B$434,0))</f>
        <v>0</v>
      </c>
      <c r="GP393" s="5">
        <f>INDEX(Sheet1!$J$2:$J$434,MATCH(Data!B393,Sheet1!$B$2:$B$434,0))</f>
        <v>0</v>
      </c>
      <c r="GQ393" s="5">
        <v>1205755</v>
      </c>
      <c r="GR393" s="5">
        <v>0</v>
      </c>
      <c r="GS393" s="5">
        <v>0</v>
      </c>
      <c r="GT393" s="5">
        <v>0</v>
      </c>
      <c r="GU393" s="5">
        <v>25000</v>
      </c>
      <c r="GV393" s="5">
        <v>0</v>
      </c>
      <c r="GW393" s="5">
        <v>0</v>
      </c>
    </row>
    <row r="394" spans="1:205" ht="12.75">
      <c r="A394" s="32">
        <v>6113</v>
      </c>
      <c r="B394" s="32" t="s">
        <v>473</v>
      </c>
      <c r="C394" s="32">
        <v>2800997</v>
      </c>
      <c r="D394" s="32">
        <v>0</v>
      </c>
      <c r="E394" s="32">
        <v>647613</v>
      </c>
      <c r="F394" s="32">
        <v>0</v>
      </c>
      <c r="G394" s="32">
        <v>0</v>
      </c>
      <c r="H394" s="32">
        <v>11000</v>
      </c>
      <c r="I394" s="32">
        <v>0</v>
      </c>
      <c r="J394" s="32">
        <v>2688484</v>
      </c>
      <c r="K394" s="32">
        <v>0</v>
      </c>
      <c r="L394" s="32">
        <v>686925</v>
      </c>
      <c r="M394" s="32">
        <v>0</v>
      </c>
      <c r="N394" s="32">
        <v>0</v>
      </c>
      <c r="O394" s="32">
        <v>12350</v>
      </c>
      <c r="P394" s="32">
        <v>0</v>
      </c>
      <c r="Q394" s="32">
        <v>2802913.99</v>
      </c>
      <c r="R394" s="32">
        <v>0</v>
      </c>
      <c r="S394" s="32">
        <v>658490</v>
      </c>
      <c r="T394" s="32">
        <v>0</v>
      </c>
      <c r="U394" s="32">
        <v>0</v>
      </c>
      <c r="V394" s="32">
        <v>12550</v>
      </c>
      <c r="W394" s="32">
        <v>0</v>
      </c>
      <c r="X394" s="32">
        <v>1867998</v>
      </c>
      <c r="Y394" s="32">
        <v>0</v>
      </c>
      <c r="Z394" s="32">
        <v>649925</v>
      </c>
      <c r="AA394" s="32">
        <v>0</v>
      </c>
      <c r="AB394" s="32">
        <v>0</v>
      </c>
      <c r="AC394" s="32">
        <v>12900</v>
      </c>
      <c r="AD394" s="32">
        <v>0</v>
      </c>
      <c r="AE394" s="32">
        <v>2646806</v>
      </c>
      <c r="AF394" s="32">
        <v>0</v>
      </c>
      <c r="AG394" s="32">
        <v>638790</v>
      </c>
      <c r="AH394" s="32">
        <v>0</v>
      </c>
      <c r="AI394" s="32">
        <v>0</v>
      </c>
      <c r="AJ394" s="32">
        <v>13300</v>
      </c>
      <c r="AK394" s="32">
        <v>0</v>
      </c>
      <c r="AL394" s="32">
        <v>2918464</v>
      </c>
      <c r="AM394" s="32">
        <v>0</v>
      </c>
      <c r="AN394" s="32">
        <v>685225</v>
      </c>
      <c r="AO394" s="32">
        <v>0</v>
      </c>
      <c r="AP394" s="32">
        <v>0</v>
      </c>
      <c r="AQ394" s="32">
        <v>14000</v>
      </c>
      <c r="AR394" s="32">
        <v>0</v>
      </c>
      <c r="AS394" s="32">
        <v>2694448</v>
      </c>
      <c r="AT394" s="32">
        <v>0</v>
      </c>
      <c r="AU394" s="32">
        <v>1310950</v>
      </c>
      <c r="AV394" s="32">
        <v>0</v>
      </c>
      <c r="AW394" s="32">
        <v>0</v>
      </c>
      <c r="AX394" s="32">
        <v>14000</v>
      </c>
      <c r="AY394" s="32">
        <v>0</v>
      </c>
      <c r="AZ394" s="32">
        <v>2576906</v>
      </c>
      <c r="BA394" s="32">
        <v>0</v>
      </c>
      <c r="BB394" s="32">
        <v>1660032</v>
      </c>
      <c r="BC394" s="32">
        <v>0</v>
      </c>
      <c r="BD394" s="32">
        <v>0</v>
      </c>
      <c r="BE394" s="32">
        <v>14000</v>
      </c>
      <c r="BF394" s="32">
        <v>0</v>
      </c>
      <c r="BG394" s="32">
        <v>3189413</v>
      </c>
      <c r="BH394" s="32">
        <v>0</v>
      </c>
      <c r="BI394" s="32">
        <v>1367094</v>
      </c>
      <c r="BJ394" s="32">
        <v>0</v>
      </c>
      <c r="BK394" s="32">
        <v>0</v>
      </c>
      <c r="BL394" s="32">
        <v>14000</v>
      </c>
      <c r="BM394" s="32">
        <v>0</v>
      </c>
      <c r="BN394" s="32">
        <v>3234573</v>
      </c>
      <c r="BO394" s="32">
        <v>0</v>
      </c>
      <c r="BP394" s="32">
        <v>1665974</v>
      </c>
      <c r="BQ394" s="32">
        <v>0</v>
      </c>
      <c r="BR394" s="32">
        <v>0</v>
      </c>
      <c r="BS394" s="32">
        <v>14000</v>
      </c>
      <c r="BT394" s="32">
        <v>0</v>
      </c>
      <c r="BU394" s="32">
        <v>3872442</v>
      </c>
      <c r="BV394" s="32">
        <v>0</v>
      </c>
      <c r="BW394" s="32">
        <v>1712288</v>
      </c>
      <c r="BX394" s="32">
        <v>0</v>
      </c>
      <c r="BY394" s="32">
        <v>0</v>
      </c>
      <c r="BZ394" s="32">
        <v>0</v>
      </c>
      <c r="CA394" s="32">
        <v>0</v>
      </c>
      <c r="CB394" s="32">
        <v>4296113</v>
      </c>
      <c r="CC394" s="32">
        <v>0</v>
      </c>
      <c r="CD394" s="32">
        <v>1706510</v>
      </c>
      <c r="CE394" s="32">
        <v>0</v>
      </c>
      <c r="CF394" s="32">
        <v>0</v>
      </c>
      <c r="CG394" s="32">
        <v>0</v>
      </c>
      <c r="CH394" s="32">
        <v>0</v>
      </c>
      <c r="CI394" s="32">
        <v>4334147</v>
      </c>
      <c r="CK394" s="32">
        <v>1746164</v>
      </c>
      <c r="CL394" s="32">
        <v>0</v>
      </c>
      <c r="CN394" s="32">
        <v>20000</v>
      </c>
      <c r="CO394" s="32">
        <v>0</v>
      </c>
      <c r="CP394" s="32">
        <v>7498066</v>
      </c>
      <c r="CR394" s="32">
        <v>1403516</v>
      </c>
      <c r="CS394" s="32">
        <v>0</v>
      </c>
      <c r="CU394" s="32">
        <v>20000</v>
      </c>
      <c r="CV394" s="32">
        <v>0</v>
      </c>
      <c r="CW394" s="32">
        <v>7498066</v>
      </c>
      <c r="CY394" s="32">
        <v>1818013</v>
      </c>
      <c r="CZ394" s="32">
        <v>0</v>
      </c>
      <c r="DB394" s="32">
        <v>20000</v>
      </c>
      <c r="DC394" s="32">
        <v>0</v>
      </c>
      <c r="DD394" s="32">
        <v>7829625</v>
      </c>
      <c r="DF394" s="32">
        <v>1862866</v>
      </c>
      <c r="DG394" s="32">
        <v>0</v>
      </c>
      <c r="DI394" s="32">
        <v>15000</v>
      </c>
      <c r="DK394" s="32">
        <v>8274944</v>
      </c>
      <c r="DM394" s="32">
        <v>1909859</v>
      </c>
      <c r="DN394" s="32">
        <v>0</v>
      </c>
      <c r="DP394" s="32">
        <v>10000</v>
      </c>
      <c r="DR394" s="32">
        <v>8274944</v>
      </c>
      <c r="DT394" s="32">
        <v>1917481.26</v>
      </c>
      <c r="DU394" s="32">
        <v>0</v>
      </c>
      <c r="DX394" s="35"/>
      <c r="DY394" s="36">
        <v>8274944</v>
      </c>
      <c r="DZ394" s="37"/>
      <c r="EA394" s="38">
        <v>1917481</v>
      </c>
      <c r="EB394" s="32">
        <v>0</v>
      </c>
      <c r="EE394" s="32">
        <v>1147.95</v>
      </c>
      <c r="EF394" s="32">
        <v>9228073</v>
      </c>
      <c r="EH394" s="32">
        <v>1169796</v>
      </c>
      <c r="EI394" s="32">
        <v>0</v>
      </c>
      <c r="EL394" s="32">
        <v>1282</v>
      </c>
      <c r="EM394" s="32">
        <v>8598648</v>
      </c>
      <c r="EO394" s="32">
        <v>2008558</v>
      </c>
      <c r="EP394" s="32">
        <v>0</v>
      </c>
      <c r="ES394" s="32">
        <v>89.37</v>
      </c>
      <c r="ET394" s="32">
        <v>8498791</v>
      </c>
      <c r="EV394" s="32">
        <v>2008558</v>
      </c>
      <c r="EW394" s="32">
        <v>0</v>
      </c>
      <c r="EZ394" s="32">
        <v>77</v>
      </c>
      <c r="FA394" s="32">
        <v>8498791</v>
      </c>
      <c r="FC394" s="32">
        <v>2008558</v>
      </c>
      <c r="FD394" s="32">
        <v>0</v>
      </c>
      <c r="FG394" s="32">
        <v>642</v>
      </c>
      <c r="FH394" s="32">
        <v>8498791</v>
      </c>
      <c r="FJ394" s="32">
        <v>2008558</v>
      </c>
      <c r="FK394" s="32">
        <v>0</v>
      </c>
      <c r="FN394" s="32">
        <v>341</v>
      </c>
      <c r="FO394" s="5">
        <v>8832422</v>
      </c>
      <c r="FP394" s="5">
        <v>0</v>
      </c>
      <c r="FQ394" s="5">
        <v>1899130</v>
      </c>
      <c r="FR394" s="5">
        <v>0</v>
      </c>
      <c r="FS394" s="5">
        <v>0</v>
      </c>
      <c r="FT394" s="5">
        <v>0</v>
      </c>
      <c r="FU394" s="5">
        <v>427</v>
      </c>
      <c r="FV394" s="5">
        <v>8795423</v>
      </c>
      <c r="FW394" s="5">
        <v>0</v>
      </c>
      <c r="FX394" s="5">
        <v>2056621</v>
      </c>
      <c r="FY394" s="5">
        <v>0</v>
      </c>
      <c r="FZ394" s="5">
        <v>0</v>
      </c>
      <c r="GA394" s="5">
        <v>0</v>
      </c>
      <c r="GB394" s="5">
        <v>2142</v>
      </c>
      <c r="GC394" s="5">
        <v>8085642</v>
      </c>
      <c r="GD394" s="5">
        <v>0</v>
      </c>
      <c r="GE394" s="5">
        <v>2845420</v>
      </c>
      <c r="GF394" s="5">
        <v>0</v>
      </c>
      <c r="GG394" s="5">
        <v>0</v>
      </c>
      <c r="GH394" s="5">
        <v>0</v>
      </c>
      <c r="GI394" s="5">
        <v>0</v>
      </c>
      <c r="GJ394" s="5">
        <f>INDEX(Sheet1!$D$2:$D$434,MATCH(Data!B394,Sheet1!$B$2:$B$434,0))</f>
        <v>8315797</v>
      </c>
      <c r="GK394" s="5">
        <f>INDEX(Sheet1!$E$2:$E$434,MATCH(Data!B394,Sheet1!$B$2:$B$434,0))</f>
        <v>0</v>
      </c>
      <c r="GL394" s="5">
        <f>INDEX(Sheet1!$H$2:$H$434,MATCH(Data!B394,Sheet1!$B$2:$B$434,0))</f>
        <v>2899660</v>
      </c>
      <c r="GM394" s="5">
        <f>INDEX(Sheet1!$K$2:$K$434,MATCH(Data!B394,Sheet1!$B$2:$B$434,0))</f>
        <v>0</v>
      </c>
      <c r="GN394" s="5">
        <f>INDEX(Sheet1!$F$2:$F$434,MATCH(Data!B394,Sheet1!$B$2:$B$434,0))</f>
        <v>0</v>
      </c>
      <c r="GO394" s="5">
        <f>INDEX(Sheet1!$I$2:$I$434,MATCH(Data!B394,Sheet1!$B$2:$B$434,0))</f>
        <v>131628</v>
      </c>
      <c r="GP394" s="5">
        <f>INDEX(Sheet1!$J$2:$J$434,MATCH(Data!B394,Sheet1!$B$2:$B$434,0))</f>
        <v>0</v>
      </c>
      <c r="GQ394" s="5">
        <v>8521403</v>
      </c>
      <c r="GR394" s="5">
        <v>0</v>
      </c>
      <c r="GS394" s="5">
        <v>2726000</v>
      </c>
      <c r="GT394" s="5">
        <v>0</v>
      </c>
      <c r="GU394" s="5">
        <v>0</v>
      </c>
      <c r="GV394" s="5">
        <v>100000</v>
      </c>
      <c r="GW394" s="5">
        <v>0</v>
      </c>
    </row>
    <row r="395" spans="1:205" ht="12.75">
      <c r="A395" s="32">
        <v>6083</v>
      </c>
      <c r="B395" s="32" t="s">
        <v>474</v>
      </c>
      <c r="C395" s="32">
        <v>2845067</v>
      </c>
      <c r="D395" s="32">
        <v>0</v>
      </c>
      <c r="E395" s="32">
        <v>58000</v>
      </c>
      <c r="F395" s="32">
        <v>0</v>
      </c>
      <c r="G395" s="32">
        <v>0</v>
      </c>
      <c r="H395" s="32">
        <v>0</v>
      </c>
      <c r="I395" s="32">
        <v>0</v>
      </c>
      <c r="J395" s="32">
        <v>3072006</v>
      </c>
      <c r="K395" s="32">
        <v>0</v>
      </c>
      <c r="L395" s="32">
        <v>62000</v>
      </c>
      <c r="M395" s="32">
        <v>0</v>
      </c>
      <c r="N395" s="32">
        <v>0</v>
      </c>
      <c r="O395" s="32">
        <v>0</v>
      </c>
      <c r="P395" s="32">
        <v>0</v>
      </c>
      <c r="Q395" s="32">
        <v>2877842</v>
      </c>
      <c r="R395" s="32">
        <v>0</v>
      </c>
      <c r="S395" s="32">
        <v>60000</v>
      </c>
      <c r="T395" s="32">
        <v>0</v>
      </c>
      <c r="U395" s="32">
        <v>0</v>
      </c>
      <c r="V395" s="32">
        <v>0</v>
      </c>
      <c r="W395" s="32">
        <v>0</v>
      </c>
      <c r="X395" s="32">
        <v>2398631</v>
      </c>
      <c r="Y395" s="32">
        <v>0</v>
      </c>
      <c r="Z395" s="32">
        <v>626000</v>
      </c>
      <c r="AA395" s="32">
        <v>0</v>
      </c>
      <c r="AB395" s="32">
        <v>0</v>
      </c>
      <c r="AC395" s="32">
        <v>0</v>
      </c>
      <c r="AD395" s="32">
        <v>0</v>
      </c>
      <c r="AE395" s="32">
        <v>2477072</v>
      </c>
      <c r="AF395" s="32">
        <v>0</v>
      </c>
      <c r="AG395" s="32">
        <v>835161</v>
      </c>
      <c r="AH395" s="32">
        <v>0</v>
      </c>
      <c r="AI395" s="32">
        <v>0</v>
      </c>
      <c r="AJ395" s="32">
        <v>0</v>
      </c>
      <c r="AK395" s="32">
        <v>0</v>
      </c>
      <c r="AL395" s="32">
        <v>2551254</v>
      </c>
      <c r="AM395" s="32">
        <v>0</v>
      </c>
      <c r="AN395" s="32">
        <v>840083</v>
      </c>
      <c r="AO395" s="32">
        <v>0</v>
      </c>
      <c r="AP395" s="32">
        <v>0</v>
      </c>
      <c r="AQ395" s="32">
        <v>0</v>
      </c>
      <c r="AR395" s="32">
        <v>0</v>
      </c>
      <c r="AS395" s="32">
        <v>2773910</v>
      </c>
      <c r="AT395" s="32">
        <v>0</v>
      </c>
      <c r="AU395" s="32">
        <v>816533</v>
      </c>
      <c r="AV395" s="32">
        <v>0</v>
      </c>
      <c r="AW395" s="32">
        <v>0</v>
      </c>
      <c r="AX395" s="32">
        <v>0</v>
      </c>
      <c r="AY395" s="32">
        <v>0</v>
      </c>
      <c r="AZ395" s="32">
        <v>2754765</v>
      </c>
      <c r="BA395" s="32">
        <v>0</v>
      </c>
      <c r="BB395" s="32">
        <v>1517140</v>
      </c>
      <c r="BC395" s="32">
        <v>0</v>
      </c>
      <c r="BD395" s="32">
        <v>0</v>
      </c>
      <c r="BE395" s="32">
        <v>0</v>
      </c>
      <c r="BF395" s="32">
        <v>0</v>
      </c>
      <c r="BG395" s="32">
        <v>2842009</v>
      </c>
      <c r="BH395" s="32">
        <v>0</v>
      </c>
      <c r="BI395" s="32">
        <v>1524925</v>
      </c>
      <c r="BJ395" s="32">
        <v>0</v>
      </c>
      <c r="BK395" s="32">
        <v>0</v>
      </c>
      <c r="BL395" s="32">
        <v>100000</v>
      </c>
      <c r="BM395" s="32">
        <v>0</v>
      </c>
      <c r="BN395" s="32">
        <v>2865706</v>
      </c>
      <c r="BO395" s="32">
        <v>0</v>
      </c>
      <c r="BP395" s="32">
        <v>1465872.18</v>
      </c>
      <c r="BQ395" s="32">
        <v>0</v>
      </c>
      <c r="BR395" s="32">
        <v>0</v>
      </c>
      <c r="BS395" s="32">
        <v>160000</v>
      </c>
      <c r="BT395" s="32">
        <v>0</v>
      </c>
      <c r="BU395" s="32">
        <v>2853338</v>
      </c>
      <c r="BV395" s="32">
        <v>0</v>
      </c>
      <c r="BW395" s="32">
        <v>1478221</v>
      </c>
      <c r="BX395" s="32">
        <v>0</v>
      </c>
      <c r="BY395" s="32">
        <v>0</v>
      </c>
      <c r="BZ395" s="32">
        <v>160000</v>
      </c>
      <c r="CA395" s="32">
        <v>0</v>
      </c>
      <c r="CB395" s="32">
        <v>3428620</v>
      </c>
      <c r="CC395" s="32">
        <v>0</v>
      </c>
      <c r="CD395" s="32">
        <v>1524716</v>
      </c>
      <c r="CE395" s="32">
        <v>0</v>
      </c>
      <c r="CF395" s="32">
        <v>0</v>
      </c>
      <c r="CG395" s="32">
        <v>0</v>
      </c>
      <c r="CH395" s="32">
        <v>0</v>
      </c>
      <c r="CI395" s="32">
        <v>3501666</v>
      </c>
      <c r="CK395" s="32">
        <v>1569455</v>
      </c>
      <c r="CL395" s="32">
        <v>0</v>
      </c>
      <c r="CO395" s="32">
        <v>0</v>
      </c>
      <c r="CP395" s="32">
        <v>5039901</v>
      </c>
      <c r="CR395" s="32">
        <v>1562000</v>
      </c>
      <c r="CS395" s="32">
        <v>0</v>
      </c>
      <c r="CV395" s="32">
        <v>0</v>
      </c>
      <c r="CW395" s="32">
        <v>5710230</v>
      </c>
      <c r="CY395" s="32">
        <v>1469000</v>
      </c>
      <c r="CZ395" s="32">
        <v>0</v>
      </c>
      <c r="DC395" s="32">
        <v>0</v>
      </c>
      <c r="DD395" s="32">
        <v>5926851</v>
      </c>
      <c r="DF395" s="32">
        <v>1469000</v>
      </c>
      <c r="DG395" s="32">
        <v>0</v>
      </c>
      <c r="DK395" s="32">
        <v>6480225</v>
      </c>
      <c r="DM395" s="32">
        <v>1339000</v>
      </c>
      <c r="DN395" s="32">
        <v>0</v>
      </c>
      <c r="DR395" s="32">
        <v>6809864</v>
      </c>
      <c r="DT395" s="32">
        <v>1238851</v>
      </c>
      <c r="DU395" s="32">
        <v>0</v>
      </c>
      <c r="DX395" s="35"/>
      <c r="DY395" s="36">
        <v>6646301</v>
      </c>
      <c r="DZ395" s="37"/>
      <c r="EA395" s="38">
        <v>1381984</v>
      </c>
      <c r="EB395" s="32">
        <v>0</v>
      </c>
      <c r="EF395" s="32">
        <v>6675871</v>
      </c>
      <c r="EH395" s="32">
        <v>1269148</v>
      </c>
      <c r="EI395" s="32">
        <v>0</v>
      </c>
      <c r="EM395" s="32">
        <v>6482799</v>
      </c>
      <c r="EO395" s="32">
        <v>1326951</v>
      </c>
      <c r="EP395" s="32">
        <v>0</v>
      </c>
      <c r="ET395" s="32">
        <v>6905626</v>
      </c>
      <c r="EV395" s="32">
        <v>898650</v>
      </c>
      <c r="EW395" s="32">
        <v>0</v>
      </c>
      <c r="FA395" s="32">
        <v>6891888</v>
      </c>
      <c r="FC395" s="32">
        <v>889411</v>
      </c>
      <c r="FD395" s="32">
        <v>0</v>
      </c>
      <c r="FH395" s="32">
        <v>7066072</v>
      </c>
      <c r="FJ395" s="32">
        <v>713671</v>
      </c>
      <c r="FK395" s="32">
        <v>0</v>
      </c>
      <c r="FM395" s="32"/>
      <c r="FO395" s="5">
        <v>7448913</v>
      </c>
      <c r="FP395" s="5">
        <v>0</v>
      </c>
      <c r="FQ395" s="5">
        <v>585500</v>
      </c>
      <c r="FR395" s="5">
        <v>0</v>
      </c>
      <c r="FS395" s="5">
        <v>0</v>
      </c>
      <c r="FT395" s="5">
        <v>0</v>
      </c>
      <c r="FU395" s="5">
        <v>0</v>
      </c>
      <c r="FV395" s="5">
        <v>7181766</v>
      </c>
      <c r="FW395" s="5">
        <v>0</v>
      </c>
      <c r="FX395" s="5">
        <v>1012201</v>
      </c>
      <c r="FY395" s="5">
        <v>0</v>
      </c>
      <c r="FZ395" s="5">
        <v>0</v>
      </c>
      <c r="GA395" s="5">
        <v>0</v>
      </c>
      <c r="GB395" s="5">
        <v>0</v>
      </c>
      <c r="GC395" s="5">
        <v>7880777</v>
      </c>
      <c r="GD395" s="5">
        <v>0</v>
      </c>
      <c r="GE395" s="5">
        <v>1065000</v>
      </c>
      <c r="GF395" s="5">
        <v>0</v>
      </c>
      <c r="GG395" s="5">
        <v>0</v>
      </c>
      <c r="GH395" s="5">
        <v>0</v>
      </c>
      <c r="GI395" s="5">
        <v>0</v>
      </c>
      <c r="GJ395" s="5">
        <f>INDEX(Sheet1!$D$2:$D$434,MATCH(Data!B395,Sheet1!$B$2:$B$434,0))</f>
        <v>7578790</v>
      </c>
      <c r="GK395" s="5">
        <f>INDEX(Sheet1!$E$2:$E$434,MATCH(Data!B395,Sheet1!$B$2:$B$434,0))</f>
        <v>0</v>
      </c>
      <c r="GL395" s="5">
        <f>INDEX(Sheet1!$H$2:$H$434,MATCH(Data!B395,Sheet1!$B$2:$B$434,0))</f>
        <v>675675</v>
      </c>
      <c r="GM395" s="5">
        <f>INDEX(Sheet1!$K$2:$K$434,MATCH(Data!B395,Sheet1!$B$2:$B$434,0))</f>
        <v>0</v>
      </c>
      <c r="GN395" s="5">
        <f>INDEX(Sheet1!$F$2:$F$434,MATCH(Data!B395,Sheet1!$B$2:$B$434,0))</f>
        <v>161500</v>
      </c>
      <c r="GO395" s="5">
        <f>INDEX(Sheet1!$I$2:$I$434,MATCH(Data!B395,Sheet1!$B$2:$B$434,0))</f>
        <v>170605</v>
      </c>
      <c r="GP395" s="5">
        <f>INDEX(Sheet1!$J$2:$J$434,MATCH(Data!B395,Sheet1!$B$2:$B$434,0))</f>
        <v>0</v>
      </c>
      <c r="GQ395" s="5">
        <v>7913690</v>
      </c>
      <c r="GR395" s="5">
        <v>0</v>
      </c>
      <c r="GS395" s="5">
        <v>1510000</v>
      </c>
      <c r="GT395" s="5">
        <v>0</v>
      </c>
      <c r="GU395" s="5">
        <v>0</v>
      </c>
      <c r="GV395" s="5">
        <v>235675</v>
      </c>
      <c r="GW395" s="5">
        <v>0</v>
      </c>
    </row>
    <row r="396" spans="1:205" ht="12.75">
      <c r="A396" s="32">
        <v>6118</v>
      </c>
      <c r="B396" s="32" t="s">
        <v>475</v>
      </c>
      <c r="C396" s="32">
        <v>2577873</v>
      </c>
      <c r="D396" s="32">
        <v>0</v>
      </c>
      <c r="E396" s="32">
        <v>231814</v>
      </c>
      <c r="F396" s="32">
        <v>0</v>
      </c>
      <c r="G396" s="32">
        <v>20000</v>
      </c>
      <c r="H396" s="32">
        <v>10287</v>
      </c>
      <c r="I396" s="32">
        <v>0</v>
      </c>
      <c r="J396" s="32">
        <v>2470904</v>
      </c>
      <c r="K396" s="32">
        <v>0</v>
      </c>
      <c r="L396" s="32">
        <v>216180</v>
      </c>
      <c r="M396" s="32">
        <v>0</v>
      </c>
      <c r="N396" s="32">
        <v>0</v>
      </c>
      <c r="O396" s="32">
        <v>18847</v>
      </c>
      <c r="P396" s="32">
        <v>0</v>
      </c>
      <c r="Q396" s="32">
        <v>2619232</v>
      </c>
      <c r="R396" s="32">
        <v>0</v>
      </c>
      <c r="S396" s="32">
        <v>410382</v>
      </c>
      <c r="T396" s="32">
        <v>0</v>
      </c>
      <c r="U396" s="32">
        <v>0</v>
      </c>
      <c r="V396" s="32">
        <v>11735</v>
      </c>
      <c r="W396" s="32">
        <v>0</v>
      </c>
      <c r="X396" s="32">
        <v>1792837</v>
      </c>
      <c r="Y396" s="32">
        <v>0</v>
      </c>
      <c r="Z396" s="32">
        <v>395088</v>
      </c>
      <c r="AA396" s="32">
        <v>0</v>
      </c>
      <c r="AB396" s="32">
        <v>0</v>
      </c>
      <c r="AC396" s="32">
        <v>11582</v>
      </c>
      <c r="AD396" s="32">
        <v>1778</v>
      </c>
      <c r="AE396" s="32">
        <v>2044503</v>
      </c>
      <c r="AF396" s="32">
        <v>0</v>
      </c>
      <c r="AG396" s="32">
        <v>297735</v>
      </c>
      <c r="AH396" s="32">
        <v>0</v>
      </c>
      <c r="AI396" s="32">
        <v>0</v>
      </c>
      <c r="AJ396" s="32">
        <v>15418</v>
      </c>
      <c r="AK396" s="32">
        <v>1293</v>
      </c>
      <c r="AL396" s="32">
        <v>2267703</v>
      </c>
      <c r="AM396" s="32">
        <v>12300</v>
      </c>
      <c r="AN396" s="32">
        <v>303513</v>
      </c>
      <c r="AO396" s="32">
        <v>0</v>
      </c>
      <c r="AP396" s="32">
        <v>0</v>
      </c>
      <c r="AQ396" s="32">
        <v>8151</v>
      </c>
      <c r="AR396" s="32">
        <v>0</v>
      </c>
      <c r="AS396" s="32">
        <v>2288098</v>
      </c>
      <c r="AT396" s="32">
        <v>12300</v>
      </c>
      <c r="AU396" s="32">
        <v>377500</v>
      </c>
      <c r="AV396" s="32">
        <v>0</v>
      </c>
      <c r="AW396" s="32">
        <v>0</v>
      </c>
      <c r="AX396" s="32">
        <v>4542</v>
      </c>
      <c r="AY396" s="32">
        <v>0</v>
      </c>
      <c r="AZ396" s="32">
        <v>2578727</v>
      </c>
      <c r="BA396" s="32">
        <v>12300</v>
      </c>
      <c r="BB396" s="32">
        <v>375000</v>
      </c>
      <c r="BC396" s="32">
        <v>0</v>
      </c>
      <c r="BD396" s="32">
        <v>0</v>
      </c>
      <c r="BE396" s="32">
        <v>1790</v>
      </c>
      <c r="BF396" s="32">
        <v>0</v>
      </c>
      <c r="BG396" s="32">
        <v>2337973</v>
      </c>
      <c r="BH396" s="32">
        <v>12300</v>
      </c>
      <c r="BI396" s="32">
        <v>584000</v>
      </c>
      <c r="BJ396" s="32">
        <v>0</v>
      </c>
      <c r="BK396" s="32">
        <v>0</v>
      </c>
      <c r="BL396" s="32">
        <v>9824</v>
      </c>
      <c r="BM396" s="32">
        <v>28</v>
      </c>
      <c r="BN396" s="32">
        <v>2552962</v>
      </c>
      <c r="BO396" s="32">
        <v>12300</v>
      </c>
      <c r="BP396" s="32">
        <v>413700</v>
      </c>
      <c r="BQ396" s="32">
        <v>0</v>
      </c>
      <c r="BR396" s="32">
        <v>0</v>
      </c>
      <c r="BS396" s="32">
        <v>35514</v>
      </c>
      <c r="BT396" s="32">
        <v>0</v>
      </c>
      <c r="BU396" s="32">
        <v>2375486</v>
      </c>
      <c r="BV396" s="32">
        <v>0</v>
      </c>
      <c r="BW396" s="32">
        <v>423700</v>
      </c>
      <c r="BX396" s="32">
        <v>0</v>
      </c>
      <c r="BY396" s="32">
        <v>0</v>
      </c>
      <c r="BZ396" s="32">
        <v>34673</v>
      </c>
      <c r="CA396" s="32">
        <v>0</v>
      </c>
      <c r="CB396" s="32">
        <v>2748135</v>
      </c>
      <c r="CC396" s="32">
        <v>0</v>
      </c>
      <c r="CD396" s="32">
        <v>475350</v>
      </c>
      <c r="CE396" s="32">
        <v>0</v>
      </c>
      <c r="CF396" s="32">
        <v>0</v>
      </c>
      <c r="CG396" s="32">
        <v>33000</v>
      </c>
      <c r="CH396" s="32">
        <v>377</v>
      </c>
      <c r="CI396" s="32">
        <v>2474424</v>
      </c>
      <c r="CK396" s="32">
        <v>352000</v>
      </c>
      <c r="CL396" s="32">
        <v>0</v>
      </c>
      <c r="CN396" s="32">
        <v>65000</v>
      </c>
      <c r="CO396" s="32">
        <v>0</v>
      </c>
      <c r="CP396" s="32">
        <v>2657003</v>
      </c>
      <c r="CR396" s="32">
        <v>316593</v>
      </c>
      <c r="CS396" s="32">
        <v>0</v>
      </c>
      <c r="CU396" s="32">
        <v>44000</v>
      </c>
      <c r="CV396" s="32">
        <v>0</v>
      </c>
      <c r="CW396" s="32">
        <v>3026633</v>
      </c>
      <c r="CY396" s="32">
        <v>315234</v>
      </c>
      <c r="CZ396" s="32">
        <v>0</v>
      </c>
      <c r="DB396" s="32">
        <v>16800</v>
      </c>
      <c r="DC396" s="32">
        <v>0</v>
      </c>
      <c r="DD396" s="32">
        <v>3031115</v>
      </c>
      <c r="DF396" s="32">
        <v>368914</v>
      </c>
      <c r="DG396" s="32">
        <v>0</v>
      </c>
      <c r="DI396" s="32">
        <v>10000</v>
      </c>
      <c r="DK396" s="32">
        <v>3552297</v>
      </c>
      <c r="DM396" s="32">
        <v>339100</v>
      </c>
      <c r="DN396" s="32">
        <v>0</v>
      </c>
      <c r="DP396" s="32">
        <v>5000</v>
      </c>
      <c r="DQ396" s="32">
        <v>274</v>
      </c>
      <c r="DR396" s="32">
        <v>3370107</v>
      </c>
      <c r="DT396" s="32">
        <v>358220</v>
      </c>
      <c r="DU396" s="32">
        <v>0</v>
      </c>
      <c r="DW396" s="32">
        <v>35000</v>
      </c>
      <c r="DX396" s="38">
        <v>196</v>
      </c>
      <c r="DY396" s="36">
        <v>3460679</v>
      </c>
      <c r="DZ396" s="37"/>
      <c r="EA396" s="38">
        <v>357290</v>
      </c>
      <c r="EB396" s="32">
        <v>0</v>
      </c>
      <c r="ED396" s="32">
        <v>100000</v>
      </c>
      <c r="EF396" s="32">
        <v>3392894</v>
      </c>
      <c r="EH396" s="32">
        <v>355770</v>
      </c>
      <c r="EI396" s="32">
        <v>0</v>
      </c>
      <c r="EK396" s="32">
        <v>35000</v>
      </c>
      <c r="EM396" s="32">
        <v>3494375</v>
      </c>
      <c r="EO396" s="32">
        <v>358833</v>
      </c>
      <c r="EP396" s="32">
        <v>0</v>
      </c>
      <c r="ER396" s="32">
        <v>50000</v>
      </c>
      <c r="ET396" s="32">
        <v>3448424</v>
      </c>
      <c r="EV396" s="32">
        <v>361113</v>
      </c>
      <c r="EW396" s="32">
        <v>0</v>
      </c>
      <c r="EY396" s="32">
        <v>50000</v>
      </c>
      <c r="FA396" s="32">
        <v>3594572</v>
      </c>
      <c r="FC396" s="32">
        <v>362712</v>
      </c>
      <c r="FD396" s="32">
        <v>0</v>
      </c>
      <c r="FF396" s="32">
        <v>50000</v>
      </c>
      <c r="FH396" s="32">
        <v>3393891</v>
      </c>
      <c r="FJ396" s="32">
        <v>301000</v>
      </c>
      <c r="FK396" s="32">
        <v>0</v>
      </c>
      <c r="FM396" s="32">
        <v>50000</v>
      </c>
      <c r="FO396" s="5">
        <v>3777538</v>
      </c>
      <c r="FP396" s="5">
        <v>0</v>
      </c>
      <c r="FQ396" s="5">
        <v>0</v>
      </c>
      <c r="FR396" s="5">
        <v>0</v>
      </c>
      <c r="FS396" s="5">
        <v>0</v>
      </c>
      <c r="FT396" s="5">
        <v>50000</v>
      </c>
      <c r="FU396" s="5">
        <v>0</v>
      </c>
      <c r="FV396" s="5">
        <v>3516700</v>
      </c>
      <c r="FW396" s="5">
        <v>0</v>
      </c>
      <c r="FX396" s="5">
        <v>583285</v>
      </c>
      <c r="FY396" s="5">
        <v>0</v>
      </c>
      <c r="FZ396" s="5">
        <v>0</v>
      </c>
      <c r="GA396" s="5">
        <v>50000</v>
      </c>
      <c r="GB396" s="5">
        <v>0</v>
      </c>
      <c r="GC396" s="5">
        <v>3131587</v>
      </c>
      <c r="GD396" s="5">
        <v>0</v>
      </c>
      <c r="GE396" s="5">
        <v>1203180</v>
      </c>
      <c r="GF396" s="5">
        <v>0</v>
      </c>
      <c r="GG396" s="5">
        <v>0</v>
      </c>
      <c r="GH396" s="5">
        <v>270000</v>
      </c>
      <c r="GI396" s="5">
        <v>0</v>
      </c>
      <c r="GJ396" s="5">
        <f>INDEX(Sheet1!$D$2:$D$434,MATCH(Data!B396,Sheet1!$B$2:$B$434,0))</f>
        <v>3229978</v>
      </c>
      <c r="GK396" s="5">
        <f>INDEX(Sheet1!$E$2:$E$434,MATCH(Data!B396,Sheet1!$B$2:$B$434,0))</f>
        <v>50000</v>
      </c>
      <c r="GL396" s="5">
        <f>INDEX(Sheet1!$H$2:$H$434,MATCH(Data!B396,Sheet1!$B$2:$B$434,0))</f>
        <v>1133606</v>
      </c>
      <c r="GM396" s="5">
        <f>INDEX(Sheet1!$K$2:$K$434,MATCH(Data!B396,Sheet1!$B$2:$B$434,0))</f>
        <v>0</v>
      </c>
      <c r="GN396" s="5">
        <f>INDEX(Sheet1!$F$2:$F$434,MATCH(Data!B396,Sheet1!$B$2:$B$434,0))</f>
        <v>0</v>
      </c>
      <c r="GO396" s="5">
        <f>INDEX(Sheet1!$I$2:$I$434,MATCH(Data!B396,Sheet1!$B$2:$B$434,0))</f>
        <v>125000</v>
      </c>
      <c r="GP396" s="5">
        <f>INDEX(Sheet1!$J$2:$J$434,MATCH(Data!B396,Sheet1!$B$2:$B$434,0))</f>
        <v>0</v>
      </c>
      <c r="GQ396" s="5">
        <v>3151643</v>
      </c>
      <c r="GR396" s="5">
        <v>0</v>
      </c>
      <c r="GS396" s="5">
        <v>1065840</v>
      </c>
      <c r="GT396" s="5">
        <v>0</v>
      </c>
      <c r="GU396" s="5">
        <v>0</v>
      </c>
      <c r="GV396" s="5">
        <v>271216</v>
      </c>
      <c r="GW396" s="5">
        <v>0</v>
      </c>
    </row>
    <row r="397" spans="1:205" ht="12.75">
      <c r="A397" s="32">
        <v>6125</v>
      </c>
      <c r="B397" s="32" t="s">
        <v>476</v>
      </c>
      <c r="C397" s="32">
        <v>11822449</v>
      </c>
      <c r="D397" s="32">
        <v>0</v>
      </c>
      <c r="E397" s="32">
        <v>1682732</v>
      </c>
      <c r="F397" s="32">
        <v>0</v>
      </c>
      <c r="G397" s="32">
        <v>0</v>
      </c>
      <c r="H397" s="32">
        <v>0</v>
      </c>
      <c r="I397" s="32">
        <v>0</v>
      </c>
      <c r="J397" s="32">
        <v>11704625</v>
      </c>
      <c r="K397" s="32">
        <v>0</v>
      </c>
      <c r="L397" s="32">
        <v>1753226</v>
      </c>
      <c r="M397" s="32">
        <v>0</v>
      </c>
      <c r="N397" s="32">
        <v>0</v>
      </c>
      <c r="O397" s="32">
        <v>0</v>
      </c>
      <c r="P397" s="32">
        <v>2517</v>
      </c>
      <c r="Q397" s="32">
        <v>11977862</v>
      </c>
      <c r="R397" s="32">
        <v>0</v>
      </c>
      <c r="S397" s="32">
        <v>1872865</v>
      </c>
      <c r="T397" s="32">
        <v>0</v>
      </c>
      <c r="U397" s="32">
        <v>0</v>
      </c>
      <c r="V397" s="32">
        <v>0</v>
      </c>
      <c r="W397" s="32">
        <v>2605</v>
      </c>
      <c r="X397" s="32">
        <v>9287034</v>
      </c>
      <c r="Y397" s="32">
        <v>0</v>
      </c>
      <c r="Z397" s="32">
        <v>1919865</v>
      </c>
      <c r="AA397" s="32">
        <v>0</v>
      </c>
      <c r="AB397" s="32">
        <v>0</v>
      </c>
      <c r="AC397" s="32">
        <v>0</v>
      </c>
      <c r="AD397" s="32">
        <v>5580</v>
      </c>
      <c r="AE397" s="32">
        <v>9271765</v>
      </c>
      <c r="AF397" s="32">
        <v>0</v>
      </c>
      <c r="AG397" s="32">
        <v>1768990</v>
      </c>
      <c r="AH397" s="32">
        <v>0</v>
      </c>
      <c r="AI397" s="32">
        <v>0</v>
      </c>
      <c r="AJ397" s="32">
        <v>0</v>
      </c>
      <c r="AK397" s="32">
        <v>32915</v>
      </c>
      <c r="AL397" s="32">
        <v>10433500</v>
      </c>
      <c r="AM397" s="32">
        <v>0</v>
      </c>
      <c r="AN397" s="32">
        <v>1801403</v>
      </c>
      <c r="AO397" s="32">
        <v>0</v>
      </c>
      <c r="AP397" s="32">
        <v>0</v>
      </c>
      <c r="AQ397" s="32">
        <v>0</v>
      </c>
      <c r="AR397" s="32">
        <v>4030</v>
      </c>
      <c r="AS397" s="32">
        <v>9726845</v>
      </c>
      <c r="AT397" s="32">
        <v>0</v>
      </c>
      <c r="AU397" s="32">
        <v>1747176</v>
      </c>
      <c r="AV397" s="32">
        <v>0</v>
      </c>
      <c r="AW397" s="32">
        <v>0</v>
      </c>
      <c r="AX397" s="32">
        <v>0</v>
      </c>
      <c r="AY397" s="32">
        <v>1685</v>
      </c>
      <c r="AZ397" s="32">
        <v>10508827</v>
      </c>
      <c r="BA397" s="32">
        <v>0</v>
      </c>
      <c r="BB397" s="32">
        <v>1746401</v>
      </c>
      <c r="BC397" s="32">
        <v>0</v>
      </c>
      <c r="BD397" s="32">
        <v>0</v>
      </c>
      <c r="BE397" s="32">
        <v>0</v>
      </c>
      <c r="BF397" s="32">
        <v>7858</v>
      </c>
      <c r="BG397" s="32">
        <v>10953114.12</v>
      </c>
      <c r="BH397" s="32">
        <v>0</v>
      </c>
      <c r="BI397" s="32">
        <v>1740763</v>
      </c>
      <c r="BJ397" s="32">
        <v>0</v>
      </c>
      <c r="BK397" s="32">
        <v>0</v>
      </c>
      <c r="BL397" s="32">
        <v>0</v>
      </c>
      <c r="BM397" s="32">
        <v>1207</v>
      </c>
      <c r="BN397" s="32">
        <v>11086208</v>
      </c>
      <c r="BO397" s="32">
        <v>0</v>
      </c>
      <c r="BP397" s="32">
        <v>1742388</v>
      </c>
      <c r="BQ397" s="32">
        <v>0</v>
      </c>
      <c r="BR397" s="32">
        <v>0</v>
      </c>
      <c r="BS397" s="32">
        <v>110356</v>
      </c>
      <c r="BT397" s="32">
        <v>2619</v>
      </c>
      <c r="BU397" s="32">
        <v>11355398</v>
      </c>
      <c r="BV397" s="32">
        <v>0</v>
      </c>
      <c r="BW397" s="32">
        <v>1694008</v>
      </c>
      <c r="BX397" s="32">
        <v>0</v>
      </c>
      <c r="BY397" s="32">
        <v>0</v>
      </c>
      <c r="BZ397" s="32">
        <v>179765</v>
      </c>
      <c r="CA397" s="32">
        <v>8201</v>
      </c>
      <c r="CB397" s="32">
        <v>12359335</v>
      </c>
      <c r="CC397" s="32">
        <v>0</v>
      </c>
      <c r="CD397" s="32">
        <v>1683343</v>
      </c>
      <c r="CE397" s="32">
        <v>0</v>
      </c>
      <c r="CF397" s="32">
        <v>0</v>
      </c>
      <c r="CG397" s="32">
        <v>197538</v>
      </c>
      <c r="CH397" s="32">
        <v>1492</v>
      </c>
      <c r="CI397" s="32">
        <v>11416879</v>
      </c>
      <c r="CK397" s="32">
        <v>1688400</v>
      </c>
      <c r="CL397" s="32">
        <v>0</v>
      </c>
      <c r="CN397" s="32">
        <v>211304</v>
      </c>
      <c r="CO397" s="32">
        <v>3763</v>
      </c>
      <c r="CP397" s="32">
        <v>12348976</v>
      </c>
      <c r="CR397" s="32">
        <v>1687520</v>
      </c>
      <c r="CS397" s="32">
        <v>0</v>
      </c>
      <c r="CU397" s="32">
        <v>237250</v>
      </c>
      <c r="CV397" s="32">
        <v>1535</v>
      </c>
      <c r="CW397" s="32">
        <v>13291782</v>
      </c>
      <c r="CY397" s="32">
        <v>1689455</v>
      </c>
      <c r="CZ397" s="32">
        <v>0</v>
      </c>
      <c r="DB397" s="32">
        <v>282900</v>
      </c>
      <c r="DC397" s="32">
        <v>1290</v>
      </c>
      <c r="DD397" s="32">
        <v>13409002</v>
      </c>
      <c r="DF397" s="32">
        <v>1687400</v>
      </c>
      <c r="DG397" s="32">
        <v>0</v>
      </c>
      <c r="DI397" s="32">
        <v>527520</v>
      </c>
      <c r="DJ397" s="32">
        <v>2063</v>
      </c>
      <c r="DK397" s="32">
        <v>14325861</v>
      </c>
      <c r="DM397" s="32">
        <v>2375429</v>
      </c>
      <c r="DN397" s="32">
        <v>0</v>
      </c>
      <c r="DP397" s="32">
        <v>296392</v>
      </c>
      <c r="DQ397" s="32">
        <v>2295</v>
      </c>
      <c r="DR397" s="32">
        <v>15398653</v>
      </c>
      <c r="DT397" s="32">
        <v>2503866</v>
      </c>
      <c r="DU397" s="32">
        <v>0</v>
      </c>
      <c r="DW397" s="32">
        <v>345723</v>
      </c>
      <c r="DX397" s="35"/>
      <c r="DY397" s="36">
        <v>15629666</v>
      </c>
      <c r="DZ397" s="37"/>
      <c r="EA397" s="38">
        <v>2497120</v>
      </c>
      <c r="EB397" s="32">
        <v>0</v>
      </c>
      <c r="ED397" s="32">
        <v>327813</v>
      </c>
      <c r="EE397" s="32">
        <v>931</v>
      </c>
      <c r="EF397" s="32">
        <v>15309229</v>
      </c>
      <c r="EH397" s="32">
        <v>2313476</v>
      </c>
      <c r="EI397" s="32">
        <v>0</v>
      </c>
      <c r="EK397" s="32">
        <v>339886</v>
      </c>
      <c r="EL397" s="32">
        <v>13922</v>
      </c>
      <c r="EM397" s="32">
        <v>13982829</v>
      </c>
      <c r="EO397" s="32">
        <v>2711983</v>
      </c>
      <c r="EP397" s="32">
        <v>0</v>
      </c>
      <c r="ER397" s="32">
        <v>339886</v>
      </c>
      <c r="ET397" s="32">
        <v>13621323</v>
      </c>
      <c r="EV397" s="32">
        <v>2699364</v>
      </c>
      <c r="EW397" s="32">
        <v>0</v>
      </c>
      <c r="EY397" s="32">
        <v>297428</v>
      </c>
      <c r="FA397" s="32">
        <v>13470255</v>
      </c>
      <c r="FC397" s="32">
        <v>2285207</v>
      </c>
      <c r="FD397" s="32">
        <v>0</v>
      </c>
      <c r="FF397" s="32">
        <v>261874</v>
      </c>
      <c r="FH397" s="32">
        <v>14149300</v>
      </c>
      <c r="FI397" s="32"/>
      <c r="FJ397" s="32">
        <v>2195623</v>
      </c>
      <c r="FK397" s="32">
        <v>0</v>
      </c>
      <c r="FL397" s="32"/>
      <c r="FM397" s="32">
        <v>269844</v>
      </c>
      <c r="FN397" s="32"/>
      <c r="FO397" s="5">
        <v>14417774</v>
      </c>
      <c r="FP397" s="5">
        <v>0</v>
      </c>
      <c r="FQ397" s="5">
        <v>2641828</v>
      </c>
      <c r="FR397" s="5">
        <v>0</v>
      </c>
      <c r="FS397" s="5">
        <v>0</v>
      </c>
      <c r="FT397" s="5">
        <v>261283</v>
      </c>
      <c r="FU397" s="5">
        <v>0</v>
      </c>
      <c r="FV397" s="5">
        <v>15674309</v>
      </c>
      <c r="FW397" s="5">
        <v>0</v>
      </c>
      <c r="FX397" s="5">
        <v>2849210</v>
      </c>
      <c r="FY397" s="5">
        <v>0</v>
      </c>
      <c r="FZ397" s="5">
        <v>0</v>
      </c>
      <c r="GA397" s="5">
        <v>286283</v>
      </c>
      <c r="GB397" s="5">
        <v>0</v>
      </c>
      <c r="GC397" s="5">
        <v>17843232</v>
      </c>
      <c r="GD397" s="5">
        <v>320370</v>
      </c>
      <c r="GE397" s="5">
        <v>1367481</v>
      </c>
      <c r="GF397" s="5">
        <v>0</v>
      </c>
      <c r="GG397" s="5">
        <v>0</v>
      </c>
      <c r="GH397" s="5">
        <v>278500</v>
      </c>
      <c r="GI397" s="5">
        <v>0</v>
      </c>
      <c r="GJ397" s="5">
        <f>INDEX(Sheet1!$D$2:$D$434,MATCH(Data!B397,Sheet1!$B$2:$B$434,0))</f>
        <v>18328446</v>
      </c>
      <c r="GK397" s="5">
        <f>INDEX(Sheet1!$E$2:$E$434,MATCH(Data!B397,Sheet1!$B$2:$B$434,0))</f>
        <v>320363</v>
      </c>
      <c r="GL397" s="5">
        <f>INDEX(Sheet1!$H$2:$H$434,MATCH(Data!B397,Sheet1!$B$2:$B$434,0))</f>
        <v>1794873</v>
      </c>
      <c r="GM397" s="5">
        <f>INDEX(Sheet1!$K$2:$K$434,MATCH(Data!B397,Sheet1!$B$2:$B$434,0))</f>
        <v>0</v>
      </c>
      <c r="GN397" s="5">
        <f>INDEX(Sheet1!$F$2:$F$434,MATCH(Data!B397,Sheet1!$B$2:$B$434,0))</f>
        <v>0</v>
      </c>
      <c r="GO397" s="5">
        <f>INDEX(Sheet1!$I$2:$I$434,MATCH(Data!B397,Sheet1!$B$2:$B$434,0))</f>
        <v>258500</v>
      </c>
      <c r="GP397" s="5">
        <f>INDEX(Sheet1!$J$2:$J$434,MATCH(Data!B397,Sheet1!$B$2:$B$434,0))</f>
        <v>0</v>
      </c>
      <c r="GQ397" s="5">
        <v>18660626</v>
      </c>
      <c r="GR397" s="5">
        <v>319780</v>
      </c>
      <c r="GS397" s="5">
        <v>1930000</v>
      </c>
      <c r="GT397" s="5">
        <v>0</v>
      </c>
      <c r="GU397" s="5">
        <v>0</v>
      </c>
      <c r="GV397" s="5">
        <v>258500</v>
      </c>
      <c r="GW397" s="5">
        <v>0</v>
      </c>
    </row>
    <row r="398" spans="1:205" ht="12.75">
      <c r="A398" s="32">
        <v>6174</v>
      </c>
      <c r="B398" s="32" t="s">
        <v>477</v>
      </c>
      <c r="C398" s="32">
        <v>64144725</v>
      </c>
      <c r="D398" s="32">
        <v>0</v>
      </c>
      <c r="E398" s="32">
        <v>5990511</v>
      </c>
      <c r="F398" s="32">
        <v>0</v>
      </c>
      <c r="G398" s="32">
        <v>0</v>
      </c>
      <c r="H398" s="32">
        <v>0</v>
      </c>
      <c r="I398" s="32">
        <v>0</v>
      </c>
      <c r="J398" s="32">
        <v>62810202</v>
      </c>
      <c r="K398" s="32">
        <v>0</v>
      </c>
      <c r="L398" s="32">
        <v>5712934</v>
      </c>
      <c r="M398" s="32">
        <v>0</v>
      </c>
      <c r="N398" s="32">
        <v>0</v>
      </c>
      <c r="O398" s="32">
        <v>0</v>
      </c>
      <c r="P398" s="32">
        <v>100709</v>
      </c>
      <c r="Q398" s="32">
        <v>61490930</v>
      </c>
      <c r="R398" s="32">
        <v>0</v>
      </c>
      <c r="S398" s="32">
        <v>5468809</v>
      </c>
      <c r="T398" s="32">
        <v>0</v>
      </c>
      <c r="U398" s="32">
        <v>0</v>
      </c>
      <c r="V398" s="32">
        <v>0</v>
      </c>
      <c r="W398" s="32">
        <v>37490</v>
      </c>
      <c r="X398" s="32">
        <v>46534200</v>
      </c>
      <c r="Y398" s="32">
        <v>0</v>
      </c>
      <c r="Z398" s="32">
        <v>19261295</v>
      </c>
      <c r="AA398" s="32">
        <v>0</v>
      </c>
      <c r="AB398" s="32">
        <v>0</v>
      </c>
      <c r="AC398" s="32">
        <v>0</v>
      </c>
      <c r="AD398" s="32">
        <v>40864</v>
      </c>
      <c r="AE398" s="32">
        <v>46274097</v>
      </c>
      <c r="AF398" s="32">
        <v>0</v>
      </c>
      <c r="AG398" s="32">
        <v>6029820</v>
      </c>
      <c r="AH398" s="32">
        <v>0</v>
      </c>
      <c r="AI398" s="32">
        <v>0</v>
      </c>
      <c r="AJ398" s="32">
        <v>0</v>
      </c>
      <c r="AK398" s="32">
        <v>48210</v>
      </c>
      <c r="AL398" s="32">
        <v>49838638</v>
      </c>
      <c r="AM398" s="32">
        <v>0</v>
      </c>
      <c r="AN398" s="32">
        <v>9089738</v>
      </c>
      <c r="AO398" s="32">
        <v>0</v>
      </c>
      <c r="AP398" s="32">
        <v>0</v>
      </c>
      <c r="AQ398" s="32">
        <v>0</v>
      </c>
      <c r="AR398" s="32">
        <v>38823</v>
      </c>
      <c r="AS398" s="32">
        <v>50191143</v>
      </c>
      <c r="AT398" s="32">
        <v>0</v>
      </c>
      <c r="AU398" s="32">
        <v>8040095</v>
      </c>
      <c r="AV398" s="32">
        <v>0</v>
      </c>
      <c r="AW398" s="32">
        <v>0</v>
      </c>
      <c r="AX398" s="32">
        <v>0</v>
      </c>
      <c r="AY398" s="32">
        <v>37702</v>
      </c>
      <c r="AZ398" s="32">
        <v>50326890</v>
      </c>
      <c r="BA398" s="32">
        <v>0</v>
      </c>
      <c r="BB398" s="32">
        <v>8206550</v>
      </c>
      <c r="BC398" s="32">
        <v>0</v>
      </c>
      <c r="BD398" s="32">
        <v>0</v>
      </c>
      <c r="BE398" s="32">
        <v>0</v>
      </c>
      <c r="BF398" s="32">
        <v>47189</v>
      </c>
      <c r="BG398" s="32">
        <v>52748756</v>
      </c>
      <c r="BH398" s="32">
        <v>0</v>
      </c>
      <c r="BI398" s="32">
        <v>8552575</v>
      </c>
      <c r="BJ398" s="32">
        <v>0</v>
      </c>
      <c r="BK398" s="32">
        <v>0</v>
      </c>
      <c r="BL398" s="32">
        <v>0</v>
      </c>
      <c r="BM398" s="32">
        <v>1112483</v>
      </c>
      <c r="BN398" s="32">
        <v>59756234</v>
      </c>
      <c r="BO398" s="32">
        <v>0</v>
      </c>
      <c r="BP398" s="32">
        <v>1471517</v>
      </c>
      <c r="BQ398" s="32">
        <v>0</v>
      </c>
      <c r="BR398" s="32">
        <v>0</v>
      </c>
      <c r="BS398" s="32">
        <v>400000</v>
      </c>
      <c r="BT398" s="32">
        <v>65022</v>
      </c>
      <c r="BU398" s="32">
        <v>63020116</v>
      </c>
      <c r="BV398" s="32">
        <v>644782</v>
      </c>
      <c r="BW398" s="32">
        <v>1689056</v>
      </c>
      <c r="BX398" s="32">
        <v>0</v>
      </c>
      <c r="BY398" s="32">
        <v>0</v>
      </c>
      <c r="BZ398" s="32">
        <v>400000</v>
      </c>
      <c r="CA398" s="32">
        <v>164389</v>
      </c>
      <c r="CB398" s="32">
        <v>65044927</v>
      </c>
      <c r="CC398" s="32">
        <v>653745</v>
      </c>
      <c r="CD398" s="32">
        <v>2065657</v>
      </c>
      <c r="CE398" s="32">
        <v>0</v>
      </c>
      <c r="CF398" s="32">
        <v>700000</v>
      </c>
      <c r="CG398" s="32">
        <v>1203140</v>
      </c>
      <c r="CH398" s="32">
        <v>46085</v>
      </c>
      <c r="CI398" s="32">
        <v>62038367</v>
      </c>
      <c r="CJ398" s="32">
        <v>919482</v>
      </c>
      <c r="CK398" s="32">
        <v>2417481</v>
      </c>
      <c r="CL398" s="32">
        <v>0</v>
      </c>
      <c r="CM398" s="32">
        <v>750000</v>
      </c>
      <c r="CN398" s="32">
        <v>400000</v>
      </c>
      <c r="CO398" s="32">
        <v>42962</v>
      </c>
      <c r="CP398" s="32">
        <v>67143584</v>
      </c>
      <c r="CQ398" s="32">
        <v>932909</v>
      </c>
      <c r="CR398" s="32">
        <v>2921288</v>
      </c>
      <c r="CS398" s="32">
        <v>0</v>
      </c>
      <c r="CT398" s="32">
        <v>750000</v>
      </c>
      <c r="CU398" s="32">
        <v>400000</v>
      </c>
      <c r="CV398" s="32">
        <v>37622</v>
      </c>
      <c r="CW398" s="32">
        <v>70181629</v>
      </c>
      <c r="CX398" s="32">
        <v>1808048</v>
      </c>
      <c r="CY398" s="32">
        <v>3337444</v>
      </c>
      <c r="CZ398" s="32">
        <v>0</v>
      </c>
      <c r="DA398" s="32">
        <v>1325000</v>
      </c>
      <c r="DB398" s="32">
        <v>400000</v>
      </c>
      <c r="DC398" s="32">
        <v>37990</v>
      </c>
      <c r="DD398" s="32">
        <v>72489090</v>
      </c>
      <c r="DE398" s="32">
        <v>1204261</v>
      </c>
      <c r="DF398" s="32">
        <v>3807851</v>
      </c>
      <c r="DG398" s="32">
        <v>0</v>
      </c>
      <c r="DH398" s="32">
        <v>1325000</v>
      </c>
      <c r="DI398" s="32">
        <v>400000</v>
      </c>
      <c r="DJ398" s="32">
        <v>57451</v>
      </c>
      <c r="DK398" s="32">
        <v>79835066</v>
      </c>
      <c r="DL398" s="32">
        <v>777472</v>
      </c>
      <c r="DM398" s="32">
        <v>4313569</v>
      </c>
      <c r="DN398" s="32">
        <v>0</v>
      </c>
      <c r="DO398" s="32">
        <v>1325000</v>
      </c>
      <c r="DQ398" s="32">
        <v>61852</v>
      </c>
      <c r="DR398" s="32">
        <v>79883133</v>
      </c>
      <c r="DS398" s="32">
        <v>777000</v>
      </c>
      <c r="DT398" s="32">
        <v>4223000</v>
      </c>
      <c r="DU398" s="32">
        <v>0</v>
      </c>
      <c r="DV398" s="32">
        <v>1325000</v>
      </c>
      <c r="DX398" s="38">
        <v>99822</v>
      </c>
      <c r="DY398" s="36">
        <v>78720922</v>
      </c>
      <c r="DZ398" s="36">
        <v>715000</v>
      </c>
      <c r="EA398" s="38">
        <v>3200000</v>
      </c>
      <c r="EB398" s="32">
        <v>0</v>
      </c>
      <c r="EC398" s="32">
        <v>1254300</v>
      </c>
      <c r="EE398" s="32">
        <v>45835</v>
      </c>
      <c r="EF398" s="32">
        <v>79978801</v>
      </c>
      <c r="EH398" s="32">
        <v>1053000</v>
      </c>
      <c r="EI398" s="32">
        <v>0</v>
      </c>
      <c r="EJ398" s="32">
        <v>1125000</v>
      </c>
      <c r="EL398" s="32">
        <v>49870</v>
      </c>
      <c r="EM398" s="32">
        <v>76156334</v>
      </c>
      <c r="EP398" s="32">
        <v>0</v>
      </c>
      <c r="EQ398" s="32">
        <v>1125000</v>
      </c>
      <c r="ES398" s="32">
        <v>98073</v>
      </c>
      <c r="ET398" s="32">
        <v>75666776</v>
      </c>
      <c r="EU398" s="32">
        <v>2000000</v>
      </c>
      <c r="EW398" s="32">
        <v>0</v>
      </c>
      <c r="EX398" s="32">
        <v>1125000</v>
      </c>
      <c r="FA398" s="32">
        <v>78287430</v>
      </c>
      <c r="FB398" s="32">
        <v>878673</v>
      </c>
      <c r="FD398" s="32">
        <v>0</v>
      </c>
      <c r="FE398" s="32">
        <v>1291407</v>
      </c>
      <c r="FG398" s="32">
        <v>24657</v>
      </c>
      <c r="FH398" s="32">
        <v>75933955</v>
      </c>
      <c r="FI398" s="32">
        <v>871138</v>
      </c>
      <c r="FJ398" s="32"/>
      <c r="FK398" s="32">
        <v>0</v>
      </c>
      <c r="FL398" s="32">
        <v>2408407</v>
      </c>
      <c r="FM398" s="32">
        <v>100000</v>
      </c>
      <c r="FN398" s="32">
        <v>20779</v>
      </c>
      <c r="FO398" s="5">
        <v>75034756</v>
      </c>
      <c r="FP398" s="5">
        <v>866594</v>
      </c>
      <c r="FQ398" s="5">
        <v>0</v>
      </c>
      <c r="FR398" s="5">
        <v>0</v>
      </c>
      <c r="FS398" s="5">
        <v>2658407</v>
      </c>
      <c r="FT398" s="5">
        <v>125000</v>
      </c>
      <c r="FU398" s="5">
        <v>13486</v>
      </c>
      <c r="FV398" s="5">
        <v>73110543</v>
      </c>
      <c r="FW398" s="5">
        <v>860474</v>
      </c>
      <c r="FX398" s="5">
        <v>0</v>
      </c>
      <c r="FY398" s="5">
        <v>0</v>
      </c>
      <c r="FZ398" s="5">
        <v>2858407</v>
      </c>
      <c r="GA398" s="5">
        <v>507342</v>
      </c>
      <c r="GB398" s="5">
        <v>13975</v>
      </c>
      <c r="GC398" s="5">
        <v>70491519</v>
      </c>
      <c r="GD398" s="5">
        <v>858724</v>
      </c>
      <c r="GE398" s="5">
        <v>11544957</v>
      </c>
      <c r="GF398" s="5">
        <v>0</v>
      </c>
      <c r="GG398" s="5">
        <v>3008407</v>
      </c>
      <c r="GH398" s="5">
        <v>85989</v>
      </c>
      <c r="GI398" s="5">
        <v>15548</v>
      </c>
      <c r="GJ398" s="5">
        <f>INDEX(Sheet1!$D$2:$D$434,MATCH(Data!B398,Sheet1!$B$2:$B$434,0))</f>
        <v>72613201</v>
      </c>
      <c r="GK398" s="5">
        <f>INDEX(Sheet1!$E$2:$E$434,MATCH(Data!B398,Sheet1!$B$2:$B$434,0))</f>
        <v>841388</v>
      </c>
      <c r="GL398" s="5">
        <f>INDEX(Sheet1!$H$2:$H$434,MATCH(Data!B398,Sheet1!$B$2:$B$434,0))</f>
        <v>11236436</v>
      </c>
      <c r="GM398" s="5">
        <f>INDEX(Sheet1!$K$2:$K$434,MATCH(Data!B398,Sheet1!$B$2:$B$434,0))</f>
        <v>0</v>
      </c>
      <c r="GN398" s="5">
        <f>INDEX(Sheet1!$F$2:$F$434,MATCH(Data!B398,Sheet1!$B$2:$B$434,0))</f>
        <v>3258407</v>
      </c>
      <c r="GO398" s="5">
        <f>INDEX(Sheet1!$I$2:$I$434,MATCH(Data!B398,Sheet1!$B$2:$B$434,0))</f>
        <v>319565</v>
      </c>
      <c r="GP398" s="5">
        <f>INDEX(Sheet1!$J$2:$J$434,MATCH(Data!B398,Sheet1!$B$2:$B$434,0))</f>
        <v>50157</v>
      </c>
      <c r="GQ398" s="5">
        <v>72992865</v>
      </c>
      <c r="GR398" s="5">
        <v>0</v>
      </c>
      <c r="GS398" s="5">
        <v>11520075</v>
      </c>
      <c r="GT398" s="5">
        <v>0</v>
      </c>
      <c r="GU398" s="5">
        <v>3258407</v>
      </c>
      <c r="GV398" s="5">
        <v>310734</v>
      </c>
      <c r="GW398" s="5">
        <v>22289</v>
      </c>
    </row>
    <row r="399" spans="1:205" ht="12.75">
      <c r="A399" s="32">
        <v>6181</v>
      </c>
      <c r="B399" s="32" t="s">
        <v>478</v>
      </c>
      <c r="C399" s="32">
        <v>7876578</v>
      </c>
      <c r="D399" s="32">
        <v>0</v>
      </c>
      <c r="E399" s="32">
        <v>1433623</v>
      </c>
      <c r="F399" s="32">
        <v>0</v>
      </c>
      <c r="G399" s="32">
        <v>0</v>
      </c>
      <c r="H399" s="32">
        <v>0</v>
      </c>
      <c r="I399" s="32">
        <v>0</v>
      </c>
      <c r="J399" s="32">
        <v>8019747</v>
      </c>
      <c r="K399" s="32">
        <v>0</v>
      </c>
      <c r="L399" s="32">
        <v>1499004</v>
      </c>
      <c r="M399" s="32">
        <v>0</v>
      </c>
      <c r="N399" s="32">
        <v>0</v>
      </c>
      <c r="O399" s="32">
        <v>0</v>
      </c>
      <c r="P399" s="32">
        <v>0</v>
      </c>
      <c r="Q399" s="32">
        <v>8391925</v>
      </c>
      <c r="R399" s="32">
        <v>0</v>
      </c>
      <c r="S399" s="32">
        <v>1927507</v>
      </c>
      <c r="T399" s="32">
        <v>0</v>
      </c>
      <c r="U399" s="32">
        <v>0</v>
      </c>
      <c r="V399" s="32">
        <v>0</v>
      </c>
      <c r="W399" s="32">
        <v>0</v>
      </c>
      <c r="X399" s="32">
        <v>6364143</v>
      </c>
      <c r="Y399" s="32">
        <v>0</v>
      </c>
      <c r="Z399" s="32">
        <v>1946411</v>
      </c>
      <c r="AA399" s="32">
        <v>0</v>
      </c>
      <c r="AB399" s="32">
        <v>0</v>
      </c>
      <c r="AC399" s="32">
        <v>0</v>
      </c>
      <c r="AD399" s="32">
        <v>0</v>
      </c>
      <c r="AE399" s="32">
        <v>7172924</v>
      </c>
      <c r="AF399" s="32">
        <v>0</v>
      </c>
      <c r="AG399" s="32">
        <v>1954527</v>
      </c>
      <c r="AH399" s="32">
        <v>0</v>
      </c>
      <c r="AI399" s="32">
        <v>0</v>
      </c>
      <c r="AJ399" s="32">
        <v>0</v>
      </c>
      <c r="AK399" s="32">
        <v>28855</v>
      </c>
      <c r="AL399" s="32">
        <v>7940319</v>
      </c>
      <c r="AM399" s="32">
        <v>0</v>
      </c>
      <c r="AN399" s="32">
        <v>2071629</v>
      </c>
      <c r="AO399" s="32">
        <v>0</v>
      </c>
      <c r="AP399" s="32">
        <v>0</v>
      </c>
      <c r="AQ399" s="32">
        <v>0</v>
      </c>
      <c r="AR399" s="32">
        <v>0</v>
      </c>
      <c r="AS399" s="32">
        <v>8027093</v>
      </c>
      <c r="AT399" s="32">
        <v>0</v>
      </c>
      <c r="AU399" s="32">
        <v>2182406</v>
      </c>
      <c r="AV399" s="32">
        <v>0</v>
      </c>
      <c r="AW399" s="32">
        <v>0</v>
      </c>
      <c r="AX399" s="32">
        <v>0</v>
      </c>
      <c r="AY399" s="32">
        <v>0</v>
      </c>
      <c r="AZ399" s="32">
        <v>9029108</v>
      </c>
      <c r="BA399" s="32">
        <v>0</v>
      </c>
      <c r="BB399" s="32">
        <v>2351178</v>
      </c>
      <c r="BC399" s="32">
        <v>0</v>
      </c>
      <c r="BD399" s="32">
        <v>0</v>
      </c>
      <c r="BE399" s="32">
        <v>0</v>
      </c>
      <c r="BF399" s="32">
        <v>0</v>
      </c>
      <c r="BG399" s="32">
        <v>8590010</v>
      </c>
      <c r="BH399" s="32">
        <v>0</v>
      </c>
      <c r="BI399" s="32">
        <v>2127816</v>
      </c>
      <c r="BJ399" s="32">
        <v>0</v>
      </c>
      <c r="BK399" s="32">
        <v>0</v>
      </c>
      <c r="BL399" s="32">
        <v>0</v>
      </c>
      <c r="BM399" s="32">
        <v>0</v>
      </c>
      <c r="BN399" s="32">
        <v>9583371</v>
      </c>
      <c r="BO399" s="32">
        <v>0</v>
      </c>
      <c r="BP399" s="32">
        <v>2472252</v>
      </c>
      <c r="BQ399" s="32">
        <v>0</v>
      </c>
      <c r="BR399" s="32">
        <v>0</v>
      </c>
      <c r="BS399" s="32">
        <v>45309</v>
      </c>
      <c r="BT399" s="32">
        <v>0</v>
      </c>
      <c r="BU399" s="32">
        <v>10322225</v>
      </c>
      <c r="BV399" s="32">
        <v>0</v>
      </c>
      <c r="BW399" s="32">
        <v>2526736</v>
      </c>
      <c r="BX399" s="32">
        <v>0</v>
      </c>
      <c r="BY399" s="32">
        <v>0</v>
      </c>
      <c r="BZ399" s="32">
        <v>47500</v>
      </c>
      <c r="CA399" s="32">
        <v>0</v>
      </c>
      <c r="CB399" s="32">
        <v>11280842</v>
      </c>
      <c r="CC399" s="32">
        <v>0</v>
      </c>
      <c r="CD399" s="32">
        <v>3452588</v>
      </c>
      <c r="CE399" s="32">
        <v>0</v>
      </c>
      <c r="CF399" s="32">
        <v>0</v>
      </c>
      <c r="CG399" s="32">
        <v>50000</v>
      </c>
      <c r="CH399" s="32">
        <v>0</v>
      </c>
      <c r="CI399" s="32">
        <v>11564085</v>
      </c>
      <c r="CK399" s="32">
        <v>4174224</v>
      </c>
      <c r="CL399" s="32">
        <v>0</v>
      </c>
      <c r="CN399" s="32">
        <v>52500</v>
      </c>
      <c r="CO399" s="32">
        <v>0</v>
      </c>
      <c r="CP399" s="32">
        <v>12964919</v>
      </c>
      <c r="CR399" s="32">
        <v>4123579</v>
      </c>
      <c r="CS399" s="32">
        <v>0</v>
      </c>
      <c r="CU399" s="32">
        <v>55000</v>
      </c>
      <c r="CV399" s="32">
        <v>0</v>
      </c>
      <c r="CW399" s="32">
        <v>14895257</v>
      </c>
      <c r="CX399" s="32">
        <v>81000</v>
      </c>
      <c r="CY399" s="32">
        <v>4275655</v>
      </c>
      <c r="CZ399" s="32">
        <v>0</v>
      </c>
      <c r="DB399" s="32">
        <v>132500</v>
      </c>
      <c r="DC399" s="32">
        <v>0</v>
      </c>
      <c r="DD399" s="32">
        <v>15659101</v>
      </c>
      <c r="DE399" s="32">
        <v>83895</v>
      </c>
      <c r="DF399" s="32">
        <v>4939874</v>
      </c>
      <c r="DG399" s="32">
        <v>0</v>
      </c>
      <c r="DI399" s="32">
        <v>139125</v>
      </c>
      <c r="DK399" s="32">
        <v>17585541</v>
      </c>
      <c r="DL399" s="32">
        <v>82460</v>
      </c>
      <c r="DM399" s="32">
        <v>4970908</v>
      </c>
      <c r="DN399" s="32">
        <v>0</v>
      </c>
      <c r="DP399" s="32">
        <v>158000</v>
      </c>
      <c r="DR399" s="32">
        <v>18096007</v>
      </c>
      <c r="DS399" s="32">
        <v>81025</v>
      </c>
      <c r="DT399" s="32">
        <v>5134424</v>
      </c>
      <c r="DU399" s="32">
        <v>0</v>
      </c>
      <c r="DW399" s="32">
        <v>178100</v>
      </c>
      <c r="DX399" s="35"/>
      <c r="DY399" s="36">
        <v>18837687</v>
      </c>
      <c r="DZ399" s="36">
        <v>79590</v>
      </c>
      <c r="EA399" s="38">
        <v>4646324</v>
      </c>
      <c r="EB399" s="32">
        <v>0</v>
      </c>
      <c r="ED399" s="32">
        <v>290775</v>
      </c>
      <c r="EF399" s="32">
        <v>18448547</v>
      </c>
      <c r="EG399" s="32">
        <v>83053</v>
      </c>
      <c r="EH399" s="32">
        <v>4693904</v>
      </c>
      <c r="EI399" s="32">
        <v>0</v>
      </c>
      <c r="EJ399" s="32">
        <v>134296</v>
      </c>
      <c r="EK399" s="32">
        <v>304400</v>
      </c>
      <c r="EM399" s="32">
        <v>18885455</v>
      </c>
      <c r="EN399" s="32">
        <v>81412</v>
      </c>
      <c r="EO399" s="32">
        <v>4724857</v>
      </c>
      <c r="EP399" s="32">
        <v>0</v>
      </c>
      <c r="EQ399" s="32">
        <v>134296</v>
      </c>
      <c r="ER399" s="32">
        <v>304400</v>
      </c>
      <c r="ET399" s="32">
        <v>19289802</v>
      </c>
      <c r="EU399" s="32">
        <v>79772</v>
      </c>
      <c r="EV399" s="32">
        <v>4801046</v>
      </c>
      <c r="EW399" s="32">
        <v>0</v>
      </c>
      <c r="EX399" s="32">
        <v>209296</v>
      </c>
      <c r="EY399" s="32">
        <v>304400</v>
      </c>
      <c r="FA399" s="32">
        <v>20526360</v>
      </c>
      <c r="FB399" s="32">
        <v>83030</v>
      </c>
      <c r="FC399" s="32">
        <v>5402276</v>
      </c>
      <c r="FD399" s="32">
        <v>0</v>
      </c>
      <c r="FE399" s="32">
        <v>209296</v>
      </c>
      <c r="FF399" s="32">
        <v>301817</v>
      </c>
      <c r="FH399" s="32">
        <v>20831869</v>
      </c>
      <c r="FI399" s="32">
        <v>81185</v>
      </c>
      <c r="FJ399" s="32">
        <v>6865458</v>
      </c>
      <c r="FK399" s="32">
        <v>0</v>
      </c>
      <c r="FL399" s="32">
        <v>209296</v>
      </c>
      <c r="FM399" s="32">
        <v>287717</v>
      </c>
      <c r="FN399" s="32"/>
      <c r="FO399" s="5">
        <v>21845252</v>
      </c>
      <c r="FP399" s="5">
        <v>0</v>
      </c>
      <c r="FQ399" s="5">
        <v>7093921</v>
      </c>
      <c r="FR399" s="5">
        <v>0</v>
      </c>
      <c r="FS399" s="5">
        <v>509296</v>
      </c>
      <c r="FT399" s="5">
        <v>326932</v>
      </c>
      <c r="FU399" s="5">
        <v>0</v>
      </c>
      <c r="FV399" s="5">
        <v>22165174</v>
      </c>
      <c r="FW399" s="5">
        <v>0</v>
      </c>
      <c r="FX399" s="5">
        <v>7319769</v>
      </c>
      <c r="FY399" s="5">
        <v>0</v>
      </c>
      <c r="FZ399" s="5">
        <v>509296</v>
      </c>
      <c r="GA399" s="5">
        <v>338000</v>
      </c>
      <c r="GB399" s="5">
        <v>0</v>
      </c>
      <c r="GC399" s="5">
        <v>23120138</v>
      </c>
      <c r="GD399" s="5">
        <v>0</v>
      </c>
      <c r="GE399" s="5">
        <v>9519686</v>
      </c>
      <c r="GF399" s="5">
        <v>0</v>
      </c>
      <c r="GG399" s="5">
        <v>509296</v>
      </c>
      <c r="GH399" s="5">
        <v>434000</v>
      </c>
      <c r="GI399" s="5">
        <v>0</v>
      </c>
      <c r="GJ399" s="5">
        <f>INDEX(Sheet1!$D$2:$D$434,MATCH(Data!B399,Sheet1!$B$2:$B$434,0))</f>
        <v>26294430</v>
      </c>
      <c r="GK399" s="5">
        <f>INDEX(Sheet1!$E$2:$E$434,MATCH(Data!B399,Sheet1!$B$2:$B$434,0))</f>
        <v>0</v>
      </c>
      <c r="GL399" s="5">
        <f>INDEX(Sheet1!$H$2:$H$434,MATCH(Data!B399,Sheet1!$B$2:$B$434,0))</f>
        <v>7394445</v>
      </c>
      <c r="GM399" s="5">
        <f>INDEX(Sheet1!$K$2:$K$434,MATCH(Data!B399,Sheet1!$B$2:$B$434,0))</f>
        <v>0</v>
      </c>
      <c r="GN399" s="5">
        <f>INDEX(Sheet1!$F$2:$F$434,MATCH(Data!B399,Sheet1!$B$2:$B$434,0))</f>
        <v>509296</v>
      </c>
      <c r="GO399" s="5">
        <f>INDEX(Sheet1!$I$2:$I$434,MATCH(Data!B399,Sheet1!$B$2:$B$434,0))</f>
        <v>450091</v>
      </c>
      <c r="GP399" s="5">
        <f>INDEX(Sheet1!$J$2:$J$434,MATCH(Data!B399,Sheet1!$B$2:$B$434,0))</f>
        <v>0</v>
      </c>
      <c r="GQ399" s="5">
        <v>24967299</v>
      </c>
      <c r="GR399" s="5">
        <v>0</v>
      </c>
      <c r="GS399" s="5">
        <v>12017000</v>
      </c>
      <c r="GT399" s="5">
        <v>0</v>
      </c>
      <c r="GU399" s="5">
        <v>0</v>
      </c>
      <c r="GV399" s="5">
        <v>450091</v>
      </c>
      <c r="GW399" s="5">
        <v>0</v>
      </c>
    </row>
    <row r="400" spans="1:205" ht="12.75">
      <c r="A400" s="32">
        <v>6195</v>
      </c>
      <c r="B400" s="32" t="s">
        <v>479</v>
      </c>
      <c r="C400" s="32">
        <v>6793000</v>
      </c>
      <c r="D400" s="32">
        <v>0</v>
      </c>
      <c r="E400" s="32">
        <v>1020000</v>
      </c>
      <c r="F400" s="32">
        <v>0</v>
      </c>
      <c r="G400" s="32">
        <v>250000</v>
      </c>
      <c r="H400" s="32">
        <v>0</v>
      </c>
      <c r="I400" s="32">
        <v>0</v>
      </c>
      <c r="J400" s="32">
        <v>6747200</v>
      </c>
      <c r="K400" s="32">
        <v>0</v>
      </c>
      <c r="L400" s="32">
        <v>1032000</v>
      </c>
      <c r="M400" s="32">
        <v>0</v>
      </c>
      <c r="N400" s="32">
        <v>250000</v>
      </c>
      <c r="O400" s="32">
        <v>0</v>
      </c>
      <c r="P400" s="32">
        <v>918.94</v>
      </c>
      <c r="Q400" s="32">
        <v>6644534</v>
      </c>
      <c r="R400" s="32">
        <v>2775.03</v>
      </c>
      <c r="S400" s="32">
        <v>1015354.97</v>
      </c>
      <c r="T400" s="32">
        <v>0</v>
      </c>
      <c r="U400" s="32">
        <v>450000</v>
      </c>
      <c r="V400" s="32">
        <v>0</v>
      </c>
      <c r="W400" s="32">
        <v>229.05</v>
      </c>
      <c r="X400" s="32">
        <v>5002556</v>
      </c>
      <c r="Y400" s="32">
        <v>2775</v>
      </c>
      <c r="Z400" s="32">
        <v>923225</v>
      </c>
      <c r="AA400" s="32">
        <v>0</v>
      </c>
      <c r="AB400" s="32">
        <v>375000</v>
      </c>
      <c r="AC400" s="32">
        <v>0</v>
      </c>
      <c r="AD400" s="32">
        <v>179</v>
      </c>
      <c r="AE400" s="32">
        <v>5100776</v>
      </c>
      <c r="AF400" s="32">
        <v>2775</v>
      </c>
      <c r="AG400" s="32">
        <v>919775</v>
      </c>
      <c r="AH400" s="32">
        <v>0</v>
      </c>
      <c r="AI400" s="32">
        <v>300000</v>
      </c>
      <c r="AJ400" s="32">
        <v>0</v>
      </c>
      <c r="AK400" s="32">
        <v>1471</v>
      </c>
      <c r="AL400" s="32">
        <v>5376572</v>
      </c>
      <c r="AM400" s="32">
        <v>2775</v>
      </c>
      <c r="AN400" s="32">
        <v>2075528</v>
      </c>
      <c r="AO400" s="32">
        <v>0</v>
      </c>
      <c r="AP400" s="32">
        <v>360000</v>
      </c>
      <c r="AQ400" s="32">
        <v>0</v>
      </c>
      <c r="AR400" s="32">
        <v>5966</v>
      </c>
      <c r="AS400" s="32">
        <v>5794210</v>
      </c>
      <c r="AT400" s="32">
        <v>0</v>
      </c>
      <c r="AU400" s="32">
        <v>2376605</v>
      </c>
      <c r="AV400" s="32">
        <v>0</v>
      </c>
      <c r="AW400" s="32">
        <v>370000</v>
      </c>
      <c r="AX400" s="32">
        <v>0</v>
      </c>
      <c r="AY400" s="32">
        <v>405</v>
      </c>
      <c r="AZ400" s="32">
        <v>5013282</v>
      </c>
      <c r="BA400" s="32">
        <v>0</v>
      </c>
      <c r="BB400" s="32">
        <v>2845000</v>
      </c>
      <c r="BC400" s="32">
        <v>0</v>
      </c>
      <c r="BD400" s="32">
        <v>200000</v>
      </c>
      <c r="BE400" s="32">
        <v>0</v>
      </c>
      <c r="BF400" s="32">
        <v>1642.65</v>
      </c>
      <c r="BG400" s="32">
        <v>5813894.08</v>
      </c>
      <c r="BH400" s="32">
        <v>0</v>
      </c>
      <c r="BI400" s="32">
        <v>2900906</v>
      </c>
      <c r="BJ400" s="32">
        <v>0</v>
      </c>
      <c r="BK400" s="32">
        <v>0</v>
      </c>
      <c r="BL400" s="32">
        <v>0</v>
      </c>
      <c r="BM400" s="32">
        <v>4971.92</v>
      </c>
      <c r="BN400" s="32">
        <v>5679758.06</v>
      </c>
      <c r="BO400" s="32">
        <v>0</v>
      </c>
      <c r="BP400" s="32">
        <v>2722000</v>
      </c>
      <c r="BQ400" s="32">
        <v>0</v>
      </c>
      <c r="BR400" s="32">
        <v>0</v>
      </c>
      <c r="BS400" s="32">
        <v>0</v>
      </c>
      <c r="BT400" s="32">
        <v>1713.94</v>
      </c>
      <c r="BU400" s="32">
        <v>6484768</v>
      </c>
      <c r="BV400" s="32">
        <v>0</v>
      </c>
      <c r="BW400" s="32">
        <v>2724000</v>
      </c>
      <c r="BX400" s="32">
        <v>0</v>
      </c>
      <c r="BY400" s="32">
        <v>0</v>
      </c>
      <c r="BZ400" s="32">
        <v>0</v>
      </c>
      <c r="CA400" s="32">
        <v>7047</v>
      </c>
      <c r="CB400" s="32">
        <v>8044037</v>
      </c>
      <c r="CC400" s="32">
        <v>0</v>
      </c>
      <c r="CD400" s="32">
        <v>2907650</v>
      </c>
      <c r="CE400" s="32">
        <v>0</v>
      </c>
      <c r="CF400" s="32">
        <v>0</v>
      </c>
      <c r="CG400" s="32">
        <v>0</v>
      </c>
      <c r="CH400" s="32">
        <v>0</v>
      </c>
      <c r="CI400" s="32">
        <v>8126538</v>
      </c>
      <c r="CK400" s="32">
        <v>2894495</v>
      </c>
      <c r="CL400" s="32">
        <v>0</v>
      </c>
      <c r="CO400" s="32">
        <v>718</v>
      </c>
      <c r="CP400" s="32">
        <v>7931791</v>
      </c>
      <c r="CR400" s="32">
        <v>2820000</v>
      </c>
      <c r="CS400" s="32">
        <v>0</v>
      </c>
      <c r="CT400" s="32">
        <v>375000</v>
      </c>
      <c r="CV400" s="32">
        <v>1480</v>
      </c>
      <c r="CW400" s="32">
        <v>8884155</v>
      </c>
      <c r="CY400" s="32">
        <v>2820000</v>
      </c>
      <c r="CZ400" s="32">
        <v>0</v>
      </c>
      <c r="DA400" s="32">
        <v>10000</v>
      </c>
      <c r="DC400" s="32">
        <v>505</v>
      </c>
      <c r="DD400" s="32">
        <v>9323611</v>
      </c>
      <c r="DF400" s="32">
        <v>2820000</v>
      </c>
      <c r="DG400" s="32">
        <v>0</v>
      </c>
      <c r="DH400" s="32">
        <v>39348</v>
      </c>
      <c r="DJ400" s="32">
        <v>383</v>
      </c>
      <c r="DK400" s="32">
        <v>9523611</v>
      </c>
      <c r="DM400" s="32">
        <v>2920000</v>
      </c>
      <c r="DN400" s="32">
        <v>0</v>
      </c>
      <c r="DO400" s="32">
        <v>36690</v>
      </c>
      <c r="DQ400" s="32">
        <v>1393</v>
      </c>
      <c r="DR400" s="32">
        <v>9923611</v>
      </c>
      <c r="DT400" s="32">
        <v>3025000</v>
      </c>
      <c r="DU400" s="32">
        <v>0</v>
      </c>
      <c r="DV400" s="32">
        <v>37000</v>
      </c>
      <c r="DX400" s="38">
        <v>993</v>
      </c>
      <c r="DY400" s="36">
        <v>9776265</v>
      </c>
      <c r="DZ400" s="37"/>
      <c r="EA400" s="38">
        <v>3135000</v>
      </c>
      <c r="EB400" s="32">
        <v>0</v>
      </c>
      <c r="EC400" s="32">
        <v>37000</v>
      </c>
      <c r="EE400" s="32">
        <v>1470</v>
      </c>
      <c r="EF400" s="32">
        <v>11093370</v>
      </c>
      <c r="EH400" s="32">
        <v>3250000</v>
      </c>
      <c r="EI400" s="32">
        <v>0</v>
      </c>
      <c r="EM400" s="32">
        <v>11288109</v>
      </c>
      <c r="EO400" s="32">
        <v>3358686</v>
      </c>
      <c r="EP400" s="32">
        <v>0</v>
      </c>
      <c r="ET400" s="32">
        <v>12194715</v>
      </c>
      <c r="EV400" s="32">
        <v>3354830</v>
      </c>
      <c r="EW400" s="32">
        <v>0</v>
      </c>
      <c r="FA400" s="32">
        <v>12797229</v>
      </c>
      <c r="FC400" s="32">
        <v>3355495</v>
      </c>
      <c r="FD400" s="32">
        <v>0</v>
      </c>
      <c r="FG400" s="32">
        <v>4283</v>
      </c>
      <c r="FH400" s="32">
        <v>12713345</v>
      </c>
      <c r="FI400" s="32"/>
      <c r="FJ400" s="32">
        <v>3154718</v>
      </c>
      <c r="FK400" s="32">
        <v>0</v>
      </c>
      <c r="FM400" s="32"/>
      <c r="FO400" s="5">
        <v>12862614</v>
      </c>
      <c r="FP400" s="5">
        <v>216257</v>
      </c>
      <c r="FQ400" s="5">
        <v>3152674</v>
      </c>
      <c r="FR400" s="5">
        <v>0</v>
      </c>
      <c r="FS400" s="5">
        <v>0</v>
      </c>
      <c r="FT400" s="5">
        <v>0</v>
      </c>
      <c r="FU400" s="5">
        <v>16699</v>
      </c>
      <c r="FV400" s="5">
        <v>13579276</v>
      </c>
      <c r="FW400" s="5">
        <v>216256</v>
      </c>
      <c r="FX400" s="5">
        <v>2866494</v>
      </c>
      <c r="FY400" s="5">
        <v>0</v>
      </c>
      <c r="FZ400" s="5">
        <v>0</v>
      </c>
      <c r="GA400" s="5">
        <v>0</v>
      </c>
      <c r="GB400" s="5">
        <v>0</v>
      </c>
      <c r="GC400" s="5">
        <v>12647024</v>
      </c>
      <c r="GD400" s="5">
        <v>216256</v>
      </c>
      <c r="GE400" s="5">
        <v>0</v>
      </c>
      <c r="GF400" s="5">
        <v>0</v>
      </c>
      <c r="GG400" s="5">
        <v>70000</v>
      </c>
      <c r="GH400" s="5">
        <v>0</v>
      </c>
      <c r="GI400" s="5">
        <v>0</v>
      </c>
      <c r="GJ400" s="5">
        <f>INDEX(Sheet1!$D$2:$D$434,MATCH(Data!B400,Sheet1!$B$2:$B$434,0))</f>
        <v>12152170</v>
      </c>
      <c r="GK400" s="5">
        <f>INDEX(Sheet1!$E$2:$E$434,MATCH(Data!B400,Sheet1!$B$2:$B$434,0))</f>
        <v>216256</v>
      </c>
      <c r="GL400" s="5">
        <f>INDEX(Sheet1!$H$2:$H$434,MATCH(Data!B400,Sheet1!$B$2:$B$434,0))</f>
        <v>0</v>
      </c>
      <c r="GM400" s="5">
        <f>INDEX(Sheet1!$K$2:$K$434,MATCH(Data!B400,Sheet1!$B$2:$B$434,0))</f>
        <v>0</v>
      </c>
      <c r="GN400" s="5">
        <f>INDEX(Sheet1!$F$2:$F$434,MATCH(Data!B400,Sheet1!$B$2:$B$434,0))</f>
        <v>0</v>
      </c>
      <c r="GO400" s="5">
        <f>INDEX(Sheet1!$I$2:$I$434,MATCH(Data!B400,Sheet1!$B$2:$B$434,0))</f>
        <v>0</v>
      </c>
      <c r="GP400" s="5">
        <f>INDEX(Sheet1!$J$2:$J$434,MATCH(Data!B400,Sheet1!$B$2:$B$434,0))</f>
        <v>0</v>
      </c>
      <c r="GQ400" s="5">
        <v>12272193</v>
      </c>
      <c r="GR400" s="5">
        <v>216256</v>
      </c>
      <c r="GS400" s="5">
        <v>0</v>
      </c>
      <c r="GT400" s="5">
        <v>0</v>
      </c>
      <c r="GU400" s="5">
        <v>0</v>
      </c>
      <c r="GV400" s="5">
        <v>0</v>
      </c>
      <c r="GW400" s="5">
        <v>94792</v>
      </c>
    </row>
    <row r="401" spans="1:205" ht="12.75">
      <c r="A401" s="32">
        <v>6216</v>
      </c>
      <c r="B401" s="32" t="s">
        <v>480</v>
      </c>
      <c r="C401" s="32">
        <v>6486984</v>
      </c>
      <c r="D401" s="32">
        <v>0</v>
      </c>
      <c r="E401" s="32">
        <v>116050</v>
      </c>
      <c r="F401" s="32">
        <v>0</v>
      </c>
      <c r="G401" s="32">
        <v>0</v>
      </c>
      <c r="H401" s="32">
        <v>0</v>
      </c>
      <c r="I401" s="32">
        <v>0</v>
      </c>
      <c r="J401" s="32">
        <v>6267484</v>
      </c>
      <c r="K401" s="32">
        <v>21177</v>
      </c>
      <c r="L401" s="32">
        <v>106723</v>
      </c>
      <c r="M401" s="32">
        <v>0</v>
      </c>
      <c r="N401" s="32">
        <v>0</v>
      </c>
      <c r="O401" s="32">
        <v>2400</v>
      </c>
      <c r="P401" s="32">
        <v>0</v>
      </c>
      <c r="Q401" s="32">
        <v>6206896</v>
      </c>
      <c r="R401" s="32">
        <v>27148</v>
      </c>
      <c r="S401" s="32">
        <v>106723</v>
      </c>
      <c r="T401" s="32">
        <v>0</v>
      </c>
      <c r="U401" s="32">
        <v>0</v>
      </c>
      <c r="V401" s="32">
        <v>2400</v>
      </c>
      <c r="W401" s="32">
        <v>0</v>
      </c>
      <c r="X401" s="32">
        <v>4702658</v>
      </c>
      <c r="Y401" s="32">
        <v>48545</v>
      </c>
      <c r="Z401" s="32">
        <v>106723</v>
      </c>
      <c r="AA401" s="32">
        <v>0</v>
      </c>
      <c r="AB401" s="32">
        <v>0</v>
      </c>
      <c r="AC401" s="32">
        <v>2400</v>
      </c>
      <c r="AD401" s="32">
        <v>0</v>
      </c>
      <c r="AE401" s="32">
        <v>4733833</v>
      </c>
      <c r="AF401" s="32">
        <v>47721</v>
      </c>
      <c r="AG401" s="32">
        <v>0</v>
      </c>
      <c r="AH401" s="32">
        <v>0</v>
      </c>
      <c r="AI401" s="32">
        <v>0</v>
      </c>
      <c r="AJ401" s="32">
        <v>2400</v>
      </c>
      <c r="AK401" s="32">
        <v>0</v>
      </c>
      <c r="AL401" s="32">
        <v>5287580</v>
      </c>
      <c r="AM401" s="32">
        <v>43393</v>
      </c>
      <c r="AN401" s="32">
        <v>1297921</v>
      </c>
      <c r="AO401" s="32">
        <v>0</v>
      </c>
      <c r="AP401" s="32">
        <v>0</v>
      </c>
      <c r="AQ401" s="32">
        <v>2400</v>
      </c>
      <c r="AR401" s="32">
        <v>0</v>
      </c>
      <c r="AS401" s="32">
        <v>5253769</v>
      </c>
      <c r="AT401" s="32">
        <v>43393</v>
      </c>
      <c r="AU401" s="32">
        <v>1655301</v>
      </c>
      <c r="AV401" s="32">
        <v>0</v>
      </c>
      <c r="AW401" s="32">
        <v>0</v>
      </c>
      <c r="AX401" s="32">
        <v>2400</v>
      </c>
      <c r="AY401" s="32">
        <v>0</v>
      </c>
      <c r="AZ401" s="32">
        <v>5197439</v>
      </c>
      <c r="BA401" s="32">
        <v>24320</v>
      </c>
      <c r="BB401" s="32">
        <v>1744026</v>
      </c>
      <c r="BC401" s="32">
        <v>0</v>
      </c>
      <c r="BD401" s="32">
        <v>0</v>
      </c>
      <c r="BE401" s="32">
        <v>2400</v>
      </c>
      <c r="BF401" s="32">
        <v>0</v>
      </c>
      <c r="BG401" s="32">
        <v>4965794</v>
      </c>
      <c r="BH401" s="32">
        <v>0</v>
      </c>
      <c r="BI401" s="32">
        <v>1813911</v>
      </c>
      <c r="BJ401" s="32">
        <v>0</v>
      </c>
      <c r="BK401" s="32">
        <v>0</v>
      </c>
      <c r="BL401" s="32">
        <v>0</v>
      </c>
      <c r="BM401" s="32">
        <v>0</v>
      </c>
      <c r="BN401" s="32">
        <v>4909486</v>
      </c>
      <c r="BO401" s="32">
        <v>0</v>
      </c>
      <c r="BP401" s="32">
        <v>1900194</v>
      </c>
      <c r="BQ401" s="32">
        <v>0</v>
      </c>
      <c r="BR401" s="32">
        <v>0</v>
      </c>
      <c r="BS401" s="32">
        <v>12977</v>
      </c>
      <c r="BT401" s="32">
        <v>0</v>
      </c>
      <c r="BU401" s="32">
        <v>4798795</v>
      </c>
      <c r="BV401" s="32">
        <v>162315</v>
      </c>
      <c r="BW401" s="32">
        <v>1957194</v>
      </c>
      <c r="BX401" s="32">
        <v>0</v>
      </c>
      <c r="BY401" s="32">
        <v>0</v>
      </c>
      <c r="BZ401" s="32">
        <v>0</v>
      </c>
      <c r="CA401" s="32">
        <v>0</v>
      </c>
      <c r="CB401" s="32">
        <v>5209754</v>
      </c>
      <c r="CC401" s="32">
        <v>170530</v>
      </c>
      <c r="CD401" s="32">
        <v>2033556</v>
      </c>
      <c r="CE401" s="32">
        <v>0</v>
      </c>
      <c r="CF401" s="32">
        <v>0</v>
      </c>
      <c r="CG401" s="32">
        <v>0</v>
      </c>
      <c r="CH401" s="32">
        <v>0</v>
      </c>
      <c r="CI401" s="32">
        <v>4686047</v>
      </c>
      <c r="CJ401" s="32">
        <v>173363</v>
      </c>
      <c r="CK401" s="32">
        <v>2096763</v>
      </c>
      <c r="CL401" s="32">
        <v>0</v>
      </c>
      <c r="CO401" s="32">
        <v>0</v>
      </c>
      <c r="CP401" s="32">
        <v>4831732</v>
      </c>
      <c r="CQ401" s="32">
        <v>175940</v>
      </c>
      <c r="CR401" s="32">
        <v>2194238</v>
      </c>
      <c r="CS401" s="32">
        <v>0</v>
      </c>
      <c r="CV401" s="32">
        <v>0</v>
      </c>
      <c r="CW401" s="32">
        <v>5625565</v>
      </c>
      <c r="CX401" s="32">
        <v>183135</v>
      </c>
      <c r="CY401" s="32">
        <v>2268875</v>
      </c>
      <c r="CZ401" s="32">
        <v>0</v>
      </c>
      <c r="DC401" s="32">
        <v>0</v>
      </c>
      <c r="DD401" s="32">
        <v>5827749</v>
      </c>
      <c r="DE401" s="32">
        <v>189820</v>
      </c>
      <c r="DF401" s="32">
        <v>2340950</v>
      </c>
      <c r="DG401" s="32">
        <v>0</v>
      </c>
      <c r="DK401" s="32">
        <v>6539785</v>
      </c>
      <c r="DL401" s="32">
        <v>191123</v>
      </c>
      <c r="DM401" s="32">
        <v>2357363</v>
      </c>
      <c r="DN401" s="32">
        <v>0</v>
      </c>
      <c r="DR401" s="32">
        <v>7615836</v>
      </c>
      <c r="DS401" s="32">
        <v>199210</v>
      </c>
      <c r="DT401" s="32">
        <v>2479663</v>
      </c>
      <c r="DU401" s="32">
        <v>0</v>
      </c>
      <c r="DX401" s="35"/>
      <c r="DY401" s="36">
        <v>7270728</v>
      </c>
      <c r="DZ401" s="36">
        <v>204875</v>
      </c>
      <c r="EA401" s="38">
        <v>2590588</v>
      </c>
      <c r="EB401" s="32">
        <v>0</v>
      </c>
      <c r="EF401" s="32">
        <v>6605313</v>
      </c>
      <c r="EG401" s="32">
        <v>229831</v>
      </c>
      <c r="EH401" s="32">
        <v>2931047</v>
      </c>
      <c r="EI401" s="32">
        <v>0</v>
      </c>
      <c r="EK401" s="32">
        <v>300000</v>
      </c>
      <c r="EM401" s="32">
        <v>6863569</v>
      </c>
      <c r="EN401" s="32">
        <v>233466</v>
      </c>
      <c r="EO401" s="32">
        <v>2994756</v>
      </c>
      <c r="EP401" s="32">
        <v>0</v>
      </c>
      <c r="ER401" s="32">
        <v>300000</v>
      </c>
      <c r="ET401" s="32">
        <v>7071642</v>
      </c>
      <c r="EU401" s="32">
        <v>258406</v>
      </c>
      <c r="EV401" s="32">
        <v>2872288</v>
      </c>
      <c r="EW401" s="32">
        <v>0</v>
      </c>
      <c r="EY401" s="32">
        <v>185000</v>
      </c>
      <c r="FA401" s="32">
        <v>7199312</v>
      </c>
      <c r="FB401" s="32">
        <v>259906</v>
      </c>
      <c r="FC401" s="32">
        <v>2996694</v>
      </c>
      <c r="FD401" s="32">
        <v>0</v>
      </c>
      <c r="FF401" s="32">
        <v>185000</v>
      </c>
      <c r="FH401" s="32">
        <v>6527247</v>
      </c>
      <c r="FI401" s="32">
        <v>286031</v>
      </c>
      <c r="FJ401" s="32">
        <v>2700000</v>
      </c>
      <c r="FK401" s="32">
        <v>0</v>
      </c>
      <c r="FM401" s="32">
        <v>105000</v>
      </c>
      <c r="FN401" s="32"/>
      <c r="FO401" s="5">
        <v>6314129</v>
      </c>
      <c r="FP401" s="5">
        <v>286656</v>
      </c>
      <c r="FQ401" s="5">
        <v>3088531</v>
      </c>
      <c r="FR401" s="5">
        <v>0</v>
      </c>
      <c r="FS401" s="5">
        <v>0</v>
      </c>
      <c r="FT401" s="5">
        <v>150000</v>
      </c>
      <c r="FU401" s="5">
        <v>0</v>
      </c>
      <c r="FV401" s="5">
        <v>6749444</v>
      </c>
      <c r="FW401" s="5">
        <v>482417</v>
      </c>
      <c r="FX401" s="5">
        <v>2558656</v>
      </c>
      <c r="FY401" s="5">
        <v>0</v>
      </c>
      <c r="FZ401" s="5">
        <v>0</v>
      </c>
      <c r="GA401" s="5">
        <v>190000</v>
      </c>
      <c r="GB401" s="5">
        <v>0</v>
      </c>
      <c r="GC401" s="5">
        <v>6611239</v>
      </c>
      <c r="GD401" s="5">
        <v>502241</v>
      </c>
      <c r="GE401" s="5">
        <v>2552581</v>
      </c>
      <c r="GF401" s="5">
        <v>0</v>
      </c>
      <c r="GG401" s="5">
        <v>0</v>
      </c>
      <c r="GH401" s="5">
        <v>240000</v>
      </c>
      <c r="GI401" s="5">
        <v>0</v>
      </c>
      <c r="GJ401" s="5">
        <f>INDEX(Sheet1!$D$2:$D$434,MATCH(Data!B401,Sheet1!$B$2:$B$434,0))</f>
        <v>6481090</v>
      </c>
      <c r="GK401" s="5">
        <f>INDEX(Sheet1!$E$2:$E$434,MATCH(Data!B401,Sheet1!$B$2:$B$434,0))</f>
        <v>493819</v>
      </c>
      <c r="GL401" s="5">
        <f>INDEX(Sheet1!$H$2:$H$434,MATCH(Data!B401,Sheet1!$B$2:$B$434,0))</f>
        <v>2552981</v>
      </c>
      <c r="GM401" s="5">
        <f>INDEX(Sheet1!$K$2:$K$434,MATCH(Data!B401,Sheet1!$B$2:$B$434,0))</f>
        <v>0</v>
      </c>
      <c r="GN401" s="5">
        <f>INDEX(Sheet1!$F$2:$F$434,MATCH(Data!B401,Sheet1!$B$2:$B$434,0))</f>
        <v>0</v>
      </c>
      <c r="GO401" s="5">
        <f>INDEX(Sheet1!$I$2:$I$434,MATCH(Data!B401,Sheet1!$B$2:$B$434,0))</f>
        <v>105000</v>
      </c>
      <c r="GP401" s="5">
        <f>INDEX(Sheet1!$J$2:$J$434,MATCH(Data!B401,Sheet1!$B$2:$B$434,0))</f>
        <v>0</v>
      </c>
      <c r="GQ401" s="5">
        <v>5938167</v>
      </c>
      <c r="GR401" s="5">
        <v>519381</v>
      </c>
      <c r="GS401" s="5">
        <v>2549181</v>
      </c>
      <c r="GT401" s="5">
        <v>0</v>
      </c>
      <c r="GU401" s="5">
        <v>0</v>
      </c>
      <c r="GV401" s="5">
        <v>140000</v>
      </c>
      <c r="GW401" s="5">
        <v>0</v>
      </c>
    </row>
    <row r="402" spans="1:205" ht="12.75">
      <c r="A402" s="32">
        <v>6223</v>
      </c>
      <c r="B402" s="32" t="s">
        <v>481</v>
      </c>
      <c r="C402" s="32">
        <v>28200326</v>
      </c>
      <c r="D402" s="32">
        <v>0</v>
      </c>
      <c r="E402" s="32">
        <v>3909030</v>
      </c>
      <c r="F402" s="32">
        <v>0</v>
      </c>
      <c r="G402" s="32">
        <v>0</v>
      </c>
      <c r="H402" s="32">
        <v>28000</v>
      </c>
      <c r="I402" s="32">
        <v>0</v>
      </c>
      <c r="J402" s="32">
        <v>28766515</v>
      </c>
      <c r="K402" s="32">
        <v>0</v>
      </c>
      <c r="L402" s="32">
        <v>3966178</v>
      </c>
      <c r="M402" s="32">
        <v>0</v>
      </c>
      <c r="N402" s="32">
        <v>0</v>
      </c>
      <c r="O402" s="32">
        <v>30000</v>
      </c>
      <c r="P402" s="32">
        <v>5810</v>
      </c>
      <c r="Q402" s="32">
        <v>28035282</v>
      </c>
      <c r="R402" s="32">
        <v>0</v>
      </c>
      <c r="S402" s="32">
        <v>3882169</v>
      </c>
      <c r="T402" s="32">
        <v>0</v>
      </c>
      <c r="U402" s="32">
        <v>0</v>
      </c>
      <c r="V402" s="32">
        <v>30000</v>
      </c>
      <c r="W402" s="32">
        <v>9322</v>
      </c>
      <c r="X402" s="32">
        <v>21237647</v>
      </c>
      <c r="Y402" s="32">
        <v>0</v>
      </c>
      <c r="Z402" s="32">
        <v>4256800</v>
      </c>
      <c r="AA402" s="32">
        <v>0</v>
      </c>
      <c r="AB402" s="32">
        <v>0</v>
      </c>
      <c r="AC402" s="32">
        <v>30000</v>
      </c>
      <c r="AD402" s="32">
        <v>5925</v>
      </c>
      <c r="AE402" s="32">
        <v>23174723</v>
      </c>
      <c r="AF402" s="32">
        <v>0</v>
      </c>
      <c r="AG402" s="32">
        <v>4328132</v>
      </c>
      <c r="AH402" s="32">
        <v>0</v>
      </c>
      <c r="AI402" s="32">
        <v>0</v>
      </c>
      <c r="AJ402" s="32">
        <v>0</v>
      </c>
      <c r="AK402" s="32">
        <v>21662</v>
      </c>
      <c r="AL402" s="32">
        <v>22695988</v>
      </c>
      <c r="AM402" s="32">
        <v>0</v>
      </c>
      <c r="AN402" s="32">
        <v>4544178</v>
      </c>
      <c r="AO402" s="32">
        <v>0</v>
      </c>
      <c r="AP402" s="32">
        <v>0</v>
      </c>
      <c r="AQ402" s="32">
        <v>0</v>
      </c>
      <c r="AR402" s="32">
        <v>0</v>
      </c>
      <c r="AS402" s="32">
        <v>22885917</v>
      </c>
      <c r="AT402" s="32">
        <v>0</v>
      </c>
      <c r="AU402" s="32">
        <v>5104265</v>
      </c>
      <c r="AV402" s="32">
        <v>0</v>
      </c>
      <c r="AW402" s="32">
        <v>0</v>
      </c>
      <c r="AX402" s="32">
        <v>0</v>
      </c>
      <c r="AY402" s="32">
        <v>27109</v>
      </c>
      <c r="AZ402" s="32">
        <v>23857620</v>
      </c>
      <c r="BA402" s="32">
        <v>0</v>
      </c>
      <c r="BB402" s="32">
        <v>5408850</v>
      </c>
      <c r="BC402" s="32">
        <v>0</v>
      </c>
      <c r="BD402" s="32">
        <v>0</v>
      </c>
      <c r="BE402" s="32">
        <v>0</v>
      </c>
      <c r="BF402" s="32">
        <v>12633.91</v>
      </c>
      <c r="BG402" s="32">
        <v>25106168</v>
      </c>
      <c r="BH402" s="32">
        <v>0</v>
      </c>
      <c r="BI402" s="32">
        <v>5790000</v>
      </c>
      <c r="BJ402" s="32">
        <v>0</v>
      </c>
      <c r="BK402" s="32">
        <v>0</v>
      </c>
      <c r="BL402" s="32">
        <v>0</v>
      </c>
      <c r="BM402" s="32">
        <v>12448.17</v>
      </c>
      <c r="BN402" s="32">
        <v>25813250</v>
      </c>
      <c r="BO402" s="32">
        <v>0</v>
      </c>
      <c r="BP402" s="32">
        <v>5790000</v>
      </c>
      <c r="BQ402" s="32">
        <v>0</v>
      </c>
      <c r="BR402" s="32">
        <v>0</v>
      </c>
      <c r="BS402" s="32">
        <v>0</v>
      </c>
      <c r="BT402" s="32">
        <v>10929</v>
      </c>
      <c r="BU402" s="32">
        <v>26421856</v>
      </c>
      <c r="BV402" s="32">
        <v>0</v>
      </c>
      <c r="BW402" s="32">
        <v>6050000</v>
      </c>
      <c r="BX402" s="32">
        <v>0</v>
      </c>
      <c r="BY402" s="32">
        <v>0</v>
      </c>
      <c r="BZ402" s="32">
        <v>0</v>
      </c>
      <c r="CA402" s="32">
        <v>17230</v>
      </c>
      <c r="CB402" s="32">
        <v>29440692</v>
      </c>
      <c r="CC402" s="32">
        <v>0</v>
      </c>
      <c r="CD402" s="32">
        <v>5720474</v>
      </c>
      <c r="CE402" s="32">
        <v>0</v>
      </c>
      <c r="CF402" s="32">
        <v>0</v>
      </c>
      <c r="CG402" s="32">
        <v>94000</v>
      </c>
      <c r="CH402" s="32">
        <v>20633</v>
      </c>
      <c r="CI402" s="32">
        <v>26673921</v>
      </c>
      <c r="CK402" s="32">
        <v>5862675</v>
      </c>
      <c r="CL402" s="32">
        <v>0</v>
      </c>
      <c r="CN402" s="32">
        <v>436820</v>
      </c>
      <c r="CO402" s="32">
        <v>7914</v>
      </c>
      <c r="CP402" s="32">
        <v>27315702</v>
      </c>
      <c r="CR402" s="32">
        <v>5962991</v>
      </c>
      <c r="CS402" s="32">
        <v>0</v>
      </c>
      <c r="CU402" s="32">
        <v>499750</v>
      </c>
      <c r="CV402" s="32">
        <v>3570</v>
      </c>
      <c r="CW402" s="32">
        <v>28374354</v>
      </c>
      <c r="CY402" s="32">
        <v>6133356</v>
      </c>
      <c r="CZ402" s="32">
        <v>0</v>
      </c>
      <c r="DB402" s="32">
        <v>1151750</v>
      </c>
      <c r="DC402" s="32">
        <v>172</v>
      </c>
      <c r="DD402" s="32">
        <v>29619134</v>
      </c>
      <c r="DF402" s="32">
        <v>6197031</v>
      </c>
      <c r="DG402" s="32">
        <v>0</v>
      </c>
      <c r="DI402" s="32">
        <v>956140</v>
      </c>
      <c r="DJ402" s="32">
        <v>7886</v>
      </c>
      <c r="DK402" s="32">
        <v>35100649</v>
      </c>
      <c r="DM402" s="32">
        <v>5479688</v>
      </c>
      <c r="DN402" s="32">
        <v>0</v>
      </c>
      <c r="DP402" s="32">
        <v>156140</v>
      </c>
      <c r="DQ402" s="32">
        <v>15813</v>
      </c>
      <c r="DR402" s="32">
        <v>36643327</v>
      </c>
      <c r="DT402" s="32">
        <v>5491969</v>
      </c>
      <c r="DU402" s="32">
        <v>0</v>
      </c>
      <c r="DW402" s="32">
        <v>234323</v>
      </c>
      <c r="DX402" s="38">
        <v>30704</v>
      </c>
      <c r="DY402" s="36">
        <v>36196413</v>
      </c>
      <c r="DZ402" s="37"/>
      <c r="EA402" s="38">
        <v>5496486</v>
      </c>
      <c r="EB402" s="32">
        <v>0</v>
      </c>
      <c r="ED402" s="32">
        <v>400463</v>
      </c>
      <c r="EE402" s="32">
        <v>10068</v>
      </c>
      <c r="EF402" s="32">
        <v>34352566</v>
      </c>
      <c r="EH402" s="32">
        <v>5498088</v>
      </c>
      <c r="EI402" s="32">
        <v>0</v>
      </c>
      <c r="EK402" s="32">
        <v>580605</v>
      </c>
      <c r="EL402" s="32">
        <v>33916</v>
      </c>
      <c r="EM402" s="32">
        <v>34089066</v>
      </c>
      <c r="EO402" s="32">
        <v>5696525</v>
      </c>
      <c r="EP402" s="32">
        <v>0</v>
      </c>
      <c r="ER402" s="32">
        <v>580605</v>
      </c>
      <c r="ES402" s="32">
        <v>7749</v>
      </c>
      <c r="ET402" s="32">
        <v>35620551</v>
      </c>
      <c r="EV402" s="32">
        <v>5728713</v>
      </c>
      <c r="EW402" s="32">
        <v>0</v>
      </c>
      <c r="EY402" s="32">
        <v>580605</v>
      </c>
      <c r="EZ402" s="32">
        <v>7198</v>
      </c>
      <c r="FA402" s="32">
        <v>34801394</v>
      </c>
      <c r="FB402" s="32">
        <v>1306242</v>
      </c>
      <c r="FC402" s="32">
        <v>6517345</v>
      </c>
      <c r="FD402" s="32">
        <v>0</v>
      </c>
      <c r="FF402" s="32">
        <v>437200</v>
      </c>
      <c r="FG402" s="32">
        <v>11627</v>
      </c>
      <c r="FH402" s="32">
        <v>33593778</v>
      </c>
      <c r="FI402" s="32">
        <v>1560400</v>
      </c>
      <c r="FJ402" s="32">
        <v>6579806</v>
      </c>
      <c r="FK402" s="32">
        <v>0</v>
      </c>
      <c r="FM402" s="32">
        <v>487200</v>
      </c>
      <c r="FN402" s="32">
        <v>11627</v>
      </c>
      <c r="FO402" s="5">
        <v>31775481</v>
      </c>
      <c r="FP402" s="5">
        <v>1848110</v>
      </c>
      <c r="FQ402" s="5">
        <v>9970019</v>
      </c>
      <c r="FR402" s="5">
        <v>0</v>
      </c>
      <c r="FS402" s="5">
        <v>0</v>
      </c>
      <c r="FT402" s="5">
        <v>487200</v>
      </c>
      <c r="FU402" s="5">
        <v>59271</v>
      </c>
      <c r="FV402" s="5">
        <v>29814366</v>
      </c>
      <c r="FW402" s="5">
        <v>2074158</v>
      </c>
      <c r="FX402" s="5">
        <v>12982057</v>
      </c>
      <c r="FY402" s="5">
        <v>0</v>
      </c>
      <c r="FZ402" s="5">
        <v>0</v>
      </c>
      <c r="GA402" s="5">
        <v>487200</v>
      </c>
      <c r="GB402" s="5">
        <v>31396</v>
      </c>
      <c r="GC402" s="5">
        <v>29856991</v>
      </c>
      <c r="GD402" s="5">
        <v>2077636</v>
      </c>
      <c r="GE402" s="5">
        <v>13557057</v>
      </c>
      <c r="GF402" s="5">
        <v>0</v>
      </c>
      <c r="GG402" s="5">
        <v>0</v>
      </c>
      <c r="GH402" s="5">
        <v>627200</v>
      </c>
      <c r="GI402" s="5">
        <v>14273</v>
      </c>
      <c r="GJ402" s="5">
        <f>INDEX(Sheet1!$D$2:$D$434,MATCH(Data!B402,Sheet1!$B$2:$B$434,0))</f>
        <v>30990354</v>
      </c>
      <c r="GK402" s="5">
        <f>INDEX(Sheet1!$E$2:$E$434,MATCH(Data!B402,Sheet1!$B$2:$B$434,0))</f>
        <v>2109346</v>
      </c>
      <c r="GL402" s="5">
        <f>INDEX(Sheet1!$H$2:$H$434,MATCH(Data!B402,Sheet1!$B$2:$B$434,0))</f>
        <v>14055000</v>
      </c>
      <c r="GM402" s="5">
        <f>INDEX(Sheet1!$K$2:$K$434,MATCH(Data!B402,Sheet1!$B$2:$B$434,0))</f>
        <v>0</v>
      </c>
      <c r="GN402" s="5">
        <f>INDEX(Sheet1!$F$2:$F$434,MATCH(Data!B402,Sheet1!$B$2:$B$434,0))</f>
        <v>0</v>
      </c>
      <c r="GO402" s="5">
        <f>INDEX(Sheet1!$I$2:$I$434,MATCH(Data!B402,Sheet1!$B$2:$B$434,0))</f>
        <v>662200</v>
      </c>
      <c r="GP402" s="5">
        <f>INDEX(Sheet1!$J$2:$J$434,MATCH(Data!B402,Sheet1!$B$2:$B$434,0))</f>
        <v>154450</v>
      </c>
      <c r="GQ402" s="5">
        <v>33697688</v>
      </c>
      <c r="GR402" s="5">
        <v>2109168</v>
      </c>
      <c r="GS402" s="5">
        <v>10788113</v>
      </c>
      <c r="GT402" s="5">
        <v>0</v>
      </c>
      <c r="GU402" s="5">
        <v>0</v>
      </c>
      <c r="GV402" s="5">
        <v>662200</v>
      </c>
      <c r="GW402" s="5">
        <v>65840</v>
      </c>
    </row>
    <row r="403" spans="1:205" ht="12.75">
      <c r="A403" s="32">
        <v>6230</v>
      </c>
      <c r="B403" s="32" t="s">
        <v>482</v>
      </c>
      <c r="C403" s="32">
        <v>2924693</v>
      </c>
      <c r="D403" s="32">
        <v>0</v>
      </c>
      <c r="E403" s="32">
        <v>872000</v>
      </c>
      <c r="F403" s="32">
        <v>0</v>
      </c>
      <c r="G403" s="32">
        <v>0</v>
      </c>
      <c r="H403" s="32">
        <v>0</v>
      </c>
      <c r="I403" s="32">
        <v>0</v>
      </c>
      <c r="J403" s="32">
        <v>2762281</v>
      </c>
      <c r="K403" s="32">
        <v>0</v>
      </c>
      <c r="L403" s="32">
        <v>701755</v>
      </c>
      <c r="M403" s="32">
        <v>0</v>
      </c>
      <c r="N403" s="32">
        <v>0</v>
      </c>
      <c r="O403" s="32">
        <v>0</v>
      </c>
      <c r="P403" s="32">
        <v>0</v>
      </c>
      <c r="Q403" s="32">
        <v>2675539</v>
      </c>
      <c r="R403" s="32">
        <v>0</v>
      </c>
      <c r="S403" s="32">
        <v>703355</v>
      </c>
      <c r="T403" s="32">
        <v>0</v>
      </c>
      <c r="U403" s="32">
        <v>0</v>
      </c>
      <c r="V403" s="32">
        <v>0</v>
      </c>
      <c r="W403" s="32">
        <v>1878</v>
      </c>
      <c r="X403" s="32">
        <v>2020282</v>
      </c>
      <c r="Y403" s="32">
        <v>0</v>
      </c>
      <c r="Z403" s="32">
        <v>703355</v>
      </c>
      <c r="AA403" s="32">
        <v>0</v>
      </c>
      <c r="AB403" s="32">
        <v>0</v>
      </c>
      <c r="AC403" s="32">
        <v>0</v>
      </c>
      <c r="AD403" s="32">
        <v>0</v>
      </c>
      <c r="AE403" s="32">
        <v>2143760</v>
      </c>
      <c r="AF403" s="32">
        <v>0</v>
      </c>
      <c r="AG403" s="32">
        <v>695828</v>
      </c>
      <c r="AH403" s="32">
        <v>0</v>
      </c>
      <c r="AI403" s="32">
        <v>0</v>
      </c>
      <c r="AJ403" s="32">
        <v>0</v>
      </c>
      <c r="AK403" s="32">
        <v>1319</v>
      </c>
      <c r="AL403" s="32">
        <v>2438653</v>
      </c>
      <c r="AM403" s="32">
        <v>39065</v>
      </c>
      <c r="AN403" s="32">
        <v>695365</v>
      </c>
      <c r="AO403" s="32">
        <v>0</v>
      </c>
      <c r="AP403" s="32">
        <v>0</v>
      </c>
      <c r="AQ403" s="32">
        <v>0</v>
      </c>
      <c r="AR403" s="32">
        <v>970</v>
      </c>
      <c r="AS403" s="32">
        <v>2491496</v>
      </c>
      <c r="AT403" s="32">
        <v>39225</v>
      </c>
      <c r="AU403" s="32">
        <v>694640</v>
      </c>
      <c r="AV403" s="32">
        <v>0</v>
      </c>
      <c r="AW403" s="32">
        <v>0</v>
      </c>
      <c r="AX403" s="32">
        <v>0</v>
      </c>
      <c r="AY403" s="32">
        <v>601</v>
      </c>
      <c r="AZ403" s="32">
        <v>2873178</v>
      </c>
      <c r="BA403" s="32">
        <v>37130</v>
      </c>
      <c r="BB403" s="32">
        <v>700000</v>
      </c>
      <c r="BC403" s="32">
        <v>0</v>
      </c>
      <c r="BD403" s="32">
        <v>0</v>
      </c>
      <c r="BE403" s="32">
        <v>0</v>
      </c>
      <c r="BF403" s="32">
        <v>364</v>
      </c>
      <c r="BG403" s="32">
        <v>3407868</v>
      </c>
      <c r="BH403" s="32">
        <v>2804</v>
      </c>
      <c r="BI403" s="32">
        <v>695708</v>
      </c>
      <c r="BJ403" s="32">
        <v>0</v>
      </c>
      <c r="BK403" s="32">
        <v>0</v>
      </c>
      <c r="BL403" s="32">
        <v>0</v>
      </c>
      <c r="BM403" s="32">
        <v>0</v>
      </c>
      <c r="BN403" s="32">
        <v>3802431</v>
      </c>
      <c r="BO403" s="32">
        <v>1000</v>
      </c>
      <c r="BP403" s="32">
        <v>695708</v>
      </c>
      <c r="BQ403" s="32">
        <v>0</v>
      </c>
      <c r="BR403" s="32">
        <v>0</v>
      </c>
      <c r="BS403" s="32">
        <v>35000</v>
      </c>
      <c r="BT403" s="32">
        <v>0</v>
      </c>
      <c r="BU403" s="32">
        <v>4090498</v>
      </c>
      <c r="BV403" s="32">
        <v>1050</v>
      </c>
      <c r="BW403" s="32">
        <v>689415</v>
      </c>
      <c r="BX403" s="32">
        <v>0</v>
      </c>
      <c r="BY403" s="32">
        <v>0</v>
      </c>
      <c r="BZ403" s="32">
        <v>0</v>
      </c>
      <c r="CA403" s="32">
        <v>581</v>
      </c>
      <c r="CB403" s="32">
        <v>4279296</v>
      </c>
      <c r="CC403" s="32">
        <v>51000</v>
      </c>
      <c r="CD403" s="32">
        <v>691249</v>
      </c>
      <c r="CE403" s="32">
        <v>0</v>
      </c>
      <c r="CF403" s="32">
        <v>0</v>
      </c>
      <c r="CG403" s="32">
        <v>3631</v>
      </c>
      <c r="CH403" s="32">
        <v>271</v>
      </c>
      <c r="CI403" s="32">
        <v>4482198</v>
      </c>
      <c r="CJ403" s="32">
        <v>51000</v>
      </c>
      <c r="CK403" s="32">
        <v>691505</v>
      </c>
      <c r="CL403" s="32">
        <v>0</v>
      </c>
      <c r="CN403" s="32">
        <v>8000</v>
      </c>
      <c r="CO403" s="32">
        <v>240</v>
      </c>
      <c r="CP403" s="32">
        <v>4649510</v>
      </c>
      <c r="CQ403" s="32">
        <v>51000</v>
      </c>
      <c r="CR403" s="32">
        <v>691000</v>
      </c>
      <c r="CS403" s="32">
        <v>0</v>
      </c>
      <c r="CU403" s="32">
        <v>7500</v>
      </c>
      <c r="CV403" s="32">
        <v>0</v>
      </c>
      <c r="CW403" s="32">
        <v>4792327</v>
      </c>
      <c r="CX403" s="32">
        <v>76725</v>
      </c>
      <c r="CY403" s="32">
        <v>689800</v>
      </c>
      <c r="CZ403" s="32">
        <v>0</v>
      </c>
      <c r="DC403" s="32">
        <v>0</v>
      </c>
      <c r="DD403" s="32">
        <v>5675916</v>
      </c>
      <c r="DE403" s="32">
        <v>86725</v>
      </c>
      <c r="DF403" s="32">
        <v>686200</v>
      </c>
      <c r="DG403" s="32">
        <v>0</v>
      </c>
      <c r="DK403" s="32">
        <v>5822859</v>
      </c>
      <c r="DL403" s="32">
        <v>8992</v>
      </c>
      <c r="DM403" s="32">
        <v>686800</v>
      </c>
      <c r="DN403" s="32">
        <v>0</v>
      </c>
      <c r="DR403" s="32">
        <v>5826926</v>
      </c>
      <c r="DS403" s="32">
        <v>8992</v>
      </c>
      <c r="DT403" s="32">
        <v>537124</v>
      </c>
      <c r="DU403" s="32">
        <v>0</v>
      </c>
      <c r="DV403" s="32">
        <v>200000</v>
      </c>
      <c r="DX403" s="38">
        <v>868</v>
      </c>
      <c r="DY403" s="36">
        <v>5256687</v>
      </c>
      <c r="DZ403" s="36">
        <v>8992</v>
      </c>
      <c r="EA403" s="35"/>
      <c r="EB403" s="32">
        <v>0</v>
      </c>
      <c r="EC403" s="32">
        <v>200000</v>
      </c>
      <c r="EE403" s="32">
        <v>396</v>
      </c>
      <c r="EF403" s="32">
        <v>4846139</v>
      </c>
      <c r="EG403" s="32">
        <v>8992</v>
      </c>
      <c r="EI403" s="32">
        <v>0</v>
      </c>
      <c r="EJ403" s="32">
        <v>200000</v>
      </c>
      <c r="EM403" s="32">
        <v>5073748</v>
      </c>
      <c r="EN403" s="32">
        <v>5345</v>
      </c>
      <c r="EP403" s="32">
        <v>0</v>
      </c>
      <c r="ET403" s="32">
        <v>5240836</v>
      </c>
      <c r="EW403" s="32">
        <v>0</v>
      </c>
      <c r="EY403" s="32">
        <v>7500</v>
      </c>
      <c r="FA403" s="32">
        <v>5386317</v>
      </c>
      <c r="FD403" s="32">
        <v>0</v>
      </c>
      <c r="FF403" s="32">
        <v>7500</v>
      </c>
      <c r="FH403" s="32">
        <v>5363264</v>
      </c>
      <c r="FK403" s="32">
        <v>0</v>
      </c>
      <c r="FM403" s="32">
        <v>15000</v>
      </c>
      <c r="FO403" s="5">
        <v>5262939</v>
      </c>
      <c r="FP403" s="5">
        <v>0</v>
      </c>
      <c r="FQ403" s="5">
        <v>0</v>
      </c>
      <c r="FR403" s="5">
        <v>0</v>
      </c>
      <c r="FS403" s="5">
        <v>0</v>
      </c>
      <c r="FT403" s="5">
        <v>30000</v>
      </c>
      <c r="FU403" s="5">
        <v>0</v>
      </c>
      <c r="FV403" s="5">
        <v>4458791</v>
      </c>
      <c r="FW403" s="5">
        <v>0</v>
      </c>
      <c r="FX403" s="5">
        <v>0</v>
      </c>
      <c r="FY403" s="5">
        <v>0</v>
      </c>
      <c r="FZ403" s="5">
        <v>0</v>
      </c>
      <c r="GA403" s="5">
        <v>30000</v>
      </c>
      <c r="GB403" s="5">
        <v>0</v>
      </c>
      <c r="GC403" s="5">
        <v>4426062</v>
      </c>
      <c r="GD403" s="5">
        <v>0</v>
      </c>
      <c r="GE403" s="5">
        <v>0</v>
      </c>
      <c r="GF403" s="5">
        <v>0</v>
      </c>
      <c r="GG403" s="5">
        <v>0</v>
      </c>
      <c r="GH403" s="5">
        <v>30000</v>
      </c>
      <c r="GI403" s="5">
        <v>797</v>
      </c>
      <c r="GJ403" s="5">
        <f>INDEX(Sheet1!$D$2:$D$434,MATCH(Data!B403,Sheet1!$B$2:$B$434,0))</f>
        <v>4456925</v>
      </c>
      <c r="GK403" s="5">
        <f>INDEX(Sheet1!$E$2:$E$434,MATCH(Data!B403,Sheet1!$B$2:$B$434,0))</f>
        <v>0</v>
      </c>
      <c r="GL403" s="5">
        <f>INDEX(Sheet1!$H$2:$H$434,MATCH(Data!B403,Sheet1!$B$2:$B$434,0))</f>
        <v>0</v>
      </c>
      <c r="GM403" s="5">
        <f>INDEX(Sheet1!$K$2:$K$434,MATCH(Data!B403,Sheet1!$B$2:$B$434,0))</f>
        <v>0</v>
      </c>
      <c r="GN403" s="5">
        <f>INDEX(Sheet1!$F$2:$F$434,MATCH(Data!B403,Sheet1!$B$2:$B$434,0))</f>
        <v>0</v>
      </c>
      <c r="GO403" s="5">
        <f>INDEX(Sheet1!$I$2:$I$434,MATCH(Data!B403,Sheet1!$B$2:$B$434,0))</f>
        <v>30000</v>
      </c>
      <c r="GP403" s="5">
        <f>INDEX(Sheet1!$J$2:$J$434,MATCH(Data!B403,Sheet1!$B$2:$B$434,0))</f>
        <v>0</v>
      </c>
      <c r="GQ403" s="5">
        <v>4215003</v>
      </c>
      <c r="GR403" s="5">
        <v>0</v>
      </c>
      <c r="GS403" s="5">
        <v>0</v>
      </c>
      <c r="GT403" s="5">
        <v>0</v>
      </c>
      <c r="GU403" s="5">
        <v>0</v>
      </c>
      <c r="GV403" s="5">
        <v>80000</v>
      </c>
      <c r="GW403" s="5">
        <v>0</v>
      </c>
    </row>
    <row r="404" spans="1:205" ht="12.75">
      <c r="A404" s="32">
        <v>6237</v>
      </c>
      <c r="B404" s="32" t="s">
        <v>483</v>
      </c>
      <c r="C404" s="32">
        <v>4582796</v>
      </c>
      <c r="D404" s="32">
        <v>0</v>
      </c>
      <c r="E404" s="32">
        <v>675520</v>
      </c>
      <c r="F404" s="32">
        <v>0</v>
      </c>
      <c r="G404" s="32">
        <v>0</v>
      </c>
      <c r="H404" s="32">
        <v>0</v>
      </c>
      <c r="I404" s="32">
        <v>0</v>
      </c>
      <c r="J404" s="32">
        <v>4276415</v>
      </c>
      <c r="K404" s="32">
        <v>0</v>
      </c>
      <c r="L404" s="32">
        <v>720456</v>
      </c>
      <c r="M404" s="32">
        <v>0</v>
      </c>
      <c r="N404" s="32">
        <v>0</v>
      </c>
      <c r="O404" s="32">
        <v>0</v>
      </c>
      <c r="P404" s="32">
        <v>2552</v>
      </c>
      <c r="Q404" s="32">
        <v>4717167</v>
      </c>
      <c r="R404" s="32">
        <v>0</v>
      </c>
      <c r="S404" s="32">
        <v>662970</v>
      </c>
      <c r="T404" s="32">
        <v>0</v>
      </c>
      <c r="U404" s="32">
        <v>0</v>
      </c>
      <c r="V404" s="32">
        <v>12500</v>
      </c>
      <c r="W404" s="32">
        <v>2705</v>
      </c>
      <c r="X404" s="32">
        <v>3461486</v>
      </c>
      <c r="Y404" s="32">
        <v>0</v>
      </c>
      <c r="Z404" s="32">
        <v>655533</v>
      </c>
      <c r="AA404" s="32">
        <v>0</v>
      </c>
      <c r="AB404" s="32">
        <v>0</v>
      </c>
      <c r="AC404" s="32">
        <v>12000</v>
      </c>
      <c r="AD404" s="32">
        <v>1600</v>
      </c>
      <c r="AE404" s="32">
        <v>3798997</v>
      </c>
      <c r="AF404" s="32">
        <v>0</v>
      </c>
      <c r="AG404" s="32">
        <v>652126</v>
      </c>
      <c r="AH404" s="32">
        <v>0</v>
      </c>
      <c r="AI404" s="32">
        <v>0</v>
      </c>
      <c r="AJ404" s="32">
        <v>12000</v>
      </c>
      <c r="AK404" s="32">
        <v>159</v>
      </c>
      <c r="AL404" s="32">
        <v>3863962</v>
      </c>
      <c r="AM404" s="32">
        <v>0</v>
      </c>
      <c r="AN404" s="32">
        <v>583803</v>
      </c>
      <c r="AO404" s="32">
        <v>0</v>
      </c>
      <c r="AP404" s="32">
        <v>0</v>
      </c>
      <c r="AQ404" s="32">
        <v>12000</v>
      </c>
      <c r="AR404" s="32">
        <v>248</v>
      </c>
      <c r="AS404" s="32">
        <v>4068843</v>
      </c>
      <c r="AT404" s="32">
        <v>32951</v>
      </c>
      <c r="AU404" s="32">
        <v>588728</v>
      </c>
      <c r="AV404" s="32">
        <v>0</v>
      </c>
      <c r="AW404" s="32">
        <v>0</v>
      </c>
      <c r="AX404" s="32">
        <v>12000</v>
      </c>
      <c r="AY404" s="32">
        <v>105</v>
      </c>
      <c r="AZ404" s="32">
        <v>3972942</v>
      </c>
      <c r="BA404" s="32">
        <v>32951</v>
      </c>
      <c r="BB404" s="32">
        <v>573629</v>
      </c>
      <c r="BC404" s="32">
        <v>0</v>
      </c>
      <c r="BD404" s="32">
        <v>0</v>
      </c>
      <c r="BE404" s="32">
        <v>12000</v>
      </c>
      <c r="BF404" s="32">
        <v>0</v>
      </c>
      <c r="BG404" s="32">
        <v>4652815</v>
      </c>
      <c r="BH404" s="32">
        <v>32951</v>
      </c>
      <c r="BI404" s="32">
        <v>569305</v>
      </c>
      <c r="BJ404" s="32">
        <v>0</v>
      </c>
      <c r="BK404" s="32">
        <v>0</v>
      </c>
      <c r="BL404" s="32">
        <v>20000</v>
      </c>
      <c r="BM404" s="32">
        <v>0</v>
      </c>
      <c r="BN404" s="32">
        <v>5295121</v>
      </c>
      <c r="BO404" s="32">
        <v>32951</v>
      </c>
      <c r="BP404" s="32">
        <v>569280</v>
      </c>
      <c r="BQ404" s="32">
        <v>0</v>
      </c>
      <c r="BR404" s="32">
        <v>0</v>
      </c>
      <c r="BS404" s="32">
        <v>35000</v>
      </c>
      <c r="BT404" s="32">
        <v>0</v>
      </c>
      <c r="BU404" s="32">
        <v>6002659</v>
      </c>
      <c r="BV404" s="32">
        <v>32951</v>
      </c>
      <c r="BW404" s="32">
        <v>568445</v>
      </c>
      <c r="BX404" s="32">
        <v>0</v>
      </c>
      <c r="BY404" s="32">
        <v>0</v>
      </c>
      <c r="BZ404" s="32">
        <v>54000</v>
      </c>
      <c r="CA404" s="32">
        <v>4225</v>
      </c>
      <c r="CB404" s="32">
        <v>6183853</v>
      </c>
      <c r="CC404" s="32">
        <v>0</v>
      </c>
      <c r="CD404" s="32">
        <v>571575</v>
      </c>
      <c r="CE404" s="32">
        <v>0</v>
      </c>
      <c r="CF404" s="32">
        <v>0</v>
      </c>
      <c r="CG404" s="32">
        <v>54000</v>
      </c>
      <c r="CH404" s="32">
        <v>0</v>
      </c>
      <c r="CI404" s="32">
        <v>5882337</v>
      </c>
      <c r="CK404" s="32">
        <v>570000</v>
      </c>
      <c r="CL404" s="32">
        <v>0</v>
      </c>
      <c r="CN404" s="32">
        <v>54000</v>
      </c>
      <c r="CO404" s="32">
        <v>0</v>
      </c>
      <c r="CP404" s="32">
        <v>5957333</v>
      </c>
      <c r="CR404" s="32">
        <v>550000</v>
      </c>
      <c r="CS404" s="32">
        <v>0</v>
      </c>
      <c r="CU404" s="32">
        <v>54000</v>
      </c>
      <c r="CV404" s="32">
        <v>0</v>
      </c>
      <c r="CW404" s="32">
        <v>6446060</v>
      </c>
      <c r="CY404" s="32">
        <v>560000</v>
      </c>
      <c r="CZ404" s="32">
        <v>0</v>
      </c>
      <c r="DB404" s="32">
        <v>54000</v>
      </c>
      <c r="DC404" s="32">
        <v>0</v>
      </c>
      <c r="DD404" s="32">
        <v>6678879</v>
      </c>
      <c r="DF404" s="32">
        <v>560000</v>
      </c>
      <c r="DG404" s="32">
        <v>0</v>
      </c>
      <c r="DI404" s="32">
        <v>54000</v>
      </c>
      <c r="DK404" s="32">
        <v>7591315</v>
      </c>
      <c r="DM404" s="32">
        <v>550000</v>
      </c>
      <c r="DN404" s="32">
        <v>0</v>
      </c>
      <c r="DP404" s="32">
        <v>54000</v>
      </c>
      <c r="DR404" s="32">
        <v>7544780</v>
      </c>
      <c r="DU404" s="32">
        <v>0</v>
      </c>
      <c r="DW404" s="32">
        <v>54000</v>
      </c>
      <c r="DX404" s="35"/>
      <c r="DY404" s="36">
        <v>7305330</v>
      </c>
      <c r="DZ404" s="37"/>
      <c r="EA404" s="38">
        <v>565000</v>
      </c>
      <c r="EB404" s="32">
        <v>0</v>
      </c>
      <c r="ED404" s="32">
        <v>55000</v>
      </c>
      <c r="EF404" s="32">
        <v>7803735</v>
      </c>
      <c r="EI404" s="32">
        <v>0</v>
      </c>
      <c r="EK404" s="32">
        <v>55000</v>
      </c>
      <c r="EM404" s="32">
        <v>7766530</v>
      </c>
      <c r="EP404" s="32">
        <v>0</v>
      </c>
      <c r="ER404" s="32">
        <v>55000</v>
      </c>
      <c r="ET404" s="32">
        <v>7844874</v>
      </c>
      <c r="EW404" s="32">
        <v>0</v>
      </c>
      <c r="EY404" s="32">
        <v>55000</v>
      </c>
      <c r="FA404" s="32">
        <v>7969745</v>
      </c>
      <c r="FD404" s="32">
        <v>0</v>
      </c>
      <c r="FF404" s="32">
        <v>55000</v>
      </c>
      <c r="FH404" s="32">
        <v>7354861</v>
      </c>
      <c r="FI404" s="32">
        <v>875000</v>
      </c>
      <c r="FK404" s="32">
        <v>0</v>
      </c>
      <c r="FL404" s="32"/>
      <c r="FM404" s="32">
        <v>65000</v>
      </c>
      <c r="FN404" s="32"/>
      <c r="FO404" s="5">
        <v>7239200</v>
      </c>
      <c r="FP404" s="5">
        <v>429956</v>
      </c>
      <c r="FQ404" s="5">
        <v>0</v>
      </c>
      <c r="FR404" s="5">
        <v>0</v>
      </c>
      <c r="FS404" s="5">
        <v>0</v>
      </c>
      <c r="FT404" s="5">
        <v>70000</v>
      </c>
      <c r="FU404" s="5">
        <v>0</v>
      </c>
      <c r="FV404" s="5">
        <v>7080451</v>
      </c>
      <c r="FW404" s="5">
        <v>401239</v>
      </c>
      <c r="FX404" s="5">
        <v>0</v>
      </c>
      <c r="FY404" s="5">
        <v>0</v>
      </c>
      <c r="FZ404" s="5">
        <v>0</v>
      </c>
      <c r="GA404" s="5">
        <v>100000</v>
      </c>
      <c r="GB404" s="5">
        <v>0</v>
      </c>
      <c r="GC404" s="5">
        <v>6845655</v>
      </c>
      <c r="GD404" s="5">
        <v>429463</v>
      </c>
      <c r="GE404" s="5">
        <v>0</v>
      </c>
      <c r="GF404" s="5">
        <v>0</v>
      </c>
      <c r="GG404" s="5">
        <v>0</v>
      </c>
      <c r="GH404" s="5">
        <v>125000</v>
      </c>
      <c r="GI404" s="5">
        <v>0</v>
      </c>
      <c r="GJ404" s="5">
        <f>INDEX(Sheet1!$D$2:$D$434,MATCH(Data!B404,Sheet1!$B$2:$B$434,0))</f>
        <v>7048289</v>
      </c>
      <c r="GK404" s="5">
        <f>INDEX(Sheet1!$E$2:$E$434,MATCH(Data!B404,Sheet1!$B$2:$B$434,0))</f>
        <v>436538</v>
      </c>
      <c r="GL404" s="5">
        <f>INDEX(Sheet1!$H$2:$H$434,MATCH(Data!B404,Sheet1!$B$2:$B$434,0))</f>
        <v>0</v>
      </c>
      <c r="GM404" s="5">
        <f>INDEX(Sheet1!$K$2:$K$434,MATCH(Data!B404,Sheet1!$B$2:$B$434,0))</f>
        <v>0</v>
      </c>
      <c r="GN404" s="5">
        <f>INDEX(Sheet1!$F$2:$F$434,MATCH(Data!B404,Sheet1!$B$2:$B$434,0))</f>
        <v>0</v>
      </c>
      <c r="GO404" s="5">
        <f>INDEX(Sheet1!$I$2:$I$434,MATCH(Data!B404,Sheet1!$B$2:$B$434,0))</f>
        <v>200000</v>
      </c>
      <c r="GP404" s="5">
        <f>INDEX(Sheet1!$J$2:$J$434,MATCH(Data!B404,Sheet1!$B$2:$B$434,0))</f>
        <v>0</v>
      </c>
      <c r="GQ404" s="5">
        <v>7002724</v>
      </c>
      <c r="GR404" s="5">
        <v>427838</v>
      </c>
      <c r="GS404" s="5">
        <v>0</v>
      </c>
      <c r="GT404" s="5">
        <v>0</v>
      </c>
      <c r="GU404" s="5">
        <v>0</v>
      </c>
      <c r="GV404" s="5">
        <v>200000</v>
      </c>
      <c r="GW404" s="5">
        <v>0</v>
      </c>
    </row>
    <row r="405" spans="1:205" ht="12.75">
      <c r="A405" s="32">
        <v>6244</v>
      </c>
      <c r="B405" s="32" t="s">
        <v>484</v>
      </c>
      <c r="C405" s="32">
        <v>34605499</v>
      </c>
      <c r="D405" s="32">
        <v>0</v>
      </c>
      <c r="E405" s="32">
        <v>1141649</v>
      </c>
      <c r="F405" s="32">
        <v>0</v>
      </c>
      <c r="G405" s="32">
        <v>0</v>
      </c>
      <c r="H405" s="32">
        <v>312098</v>
      </c>
      <c r="I405" s="32">
        <v>0</v>
      </c>
      <c r="J405" s="32">
        <v>35848214</v>
      </c>
      <c r="K405" s="32">
        <v>0</v>
      </c>
      <c r="L405" s="32">
        <v>843136</v>
      </c>
      <c r="M405" s="32">
        <v>0</v>
      </c>
      <c r="N405" s="32">
        <v>0</v>
      </c>
      <c r="O405" s="32">
        <v>317870</v>
      </c>
      <c r="P405" s="32">
        <v>20191</v>
      </c>
      <c r="Q405" s="32">
        <v>37474115</v>
      </c>
      <c r="R405" s="32">
        <v>0</v>
      </c>
      <c r="S405" s="32">
        <v>782300</v>
      </c>
      <c r="T405" s="32">
        <v>0</v>
      </c>
      <c r="U405" s="32">
        <v>0</v>
      </c>
      <c r="V405" s="32">
        <v>325133</v>
      </c>
      <c r="W405" s="32">
        <v>18560</v>
      </c>
      <c r="X405" s="32">
        <v>30531613</v>
      </c>
      <c r="Y405" s="32">
        <v>0</v>
      </c>
      <c r="Z405" s="32">
        <v>779719</v>
      </c>
      <c r="AA405" s="32">
        <v>0</v>
      </c>
      <c r="AB405" s="32">
        <v>0</v>
      </c>
      <c r="AC405" s="32">
        <v>332813</v>
      </c>
      <c r="AD405" s="32">
        <v>33980</v>
      </c>
      <c r="AE405" s="32">
        <v>29094131</v>
      </c>
      <c r="AF405" s="32">
        <v>0</v>
      </c>
      <c r="AG405" s="32">
        <v>787750</v>
      </c>
      <c r="AH405" s="32">
        <v>0</v>
      </c>
      <c r="AI405" s="32">
        <v>0</v>
      </c>
      <c r="AJ405" s="32">
        <v>340176</v>
      </c>
      <c r="AK405" s="32">
        <v>23711</v>
      </c>
      <c r="AL405" s="32">
        <v>30278361</v>
      </c>
      <c r="AM405" s="32">
        <v>0</v>
      </c>
      <c r="AN405" s="32">
        <v>847244</v>
      </c>
      <c r="AO405" s="32">
        <v>0</v>
      </c>
      <c r="AP405" s="32">
        <v>0</v>
      </c>
      <c r="AQ405" s="32">
        <v>353633</v>
      </c>
      <c r="AR405" s="32">
        <v>8547</v>
      </c>
      <c r="AS405" s="32">
        <v>27695655</v>
      </c>
      <c r="AT405" s="32">
        <v>0</v>
      </c>
      <c r="AU405" s="32">
        <v>833157</v>
      </c>
      <c r="AV405" s="32">
        <v>0</v>
      </c>
      <c r="AW405" s="32">
        <v>0</v>
      </c>
      <c r="AX405" s="32">
        <v>357390</v>
      </c>
      <c r="AY405" s="32">
        <v>10532</v>
      </c>
      <c r="AZ405" s="32">
        <v>28880381</v>
      </c>
      <c r="BA405" s="32">
        <v>0</v>
      </c>
      <c r="BB405" s="32">
        <v>413000</v>
      </c>
      <c r="BC405" s="32">
        <v>0</v>
      </c>
      <c r="BD405" s="32">
        <v>0</v>
      </c>
      <c r="BE405" s="32">
        <v>374149</v>
      </c>
      <c r="BF405" s="32">
        <v>18731</v>
      </c>
      <c r="BG405" s="32">
        <v>28780244</v>
      </c>
      <c r="BH405" s="32">
        <v>0</v>
      </c>
      <c r="BI405" s="32">
        <v>421725</v>
      </c>
      <c r="BJ405" s="32">
        <v>0</v>
      </c>
      <c r="BK405" s="32">
        <v>0</v>
      </c>
      <c r="BL405" s="32">
        <v>352271</v>
      </c>
      <c r="BM405" s="32">
        <v>3884</v>
      </c>
      <c r="BN405" s="32">
        <v>28682747</v>
      </c>
      <c r="BO405" s="32">
        <v>0</v>
      </c>
      <c r="BP405" s="32">
        <v>407400</v>
      </c>
      <c r="BQ405" s="32">
        <v>0</v>
      </c>
      <c r="BR405" s="32">
        <v>905000</v>
      </c>
      <c r="BS405" s="32">
        <v>454573</v>
      </c>
      <c r="BT405" s="32">
        <v>11827</v>
      </c>
      <c r="BU405" s="32">
        <v>31403613</v>
      </c>
      <c r="BV405" s="32">
        <v>0</v>
      </c>
      <c r="BW405" s="32">
        <v>0</v>
      </c>
      <c r="BX405" s="32">
        <v>0</v>
      </c>
      <c r="BY405" s="32">
        <v>1120000</v>
      </c>
      <c r="BZ405" s="32">
        <v>428738</v>
      </c>
      <c r="CA405" s="32">
        <v>55378</v>
      </c>
      <c r="CB405" s="32">
        <v>32538063</v>
      </c>
      <c r="CC405" s="32">
        <v>0</v>
      </c>
      <c r="CD405" s="32">
        <v>0</v>
      </c>
      <c r="CE405" s="32">
        <v>0</v>
      </c>
      <c r="CF405" s="32">
        <v>1150000</v>
      </c>
      <c r="CG405" s="32">
        <v>434011</v>
      </c>
      <c r="CH405" s="32">
        <v>80527</v>
      </c>
      <c r="CI405" s="32">
        <v>33619939</v>
      </c>
      <c r="CL405" s="32">
        <v>0</v>
      </c>
      <c r="CM405" s="32">
        <v>10000</v>
      </c>
      <c r="CN405" s="32">
        <v>441024</v>
      </c>
      <c r="CO405" s="32">
        <v>3934</v>
      </c>
      <c r="CP405" s="32">
        <v>34670666</v>
      </c>
      <c r="CQ405" s="32">
        <v>281345</v>
      </c>
      <c r="CS405" s="32">
        <v>0</v>
      </c>
      <c r="CT405" s="32">
        <v>10000</v>
      </c>
      <c r="CU405" s="32">
        <v>495318</v>
      </c>
      <c r="CV405" s="32">
        <v>6223</v>
      </c>
      <c r="CW405" s="32">
        <v>37275770</v>
      </c>
      <c r="CX405" s="32">
        <v>279698</v>
      </c>
      <c r="CZ405" s="32">
        <v>0</v>
      </c>
      <c r="DA405" s="32">
        <v>10000</v>
      </c>
      <c r="DB405" s="32">
        <v>561551</v>
      </c>
      <c r="DC405" s="32">
        <v>3566</v>
      </c>
      <c r="DD405" s="32">
        <v>37756861</v>
      </c>
      <c r="DE405" s="32">
        <v>274823</v>
      </c>
      <c r="DG405" s="32">
        <v>0</v>
      </c>
      <c r="DH405" s="32">
        <v>1245000</v>
      </c>
      <c r="DI405" s="32">
        <v>723943</v>
      </c>
      <c r="DJ405" s="32">
        <v>21546</v>
      </c>
      <c r="DK405" s="32">
        <v>39769868</v>
      </c>
      <c r="DL405" s="32">
        <v>283260</v>
      </c>
      <c r="DN405" s="32">
        <v>0</v>
      </c>
      <c r="DO405" s="32">
        <v>1400000</v>
      </c>
      <c r="DP405" s="32">
        <v>715236</v>
      </c>
      <c r="DQ405" s="32">
        <v>8470</v>
      </c>
      <c r="DR405" s="32">
        <v>41213904</v>
      </c>
      <c r="DS405" s="32">
        <v>281185</v>
      </c>
      <c r="DU405" s="32">
        <v>0</v>
      </c>
      <c r="DV405" s="32">
        <v>1480000</v>
      </c>
      <c r="DW405" s="32">
        <v>753556</v>
      </c>
      <c r="DX405" s="38">
        <v>135339</v>
      </c>
      <c r="DY405" s="36">
        <v>39605310</v>
      </c>
      <c r="DZ405" s="37"/>
      <c r="EA405" s="35"/>
      <c r="EB405" s="32">
        <v>0</v>
      </c>
      <c r="EC405" s="32">
        <v>2335000</v>
      </c>
      <c r="ED405" s="32">
        <v>751907</v>
      </c>
      <c r="EE405" s="32">
        <v>7916</v>
      </c>
      <c r="EF405" s="32">
        <v>44544750</v>
      </c>
      <c r="EI405" s="32">
        <v>0</v>
      </c>
      <c r="EJ405" s="32">
        <v>10000</v>
      </c>
      <c r="EK405" s="32">
        <v>751072</v>
      </c>
      <c r="EM405" s="32">
        <v>40467403</v>
      </c>
      <c r="EP405" s="32">
        <v>0</v>
      </c>
      <c r="EQ405" s="32">
        <v>2256000</v>
      </c>
      <c r="ER405" s="32">
        <v>751072</v>
      </c>
      <c r="ET405" s="32">
        <v>37777950</v>
      </c>
      <c r="EW405" s="32">
        <v>0</v>
      </c>
      <c r="EX405" s="32">
        <v>4315000</v>
      </c>
      <c r="EY405" s="32">
        <v>751072</v>
      </c>
      <c r="EZ405" s="32">
        <v>7149</v>
      </c>
      <c r="FA405" s="32">
        <v>34958355</v>
      </c>
      <c r="FD405" s="32">
        <v>0</v>
      </c>
      <c r="FE405" s="32">
        <v>9236308</v>
      </c>
      <c r="FF405" s="32">
        <v>945836</v>
      </c>
      <c r="FG405" s="32">
        <v>15490</v>
      </c>
      <c r="FH405" s="32">
        <v>40887031</v>
      </c>
      <c r="FI405" s="32"/>
      <c r="FK405" s="32">
        <v>0</v>
      </c>
      <c r="FL405" s="32">
        <v>5719955</v>
      </c>
      <c r="FM405" s="32">
        <v>1026140</v>
      </c>
      <c r="FN405" s="32">
        <v>9993</v>
      </c>
      <c r="FO405" s="5">
        <v>42851639</v>
      </c>
      <c r="FP405" s="5">
        <v>0</v>
      </c>
      <c r="FQ405" s="5">
        <v>0</v>
      </c>
      <c r="FR405" s="5">
        <v>0</v>
      </c>
      <c r="FS405" s="5">
        <v>2476589</v>
      </c>
      <c r="FT405" s="5">
        <v>1035180</v>
      </c>
      <c r="FU405" s="5">
        <v>3910</v>
      </c>
      <c r="FV405" s="5">
        <v>41140106</v>
      </c>
      <c r="FW405" s="5">
        <v>0</v>
      </c>
      <c r="FX405" s="5">
        <v>0</v>
      </c>
      <c r="FY405" s="5">
        <v>0</v>
      </c>
      <c r="FZ405" s="5">
        <v>4147500</v>
      </c>
      <c r="GA405" s="5">
        <v>1047994</v>
      </c>
      <c r="GB405" s="5">
        <v>9267</v>
      </c>
      <c r="GC405" s="5">
        <v>44301069</v>
      </c>
      <c r="GD405" s="5">
        <v>0</v>
      </c>
      <c r="GE405" s="5">
        <v>11450000</v>
      </c>
      <c r="GF405" s="5">
        <v>0</v>
      </c>
      <c r="GG405" s="5">
        <v>814000</v>
      </c>
      <c r="GH405" s="5">
        <v>1018689</v>
      </c>
      <c r="GI405" s="5">
        <v>14451</v>
      </c>
      <c r="GJ405" s="5">
        <f>INDEX(Sheet1!$D$2:$D$434,MATCH(Data!B405,Sheet1!$B$2:$B$434,0))</f>
        <v>43199772</v>
      </c>
      <c r="GK405" s="5">
        <f>INDEX(Sheet1!$E$2:$E$434,MATCH(Data!B405,Sheet1!$B$2:$B$434,0))</f>
        <v>0</v>
      </c>
      <c r="GL405" s="5">
        <f>INDEX(Sheet1!$H$2:$H$434,MATCH(Data!B405,Sheet1!$B$2:$B$434,0))</f>
        <v>10789150</v>
      </c>
      <c r="GM405" s="5">
        <f>INDEX(Sheet1!$K$2:$K$434,MATCH(Data!B405,Sheet1!$B$2:$B$434,0))</f>
        <v>0</v>
      </c>
      <c r="GN405" s="5">
        <f>INDEX(Sheet1!$F$2:$F$434,MATCH(Data!B405,Sheet1!$B$2:$B$434,0))</f>
        <v>10000</v>
      </c>
      <c r="GO405" s="5">
        <f>INDEX(Sheet1!$I$2:$I$434,MATCH(Data!B405,Sheet1!$B$2:$B$434,0))</f>
        <v>1051601</v>
      </c>
      <c r="GP405" s="5">
        <f>INDEX(Sheet1!$J$2:$J$434,MATCH(Data!B405,Sheet1!$B$2:$B$434,0))</f>
        <v>36030</v>
      </c>
      <c r="GQ405" s="5">
        <v>46144715</v>
      </c>
      <c r="GR405" s="5">
        <v>0</v>
      </c>
      <c r="GS405" s="5">
        <v>9233444</v>
      </c>
      <c r="GT405" s="5">
        <v>0</v>
      </c>
      <c r="GU405" s="5">
        <v>535000</v>
      </c>
      <c r="GV405" s="5">
        <v>1100000</v>
      </c>
      <c r="GW405" s="5">
        <v>20490</v>
      </c>
    </row>
    <row r="406" spans="1:205" ht="12.75">
      <c r="A406" s="32">
        <v>6251</v>
      </c>
      <c r="B406" s="32" t="s">
        <v>485</v>
      </c>
      <c r="C406" s="32">
        <v>602490</v>
      </c>
      <c r="D406" s="32">
        <v>0</v>
      </c>
      <c r="E406" s="32">
        <v>161000</v>
      </c>
      <c r="F406" s="32">
        <v>0</v>
      </c>
      <c r="G406" s="32">
        <v>0</v>
      </c>
      <c r="H406" s="32">
        <v>1300</v>
      </c>
      <c r="I406" s="32">
        <v>0</v>
      </c>
      <c r="J406" s="32">
        <v>589864</v>
      </c>
      <c r="K406" s="32">
        <v>0</v>
      </c>
      <c r="L406" s="32">
        <v>165000</v>
      </c>
      <c r="M406" s="32">
        <v>0</v>
      </c>
      <c r="N406" s="32">
        <v>0</v>
      </c>
      <c r="O406" s="32">
        <v>1500</v>
      </c>
      <c r="P406" s="32">
        <v>0</v>
      </c>
      <c r="Q406" s="32">
        <v>525600</v>
      </c>
      <c r="R406" s="32">
        <v>0</v>
      </c>
      <c r="S406" s="32">
        <v>173000</v>
      </c>
      <c r="T406" s="32">
        <v>0</v>
      </c>
      <c r="U406" s="32">
        <v>0</v>
      </c>
      <c r="V406" s="32">
        <v>1350</v>
      </c>
      <c r="W406" s="32">
        <v>0</v>
      </c>
      <c r="X406" s="32">
        <v>363810</v>
      </c>
      <c r="Y406" s="32">
        <v>0</v>
      </c>
      <c r="Z406" s="32">
        <v>169000</v>
      </c>
      <c r="AA406" s="32">
        <v>0</v>
      </c>
      <c r="AB406" s="32">
        <v>0</v>
      </c>
      <c r="AC406" s="32">
        <v>1350</v>
      </c>
      <c r="AD406" s="32">
        <v>0</v>
      </c>
      <c r="AE406" s="32">
        <v>471136</v>
      </c>
      <c r="AF406" s="32">
        <v>0</v>
      </c>
      <c r="AG406" s="32">
        <v>169000</v>
      </c>
      <c r="AH406" s="32">
        <v>0</v>
      </c>
      <c r="AI406" s="32">
        <v>0</v>
      </c>
      <c r="AJ406" s="32">
        <v>1350</v>
      </c>
      <c r="AK406" s="32">
        <v>144</v>
      </c>
      <c r="AL406" s="32">
        <v>430392</v>
      </c>
      <c r="AM406" s="32">
        <v>0</v>
      </c>
      <c r="AN406" s="32">
        <v>166000</v>
      </c>
      <c r="AO406" s="32">
        <v>0</v>
      </c>
      <c r="AP406" s="32">
        <v>0</v>
      </c>
      <c r="AQ406" s="32">
        <v>1000</v>
      </c>
      <c r="AR406" s="32">
        <v>178</v>
      </c>
      <c r="AS406" s="32">
        <v>472690</v>
      </c>
      <c r="AT406" s="32">
        <v>0</v>
      </c>
      <c r="AU406" s="32">
        <v>242608</v>
      </c>
      <c r="AV406" s="32">
        <v>0</v>
      </c>
      <c r="AW406" s="32">
        <v>0</v>
      </c>
      <c r="AX406" s="32">
        <v>1500</v>
      </c>
      <c r="AY406" s="32">
        <v>57</v>
      </c>
      <c r="AZ406" s="32">
        <v>422108</v>
      </c>
      <c r="BA406" s="32">
        <v>0</v>
      </c>
      <c r="BB406" s="32">
        <v>233643</v>
      </c>
      <c r="BC406" s="32">
        <v>0</v>
      </c>
      <c r="BD406" s="32">
        <v>0</v>
      </c>
      <c r="BE406" s="32">
        <v>1500</v>
      </c>
      <c r="BF406" s="32">
        <v>57</v>
      </c>
      <c r="BG406" s="32">
        <v>376009</v>
      </c>
      <c r="BH406" s="32">
        <v>19381</v>
      </c>
      <c r="BI406" s="32">
        <v>226756</v>
      </c>
      <c r="BJ406" s="32">
        <v>0</v>
      </c>
      <c r="BK406" s="32">
        <v>0</v>
      </c>
      <c r="BL406" s="32">
        <v>2500</v>
      </c>
      <c r="BM406" s="32">
        <v>57</v>
      </c>
      <c r="BN406" s="32">
        <v>490319</v>
      </c>
      <c r="BO406" s="32">
        <v>19459</v>
      </c>
      <c r="BP406" s="32">
        <v>216404</v>
      </c>
      <c r="BQ406" s="32">
        <v>0</v>
      </c>
      <c r="BR406" s="32">
        <v>0</v>
      </c>
      <c r="BS406" s="32">
        <v>2500</v>
      </c>
      <c r="BT406" s="32">
        <v>0</v>
      </c>
      <c r="BU406" s="32">
        <v>445431</v>
      </c>
      <c r="BV406" s="32">
        <v>19459</v>
      </c>
      <c r="BW406" s="32">
        <v>216052</v>
      </c>
      <c r="BX406" s="32">
        <v>0</v>
      </c>
      <c r="BY406" s="32">
        <v>0</v>
      </c>
      <c r="BZ406" s="32">
        <v>1000</v>
      </c>
      <c r="CA406" s="32">
        <v>0</v>
      </c>
      <c r="CB406" s="32">
        <v>363580</v>
      </c>
      <c r="CC406" s="32">
        <v>19459</v>
      </c>
      <c r="CD406" s="32">
        <v>213168</v>
      </c>
      <c r="CE406" s="32">
        <v>0</v>
      </c>
      <c r="CF406" s="32">
        <v>0</v>
      </c>
      <c r="CG406" s="32">
        <v>5000</v>
      </c>
      <c r="CH406" s="32">
        <v>0</v>
      </c>
      <c r="CI406" s="32">
        <v>272955</v>
      </c>
      <c r="CJ406" s="32">
        <v>23496</v>
      </c>
      <c r="CK406" s="32">
        <v>217080</v>
      </c>
      <c r="CL406" s="32">
        <v>0</v>
      </c>
      <c r="CN406" s="32">
        <v>15000</v>
      </c>
      <c r="CO406" s="32">
        <v>0</v>
      </c>
      <c r="CP406" s="32">
        <v>573140</v>
      </c>
      <c r="CQ406" s="32">
        <v>34080</v>
      </c>
      <c r="CR406" s="32">
        <v>261040</v>
      </c>
      <c r="CS406" s="32">
        <v>0</v>
      </c>
      <c r="CV406" s="32">
        <v>0</v>
      </c>
      <c r="CW406" s="32">
        <v>770509</v>
      </c>
      <c r="CX406" s="32">
        <v>88275</v>
      </c>
      <c r="CY406" s="32">
        <v>208853</v>
      </c>
      <c r="CZ406" s="32">
        <v>0</v>
      </c>
      <c r="DC406" s="32">
        <v>0</v>
      </c>
      <c r="DD406" s="32">
        <v>618060</v>
      </c>
      <c r="DE406" s="32">
        <v>87192</v>
      </c>
      <c r="DF406" s="32">
        <v>216445</v>
      </c>
      <c r="DG406" s="32">
        <v>0</v>
      </c>
      <c r="DK406" s="32">
        <v>870838</v>
      </c>
      <c r="DL406" s="32">
        <v>44151</v>
      </c>
      <c r="DM406" s="32">
        <v>67938</v>
      </c>
      <c r="DN406" s="32">
        <v>0</v>
      </c>
      <c r="DR406" s="32">
        <v>727394</v>
      </c>
      <c r="DS406" s="32">
        <v>43382</v>
      </c>
      <c r="DT406" s="32">
        <v>35770</v>
      </c>
      <c r="DU406" s="32">
        <v>0</v>
      </c>
      <c r="DX406" s="35"/>
      <c r="DY406" s="36">
        <v>763144</v>
      </c>
      <c r="DZ406" s="36">
        <v>43382</v>
      </c>
      <c r="EA406" s="35"/>
      <c r="EB406" s="32">
        <v>0</v>
      </c>
      <c r="EF406" s="32">
        <v>763144</v>
      </c>
      <c r="EG406" s="32">
        <v>43382</v>
      </c>
      <c r="EI406" s="32">
        <v>0</v>
      </c>
      <c r="EM406" s="32">
        <v>894788</v>
      </c>
      <c r="EN406" s="32">
        <v>43382</v>
      </c>
      <c r="EP406" s="32">
        <v>0</v>
      </c>
      <c r="ET406" s="32">
        <v>974705</v>
      </c>
      <c r="EU406" s="32">
        <v>23562</v>
      </c>
      <c r="EW406" s="32">
        <v>0</v>
      </c>
      <c r="FA406" s="32">
        <v>571386</v>
      </c>
      <c r="FB406" s="32">
        <v>108404</v>
      </c>
      <c r="FD406" s="32">
        <v>0</v>
      </c>
      <c r="FH406" s="32">
        <v>674211</v>
      </c>
      <c r="FI406" s="32">
        <v>96631</v>
      </c>
      <c r="FJ406" s="32"/>
      <c r="FK406" s="32">
        <v>0</v>
      </c>
      <c r="FM406" s="32"/>
      <c r="FO406" s="5">
        <v>818008</v>
      </c>
      <c r="FP406" s="5">
        <v>96624</v>
      </c>
      <c r="FQ406" s="5">
        <v>0</v>
      </c>
      <c r="FR406" s="5">
        <v>0</v>
      </c>
      <c r="FS406" s="5">
        <v>0</v>
      </c>
      <c r="FT406" s="5">
        <v>0</v>
      </c>
      <c r="FU406" s="5">
        <v>0</v>
      </c>
      <c r="FV406" s="5">
        <v>1029781</v>
      </c>
      <c r="FW406" s="5">
        <v>65024</v>
      </c>
      <c r="FX406" s="5">
        <v>0</v>
      </c>
      <c r="FY406" s="5">
        <v>0</v>
      </c>
      <c r="FZ406" s="5">
        <v>0</v>
      </c>
      <c r="GA406" s="5">
        <v>0</v>
      </c>
      <c r="GB406" s="5">
        <v>0</v>
      </c>
      <c r="GC406" s="5">
        <v>965131</v>
      </c>
      <c r="GD406" s="5">
        <v>35247</v>
      </c>
      <c r="GE406" s="5">
        <v>0</v>
      </c>
      <c r="GF406" s="5">
        <v>0</v>
      </c>
      <c r="GG406" s="5">
        <v>0</v>
      </c>
      <c r="GH406" s="5">
        <v>19125</v>
      </c>
      <c r="GI406" s="5">
        <v>0</v>
      </c>
      <c r="GJ406" s="5">
        <f>INDEX(Sheet1!$D$2:$D$434,MATCH(Data!B406,Sheet1!$B$2:$B$434,0))</f>
        <v>1175500</v>
      </c>
      <c r="GK406" s="5">
        <f>INDEX(Sheet1!$E$2:$E$434,MATCH(Data!B406,Sheet1!$B$2:$B$434,0))</f>
        <v>0</v>
      </c>
      <c r="GL406" s="5">
        <f>INDEX(Sheet1!$H$2:$H$434,MATCH(Data!B406,Sheet1!$B$2:$B$434,0))</f>
        <v>0</v>
      </c>
      <c r="GM406" s="5">
        <f>INDEX(Sheet1!$K$2:$K$434,MATCH(Data!B406,Sheet1!$B$2:$B$434,0))</f>
        <v>0</v>
      </c>
      <c r="GN406" s="5">
        <f>INDEX(Sheet1!$F$2:$F$434,MATCH(Data!B406,Sheet1!$B$2:$B$434,0))</f>
        <v>0</v>
      </c>
      <c r="GO406" s="5">
        <f>INDEX(Sheet1!$I$2:$I$434,MATCH(Data!B406,Sheet1!$B$2:$B$434,0))</f>
        <v>0</v>
      </c>
      <c r="GP406" s="5">
        <f>INDEX(Sheet1!$J$2:$J$434,MATCH(Data!B406,Sheet1!$B$2:$B$434,0))</f>
        <v>0</v>
      </c>
      <c r="GQ406" s="5">
        <v>1159001</v>
      </c>
      <c r="GR406" s="5">
        <v>0</v>
      </c>
      <c r="GS406" s="5">
        <v>0</v>
      </c>
      <c r="GT406" s="5">
        <v>0</v>
      </c>
      <c r="GU406" s="5">
        <v>0</v>
      </c>
      <c r="GV406" s="5">
        <v>16000</v>
      </c>
      <c r="GW406" s="5">
        <v>0</v>
      </c>
    </row>
    <row r="407" spans="1:205" ht="12.75">
      <c r="A407" s="32">
        <v>6293</v>
      </c>
      <c r="B407" s="32" t="s">
        <v>486</v>
      </c>
      <c r="C407" s="32">
        <v>3671878</v>
      </c>
      <c r="D407" s="32">
        <v>0</v>
      </c>
      <c r="E407" s="32">
        <v>135000</v>
      </c>
      <c r="F407" s="32">
        <v>0</v>
      </c>
      <c r="G407" s="32">
        <v>0</v>
      </c>
      <c r="H407" s="32">
        <v>2700</v>
      </c>
      <c r="I407" s="32">
        <v>0</v>
      </c>
      <c r="J407" s="32">
        <v>3874422</v>
      </c>
      <c r="K407" s="32">
        <v>0</v>
      </c>
      <c r="L407" s="32">
        <v>173783</v>
      </c>
      <c r="M407" s="32">
        <v>0</v>
      </c>
      <c r="N407" s="32">
        <v>0</v>
      </c>
      <c r="O407" s="32">
        <v>2700</v>
      </c>
      <c r="P407" s="32">
        <v>669</v>
      </c>
      <c r="Q407" s="32">
        <v>4131871</v>
      </c>
      <c r="R407" s="32">
        <v>0</v>
      </c>
      <c r="S407" s="32">
        <v>174658</v>
      </c>
      <c r="T407" s="32">
        <v>0</v>
      </c>
      <c r="U407" s="32">
        <v>0</v>
      </c>
      <c r="V407" s="32">
        <v>6200</v>
      </c>
      <c r="W407" s="32">
        <v>189</v>
      </c>
      <c r="X407" s="32">
        <v>3272569</v>
      </c>
      <c r="Y407" s="32">
        <v>0</v>
      </c>
      <c r="Z407" s="32">
        <v>170158</v>
      </c>
      <c r="AA407" s="32">
        <v>0</v>
      </c>
      <c r="AB407" s="32">
        <v>0</v>
      </c>
      <c r="AC407" s="32">
        <v>7330</v>
      </c>
      <c r="AD407" s="32">
        <v>454</v>
      </c>
      <c r="AE407" s="32">
        <v>3442848</v>
      </c>
      <c r="AF407" s="32">
        <v>0</v>
      </c>
      <c r="AG407" s="32">
        <v>170658</v>
      </c>
      <c r="AH407" s="32">
        <v>0</v>
      </c>
      <c r="AI407" s="32">
        <v>0</v>
      </c>
      <c r="AJ407" s="32">
        <v>8330</v>
      </c>
      <c r="AK407" s="32">
        <v>0</v>
      </c>
      <c r="AL407" s="32">
        <v>3836788</v>
      </c>
      <c r="AM407" s="32">
        <v>0</v>
      </c>
      <c r="AN407" s="32">
        <v>170858</v>
      </c>
      <c r="AO407" s="32">
        <v>0</v>
      </c>
      <c r="AP407" s="32">
        <v>0</v>
      </c>
      <c r="AQ407" s="32">
        <v>9425</v>
      </c>
      <c r="AR407" s="32">
        <v>0</v>
      </c>
      <c r="AS407" s="32">
        <v>4012341</v>
      </c>
      <c r="AT407" s="32">
        <v>0</v>
      </c>
      <c r="AU407" s="32">
        <v>165694</v>
      </c>
      <c r="AV407" s="32">
        <v>0</v>
      </c>
      <c r="AW407" s="32">
        <v>0</v>
      </c>
      <c r="AX407" s="32">
        <v>9459</v>
      </c>
      <c r="AY407" s="32">
        <v>0</v>
      </c>
      <c r="AZ407" s="32">
        <v>4429179</v>
      </c>
      <c r="BA407" s="32">
        <v>0</v>
      </c>
      <c r="BB407" s="32">
        <v>765090</v>
      </c>
      <c r="BC407" s="32">
        <v>0</v>
      </c>
      <c r="BD407" s="32">
        <v>0</v>
      </c>
      <c r="BE407" s="32">
        <v>13010</v>
      </c>
      <c r="BF407" s="32">
        <v>0</v>
      </c>
      <c r="BG407" s="32">
        <v>4704281</v>
      </c>
      <c r="BH407" s="32">
        <v>0</v>
      </c>
      <c r="BI407" s="32">
        <v>759544</v>
      </c>
      <c r="BJ407" s="32">
        <v>0</v>
      </c>
      <c r="BK407" s="32">
        <v>0</v>
      </c>
      <c r="BL407" s="32">
        <v>15257</v>
      </c>
      <c r="BM407" s="32">
        <v>0</v>
      </c>
      <c r="BN407" s="32">
        <v>5027804</v>
      </c>
      <c r="BO407" s="32">
        <v>0</v>
      </c>
      <c r="BP407" s="32">
        <v>754860</v>
      </c>
      <c r="BQ407" s="32">
        <v>0</v>
      </c>
      <c r="BR407" s="32">
        <v>0</v>
      </c>
      <c r="BS407" s="32">
        <v>15444</v>
      </c>
      <c r="BT407" s="32">
        <v>0</v>
      </c>
      <c r="BU407" s="32">
        <v>5336573</v>
      </c>
      <c r="BV407" s="32">
        <v>0</v>
      </c>
      <c r="BW407" s="32">
        <v>755166</v>
      </c>
      <c r="BX407" s="32">
        <v>0</v>
      </c>
      <c r="BY407" s="32">
        <v>0</v>
      </c>
      <c r="BZ407" s="32">
        <v>5000</v>
      </c>
      <c r="CA407" s="32">
        <v>0</v>
      </c>
      <c r="CB407" s="32">
        <v>5702307</v>
      </c>
      <c r="CC407" s="32">
        <v>0</v>
      </c>
      <c r="CD407" s="32">
        <v>833758</v>
      </c>
      <c r="CE407" s="32">
        <v>0</v>
      </c>
      <c r="CF407" s="32">
        <v>0</v>
      </c>
      <c r="CG407" s="32">
        <v>17000</v>
      </c>
      <c r="CH407" s="32">
        <v>0</v>
      </c>
      <c r="CI407" s="32">
        <v>5943496</v>
      </c>
      <c r="CK407" s="32">
        <v>864243</v>
      </c>
      <c r="CL407" s="32">
        <v>0</v>
      </c>
      <c r="CN407" s="32">
        <v>27800</v>
      </c>
      <c r="CO407" s="32">
        <v>0</v>
      </c>
      <c r="CP407" s="32">
        <v>6202044</v>
      </c>
      <c r="CR407" s="32">
        <v>905327</v>
      </c>
      <c r="CS407" s="32">
        <v>0</v>
      </c>
      <c r="CU407" s="32">
        <v>28000</v>
      </c>
      <c r="CV407" s="32">
        <v>0</v>
      </c>
      <c r="CW407" s="32">
        <v>6492056</v>
      </c>
      <c r="CY407" s="32">
        <v>948512</v>
      </c>
      <c r="CZ407" s="32">
        <v>0</v>
      </c>
      <c r="DB407" s="32">
        <v>31000</v>
      </c>
      <c r="DC407" s="32">
        <v>0</v>
      </c>
      <c r="DD407" s="32">
        <v>6796803</v>
      </c>
      <c r="DF407" s="32">
        <v>993330</v>
      </c>
      <c r="DG407" s="32">
        <v>0</v>
      </c>
      <c r="DI407" s="32">
        <v>41000</v>
      </c>
      <c r="DK407" s="32">
        <v>6922306</v>
      </c>
      <c r="DM407" s="32">
        <v>1034472</v>
      </c>
      <c r="DN407" s="32">
        <v>0</v>
      </c>
      <c r="DP407" s="32">
        <v>41000</v>
      </c>
      <c r="DR407" s="32">
        <v>7171890</v>
      </c>
      <c r="DT407" s="32">
        <v>1042808</v>
      </c>
      <c r="DU407" s="32">
        <v>0</v>
      </c>
      <c r="DW407" s="32">
        <v>41000</v>
      </c>
      <c r="DX407" s="35"/>
      <c r="DY407" s="36">
        <v>6580434</v>
      </c>
      <c r="DZ407" s="37"/>
      <c r="EA407" s="38">
        <v>1036715</v>
      </c>
      <c r="EB407" s="32">
        <v>0</v>
      </c>
      <c r="ED407" s="32">
        <v>41000</v>
      </c>
      <c r="EF407" s="32">
        <v>6632696</v>
      </c>
      <c r="EH407" s="32">
        <v>874756</v>
      </c>
      <c r="EI407" s="32">
        <v>0</v>
      </c>
      <c r="EK407" s="32">
        <v>59000</v>
      </c>
      <c r="EM407" s="32">
        <v>6540027</v>
      </c>
      <c r="EO407" s="32">
        <v>869945</v>
      </c>
      <c r="EP407" s="32">
        <v>0</v>
      </c>
      <c r="ER407" s="32">
        <v>59000</v>
      </c>
      <c r="ET407" s="32">
        <v>7199789</v>
      </c>
      <c r="EV407" s="32">
        <v>868845</v>
      </c>
      <c r="EW407" s="32">
        <v>0</v>
      </c>
      <c r="EY407" s="32">
        <v>59000</v>
      </c>
      <c r="FA407" s="32">
        <v>6655524</v>
      </c>
      <c r="FC407" s="32">
        <v>809450</v>
      </c>
      <c r="FD407" s="32">
        <v>0</v>
      </c>
      <c r="FF407" s="32">
        <v>59000</v>
      </c>
      <c r="FH407" s="32">
        <v>6490478</v>
      </c>
      <c r="FI407" s="32"/>
      <c r="FJ407" s="32">
        <v>810100</v>
      </c>
      <c r="FK407" s="32">
        <v>0</v>
      </c>
      <c r="FM407" s="32">
        <v>94000</v>
      </c>
      <c r="FN407" s="32"/>
      <c r="FO407" s="5">
        <v>6343827</v>
      </c>
      <c r="FP407" s="5">
        <v>0</v>
      </c>
      <c r="FQ407" s="5">
        <v>810450</v>
      </c>
      <c r="FR407" s="5">
        <v>0</v>
      </c>
      <c r="FS407" s="5">
        <v>0</v>
      </c>
      <c r="FT407" s="5">
        <v>94000</v>
      </c>
      <c r="FU407" s="5">
        <v>0</v>
      </c>
      <c r="FV407" s="5">
        <v>6366404</v>
      </c>
      <c r="FW407" s="5">
        <v>0</v>
      </c>
      <c r="FX407" s="5">
        <v>815450</v>
      </c>
      <c r="FY407" s="5">
        <v>0</v>
      </c>
      <c r="FZ407" s="5">
        <v>0</v>
      </c>
      <c r="GA407" s="5">
        <v>94000</v>
      </c>
      <c r="GB407" s="5">
        <v>0</v>
      </c>
      <c r="GC407" s="5">
        <v>6467948</v>
      </c>
      <c r="GD407" s="5">
        <v>0</v>
      </c>
      <c r="GE407" s="5">
        <v>816150</v>
      </c>
      <c r="GF407" s="5">
        <v>0</v>
      </c>
      <c r="GG407" s="5">
        <v>0</v>
      </c>
      <c r="GH407" s="5">
        <v>94000</v>
      </c>
      <c r="GI407" s="5">
        <v>0</v>
      </c>
      <c r="GJ407" s="5">
        <f>INDEX(Sheet1!$D$2:$D$434,MATCH(Data!B407,Sheet1!$B$2:$B$434,0))</f>
        <v>6657780</v>
      </c>
      <c r="GK407" s="5">
        <f>INDEX(Sheet1!$E$2:$E$434,MATCH(Data!B407,Sheet1!$B$2:$B$434,0))</f>
        <v>0</v>
      </c>
      <c r="GL407" s="5">
        <f>INDEX(Sheet1!$H$2:$H$434,MATCH(Data!B407,Sheet1!$B$2:$B$434,0))</f>
        <v>823284</v>
      </c>
      <c r="GM407" s="5">
        <f>INDEX(Sheet1!$K$2:$K$434,MATCH(Data!B407,Sheet1!$B$2:$B$434,0))</f>
        <v>0</v>
      </c>
      <c r="GN407" s="5">
        <f>INDEX(Sheet1!$F$2:$F$434,MATCH(Data!B407,Sheet1!$B$2:$B$434,0))</f>
        <v>0</v>
      </c>
      <c r="GO407" s="5">
        <f>INDEX(Sheet1!$I$2:$I$434,MATCH(Data!B407,Sheet1!$B$2:$B$434,0))</f>
        <v>94000</v>
      </c>
      <c r="GP407" s="5">
        <f>INDEX(Sheet1!$J$2:$J$434,MATCH(Data!B407,Sheet1!$B$2:$B$434,0))</f>
        <v>0</v>
      </c>
      <c r="GQ407" s="5">
        <v>6501601</v>
      </c>
      <c r="GR407" s="5">
        <v>0</v>
      </c>
      <c r="GS407" s="5">
        <v>751350</v>
      </c>
      <c r="GT407" s="5">
        <v>0</v>
      </c>
      <c r="GU407" s="5">
        <v>0</v>
      </c>
      <c r="GV407" s="5">
        <v>94000</v>
      </c>
      <c r="GW407" s="5">
        <v>0</v>
      </c>
    </row>
    <row r="408" spans="1:205" ht="12.75">
      <c r="A408" s="32">
        <v>6300</v>
      </c>
      <c r="B408" s="32" t="s">
        <v>487</v>
      </c>
      <c r="C408" s="32">
        <v>45929275</v>
      </c>
      <c r="D408" s="32">
        <v>0</v>
      </c>
      <c r="E408" s="32">
        <v>1929140</v>
      </c>
      <c r="F408" s="32">
        <v>0</v>
      </c>
      <c r="G408" s="32">
        <v>0</v>
      </c>
      <c r="H408" s="32">
        <v>1322732</v>
      </c>
      <c r="I408" s="32">
        <v>0</v>
      </c>
      <c r="J408" s="32">
        <v>44535234</v>
      </c>
      <c r="K408" s="32">
        <v>0</v>
      </c>
      <c r="L408" s="32">
        <v>2031820</v>
      </c>
      <c r="M408" s="32">
        <v>0</v>
      </c>
      <c r="N408" s="32">
        <v>0</v>
      </c>
      <c r="O408" s="32">
        <v>1382732</v>
      </c>
      <c r="P408" s="32">
        <v>97703</v>
      </c>
      <c r="Q408" s="32">
        <v>43293986</v>
      </c>
      <c r="R408" s="32">
        <v>0</v>
      </c>
      <c r="S408" s="32">
        <v>2018663</v>
      </c>
      <c r="T408" s="32">
        <v>0</v>
      </c>
      <c r="U408" s="32">
        <v>0</v>
      </c>
      <c r="V408" s="32">
        <v>1440732</v>
      </c>
      <c r="W408" s="32">
        <v>29089</v>
      </c>
      <c r="X408" s="32">
        <v>32164141</v>
      </c>
      <c r="Y408" s="32">
        <v>0</v>
      </c>
      <c r="Z408" s="32">
        <v>2499126</v>
      </c>
      <c r="AA408" s="32">
        <v>0</v>
      </c>
      <c r="AB408" s="32">
        <v>500000</v>
      </c>
      <c r="AC408" s="32">
        <v>1501432</v>
      </c>
      <c r="AD408" s="32">
        <v>26743</v>
      </c>
      <c r="AE408" s="32">
        <v>33216140</v>
      </c>
      <c r="AF408" s="32">
        <v>0</v>
      </c>
      <c r="AG408" s="32">
        <v>2491194</v>
      </c>
      <c r="AH408" s="32">
        <v>0</v>
      </c>
      <c r="AI408" s="32">
        <v>500000</v>
      </c>
      <c r="AJ408" s="32">
        <v>1501432</v>
      </c>
      <c r="AK408" s="32">
        <v>14764</v>
      </c>
      <c r="AL408" s="32">
        <v>33591880</v>
      </c>
      <c r="AM408" s="32">
        <v>0</v>
      </c>
      <c r="AN408" s="32">
        <v>2657026</v>
      </c>
      <c r="AO408" s="32">
        <v>0</v>
      </c>
      <c r="AP408" s="32">
        <v>500000</v>
      </c>
      <c r="AQ408" s="32">
        <v>1455432</v>
      </c>
      <c r="AR408" s="32">
        <v>35941</v>
      </c>
      <c r="AS408" s="32">
        <v>32513816</v>
      </c>
      <c r="AT408" s="32">
        <v>0</v>
      </c>
      <c r="AU408" s="32">
        <v>2759936</v>
      </c>
      <c r="AV408" s="32">
        <v>0</v>
      </c>
      <c r="AW408" s="32">
        <v>0</v>
      </c>
      <c r="AX408" s="32">
        <v>1477432</v>
      </c>
      <c r="AY408" s="32">
        <v>62852</v>
      </c>
      <c r="AZ408" s="32">
        <v>31969088</v>
      </c>
      <c r="BA408" s="32">
        <v>0</v>
      </c>
      <c r="BB408" s="32">
        <v>2750911</v>
      </c>
      <c r="BC408" s="32">
        <v>0</v>
      </c>
      <c r="BD408" s="32">
        <v>0</v>
      </c>
      <c r="BE408" s="32">
        <v>1521755</v>
      </c>
      <c r="BF408" s="32">
        <v>79018</v>
      </c>
      <c r="BG408" s="32">
        <v>30937905</v>
      </c>
      <c r="BH408" s="32">
        <v>0</v>
      </c>
      <c r="BI408" s="32">
        <v>2729933</v>
      </c>
      <c r="BJ408" s="32">
        <v>0</v>
      </c>
      <c r="BK408" s="32">
        <v>0</v>
      </c>
      <c r="BL408" s="32">
        <v>1716607</v>
      </c>
      <c r="BM408" s="32">
        <v>47746</v>
      </c>
      <c r="BN408" s="32">
        <v>30586510</v>
      </c>
      <c r="BO408" s="32">
        <v>0</v>
      </c>
      <c r="BP408" s="32">
        <v>1204775</v>
      </c>
      <c r="BQ408" s="32">
        <v>0</v>
      </c>
      <c r="BR408" s="32">
        <v>0</v>
      </c>
      <c r="BS408" s="32">
        <v>2191607</v>
      </c>
      <c r="BT408" s="32">
        <v>24670</v>
      </c>
      <c r="BU408" s="32">
        <v>32670406</v>
      </c>
      <c r="BV408" s="32">
        <v>0</v>
      </c>
      <c r="BW408" s="32">
        <v>1070588</v>
      </c>
      <c r="BX408" s="32">
        <v>0</v>
      </c>
      <c r="BY408" s="32">
        <v>0</v>
      </c>
      <c r="BZ408" s="32">
        <v>2498710</v>
      </c>
      <c r="CA408" s="32">
        <v>42366</v>
      </c>
      <c r="CB408" s="32">
        <v>34719237</v>
      </c>
      <c r="CC408" s="32">
        <v>0</v>
      </c>
      <c r="CD408" s="32">
        <v>1071944</v>
      </c>
      <c r="CE408" s="32">
        <v>0</v>
      </c>
      <c r="CF408" s="32">
        <v>0</v>
      </c>
      <c r="CG408" s="32">
        <v>2498710</v>
      </c>
      <c r="CH408" s="32">
        <v>44559</v>
      </c>
      <c r="CI408" s="32">
        <v>32438876</v>
      </c>
      <c r="CJ408" s="32">
        <v>666681</v>
      </c>
      <c r="CK408" s="32">
        <v>1068444</v>
      </c>
      <c r="CL408" s="32">
        <v>0</v>
      </c>
      <c r="CN408" s="32">
        <v>1998710</v>
      </c>
      <c r="CO408" s="32">
        <v>27341</v>
      </c>
      <c r="CP408" s="32">
        <v>34215422</v>
      </c>
      <c r="CQ408" s="32">
        <v>961418</v>
      </c>
      <c r="CR408" s="32">
        <v>1079138</v>
      </c>
      <c r="CS408" s="32">
        <v>0</v>
      </c>
      <c r="CU408" s="32">
        <v>2835000</v>
      </c>
      <c r="CV408" s="32">
        <v>24835</v>
      </c>
      <c r="CW408" s="32">
        <v>36972173</v>
      </c>
      <c r="CX408" s="32">
        <v>944826</v>
      </c>
      <c r="CY408" s="32">
        <v>1071622</v>
      </c>
      <c r="CZ408" s="32">
        <v>0</v>
      </c>
      <c r="DB408" s="32">
        <v>3000000</v>
      </c>
      <c r="DC408" s="32">
        <v>24699</v>
      </c>
      <c r="DD408" s="32">
        <v>38242733</v>
      </c>
      <c r="DE408" s="32">
        <v>862009</v>
      </c>
      <c r="DF408" s="32">
        <v>1071213</v>
      </c>
      <c r="DG408" s="32">
        <v>0</v>
      </c>
      <c r="DI408" s="32">
        <v>3000000</v>
      </c>
      <c r="DJ408" s="32">
        <v>19197</v>
      </c>
      <c r="DK408" s="32">
        <v>40552039</v>
      </c>
      <c r="DL408" s="32">
        <v>1155647</v>
      </c>
      <c r="DM408" s="32">
        <v>1067919</v>
      </c>
      <c r="DN408" s="32">
        <v>0</v>
      </c>
      <c r="DP408" s="32">
        <v>3000000</v>
      </c>
      <c r="DQ408" s="32">
        <v>1359</v>
      </c>
      <c r="DR408" s="32">
        <v>41181234</v>
      </c>
      <c r="DS408" s="32">
        <v>1176957</v>
      </c>
      <c r="DT408" s="32">
        <v>1071912</v>
      </c>
      <c r="DU408" s="32">
        <v>0</v>
      </c>
      <c r="DW408" s="32">
        <v>3000000</v>
      </c>
      <c r="DX408" s="38">
        <v>19675</v>
      </c>
      <c r="DY408" s="36">
        <v>40752998</v>
      </c>
      <c r="DZ408" s="36">
        <v>1523027</v>
      </c>
      <c r="EA408" s="38">
        <v>1067988</v>
      </c>
      <c r="EB408" s="32">
        <v>0</v>
      </c>
      <c r="ED408" s="32">
        <v>3000000</v>
      </c>
      <c r="EE408" s="32">
        <v>11048</v>
      </c>
      <c r="EF408" s="32">
        <v>39116344</v>
      </c>
      <c r="EG408" s="32">
        <v>1545073</v>
      </c>
      <c r="EH408" s="32">
        <v>1070900</v>
      </c>
      <c r="EI408" s="32">
        <v>0</v>
      </c>
      <c r="EK408" s="32">
        <v>3000000</v>
      </c>
      <c r="EL408" s="32">
        <v>18024</v>
      </c>
      <c r="EM408" s="32">
        <v>36943531</v>
      </c>
      <c r="EN408" s="32">
        <v>1697339</v>
      </c>
      <c r="EO408" s="32">
        <v>1070300</v>
      </c>
      <c r="EP408" s="32">
        <v>0</v>
      </c>
      <c r="ER408" s="32">
        <v>3000000</v>
      </c>
      <c r="ES408" s="32">
        <v>10133</v>
      </c>
      <c r="ET408" s="32">
        <v>35696584</v>
      </c>
      <c r="EU408" s="32">
        <v>1835832</v>
      </c>
      <c r="EV408" s="32">
        <v>1068300</v>
      </c>
      <c r="EW408" s="32">
        <v>0</v>
      </c>
      <c r="EY408" s="32">
        <v>3000000</v>
      </c>
      <c r="EZ408" s="32">
        <v>15486</v>
      </c>
      <c r="FA408" s="32">
        <v>34851012</v>
      </c>
      <c r="FB408" s="32">
        <v>2159096</v>
      </c>
      <c r="FC408" s="32">
        <v>1642900</v>
      </c>
      <c r="FD408" s="32">
        <v>0</v>
      </c>
      <c r="FF408" s="32">
        <v>3110000</v>
      </c>
      <c r="FG408" s="32">
        <v>278</v>
      </c>
      <c r="FH408" s="32">
        <v>35463855</v>
      </c>
      <c r="FI408" s="32">
        <v>2103709</v>
      </c>
      <c r="FJ408" s="32">
        <v>1023800</v>
      </c>
      <c r="FK408" s="32">
        <v>0</v>
      </c>
      <c r="FL408" s="32"/>
      <c r="FM408" s="32">
        <v>3110000</v>
      </c>
      <c r="FN408" s="32">
        <v>22899</v>
      </c>
      <c r="FO408" s="5">
        <v>43482466</v>
      </c>
      <c r="FP408" s="5">
        <v>0</v>
      </c>
      <c r="FQ408" s="5">
        <v>379925</v>
      </c>
      <c r="FR408" s="5">
        <v>0</v>
      </c>
      <c r="FS408" s="5">
        <v>0</v>
      </c>
      <c r="FT408" s="5">
        <v>3000000</v>
      </c>
      <c r="FU408" s="5">
        <v>1612</v>
      </c>
      <c r="FV408" s="5">
        <v>38201703</v>
      </c>
      <c r="FW408" s="5">
        <v>553732</v>
      </c>
      <c r="FX408" s="5">
        <v>0</v>
      </c>
      <c r="FY408" s="5">
        <v>0</v>
      </c>
      <c r="FZ408" s="5">
        <v>0</v>
      </c>
      <c r="GA408" s="5">
        <v>3000000</v>
      </c>
      <c r="GB408" s="5">
        <v>13579</v>
      </c>
      <c r="GC408" s="5">
        <v>34378524</v>
      </c>
      <c r="GD408" s="5">
        <v>4441006</v>
      </c>
      <c r="GE408" s="5">
        <v>0</v>
      </c>
      <c r="GF408" s="5">
        <v>0</v>
      </c>
      <c r="GG408" s="5">
        <v>0</v>
      </c>
      <c r="GH408" s="5">
        <v>3000000</v>
      </c>
      <c r="GI408" s="5">
        <v>15000</v>
      </c>
      <c r="GJ408" s="5">
        <f>INDEX(Sheet1!$D$2:$D$434,MATCH(Data!B408,Sheet1!$B$2:$B$434,0))</f>
        <v>36459192</v>
      </c>
      <c r="GK408" s="5">
        <f>INDEX(Sheet1!$E$2:$E$434,MATCH(Data!B408,Sheet1!$B$2:$B$434,0))</f>
        <v>3329196</v>
      </c>
      <c r="GL408" s="5">
        <f>INDEX(Sheet1!$H$2:$H$434,MATCH(Data!B408,Sheet1!$B$2:$B$434,0))</f>
        <v>0</v>
      </c>
      <c r="GM408" s="5">
        <f>INDEX(Sheet1!$K$2:$K$434,MATCH(Data!B408,Sheet1!$B$2:$B$434,0))</f>
        <v>0</v>
      </c>
      <c r="GN408" s="5">
        <f>INDEX(Sheet1!$F$2:$F$434,MATCH(Data!B408,Sheet1!$B$2:$B$434,0))</f>
        <v>0</v>
      </c>
      <c r="GO408" s="5">
        <f>INDEX(Sheet1!$I$2:$I$434,MATCH(Data!B408,Sheet1!$B$2:$B$434,0))</f>
        <v>3000000</v>
      </c>
      <c r="GP408" s="5">
        <f>INDEX(Sheet1!$J$2:$J$434,MATCH(Data!B408,Sheet1!$B$2:$B$434,0))</f>
        <v>37007</v>
      </c>
      <c r="GQ408" s="5">
        <v>33899626</v>
      </c>
      <c r="GR408" s="5">
        <v>3293461</v>
      </c>
      <c r="GS408" s="5">
        <v>0</v>
      </c>
      <c r="GT408" s="5">
        <v>0</v>
      </c>
      <c r="GU408" s="5">
        <v>0</v>
      </c>
      <c r="GV408" s="5">
        <v>3000000</v>
      </c>
      <c r="GW408" s="5">
        <v>33491</v>
      </c>
    </row>
    <row r="409" spans="1:205" ht="12.75">
      <c r="A409" s="32">
        <v>6307</v>
      </c>
      <c r="B409" s="32" t="s">
        <v>488</v>
      </c>
      <c r="C409" s="32">
        <v>24178266</v>
      </c>
      <c r="D409" s="32">
        <v>0</v>
      </c>
      <c r="E409" s="32">
        <v>1053000</v>
      </c>
      <c r="F409" s="32">
        <v>0</v>
      </c>
      <c r="G409" s="32">
        <v>0</v>
      </c>
      <c r="H409" s="32">
        <v>30000</v>
      </c>
      <c r="I409" s="32">
        <v>0</v>
      </c>
      <c r="J409" s="32">
        <v>23890037</v>
      </c>
      <c r="K409" s="32">
        <v>0</v>
      </c>
      <c r="L409" s="32">
        <v>1746000</v>
      </c>
      <c r="M409" s="32">
        <v>0</v>
      </c>
      <c r="N409" s="32">
        <v>0</v>
      </c>
      <c r="O409" s="32">
        <v>30000</v>
      </c>
      <c r="P409" s="32">
        <v>11711.78</v>
      </c>
      <c r="Q409" s="32">
        <v>24011125</v>
      </c>
      <c r="R409" s="32">
        <v>0</v>
      </c>
      <c r="S409" s="32">
        <v>1825855</v>
      </c>
      <c r="T409" s="32">
        <v>0</v>
      </c>
      <c r="U409" s="32">
        <v>0</v>
      </c>
      <c r="V409" s="32">
        <v>30000</v>
      </c>
      <c r="W409" s="32">
        <v>0</v>
      </c>
      <c r="X409" s="32">
        <v>17608911</v>
      </c>
      <c r="Y409" s="32">
        <v>0</v>
      </c>
      <c r="Z409" s="32">
        <v>2026147</v>
      </c>
      <c r="AA409" s="32">
        <v>0</v>
      </c>
      <c r="AB409" s="32">
        <v>0</v>
      </c>
      <c r="AC409" s="32">
        <v>30000</v>
      </c>
      <c r="AD409" s="32">
        <v>1098</v>
      </c>
      <c r="AE409" s="32">
        <v>17554115</v>
      </c>
      <c r="AF409" s="32">
        <v>65772</v>
      </c>
      <c r="AG409" s="32">
        <v>1907469</v>
      </c>
      <c r="AH409" s="32">
        <v>0</v>
      </c>
      <c r="AI409" s="32">
        <v>0</v>
      </c>
      <c r="AJ409" s="32">
        <v>30000</v>
      </c>
      <c r="AK409" s="32">
        <v>9311</v>
      </c>
      <c r="AL409" s="32">
        <v>18509555</v>
      </c>
      <c r="AM409" s="32">
        <v>65772</v>
      </c>
      <c r="AN409" s="32">
        <v>1390758</v>
      </c>
      <c r="AO409" s="32">
        <v>0</v>
      </c>
      <c r="AP409" s="32">
        <v>0</v>
      </c>
      <c r="AQ409" s="32">
        <v>30000</v>
      </c>
      <c r="AR409" s="32">
        <v>5239</v>
      </c>
      <c r="AS409" s="32">
        <v>18138619</v>
      </c>
      <c r="AT409" s="32">
        <v>41246</v>
      </c>
      <c r="AU409" s="32">
        <v>1128130</v>
      </c>
      <c r="AV409" s="32">
        <v>0</v>
      </c>
      <c r="AW409" s="32">
        <v>0</v>
      </c>
      <c r="AX409" s="32">
        <v>30000</v>
      </c>
      <c r="AY409" s="32">
        <v>18750</v>
      </c>
      <c r="AZ409" s="32">
        <v>18597452</v>
      </c>
      <c r="BA409" s="32">
        <v>135909</v>
      </c>
      <c r="BB409" s="32">
        <v>1666044</v>
      </c>
      <c r="BC409" s="32">
        <v>0</v>
      </c>
      <c r="BD409" s="32">
        <v>0</v>
      </c>
      <c r="BE409" s="32">
        <v>30000</v>
      </c>
      <c r="BF409" s="32">
        <v>37895</v>
      </c>
      <c r="BG409" s="32">
        <v>18833817</v>
      </c>
      <c r="BH409" s="32">
        <v>452008</v>
      </c>
      <c r="BI409" s="32">
        <v>1685229</v>
      </c>
      <c r="BJ409" s="32">
        <v>0</v>
      </c>
      <c r="BK409" s="32">
        <v>0</v>
      </c>
      <c r="BL409" s="32">
        <v>125000</v>
      </c>
      <c r="BM409" s="32">
        <v>7275</v>
      </c>
      <c r="BN409" s="32">
        <v>19806084</v>
      </c>
      <c r="BO409" s="32">
        <v>753000</v>
      </c>
      <c r="BP409" s="32">
        <v>1689154</v>
      </c>
      <c r="BQ409" s="32">
        <v>0</v>
      </c>
      <c r="BR409" s="32">
        <v>0</v>
      </c>
      <c r="BS409" s="32">
        <v>90000</v>
      </c>
      <c r="BT409" s="32">
        <v>13273</v>
      </c>
      <c r="BU409" s="32">
        <v>21344719</v>
      </c>
      <c r="BV409" s="32">
        <v>726725.18</v>
      </c>
      <c r="BW409" s="32">
        <v>1717662.51</v>
      </c>
      <c r="BX409" s="32">
        <v>0</v>
      </c>
      <c r="BY409" s="32">
        <v>0</v>
      </c>
      <c r="BZ409" s="32">
        <v>133500</v>
      </c>
      <c r="CA409" s="32">
        <v>5253</v>
      </c>
      <c r="CB409" s="32">
        <v>23011100.82</v>
      </c>
      <c r="CC409" s="32">
        <v>721780.18</v>
      </c>
      <c r="CD409" s="32">
        <v>1718028.13</v>
      </c>
      <c r="CE409" s="32">
        <v>0</v>
      </c>
      <c r="CF409" s="32">
        <v>0</v>
      </c>
      <c r="CG409" s="32">
        <v>140000</v>
      </c>
      <c r="CH409" s="32">
        <v>7533.85</v>
      </c>
      <c r="CI409" s="32">
        <v>22541816</v>
      </c>
      <c r="CJ409" s="32">
        <v>641625</v>
      </c>
      <c r="CK409" s="32">
        <v>1746892</v>
      </c>
      <c r="CL409" s="32">
        <v>0</v>
      </c>
      <c r="CN409" s="32">
        <v>140000</v>
      </c>
      <c r="CO409" s="32">
        <v>0</v>
      </c>
      <c r="CP409" s="32">
        <v>24667986</v>
      </c>
      <c r="CQ409" s="32">
        <v>874056</v>
      </c>
      <c r="CR409" s="32">
        <v>1764456</v>
      </c>
      <c r="CS409" s="32">
        <v>0</v>
      </c>
      <c r="CU409" s="32">
        <v>140000</v>
      </c>
      <c r="CV409" s="32">
        <v>1158</v>
      </c>
      <c r="CW409" s="32">
        <v>26977458</v>
      </c>
      <c r="CX409" s="32">
        <v>1069758</v>
      </c>
      <c r="CY409" s="32">
        <v>1786660</v>
      </c>
      <c r="CZ409" s="32">
        <v>0</v>
      </c>
      <c r="DB409" s="32">
        <v>240000</v>
      </c>
      <c r="DC409" s="32">
        <v>1422</v>
      </c>
      <c r="DD409" s="32">
        <v>27660523</v>
      </c>
      <c r="DE409" s="32">
        <v>838365</v>
      </c>
      <c r="DF409" s="32">
        <v>1803371</v>
      </c>
      <c r="DG409" s="32">
        <v>0</v>
      </c>
      <c r="DH409" s="32">
        <v>1000000</v>
      </c>
      <c r="DI409" s="32">
        <v>240000</v>
      </c>
      <c r="DJ409" s="32">
        <v>8792</v>
      </c>
      <c r="DK409" s="32">
        <v>31129767</v>
      </c>
      <c r="DL409" s="32">
        <v>873095</v>
      </c>
      <c r="DM409" s="32">
        <v>1800000</v>
      </c>
      <c r="DN409" s="32">
        <v>0</v>
      </c>
      <c r="DO409" s="32">
        <v>1040000</v>
      </c>
      <c r="DP409" s="32">
        <v>120000</v>
      </c>
      <c r="DQ409" s="32">
        <v>3006</v>
      </c>
      <c r="DR409" s="32">
        <v>33252314</v>
      </c>
      <c r="DS409" s="32">
        <v>1070021</v>
      </c>
      <c r="DT409" s="32">
        <v>2458363</v>
      </c>
      <c r="DU409" s="32">
        <v>0</v>
      </c>
      <c r="DV409" s="32">
        <v>1081600</v>
      </c>
      <c r="DX409" s="38">
        <v>4300</v>
      </c>
      <c r="DY409" s="36">
        <v>33148883</v>
      </c>
      <c r="DZ409" s="36">
        <v>1069679</v>
      </c>
      <c r="EA409" s="38">
        <v>2113693</v>
      </c>
      <c r="EB409" s="32">
        <v>0</v>
      </c>
      <c r="EC409" s="32">
        <v>1124864</v>
      </c>
      <c r="EE409" s="32">
        <v>5000</v>
      </c>
      <c r="EF409" s="32">
        <v>32534982</v>
      </c>
      <c r="EG409" s="32">
        <v>1109966</v>
      </c>
      <c r="EH409" s="32">
        <v>2415539</v>
      </c>
      <c r="EI409" s="32">
        <v>0</v>
      </c>
      <c r="EJ409" s="32">
        <v>1169859</v>
      </c>
      <c r="EL409" s="32">
        <v>5000</v>
      </c>
      <c r="EM409" s="32">
        <v>32138469</v>
      </c>
      <c r="EN409" s="32">
        <v>1010984</v>
      </c>
      <c r="EO409" s="32">
        <v>3801204</v>
      </c>
      <c r="EP409" s="32">
        <v>0</v>
      </c>
      <c r="EQ409" s="32">
        <v>1216653</v>
      </c>
      <c r="ES409" s="32">
        <v>5000</v>
      </c>
      <c r="ET409" s="32">
        <v>30629242</v>
      </c>
      <c r="EU409" s="32">
        <v>980302</v>
      </c>
      <c r="EV409" s="32">
        <v>3564171</v>
      </c>
      <c r="EW409" s="32">
        <v>0</v>
      </c>
      <c r="EX409" s="32">
        <v>1265319</v>
      </c>
      <c r="EY409" s="32">
        <v>120000</v>
      </c>
      <c r="EZ409" s="32">
        <v>5000</v>
      </c>
      <c r="FA409" s="32">
        <v>31941064</v>
      </c>
      <c r="FB409" s="32">
        <v>976288</v>
      </c>
      <c r="FC409" s="32">
        <v>3573663</v>
      </c>
      <c r="FD409" s="32">
        <v>0</v>
      </c>
      <c r="FE409" s="32">
        <v>1315932</v>
      </c>
      <c r="FF409" s="32">
        <v>120000</v>
      </c>
      <c r="FG409" s="32">
        <v>5000</v>
      </c>
      <c r="FH409" s="32">
        <v>31251537</v>
      </c>
      <c r="FI409" s="32">
        <v>977123</v>
      </c>
      <c r="FJ409" s="32">
        <v>4756473</v>
      </c>
      <c r="FK409" s="32">
        <v>0</v>
      </c>
      <c r="FL409" s="32">
        <v>1368569</v>
      </c>
      <c r="FM409" s="32">
        <v>120000</v>
      </c>
      <c r="FN409" s="32">
        <v>5000</v>
      </c>
      <c r="FO409" s="5">
        <v>30997354</v>
      </c>
      <c r="FP409" s="5">
        <v>979678</v>
      </c>
      <c r="FQ409" s="5">
        <v>4954732</v>
      </c>
      <c r="FR409" s="5">
        <v>0</v>
      </c>
      <c r="FS409" s="5">
        <v>1423312</v>
      </c>
      <c r="FT409" s="5">
        <v>120000</v>
      </c>
      <c r="FU409" s="5">
        <v>0</v>
      </c>
      <c r="FV409" s="5">
        <v>31648692</v>
      </c>
      <c r="FW409" s="5">
        <v>974160</v>
      </c>
      <c r="FX409" s="5">
        <v>4950000</v>
      </c>
      <c r="FY409" s="5">
        <v>0</v>
      </c>
      <c r="FZ409" s="5">
        <v>1480245</v>
      </c>
      <c r="GA409" s="5">
        <v>120000</v>
      </c>
      <c r="GB409" s="5">
        <v>1503</v>
      </c>
      <c r="GC409" s="5">
        <v>33461237</v>
      </c>
      <c r="GD409" s="5">
        <v>1169623</v>
      </c>
      <c r="GE409" s="5">
        <v>5550000</v>
      </c>
      <c r="GF409" s="5">
        <v>0</v>
      </c>
      <c r="GG409" s="5">
        <v>1536455</v>
      </c>
      <c r="GH409" s="5">
        <v>260000</v>
      </c>
      <c r="GI409" s="5">
        <v>0</v>
      </c>
      <c r="GJ409" s="5">
        <f>INDEX(Sheet1!$D$2:$D$434,MATCH(Data!B409,Sheet1!$B$2:$B$434,0))</f>
        <v>36654733</v>
      </c>
      <c r="GK409" s="5">
        <f>INDEX(Sheet1!$E$2:$E$434,MATCH(Data!B409,Sheet1!$B$2:$B$434,0))</f>
        <v>828902</v>
      </c>
      <c r="GL409" s="5">
        <f>INDEX(Sheet1!$H$2:$H$434,MATCH(Data!B409,Sheet1!$B$2:$B$434,0))</f>
        <v>5725000</v>
      </c>
      <c r="GM409" s="5">
        <f>INDEX(Sheet1!$K$2:$K$434,MATCH(Data!B409,Sheet1!$B$2:$B$434,0))</f>
        <v>0</v>
      </c>
      <c r="GN409" s="5">
        <f>INDEX(Sheet1!$F$2:$F$434,MATCH(Data!B409,Sheet1!$B$2:$B$434,0))</f>
        <v>1100000</v>
      </c>
      <c r="GO409" s="5">
        <f>INDEX(Sheet1!$I$2:$I$434,MATCH(Data!B409,Sheet1!$B$2:$B$434,0))</f>
        <v>270000</v>
      </c>
      <c r="GP409" s="5">
        <f>INDEX(Sheet1!$J$2:$J$434,MATCH(Data!B409,Sheet1!$B$2:$B$434,0))</f>
        <v>5334</v>
      </c>
      <c r="GQ409" s="5">
        <v>35976627</v>
      </c>
      <c r="GR409" s="5">
        <v>816774</v>
      </c>
      <c r="GS409" s="5">
        <v>8852516</v>
      </c>
      <c r="GT409" s="5">
        <v>0</v>
      </c>
      <c r="GU409" s="5">
        <v>1665000</v>
      </c>
      <c r="GV409" s="5">
        <v>270000</v>
      </c>
      <c r="GW409" s="5">
        <v>0</v>
      </c>
    </row>
    <row r="410" spans="1:205" ht="12.75">
      <c r="A410" s="32">
        <v>6328</v>
      </c>
      <c r="B410" s="32" t="s">
        <v>489</v>
      </c>
      <c r="C410" s="32">
        <v>6277499</v>
      </c>
      <c r="D410" s="32">
        <v>0</v>
      </c>
      <c r="E410" s="32">
        <v>587267</v>
      </c>
      <c r="F410" s="32">
        <v>0</v>
      </c>
      <c r="G410" s="32">
        <v>0</v>
      </c>
      <c r="H410" s="32">
        <v>0</v>
      </c>
      <c r="I410" s="32">
        <v>0</v>
      </c>
      <c r="J410" s="32">
        <v>6639273</v>
      </c>
      <c r="K410" s="32">
        <v>0</v>
      </c>
      <c r="L410" s="32">
        <v>498208</v>
      </c>
      <c r="M410" s="32">
        <v>0</v>
      </c>
      <c r="N410" s="32">
        <v>0</v>
      </c>
      <c r="O410" s="32">
        <v>0</v>
      </c>
      <c r="P410" s="32">
        <v>0</v>
      </c>
      <c r="Q410" s="32">
        <v>7266706</v>
      </c>
      <c r="R410" s="32">
        <v>0</v>
      </c>
      <c r="S410" s="32">
        <v>478296</v>
      </c>
      <c r="T410" s="32">
        <v>0</v>
      </c>
      <c r="U410" s="32">
        <v>0</v>
      </c>
      <c r="V410" s="32">
        <v>0</v>
      </c>
      <c r="W410" s="32">
        <v>0</v>
      </c>
      <c r="X410" s="32">
        <v>5522584</v>
      </c>
      <c r="Y410" s="32">
        <v>0</v>
      </c>
      <c r="Z410" s="32">
        <v>500398</v>
      </c>
      <c r="AA410" s="32">
        <v>0</v>
      </c>
      <c r="AB410" s="32">
        <v>0</v>
      </c>
      <c r="AC410" s="32">
        <v>0</v>
      </c>
      <c r="AD410" s="32">
        <v>0</v>
      </c>
      <c r="AE410" s="32">
        <v>5096173</v>
      </c>
      <c r="AF410" s="32">
        <v>0</v>
      </c>
      <c r="AG410" s="32">
        <v>512952</v>
      </c>
      <c r="AH410" s="32">
        <v>0</v>
      </c>
      <c r="AI410" s="32">
        <v>1163032</v>
      </c>
      <c r="AJ410" s="32">
        <v>0</v>
      </c>
      <c r="AK410" s="32">
        <v>0</v>
      </c>
      <c r="AL410" s="32">
        <v>6412279</v>
      </c>
      <c r="AM410" s="32">
        <v>0</v>
      </c>
      <c r="AN410" s="32">
        <v>504212</v>
      </c>
      <c r="AO410" s="32">
        <v>0</v>
      </c>
      <c r="AP410" s="32">
        <v>0</v>
      </c>
      <c r="AQ410" s="32">
        <v>0</v>
      </c>
      <c r="AR410" s="32">
        <v>0</v>
      </c>
      <c r="AS410" s="32">
        <v>6017686</v>
      </c>
      <c r="AT410" s="32">
        <v>0</v>
      </c>
      <c r="AU410" s="32">
        <v>504840</v>
      </c>
      <c r="AV410" s="32">
        <v>0</v>
      </c>
      <c r="AW410" s="32">
        <v>0</v>
      </c>
      <c r="AX410" s="32">
        <v>0</v>
      </c>
      <c r="AY410" s="32">
        <v>66</v>
      </c>
      <c r="AZ410" s="32">
        <v>7088188</v>
      </c>
      <c r="BA410" s="32">
        <v>0</v>
      </c>
      <c r="BB410" s="32">
        <v>2791364</v>
      </c>
      <c r="BC410" s="32">
        <v>0</v>
      </c>
      <c r="BD410" s="32">
        <v>0</v>
      </c>
      <c r="BE410" s="32">
        <v>0</v>
      </c>
      <c r="BF410" s="32">
        <v>1628</v>
      </c>
      <c r="BG410" s="32">
        <v>7746304</v>
      </c>
      <c r="BH410" s="32">
        <v>0</v>
      </c>
      <c r="BI410" s="32">
        <v>2610287</v>
      </c>
      <c r="BJ410" s="32">
        <v>0</v>
      </c>
      <c r="BK410" s="32">
        <v>0</v>
      </c>
      <c r="BL410" s="32">
        <v>0</v>
      </c>
      <c r="BM410" s="32">
        <v>0</v>
      </c>
      <c r="BN410" s="32">
        <v>8719781</v>
      </c>
      <c r="BO410" s="32">
        <v>0</v>
      </c>
      <c r="BP410" s="32">
        <v>2020333</v>
      </c>
      <c r="BQ410" s="32">
        <v>0</v>
      </c>
      <c r="BR410" s="32">
        <v>0</v>
      </c>
      <c r="BS410" s="32">
        <v>0</v>
      </c>
      <c r="BT410" s="32">
        <v>0</v>
      </c>
      <c r="BU410" s="32">
        <v>9747946</v>
      </c>
      <c r="BV410" s="32">
        <v>0</v>
      </c>
      <c r="BW410" s="32">
        <v>2207897</v>
      </c>
      <c r="BX410" s="32">
        <v>0</v>
      </c>
      <c r="BY410" s="32">
        <v>0</v>
      </c>
      <c r="BZ410" s="32">
        <v>0</v>
      </c>
      <c r="CA410" s="32">
        <v>0</v>
      </c>
      <c r="CB410" s="32">
        <v>8923363</v>
      </c>
      <c r="CC410" s="32">
        <v>0</v>
      </c>
      <c r="CD410" s="32">
        <v>2465785</v>
      </c>
      <c r="CE410" s="32">
        <v>0</v>
      </c>
      <c r="CF410" s="32">
        <v>0</v>
      </c>
      <c r="CG410" s="32">
        <v>0</v>
      </c>
      <c r="CH410" s="32">
        <v>10075</v>
      </c>
      <c r="CI410" s="32">
        <v>8845636</v>
      </c>
      <c r="CK410" s="32">
        <v>2749890</v>
      </c>
      <c r="CL410" s="32">
        <v>0</v>
      </c>
      <c r="CO410" s="32">
        <v>0</v>
      </c>
      <c r="CP410" s="32">
        <v>10256206</v>
      </c>
      <c r="CR410" s="32">
        <v>3456694</v>
      </c>
      <c r="CS410" s="32">
        <v>0</v>
      </c>
      <c r="CV410" s="32">
        <v>0</v>
      </c>
      <c r="CW410" s="32">
        <v>10937271</v>
      </c>
      <c r="CY410" s="32">
        <v>3989290</v>
      </c>
      <c r="CZ410" s="32">
        <v>0</v>
      </c>
      <c r="DC410" s="32">
        <v>0</v>
      </c>
      <c r="DD410" s="32">
        <v>11493394</v>
      </c>
      <c r="DF410" s="32">
        <v>3977814</v>
      </c>
      <c r="DG410" s="32">
        <v>0</v>
      </c>
      <c r="DJ410" s="32">
        <v>7039</v>
      </c>
      <c r="DK410" s="32">
        <v>12745059</v>
      </c>
      <c r="DM410" s="32">
        <v>3903377</v>
      </c>
      <c r="DN410" s="32">
        <v>0</v>
      </c>
      <c r="DR410" s="32">
        <v>14755115</v>
      </c>
      <c r="DT410" s="32">
        <v>3946962</v>
      </c>
      <c r="DU410" s="32">
        <v>0</v>
      </c>
      <c r="DX410" s="35"/>
      <c r="DY410" s="36">
        <v>15276024</v>
      </c>
      <c r="DZ410" s="37"/>
      <c r="EA410" s="38">
        <v>3944175</v>
      </c>
      <c r="EB410" s="32">
        <v>0</v>
      </c>
      <c r="EF410" s="32">
        <v>14676927</v>
      </c>
      <c r="EG410" s="32">
        <v>177569</v>
      </c>
      <c r="EH410" s="32">
        <v>4042908</v>
      </c>
      <c r="EI410" s="32">
        <v>0</v>
      </c>
      <c r="EM410" s="32">
        <v>15053670</v>
      </c>
      <c r="EN410" s="32">
        <v>176333</v>
      </c>
      <c r="EO410" s="32">
        <v>4126607</v>
      </c>
      <c r="EP410" s="32">
        <v>0</v>
      </c>
      <c r="ET410" s="32">
        <v>15544251</v>
      </c>
      <c r="EU410" s="32">
        <v>175632</v>
      </c>
      <c r="EV410" s="32">
        <v>4142657</v>
      </c>
      <c r="EW410" s="32">
        <v>0</v>
      </c>
      <c r="FA410" s="32">
        <v>15172253</v>
      </c>
      <c r="FB410" s="32">
        <v>174722</v>
      </c>
      <c r="FC410" s="32">
        <v>4137180</v>
      </c>
      <c r="FD410" s="32">
        <v>0</v>
      </c>
      <c r="FH410" s="32">
        <v>14624469</v>
      </c>
      <c r="FI410" s="32">
        <v>173532</v>
      </c>
      <c r="FJ410" s="32">
        <v>4437180</v>
      </c>
      <c r="FK410" s="32">
        <v>0</v>
      </c>
      <c r="FO410" s="5">
        <v>15215793</v>
      </c>
      <c r="FP410" s="5">
        <v>171782</v>
      </c>
      <c r="FQ410" s="5">
        <v>4439458</v>
      </c>
      <c r="FR410" s="5">
        <v>0</v>
      </c>
      <c r="FS410" s="5">
        <v>0</v>
      </c>
      <c r="FT410" s="5">
        <v>0</v>
      </c>
      <c r="FU410" s="5">
        <v>0</v>
      </c>
      <c r="FV410" s="5">
        <v>15136078</v>
      </c>
      <c r="FW410" s="5">
        <v>174682</v>
      </c>
      <c r="FX410" s="5">
        <v>4441008</v>
      </c>
      <c r="FY410" s="5">
        <v>0</v>
      </c>
      <c r="FZ410" s="5">
        <v>0</v>
      </c>
      <c r="GA410" s="5">
        <v>0</v>
      </c>
      <c r="GB410" s="5">
        <v>0</v>
      </c>
      <c r="GC410" s="5">
        <v>15202635</v>
      </c>
      <c r="GD410" s="5">
        <v>173032</v>
      </c>
      <c r="GE410" s="5">
        <v>5500000</v>
      </c>
      <c r="GF410" s="5">
        <v>0</v>
      </c>
      <c r="GG410" s="5">
        <v>0</v>
      </c>
      <c r="GH410" s="5">
        <v>0</v>
      </c>
      <c r="GI410" s="5">
        <v>0</v>
      </c>
      <c r="GJ410" s="5">
        <f>INDEX(Sheet1!$D$2:$D$434,MATCH(Data!B410,Sheet1!$B$2:$B$434,0))</f>
        <v>15425038</v>
      </c>
      <c r="GK410" s="5">
        <f>INDEX(Sheet1!$E$2:$E$434,MATCH(Data!B410,Sheet1!$B$2:$B$434,0))</f>
        <v>174283</v>
      </c>
      <c r="GL410" s="5">
        <f>INDEX(Sheet1!$H$2:$H$434,MATCH(Data!B410,Sheet1!$B$2:$B$434,0))</f>
        <v>6340000</v>
      </c>
      <c r="GM410" s="5">
        <f>INDEX(Sheet1!$K$2:$K$434,MATCH(Data!B410,Sheet1!$B$2:$B$434,0))</f>
        <v>0</v>
      </c>
      <c r="GN410" s="5">
        <f>INDEX(Sheet1!$F$2:$F$434,MATCH(Data!B410,Sheet1!$B$2:$B$434,0))</f>
        <v>0</v>
      </c>
      <c r="GO410" s="5">
        <f>INDEX(Sheet1!$I$2:$I$434,MATCH(Data!B410,Sheet1!$B$2:$B$434,0))</f>
        <v>0</v>
      </c>
      <c r="GP410" s="5">
        <f>INDEX(Sheet1!$J$2:$J$434,MATCH(Data!B410,Sheet1!$B$2:$B$434,0))</f>
        <v>0</v>
      </c>
      <c r="GQ410" s="5">
        <v>12580325</v>
      </c>
      <c r="GR410" s="5">
        <v>176000</v>
      </c>
      <c r="GS410" s="5">
        <v>9850000</v>
      </c>
      <c r="GT410" s="5">
        <v>0</v>
      </c>
      <c r="GU410" s="5">
        <v>0</v>
      </c>
      <c r="GV410" s="5">
        <v>0</v>
      </c>
      <c r="GW410" s="5">
        <v>36263</v>
      </c>
    </row>
    <row r="411" spans="1:205" ht="12.75">
      <c r="A411" s="32">
        <v>4249</v>
      </c>
      <c r="B411" s="32" t="s">
        <v>559</v>
      </c>
      <c r="C411" s="32">
        <v>1223372</v>
      </c>
      <c r="D411" s="32">
        <v>0</v>
      </c>
      <c r="E411" s="32">
        <v>72922</v>
      </c>
      <c r="F411" s="32">
        <v>0</v>
      </c>
      <c r="G411" s="32">
        <v>0</v>
      </c>
      <c r="H411" s="32">
        <v>3500</v>
      </c>
      <c r="I411" s="32">
        <v>0</v>
      </c>
      <c r="J411" s="32">
        <v>1160140</v>
      </c>
      <c r="K411" s="32">
        <v>0</v>
      </c>
      <c r="L411" s="32">
        <v>74188</v>
      </c>
      <c r="M411" s="32">
        <v>0</v>
      </c>
      <c r="N411" s="32">
        <v>0</v>
      </c>
      <c r="O411" s="32">
        <v>3500</v>
      </c>
      <c r="P411" s="32">
        <v>994.32</v>
      </c>
      <c r="CE411" s="32">
        <v>0</v>
      </c>
      <c r="DX411" s="35"/>
      <c r="DY411" s="39"/>
      <c r="DZ411" s="39"/>
      <c r="EA411" s="35"/>
      <c r="FH411" s="32"/>
      <c r="FI411" s="32"/>
      <c r="FJ411" s="32"/>
      <c r="FK411" s="32"/>
      <c r="FM411" s="32"/>
      <c r="GC411" s="5" t="s">
        <v>673</v>
      </c>
      <c r="GD411" s="5" t="s">
        <v>673</v>
      </c>
      <c r="GE411" s="5" t="s">
        <v>673</v>
      </c>
      <c r="GF411" s="5" t="s">
        <v>673</v>
      </c>
      <c r="GG411" s="5" t="s">
        <v>673</v>
      </c>
      <c r="GH411" s="5" t="s">
        <v>673</v>
      </c>
      <c r="GI411" s="5" t="s">
        <v>673</v>
      </c>
      <c r="GQ411" s="5">
        <v>0</v>
      </c>
      <c r="GR411" s="5">
        <v>0</v>
      </c>
      <c r="GS411" s="5">
        <v>0</v>
      </c>
      <c r="GT411" s="5">
        <v>0</v>
      </c>
      <c r="GU411" s="5">
        <v>0</v>
      </c>
      <c r="GV411" s="5">
        <v>0</v>
      </c>
      <c r="GW411" s="5">
        <v>0</v>
      </c>
    </row>
    <row r="412" spans="1:205" ht="12.75">
      <c r="A412" s="32">
        <v>6370</v>
      </c>
      <c r="B412" s="32" t="s">
        <v>490</v>
      </c>
      <c r="C412" s="32">
        <v>3000000</v>
      </c>
      <c r="D412" s="32">
        <v>0</v>
      </c>
      <c r="E412" s="32">
        <v>222000</v>
      </c>
      <c r="F412" s="32">
        <v>0</v>
      </c>
      <c r="G412" s="32">
        <v>100000</v>
      </c>
      <c r="H412" s="32">
        <v>9000</v>
      </c>
      <c r="I412" s="32">
        <v>0</v>
      </c>
      <c r="J412" s="32">
        <v>3002700</v>
      </c>
      <c r="K412" s="32">
        <v>0</v>
      </c>
      <c r="L412" s="32">
        <v>583100</v>
      </c>
      <c r="M412" s="32">
        <v>0</v>
      </c>
      <c r="N412" s="32">
        <v>50000</v>
      </c>
      <c r="O412" s="32">
        <v>11000</v>
      </c>
      <c r="P412" s="32">
        <v>0</v>
      </c>
      <c r="Q412" s="32">
        <v>2966483</v>
      </c>
      <c r="R412" s="32">
        <v>0</v>
      </c>
      <c r="S412" s="32">
        <v>637550</v>
      </c>
      <c r="T412" s="32">
        <v>0</v>
      </c>
      <c r="U412" s="32">
        <v>50000</v>
      </c>
      <c r="V412" s="32">
        <v>12000</v>
      </c>
      <c r="W412" s="32">
        <v>0</v>
      </c>
      <c r="X412" s="32">
        <v>2166929</v>
      </c>
      <c r="Y412" s="32">
        <v>0</v>
      </c>
      <c r="Z412" s="32">
        <v>850000</v>
      </c>
      <c r="AA412" s="32">
        <v>0</v>
      </c>
      <c r="AB412" s="32">
        <v>100000</v>
      </c>
      <c r="AC412" s="32">
        <v>10000</v>
      </c>
      <c r="AD412" s="32">
        <v>0</v>
      </c>
      <c r="AE412" s="32">
        <v>2127707</v>
      </c>
      <c r="AF412" s="32">
        <v>0</v>
      </c>
      <c r="AG412" s="32">
        <v>810000</v>
      </c>
      <c r="AH412" s="32">
        <v>0</v>
      </c>
      <c r="AI412" s="32">
        <v>0</v>
      </c>
      <c r="AJ412" s="32">
        <v>10000</v>
      </c>
      <c r="AK412" s="32">
        <v>0</v>
      </c>
      <c r="AL412" s="32">
        <v>2302115</v>
      </c>
      <c r="AM412" s="32">
        <v>0</v>
      </c>
      <c r="AN412" s="32">
        <v>800000</v>
      </c>
      <c r="AO412" s="32">
        <v>0</v>
      </c>
      <c r="AP412" s="32">
        <v>0</v>
      </c>
      <c r="AQ412" s="32">
        <v>10000</v>
      </c>
      <c r="AR412" s="32">
        <v>0</v>
      </c>
      <c r="AS412" s="32">
        <v>2444305</v>
      </c>
      <c r="AT412" s="32">
        <v>0</v>
      </c>
      <c r="AU412" s="32">
        <v>800000</v>
      </c>
      <c r="AV412" s="32">
        <v>0</v>
      </c>
      <c r="AW412" s="32">
        <v>100000</v>
      </c>
      <c r="AX412" s="32">
        <v>21605</v>
      </c>
      <c r="AY412" s="32">
        <v>0</v>
      </c>
      <c r="AZ412" s="32">
        <v>2766631</v>
      </c>
      <c r="BA412" s="32">
        <v>0</v>
      </c>
      <c r="BB412" s="32">
        <v>810000</v>
      </c>
      <c r="BC412" s="32">
        <v>0</v>
      </c>
      <c r="BD412" s="32">
        <v>0</v>
      </c>
      <c r="BE412" s="32">
        <v>18000</v>
      </c>
      <c r="BF412" s="32">
        <v>0</v>
      </c>
      <c r="BG412" s="32">
        <v>2783285</v>
      </c>
      <c r="BH412" s="32">
        <v>0</v>
      </c>
      <c r="BI412" s="32">
        <v>770000</v>
      </c>
      <c r="BJ412" s="32">
        <v>0</v>
      </c>
      <c r="BK412" s="32">
        <v>200000</v>
      </c>
      <c r="BL412" s="32">
        <v>18000</v>
      </c>
      <c r="BM412" s="32">
        <v>0</v>
      </c>
      <c r="BN412" s="32">
        <v>3292921</v>
      </c>
      <c r="BO412" s="32">
        <v>0</v>
      </c>
      <c r="BP412" s="32">
        <v>1793000</v>
      </c>
      <c r="BQ412" s="32">
        <v>0</v>
      </c>
      <c r="BR412" s="32">
        <v>0</v>
      </c>
      <c r="BS412" s="32">
        <v>28000</v>
      </c>
      <c r="BT412" s="32">
        <v>0</v>
      </c>
      <c r="BU412" s="32">
        <v>3043229</v>
      </c>
      <c r="BV412" s="32">
        <v>0</v>
      </c>
      <c r="BW412" s="32">
        <v>1793000</v>
      </c>
      <c r="BX412" s="32">
        <v>0</v>
      </c>
      <c r="BY412" s="32">
        <v>0</v>
      </c>
      <c r="BZ412" s="32">
        <v>54715</v>
      </c>
      <c r="CA412" s="32">
        <v>0</v>
      </c>
      <c r="CB412" s="32">
        <v>3594345</v>
      </c>
      <c r="CC412" s="32">
        <v>0</v>
      </c>
      <c r="CD412" s="32">
        <v>1865747</v>
      </c>
      <c r="CE412" s="32">
        <v>0</v>
      </c>
      <c r="CF412" s="32">
        <v>0</v>
      </c>
      <c r="CG412" s="32">
        <v>66983</v>
      </c>
      <c r="CH412" s="32">
        <v>0</v>
      </c>
      <c r="CI412" s="32">
        <v>3166307</v>
      </c>
      <c r="CJ412" s="32">
        <v>127488</v>
      </c>
      <c r="CK412" s="32">
        <v>1979448</v>
      </c>
      <c r="CL412" s="32">
        <v>0</v>
      </c>
      <c r="CN412" s="32">
        <v>103766</v>
      </c>
      <c r="CO412" s="32">
        <v>0</v>
      </c>
      <c r="CP412" s="32">
        <v>3295648</v>
      </c>
      <c r="CQ412" s="32">
        <v>124403</v>
      </c>
      <c r="CR412" s="32">
        <v>1975500</v>
      </c>
      <c r="CS412" s="32">
        <v>0</v>
      </c>
      <c r="CU412" s="32">
        <v>95000</v>
      </c>
      <c r="CV412" s="32">
        <v>0</v>
      </c>
      <c r="CW412" s="32">
        <v>3349872</v>
      </c>
      <c r="CX412" s="32">
        <v>75000</v>
      </c>
      <c r="CY412" s="32">
        <v>1933332</v>
      </c>
      <c r="CZ412" s="32">
        <v>0</v>
      </c>
      <c r="DB412" s="32">
        <v>77000</v>
      </c>
      <c r="DC412" s="32">
        <v>0</v>
      </c>
      <c r="DD412" s="32">
        <v>3766412</v>
      </c>
      <c r="DF412" s="32">
        <v>1984900</v>
      </c>
      <c r="DG412" s="32">
        <v>0</v>
      </c>
      <c r="DI412" s="32">
        <v>103000</v>
      </c>
      <c r="DK412" s="32">
        <v>4065376</v>
      </c>
      <c r="DM412" s="32">
        <v>2022300</v>
      </c>
      <c r="DN412" s="32">
        <v>0</v>
      </c>
      <c r="DP412" s="32">
        <v>109500</v>
      </c>
      <c r="DR412" s="32">
        <v>4622173</v>
      </c>
      <c r="DT412" s="32">
        <v>2028703</v>
      </c>
      <c r="DU412" s="32">
        <v>0</v>
      </c>
      <c r="DW412" s="32">
        <v>109500</v>
      </c>
      <c r="DX412" s="35"/>
      <c r="DY412" s="36">
        <v>4779630</v>
      </c>
      <c r="DZ412" s="37"/>
      <c r="EA412" s="38">
        <v>1871246</v>
      </c>
      <c r="EB412" s="32">
        <v>0</v>
      </c>
      <c r="ED412" s="32">
        <v>109500</v>
      </c>
      <c r="EF412" s="32">
        <v>4667254</v>
      </c>
      <c r="EG412" s="32">
        <v>237590</v>
      </c>
      <c r="EH412" s="32">
        <v>2001745</v>
      </c>
      <c r="EI412" s="32">
        <v>0</v>
      </c>
      <c r="EK412" s="32">
        <v>109500</v>
      </c>
      <c r="EM412" s="32">
        <v>4983511</v>
      </c>
      <c r="EN412" s="32">
        <v>237590</v>
      </c>
      <c r="EO412" s="32">
        <v>2004555</v>
      </c>
      <c r="EP412" s="32">
        <v>0</v>
      </c>
      <c r="ER412" s="32">
        <v>109500</v>
      </c>
      <c r="ET412" s="32">
        <v>5538265</v>
      </c>
      <c r="EU412" s="32">
        <v>345686</v>
      </c>
      <c r="EV412" s="32">
        <v>1713440</v>
      </c>
      <c r="EW412" s="32">
        <v>0</v>
      </c>
      <c r="EY412" s="32">
        <v>109500</v>
      </c>
      <c r="FA412" s="32">
        <v>5603336</v>
      </c>
      <c r="FB412" s="32">
        <v>577073</v>
      </c>
      <c r="FC412" s="32">
        <v>1812200</v>
      </c>
      <c r="FD412" s="32">
        <v>0</v>
      </c>
      <c r="FF412" s="32">
        <v>109500</v>
      </c>
      <c r="FH412" s="32">
        <v>5746989</v>
      </c>
      <c r="FI412" s="32">
        <v>80990</v>
      </c>
      <c r="FJ412" s="32">
        <v>1900000</v>
      </c>
      <c r="FK412" s="32">
        <v>0</v>
      </c>
      <c r="FM412" s="32">
        <v>109500</v>
      </c>
      <c r="FO412" s="5">
        <v>5493644</v>
      </c>
      <c r="FP412" s="5">
        <v>0</v>
      </c>
      <c r="FQ412" s="5">
        <v>2400182</v>
      </c>
      <c r="FR412" s="5">
        <v>0</v>
      </c>
      <c r="FS412" s="5">
        <v>0</v>
      </c>
      <c r="FT412" s="5">
        <v>109500</v>
      </c>
      <c r="FU412" s="5">
        <v>0</v>
      </c>
      <c r="FV412" s="5">
        <v>5706864</v>
      </c>
      <c r="FW412" s="5">
        <v>0</v>
      </c>
      <c r="FX412" s="5">
        <v>2371735</v>
      </c>
      <c r="FY412" s="5">
        <v>0</v>
      </c>
      <c r="FZ412" s="5">
        <v>0</v>
      </c>
      <c r="GA412" s="5">
        <v>109500</v>
      </c>
      <c r="GB412" s="5">
        <v>0</v>
      </c>
      <c r="GC412" s="5">
        <v>7550958</v>
      </c>
      <c r="GD412" s="5">
        <v>174400</v>
      </c>
      <c r="GE412" s="5">
        <v>1405646</v>
      </c>
      <c r="GF412" s="5">
        <v>0</v>
      </c>
      <c r="GG412" s="5">
        <v>0</v>
      </c>
      <c r="GH412" s="5">
        <v>109500</v>
      </c>
      <c r="GI412" s="5">
        <v>0</v>
      </c>
      <c r="GJ412" s="5">
        <f>INDEX(Sheet1!$D$2:$D$434,MATCH(Data!B412,Sheet1!$B$2:$B$434,0))</f>
        <v>7699658</v>
      </c>
      <c r="GK412" s="5">
        <f>INDEX(Sheet1!$E$2:$E$434,MATCH(Data!B412,Sheet1!$B$2:$B$434,0))</f>
        <v>70597</v>
      </c>
      <c r="GL412" s="5">
        <f>INDEX(Sheet1!$H$2:$H$434,MATCH(Data!B412,Sheet1!$B$2:$B$434,0))</f>
        <v>1682048</v>
      </c>
      <c r="GM412" s="5">
        <f>INDEX(Sheet1!$K$2:$K$434,MATCH(Data!B412,Sheet1!$B$2:$B$434,0))</f>
        <v>0</v>
      </c>
      <c r="GN412" s="5">
        <f>INDEX(Sheet1!$F$2:$F$434,MATCH(Data!B412,Sheet1!$B$2:$B$434,0))</f>
        <v>0</v>
      </c>
      <c r="GO412" s="5">
        <f>INDEX(Sheet1!$I$2:$I$434,MATCH(Data!B412,Sheet1!$B$2:$B$434,0))</f>
        <v>109500</v>
      </c>
      <c r="GP412" s="5">
        <f>INDEX(Sheet1!$J$2:$J$434,MATCH(Data!B412,Sheet1!$B$2:$B$434,0))</f>
        <v>0</v>
      </c>
      <c r="GQ412" s="5">
        <v>7093323</v>
      </c>
      <c r="GR412" s="5">
        <v>0</v>
      </c>
      <c r="GS412" s="5">
        <v>2747912</v>
      </c>
      <c r="GT412" s="5">
        <v>0</v>
      </c>
      <c r="GU412" s="5">
        <v>0</v>
      </c>
      <c r="GV412" s="5">
        <v>109500</v>
      </c>
      <c r="GW412" s="5">
        <v>0</v>
      </c>
    </row>
    <row r="413" spans="1:205" ht="12.75">
      <c r="A413" s="32">
        <v>6321</v>
      </c>
      <c r="B413" s="32" t="s">
        <v>491</v>
      </c>
      <c r="C413" s="32">
        <v>2517412</v>
      </c>
      <c r="D413" s="32">
        <v>0</v>
      </c>
      <c r="E413" s="32">
        <v>63587</v>
      </c>
      <c r="F413" s="32">
        <v>0</v>
      </c>
      <c r="G413" s="32">
        <v>0</v>
      </c>
      <c r="H413" s="32">
        <v>0</v>
      </c>
      <c r="I413" s="32">
        <v>0</v>
      </c>
      <c r="J413" s="32">
        <v>2396290</v>
      </c>
      <c r="K413" s="32">
        <v>0</v>
      </c>
      <c r="L413" s="32">
        <v>63587</v>
      </c>
      <c r="M413" s="32">
        <v>0</v>
      </c>
      <c r="N413" s="32">
        <v>0</v>
      </c>
      <c r="O413" s="32">
        <v>0</v>
      </c>
      <c r="P413" s="32">
        <v>413</v>
      </c>
      <c r="Q413" s="32">
        <v>2143886</v>
      </c>
      <c r="R413" s="32">
        <v>57068</v>
      </c>
      <c r="S413" s="32">
        <v>63587</v>
      </c>
      <c r="T413" s="32">
        <v>0</v>
      </c>
      <c r="U413" s="32">
        <v>0</v>
      </c>
      <c r="V413" s="32">
        <v>0</v>
      </c>
      <c r="W413" s="32">
        <v>436</v>
      </c>
      <c r="X413" s="32">
        <v>1668387</v>
      </c>
      <c r="Y413" s="32">
        <v>59826</v>
      </c>
      <c r="Z413" s="32">
        <v>341371</v>
      </c>
      <c r="AA413" s="32">
        <v>0</v>
      </c>
      <c r="AB413" s="32">
        <v>0</v>
      </c>
      <c r="AC413" s="32">
        <v>0</v>
      </c>
      <c r="AD413" s="32">
        <v>0</v>
      </c>
      <c r="AE413" s="32">
        <v>1593943</v>
      </c>
      <c r="AF413" s="32">
        <v>70184</v>
      </c>
      <c r="AG413" s="32">
        <v>734054</v>
      </c>
      <c r="AH413" s="32">
        <v>0</v>
      </c>
      <c r="AI413" s="32">
        <v>0</v>
      </c>
      <c r="AJ413" s="32">
        <v>0</v>
      </c>
      <c r="AK413" s="32">
        <v>0</v>
      </c>
      <c r="AL413" s="32">
        <v>1282526</v>
      </c>
      <c r="AM413" s="32">
        <v>65046</v>
      </c>
      <c r="AN413" s="32">
        <v>832981</v>
      </c>
      <c r="AO413" s="32">
        <v>0</v>
      </c>
      <c r="AP413" s="32">
        <v>0</v>
      </c>
      <c r="AQ413" s="32">
        <v>0</v>
      </c>
      <c r="AR413" s="32">
        <v>38</v>
      </c>
      <c r="AS413" s="32">
        <v>1389442</v>
      </c>
      <c r="AT413" s="32">
        <v>0</v>
      </c>
      <c r="AU413" s="32">
        <v>867144</v>
      </c>
      <c r="AV413" s="32">
        <v>0</v>
      </c>
      <c r="AW413" s="32">
        <v>0</v>
      </c>
      <c r="AX413" s="32">
        <v>0</v>
      </c>
      <c r="AY413" s="32">
        <v>0</v>
      </c>
      <c r="AZ413" s="32">
        <v>1506167</v>
      </c>
      <c r="BA413" s="32">
        <v>26803</v>
      </c>
      <c r="BB413" s="32">
        <v>667999</v>
      </c>
      <c r="BC413" s="32">
        <v>0</v>
      </c>
      <c r="BD413" s="32">
        <v>0</v>
      </c>
      <c r="BE413" s="32">
        <v>0</v>
      </c>
      <c r="BF413" s="32">
        <v>0</v>
      </c>
      <c r="BG413" s="32">
        <v>1972758</v>
      </c>
      <c r="BH413" s="32">
        <v>26798</v>
      </c>
      <c r="BI413" s="32">
        <v>780901</v>
      </c>
      <c r="BJ413" s="32">
        <v>0</v>
      </c>
      <c r="BK413" s="32">
        <v>0</v>
      </c>
      <c r="BL413" s="32">
        <v>0</v>
      </c>
      <c r="BM413" s="32">
        <v>2391</v>
      </c>
      <c r="BN413" s="32">
        <v>2077649</v>
      </c>
      <c r="BO413" s="32">
        <v>24116</v>
      </c>
      <c r="BP413" s="32">
        <v>1390831</v>
      </c>
      <c r="BQ413" s="32">
        <v>0</v>
      </c>
      <c r="BR413" s="32">
        <v>0</v>
      </c>
      <c r="BS413" s="32">
        <v>0</v>
      </c>
      <c r="BT413" s="32">
        <v>77</v>
      </c>
      <c r="BU413" s="32">
        <v>1685795</v>
      </c>
      <c r="BV413" s="32">
        <v>24116</v>
      </c>
      <c r="BW413" s="32">
        <v>1449069</v>
      </c>
      <c r="BX413" s="32">
        <v>0</v>
      </c>
      <c r="BY413" s="32">
        <v>0</v>
      </c>
      <c r="BZ413" s="32">
        <v>0</v>
      </c>
      <c r="CA413" s="32">
        <v>0</v>
      </c>
      <c r="CB413" s="32">
        <v>1823604</v>
      </c>
      <c r="CC413" s="32">
        <v>58552</v>
      </c>
      <c r="CD413" s="32">
        <v>1482053</v>
      </c>
      <c r="CE413" s="32">
        <v>0</v>
      </c>
      <c r="CF413" s="32">
        <v>0</v>
      </c>
      <c r="CG413" s="32">
        <v>100000</v>
      </c>
      <c r="CH413" s="32">
        <v>0</v>
      </c>
      <c r="CI413" s="32">
        <v>1755671</v>
      </c>
      <c r="CJ413" s="32">
        <v>30308</v>
      </c>
      <c r="CK413" s="32">
        <v>1799403</v>
      </c>
      <c r="CL413" s="32">
        <v>0</v>
      </c>
      <c r="CN413" s="32">
        <v>83190</v>
      </c>
      <c r="CO413" s="32">
        <v>0</v>
      </c>
      <c r="CP413" s="32">
        <v>1709496</v>
      </c>
      <c r="CQ413" s="32">
        <v>58256</v>
      </c>
      <c r="CR413" s="32">
        <v>1900820</v>
      </c>
      <c r="CS413" s="32">
        <v>0</v>
      </c>
      <c r="CV413" s="32">
        <v>0</v>
      </c>
      <c r="CW413" s="32">
        <v>1654838</v>
      </c>
      <c r="CX413" s="32">
        <v>167002</v>
      </c>
      <c r="CY413" s="32">
        <v>1844797</v>
      </c>
      <c r="CZ413" s="32">
        <v>0</v>
      </c>
      <c r="DC413" s="32">
        <v>1935</v>
      </c>
      <c r="DD413" s="32">
        <v>2099630</v>
      </c>
      <c r="DE413" s="32">
        <v>108745</v>
      </c>
      <c r="DF413" s="32">
        <v>1742849</v>
      </c>
      <c r="DG413" s="32">
        <v>0</v>
      </c>
      <c r="DK413" s="32">
        <v>2637575</v>
      </c>
      <c r="DL413" s="32">
        <v>108745</v>
      </c>
      <c r="DM413" s="32">
        <v>1655842</v>
      </c>
      <c r="DN413" s="32">
        <v>0</v>
      </c>
      <c r="DP413" s="32">
        <v>36500</v>
      </c>
      <c r="DR413" s="32">
        <v>2890571</v>
      </c>
      <c r="DS413" s="32">
        <v>108745</v>
      </c>
      <c r="DT413" s="32">
        <v>1676719</v>
      </c>
      <c r="DU413" s="32">
        <v>0</v>
      </c>
      <c r="DX413" s="35"/>
      <c r="DY413" s="36">
        <v>2728319</v>
      </c>
      <c r="DZ413" s="36">
        <v>132307</v>
      </c>
      <c r="EA413" s="38">
        <v>1785328</v>
      </c>
      <c r="EB413" s="32">
        <v>0</v>
      </c>
      <c r="ED413" s="32">
        <v>30081</v>
      </c>
      <c r="EF413" s="32">
        <v>2744898</v>
      </c>
      <c r="EG413" s="32">
        <v>358153</v>
      </c>
      <c r="EH413" s="32">
        <v>1559468</v>
      </c>
      <c r="EI413" s="32">
        <v>0</v>
      </c>
      <c r="EK413" s="32">
        <v>20293</v>
      </c>
      <c r="EM413" s="32">
        <v>3169139</v>
      </c>
      <c r="EN413" s="32">
        <v>257825</v>
      </c>
      <c r="EO413" s="32">
        <v>1558218</v>
      </c>
      <c r="EP413" s="32">
        <v>0</v>
      </c>
      <c r="ET413" s="32">
        <v>3186614</v>
      </c>
      <c r="EU413" s="32">
        <v>250902</v>
      </c>
      <c r="EV413" s="32">
        <v>1547666</v>
      </c>
      <c r="EW413" s="32">
        <v>0</v>
      </c>
      <c r="FA413" s="32">
        <v>2915968</v>
      </c>
      <c r="FB413" s="32">
        <v>227935</v>
      </c>
      <c r="FC413" s="32">
        <v>1841279</v>
      </c>
      <c r="FD413" s="32">
        <v>0</v>
      </c>
      <c r="FH413" s="32">
        <v>2951372</v>
      </c>
      <c r="FI413" s="32">
        <v>262418</v>
      </c>
      <c r="FJ413" s="32">
        <v>1771392</v>
      </c>
      <c r="FK413" s="32">
        <v>0</v>
      </c>
      <c r="FO413" s="5">
        <v>2808519</v>
      </c>
      <c r="FP413" s="5">
        <v>264840</v>
      </c>
      <c r="FQ413" s="5">
        <v>1911823</v>
      </c>
      <c r="FR413" s="5">
        <v>0</v>
      </c>
      <c r="FS413" s="5">
        <v>0</v>
      </c>
      <c r="FT413" s="5">
        <v>0</v>
      </c>
      <c r="FU413" s="5">
        <v>0</v>
      </c>
      <c r="FV413" s="5">
        <v>2979631</v>
      </c>
      <c r="FW413" s="5">
        <v>261606</v>
      </c>
      <c r="FX413" s="5">
        <v>1928040</v>
      </c>
      <c r="FY413" s="5">
        <v>0</v>
      </c>
      <c r="FZ413" s="5">
        <v>0</v>
      </c>
      <c r="GA413" s="5">
        <v>0</v>
      </c>
      <c r="GB413" s="5">
        <v>0</v>
      </c>
      <c r="GC413" s="5">
        <v>3261051</v>
      </c>
      <c r="GD413" s="5">
        <v>263294</v>
      </c>
      <c r="GE413" s="5">
        <v>2223388</v>
      </c>
      <c r="GF413" s="5">
        <v>0</v>
      </c>
      <c r="GG413" s="5">
        <v>0</v>
      </c>
      <c r="GH413" s="5">
        <v>0</v>
      </c>
      <c r="GI413" s="5">
        <v>0</v>
      </c>
      <c r="GJ413" s="5">
        <f>INDEX(Sheet1!$D$2:$D$434,MATCH(Data!B413,Sheet1!$B$2:$B$434,0))</f>
        <v>3729563</v>
      </c>
      <c r="GK413" s="5">
        <f>INDEX(Sheet1!$E$2:$E$434,MATCH(Data!B413,Sheet1!$B$2:$B$434,0))</f>
        <v>358903</v>
      </c>
      <c r="GL413" s="5">
        <f>INDEX(Sheet1!$H$2:$H$434,MATCH(Data!B413,Sheet1!$B$2:$B$434,0))</f>
        <v>2046900</v>
      </c>
      <c r="GM413" s="5">
        <f>INDEX(Sheet1!$K$2:$K$434,MATCH(Data!B413,Sheet1!$B$2:$B$434,0))</f>
        <v>0</v>
      </c>
      <c r="GN413" s="5">
        <f>INDEX(Sheet1!$F$2:$F$434,MATCH(Data!B413,Sheet1!$B$2:$B$434,0))</f>
        <v>0</v>
      </c>
      <c r="GO413" s="5">
        <f>INDEX(Sheet1!$I$2:$I$434,MATCH(Data!B413,Sheet1!$B$2:$B$434,0))</f>
        <v>0</v>
      </c>
      <c r="GP413" s="5">
        <f>INDEX(Sheet1!$J$2:$J$434,MATCH(Data!B413,Sheet1!$B$2:$B$434,0))</f>
        <v>0</v>
      </c>
      <c r="GQ413" s="5">
        <v>3530499</v>
      </c>
      <c r="GR413" s="5">
        <v>1089920</v>
      </c>
      <c r="GS413" s="5">
        <v>2012476</v>
      </c>
      <c r="GT413" s="5">
        <v>0</v>
      </c>
      <c r="GU413" s="5">
        <v>0</v>
      </c>
      <c r="GV413" s="5">
        <v>0</v>
      </c>
      <c r="GW413" s="5">
        <v>0</v>
      </c>
    </row>
    <row r="414" spans="1:205" ht="12.75">
      <c r="A414" s="32">
        <v>6335</v>
      </c>
      <c r="B414" s="32" t="s">
        <v>492</v>
      </c>
      <c r="C414" s="32">
        <v>4752012</v>
      </c>
      <c r="D414" s="32">
        <v>0</v>
      </c>
      <c r="E414" s="32">
        <v>372463</v>
      </c>
      <c r="F414" s="32">
        <v>0</v>
      </c>
      <c r="G414" s="32">
        <v>0</v>
      </c>
      <c r="H414" s="32">
        <v>0</v>
      </c>
      <c r="I414" s="32">
        <v>0</v>
      </c>
      <c r="J414" s="32">
        <v>4737515</v>
      </c>
      <c r="K414" s="32">
        <v>0</v>
      </c>
      <c r="L414" s="32">
        <v>711891.67</v>
      </c>
      <c r="M414" s="32">
        <v>0</v>
      </c>
      <c r="N414" s="32">
        <v>0</v>
      </c>
      <c r="O414" s="32">
        <v>0</v>
      </c>
      <c r="P414" s="32">
        <v>405.66</v>
      </c>
      <c r="Q414" s="32">
        <v>4487136.75</v>
      </c>
      <c r="R414" s="32">
        <v>0</v>
      </c>
      <c r="S414" s="32">
        <v>751311.85</v>
      </c>
      <c r="T414" s="32">
        <v>0</v>
      </c>
      <c r="U414" s="32">
        <v>0</v>
      </c>
      <c r="V414" s="32">
        <v>0</v>
      </c>
      <c r="W414" s="32">
        <v>1398.25</v>
      </c>
      <c r="X414" s="32">
        <v>3262240</v>
      </c>
      <c r="Y414" s="32">
        <v>0</v>
      </c>
      <c r="Z414" s="32">
        <v>1137107</v>
      </c>
      <c r="AA414" s="32">
        <v>0</v>
      </c>
      <c r="AB414" s="32">
        <v>0</v>
      </c>
      <c r="AC414" s="32">
        <v>0</v>
      </c>
      <c r="AD414" s="32">
        <v>0</v>
      </c>
      <c r="AE414" s="32">
        <v>3408316</v>
      </c>
      <c r="AF414" s="32">
        <v>0</v>
      </c>
      <c r="AG414" s="32">
        <v>1145685</v>
      </c>
      <c r="AH414" s="32">
        <v>0</v>
      </c>
      <c r="AI414" s="32">
        <v>0</v>
      </c>
      <c r="AJ414" s="32">
        <v>0</v>
      </c>
      <c r="AK414" s="32">
        <v>0</v>
      </c>
      <c r="AL414" s="32">
        <v>3376276</v>
      </c>
      <c r="AM414" s="32">
        <v>0</v>
      </c>
      <c r="AN414" s="32">
        <v>1137981</v>
      </c>
      <c r="AO414" s="32">
        <v>0</v>
      </c>
      <c r="AP414" s="32">
        <v>0</v>
      </c>
      <c r="AQ414" s="32">
        <v>0</v>
      </c>
      <c r="AR414" s="32">
        <v>0</v>
      </c>
      <c r="AS414" s="32">
        <v>4031092</v>
      </c>
      <c r="AT414" s="32">
        <v>0</v>
      </c>
      <c r="AU414" s="32">
        <v>1143465</v>
      </c>
      <c r="AV414" s="32">
        <v>0</v>
      </c>
      <c r="AW414" s="32">
        <v>0</v>
      </c>
      <c r="AX414" s="32">
        <v>0</v>
      </c>
      <c r="AY414" s="32">
        <v>0</v>
      </c>
      <c r="AZ414" s="32">
        <v>4311773</v>
      </c>
      <c r="BA414" s="32">
        <v>0</v>
      </c>
      <c r="BB414" s="32">
        <v>814807</v>
      </c>
      <c r="BC414" s="32">
        <v>0</v>
      </c>
      <c r="BD414" s="32">
        <v>0</v>
      </c>
      <c r="BE414" s="32">
        <v>0</v>
      </c>
      <c r="BF414" s="32">
        <v>0</v>
      </c>
      <c r="BG414" s="32">
        <v>4365929</v>
      </c>
      <c r="BH414" s="32">
        <v>0</v>
      </c>
      <c r="BI414" s="32">
        <v>885443</v>
      </c>
      <c r="BJ414" s="32">
        <v>0</v>
      </c>
      <c r="BK414" s="32">
        <v>0</v>
      </c>
      <c r="BL414" s="32">
        <v>0</v>
      </c>
      <c r="BM414" s="32">
        <v>0</v>
      </c>
      <c r="BN414" s="32">
        <v>4933802</v>
      </c>
      <c r="BO414" s="32">
        <v>140700</v>
      </c>
      <c r="BP414" s="32">
        <v>872230</v>
      </c>
      <c r="BQ414" s="32">
        <v>0</v>
      </c>
      <c r="BR414" s="32">
        <v>0</v>
      </c>
      <c r="BS414" s="32">
        <v>0</v>
      </c>
      <c r="BT414" s="32">
        <v>0</v>
      </c>
      <c r="BU414" s="32">
        <v>5402312</v>
      </c>
      <c r="BV414" s="32">
        <v>136630</v>
      </c>
      <c r="BW414" s="32">
        <v>888280</v>
      </c>
      <c r="BX414" s="32">
        <v>0</v>
      </c>
      <c r="BY414" s="32">
        <v>0</v>
      </c>
      <c r="BZ414" s="32">
        <v>0</v>
      </c>
      <c r="CA414" s="32">
        <v>0</v>
      </c>
      <c r="CB414" s="32">
        <v>5588989</v>
      </c>
      <c r="CC414" s="32">
        <v>132560</v>
      </c>
      <c r="CD414" s="32">
        <v>881024</v>
      </c>
      <c r="CE414" s="32">
        <v>0</v>
      </c>
      <c r="CF414" s="32">
        <v>0</v>
      </c>
      <c r="CG414" s="32">
        <v>0</v>
      </c>
      <c r="CH414" s="32">
        <v>0</v>
      </c>
      <c r="CI414" s="32">
        <v>5667163</v>
      </c>
      <c r="CJ414" s="32">
        <v>128490</v>
      </c>
      <c r="CK414" s="32">
        <v>883899</v>
      </c>
      <c r="CL414" s="32">
        <v>0</v>
      </c>
      <c r="CO414" s="32">
        <v>0</v>
      </c>
      <c r="CP414" s="32">
        <v>5578282</v>
      </c>
      <c r="CQ414" s="32">
        <v>193252</v>
      </c>
      <c r="CR414" s="32">
        <v>885199</v>
      </c>
      <c r="CS414" s="32">
        <v>0</v>
      </c>
      <c r="CV414" s="32">
        <v>0</v>
      </c>
      <c r="CW414" s="32">
        <v>6209386</v>
      </c>
      <c r="CX414" s="32">
        <v>186369</v>
      </c>
      <c r="CY414" s="32">
        <v>883401</v>
      </c>
      <c r="CZ414" s="32">
        <v>0</v>
      </c>
      <c r="DC414" s="32">
        <v>0</v>
      </c>
      <c r="DD414" s="32">
        <v>6711841</v>
      </c>
      <c r="DE414" s="32">
        <v>191718</v>
      </c>
      <c r="DF414" s="32">
        <v>884510</v>
      </c>
      <c r="DG414" s="32">
        <v>0</v>
      </c>
      <c r="DK414" s="32">
        <v>7527035</v>
      </c>
      <c r="DL414" s="32">
        <v>205062</v>
      </c>
      <c r="DM414" s="32">
        <v>899848</v>
      </c>
      <c r="DN414" s="32">
        <v>0</v>
      </c>
      <c r="DQ414" s="32">
        <v>3272</v>
      </c>
      <c r="DR414" s="32">
        <v>8328512</v>
      </c>
      <c r="DS414" s="32">
        <v>195821</v>
      </c>
      <c r="DT414" s="32">
        <v>882091</v>
      </c>
      <c r="DU414" s="32">
        <v>0</v>
      </c>
      <c r="DX414" s="35"/>
      <c r="DY414" s="36">
        <v>7769466</v>
      </c>
      <c r="DZ414" s="36">
        <v>195820</v>
      </c>
      <c r="EA414" s="38">
        <v>523458</v>
      </c>
      <c r="EB414" s="32">
        <v>0</v>
      </c>
      <c r="EF414" s="32">
        <v>8205574</v>
      </c>
      <c r="EG414" s="32">
        <v>129413</v>
      </c>
      <c r="EH414" s="32">
        <v>523406</v>
      </c>
      <c r="EI414" s="32">
        <v>0</v>
      </c>
      <c r="EM414" s="32">
        <v>8640205</v>
      </c>
      <c r="EN414" s="32">
        <v>104980</v>
      </c>
      <c r="EO414" s="32">
        <v>522060</v>
      </c>
      <c r="EP414" s="32">
        <v>0</v>
      </c>
      <c r="ET414" s="32">
        <v>8454631</v>
      </c>
      <c r="EU414" s="32">
        <v>103320</v>
      </c>
      <c r="EV414" s="32">
        <v>524480</v>
      </c>
      <c r="EW414" s="32">
        <v>0</v>
      </c>
      <c r="FA414" s="32">
        <v>8057275</v>
      </c>
      <c r="FB414" s="32">
        <v>101545</v>
      </c>
      <c r="FC414" s="32">
        <v>525200</v>
      </c>
      <c r="FD414" s="32">
        <v>0</v>
      </c>
      <c r="FH414" s="32">
        <v>7250250</v>
      </c>
      <c r="FI414" s="32">
        <v>105000</v>
      </c>
      <c r="FJ414" s="32"/>
      <c r="FK414" s="32">
        <v>0</v>
      </c>
      <c r="FM414" s="32"/>
      <c r="FO414" s="5">
        <v>7490390</v>
      </c>
      <c r="FP414" s="5">
        <v>100000</v>
      </c>
      <c r="FQ414" s="5">
        <v>0</v>
      </c>
      <c r="FR414" s="5">
        <v>0</v>
      </c>
      <c r="FS414" s="5">
        <v>0</v>
      </c>
      <c r="FT414" s="5">
        <v>0</v>
      </c>
      <c r="FU414" s="5">
        <v>0</v>
      </c>
      <c r="FV414" s="5">
        <v>7350969</v>
      </c>
      <c r="FW414" s="5">
        <v>100000</v>
      </c>
      <c r="FX414" s="5">
        <v>0</v>
      </c>
      <c r="FY414" s="5">
        <v>0</v>
      </c>
      <c r="FZ414" s="5">
        <v>0</v>
      </c>
      <c r="GA414" s="5">
        <v>5000</v>
      </c>
      <c r="GB414" s="5">
        <v>0</v>
      </c>
      <c r="GC414" s="5">
        <v>7399258</v>
      </c>
      <c r="GD414" s="5">
        <v>100000</v>
      </c>
      <c r="GE414" s="5">
        <v>0</v>
      </c>
      <c r="GF414" s="5">
        <v>0</v>
      </c>
      <c r="GG414" s="5">
        <v>0</v>
      </c>
      <c r="GH414" s="5">
        <v>0</v>
      </c>
      <c r="GI414" s="5">
        <v>0</v>
      </c>
      <c r="GJ414" s="5">
        <f>INDEX(Sheet1!$D$2:$D$434,MATCH(Data!B414,Sheet1!$B$2:$B$434,0))</f>
        <v>7537512</v>
      </c>
      <c r="GK414" s="5">
        <f>INDEX(Sheet1!$E$2:$E$434,MATCH(Data!B414,Sheet1!$B$2:$B$434,0))</f>
        <v>100000</v>
      </c>
      <c r="GL414" s="5">
        <f>INDEX(Sheet1!$H$2:$H$434,MATCH(Data!B414,Sheet1!$B$2:$B$434,0))</f>
        <v>0</v>
      </c>
      <c r="GM414" s="5">
        <f>INDEX(Sheet1!$K$2:$K$434,MATCH(Data!B414,Sheet1!$B$2:$B$434,0))</f>
        <v>0</v>
      </c>
      <c r="GN414" s="5">
        <f>INDEX(Sheet1!$F$2:$F$434,MATCH(Data!B414,Sheet1!$B$2:$B$434,0))</f>
        <v>0</v>
      </c>
      <c r="GO414" s="5">
        <f>INDEX(Sheet1!$I$2:$I$434,MATCH(Data!B414,Sheet1!$B$2:$B$434,0))</f>
        <v>0</v>
      </c>
      <c r="GP414" s="5">
        <f>INDEX(Sheet1!$J$2:$J$434,MATCH(Data!B414,Sheet1!$B$2:$B$434,0))</f>
        <v>0</v>
      </c>
      <c r="GQ414" s="5">
        <v>7243210</v>
      </c>
      <c r="GR414" s="5">
        <v>100000</v>
      </c>
      <c r="GS414" s="5">
        <v>0</v>
      </c>
      <c r="GT414" s="5">
        <v>0</v>
      </c>
      <c r="GU414" s="5">
        <v>0</v>
      </c>
      <c r="GV414" s="5">
        <v>2000</v>
      </c>
      <c r="GW414" s="5">
        <v>0</v>
      </c>
    </row>
    <row r="415" spans="1:205" ht="12.75">
      <c r="A415" s="32">
        <v>6354</v>
      </c>
      <c r="B415" s="32" t="s">
        <v>493</v>
      </c>
      <c r="C415" s="32">
        <v>996364</v>
      </c>
      <c r="D415" s="32">
        <v>0</v>
      </c>
      <c r="E415" s="32">
        <v>228488</v>
      </c>
      <c r="F415" s="32">
        <v>0</v>
      </c>
      <c r="G415" s="32">
        <v>0</v>
      </c>
      <c r="H415" s="32">
        <v>0</v>
      </c>
      <c r="I415" s="32">
        <v>0</v>
      </c>
      <c r="J415" s="32">
        <v>902445</v>
      </c>
      <c r="K415" s="32">
        <v>0</v>
      </c>
      <c r="L415" s="32">
        <v>257116</v>
      </c>
      <c r="M415" s="32">
        <v>0</v>
      </c>
      <c r="N415" s="32">
        <v>0</v>
      </c>
      <c r="O415" s="32">
        <v>0</v>
      </c>
      <c r="P415" s="32">
        <v>0</v>
      </c>
      <c r="Q415" s="32">
        <v>823341</v>
      </c>
      <c r="R415" s="32">
        <v>0</v>
      </c>
      <c r="S415" s="32">
        <v>247751</v>
      </c>
      <c r="T415" s="32">
        <v>0</v>
      </c>
      <c r="U415" s="32">
        <v>0</v>
      </c>
      <c r="V415" s="32">
        <v>0</v>
      </c>
      <c r="W415" s="32">
        <v>0</v>
      </c>
      <c r="X415" s="32">
        <v>760515</v>
      </c>
      <c r="Y415" s="32">
        <v>0</v>
      </c>
      <c r="Z415" s="32">
        <v>259901</v>
      </c>
      <c r="AA415" s="32">
        <v>0</v>
      </c>
      <c r="AB415" s="32">
        <v>0</v>
      </c>
      <c r="AC415" s="32">
        <v>0</v>
      </c>
      <c r="AD415" s="32">
        <v>0</v>
      </c>
      <c r="AE415" s="32">
        <v>706059</v>
      </c>
      <c r="AF415" s="32">
        <v>0</v>
      </c>
      <c r="AG415" s="32">
        <v>253546</v>
      </c>
      <c r="AH415" s="32">
        <v>0</v>
      </c>
      <c r="AI415" s="32">
        <v>0</v>
      </c>
      <c r="AJ415" s="32">
        <v>0</v>
      </c>
      <c r="AK415" s="32">
        <v>0</v>
      </c>
      <c r="AL415" s="32">
        <v>756637</v>
      </c>
      <c r="AM415" s="32">
        <v>0</v>
      </c>
      <c r="AN415" s="32">
        <v>241990</v>
      </c>
      <c r="AO415" s="32">
        <v>0</v>
      </c>
      <c r="AP415" s="32">
        <v>0</v>
      </c>
      <c r="AQ415" s="32">
        <v>0</v>
      </c>
      <c r="AR415" s="32">
        <v>0</v>
      </c>
      <c r="AS415" s="32">
        <v>799191</v>
      </c>
      <c r="AT415" s="32">
        <v>0</v>
      </c>
      <c r="AU415" s="32">
        <v>256328</v>
      </c>
      <c r="AV415" s="32">
        <v>0</v>
      </c>
      <c r="AW415" s="32">
        <v>0</v>
      </c>
      <c r="AX415" s="32">
        <v>0</v>
      </c>
      <c r="AY415" s="32">
        <v>0</v>
      </c>
      <c r="AZ415" s="32">
        <v>819222</v>
      </c>
      <c r="BA415" s="32">
        <v>0</v>
      </c>
      <c r="BB415" s="32">
        <v>272466</v>
      </c>
      <c r="BC415" s="32">
        <v>0</v>
      </c>
      <c r="BD415" s="32">
        <v>0</v>
      </c>
      <c r="BE415" s="32">
        <v>0</v>
      </c>
      <c r="BF415" s="32">
        <v>0</v>
      </c>
      <c r="BG415" s="32">
        <v>803205</v>
      </c>
      <c r="BH415" s="32">
        <v>0</v>
      </c>
      <c r="BI415" s="32">
        <v>261838</v>
      </c>
      <c r="BJ415" s="32">
        <v>0</v>
      </c>
      <c r="BK415" s="32">
        <v>0</v>
      </c>
      <c r="BL415" s="32">
        <v>0</v>
      </c>
      <c r="BM415" s="32">
        <v>0</v>
      </c>
      <c r="BN415" s="32">
        <v>948017</v>
      </c>
      <c r="BO415" s="32">
        <v>0</v>
      </c>
      <c r="BP415" s="32">
        <v>246520</v>
      </c>
      <c r="BQ415" s="32">
        <v>0</v>
      </c>
      <c r="BR415" s="32">
        <v>0</v>
      </c>
      <c r="BS415" s="32">
        <v>0</v>
      </c>
      <c r="BT415" s="32">
        <v>0</v>
      </c>
      <c r="BU415" s="32">
        <v>971223</v>
      </c>
      <c r="BV415" s="32">
        <v>0</v>
      </c>
      <c r="BW415" s="32">
        <v>234295</v>
      </c>
      <c r="BX415" s="32">
        <v>0</v>
      </c>
      <c r="BY415" s="32">
        <v>0</v>
      </c>
      <c r="BZ415" s="32">
        <v>0</v>
      </c>
      <c r="CA415" s="32">
        <v>0</v>
      </c>
      <c r="CB415" s="32">
        <v>995942</v>
      </c>
      <c r="CC415" s="32">
        <v>0</v>
      </c>
      <c r="CD415" s="32">
        <v>252200</v>
      </c>
      <c r="CE415" s="32">
        <v>0</v>
      </c>
      <c r="CF415" s="32">
        <v>0</v>
      </c>
      <c r="CG415" s="32">
        <v>14791</v>
      </c>
      <c r="CH415" s="32">
        <v>0</v>
      </c>
      <c r="CI415" s="32">
        <v>842391</v>
      </c>
      <c r="CJ415" s="32">
        <v>15562</v>
      </c>
      <c r="CK415" s="32">
        <v>213840</v>
      </c>
      <c r="CL415" s="32">
        <v>0</v>
      </c>
      <c r="CN415" s="32">
        <v>18836</v>
      </c>
      <c r="CO415" s="32">
        <v>0</v>
      </c>
      <c r="CP415" s="32">
        <v>817280</v>
      </c>
      <c r="CQ415" s="32">
        <v>15562</v>
      </c>
      <c r="CR415" s="32">
        <v>226750</v>
      </c>
      <c r="CS415" s="32">
        <v>0</v>
      </c>
      <c r="CU415" s="32">
        <v>71507</v>
      </c>
      <c r="CV415" s="32">
        <v>0</v>
      </c>
      <c r="CW415" s="32">
        <v>997437</v>
      </c>
      <c r="CX415" s="32">
        <v>15562</v>
      </c>
      <c r="CY415" s="32">
        <v>217838</v>
      </c>
      <c r="CZ415" s="32">
        <v>0</v>
      </c>
      <c r="DC415" s="32">
        <v>0</v>
      </c>
      <c r="DD415" s="32">
        <v>1288267</v>
      </c>
      <c r="DE415" s="32">
        <v>29098</v>
      </c>
      <c r="DF415" s="32">
        <v>229647</v>
      </c>
      <c r="DG415" s="32">
        <v>0</v>
      </c>
      <c r="DI415" s="32">
        <v>26588</v>
      </c>
      <c r="DK415" s="32">
        <v>1356678</v>
      </c>
      <c r="DL415" s="32">
        <v>29098</v>
      </c>
      <c r="DM415" s="32">
        <v>240447</v>
      </c>
      <c r="DN415" s="32">
        <v>0</v>
      </c>
      <c r="DP415" s="32">
        <v>46385</v>
      </c>
      <c r="DR415" s="32">
        <v>1715260</v>
      </c>
      <c r="DS415" s="32">
        <v>29098</v>
      </c>
      <c r="DT415" s="32">
        <v>10217</v>
      </c>
      <c r="DU415" s="32">
        <v>0</v>
      </c>
      <c r="DW415" s="32">
        <v>47009</v>
      </c>
      <c r="DX415" s="35"/>
      <c r="DY415" s="36">
        <v>1700365</v>
      </c>
      <c r="DZ415" s="36">
        <v>29098</v>
      </c>
      <c r="EA415" s="38">
        <v>10217</v>
      </c>
      <c r="EB415" s="32">
        <v>0</v>
      </c>
      <c r="ED415" s="32">
        <v>48142</v>
      </c>
      <c r="EF415" s="32">
        <v>1850919</v>
      </c>
      <c r="EG415" s="32">
        <v>29098</v>
      </c>
      <c r="EH415" s="32">
        <v>10217</v>
      </c>
      <c r="EI415" s="32">
        <v>0</v>
      </c>
      <c r="EK415" s="32">
        <v>48142</v>
      </c>
      <c r="EM415" s="32">
        <v>1785869</v>
      </c>
      <c r="EN415" s="32">
        <v>29098</v>
      </c>
      <c r="EO415" s="32">
        <v>10217</v>
      </c>
      <c r="EP415" s="32">
        <v>0</v>
      </c>
      <c r="ER415" s="32">
        <v>48142</v>
      </c>
      <c r="ET415" s="32">
        <v>1735913</v>
      </c>
      <c r="EU415" s="32">
        <v>38270</v>
      </c>
      <c r="EV415" s="32">
        <v>7126</v>
      </c>
      <c r="EW415" s="32">
        <v>0</v>
      </c>
      <c r="EY415" s="32">
        <v>48149</v>
      </c>
      <c r="FA415" s="32">
        <v>1820672</v>
      </c>
      <c r="FB415" s="32">
        <v>38270</v>
      </c>
      <c r="FC415" s="32">
        <v>114126</v>
      </c>
      <c r="FD415" s="32">
        <v>0</v>
      </c>
      <c r="FF415" s="32">
        <v>48149</v>
      </c>
      <c r="FH415" s="32">
        <v>1692211</v>
      </c>
      <c r="FI415" s="32">
        <v>38270</v>
      </c>
      <c r="FJ415" s="32">
        <v>114126</v>
      </c>
      <c r="FK415" s="32">
        <v>0</v>
      </c>
      <c r="FL415" s="32"/>
      <c r="FM415" s="32">
        <v>48149</v>
      </c>
      <c r="FO415" s="5">
        <v>1756886</v>
      </c>
      <c r="FP415" s="5">
        <v>51846</v>
      </c>
      <c r="FQ415" s="5">
        <v>115180</v>
      </c>
      <c r="FR415" s="5">
        <v>0</v>
      </c>
      <c r="FS415" s="5">
        <v>0</v>
      </c>
      <c r="FT415" s="5">
        <v>48149</v>
      </c>
      <c r="FU415" s="5">
        <v>0</v>
      </c>
      <c r="FV415" s="5">
        <v>1922310</v>
      </c>
      <c r="FW415" s="5">
        <v>30000</v>
      </c>
      <c r="FX415" s="5">
        <v>115180</v>
      </c>
      <c r="FY415" s="5">
        <v>0</v>
      </c>
      <c r="FZ415" s="5">
        <v>0</v>
      </c>
      <c r="GA415" s="5">
        <v>48000</v>
      </c>
      <c r="GB415" s="5">
        <v>0</v>
      </c>
      <c r="GC415" s="5">
        <v>1792347</v>
      </c>
      <c r="GD415" s="5">
        <v>54744</v>
      </c>
      <c r="GE415" s="5">
        <v>107122</v>
      </c>
      <c r="GF415" s="5">
        <v>0</v>
      </c>
      <c r="GG415" s="5">
        <v>0</v>
      </c>
      <c r="GH415" s="5">
        <v>48000</v>
      </c>
      <c r="GI415" s="5">
        <v>0</v>
      </c>
      <c r="GJ415" s="5">
        <f>INDEX(Sheet1!$D$2:$D$434,MATCH(Data!B415,Sheet1!$B$2:$B$434,0))</f>
        <v>1029089</v>
      </c>
      <c r="GK415" s="5">
        <f>INDEX(Sheet1!$E$2:$E$434,MATCH(Data!B415,Sheet1!$B$2:$B$434,0))</f>
        <v>24734</v>
      </c>
      <c r="GL415" s="5">
        <f>INDEX(Sheet1!$H$2:$H$434,MATCH(Data!B415,Sheet1!$B$2:$B$434,0))</f>
        <v>0</v>
      </c>
      <c r="GM415" s="5">
        <f>INDEX(Sheet1!$K$2:$K$434,MATCH(Data!B415,Sheet1!$B$2:$B$434,0))</f>
        <v>0</v>
      </c>
      <c r="GN415" s="5">
        <f>INDEX(Sheet1!$F$2:$F$434,MATCH(Data!B415,Sheet1!$B$2:$B$434,0))</f>
        <v>0</v>
      </c>
      <c r="GO415" s="5">
        <f>INDEX(Sheet1!$I$2:$I$434,MATCH(Data!B415,Sheet1!$B$2:$B$434,0))</f>
        <v>67979</v>
      </c>
      <c r="GP415" s="5">
        <f>INDEX(Sheet1!$J$2:$J$434,MATCH(Data!B415,Sheet1!$B$2:$B$434,0))</f>
        <v>0</v>
      </c>
      <c r="GQ415" s="5">
        <v>1942801</v>
      </c>
      <c r="GR415" s="5">
        <v>62123</v>
      </c>
      <c r="GS415" s="5">
        <v>56888</v>
      </c>
      <c r="GT415" s="5">
        <v>0</v>
      </c>
      <c r="GU415" s="5">
        <v>0</v>
      </c>
      <c r="GV415" s="5">
        <v>20000</v>
      </c>
      <c r="GW415" s="5">
        <v>0</v>
      </c>
    </row>
    <row r="416" spans="1:205" ht="12.75">
      <c r="A416" s="32">
        <v>6384</v>
      </c>
      <c r="B416" s="32" t="s">
        <v>494</v>
      </c>
      <c r="C416" s="32">
        <v>3629844</v>
      </c>
      <c r="D416" s="32">
        <v>0</v>
      </c>
      <c r="E416" s="32">
        <v>501365</v>
      </c>
      <c r="F416" s="32">
        <v>0</v>
      </c>
      <c r="G416" s="32">
        <v>0</v>
      </c>
      <c r="H416" s="32">
        <v>0</v>
      </c>
      <c r="I416" s="32">
        <v>0</v>
      </c>
      <c r="J416" s="32">
        <v>3603210</v>
      </c>
      <c r="K416" s="32">
        <v>0</v>
      </c>
      <c r="L416" s="32">
        <v>561790</v>
      </c>
      <c r="M416" s="32">
        <v>0</v>
      </c>
      <c r="N416" s="32">
        <v>0</v>
      </c>
      <c r="O416" s="32">
        <v>0</v>
      </c>
      <c r="P416" s="32">
        <v>0</v>
      </c>
      <c r="Q416" s="32">
        <v>3142505</v>
      </c>
      <c r="R416" s="32">
        <v>0</v>
      </c>
      <c r="S416" s="32">
        <v>416207.65</v>
      </c>
      <c r="T416" s="32">
        <v>0</v>
      </c>
      <c r="U416" s="32">
        <v>0</v>
      </c>
      <c r="V416" s="32">
        <v>0</v>
      </c>
      <c r="W416" s="32">
        <v>0</v>
      </c>
      <c r="X416" s="32">
        <v>2652256</v>
      </c>
      <c r="Y416" s="32">
        <v>0</v>
      </c>
      <c r="Z416" s="32">
        <v>543762</v>
      </c>
      <c r="AA416" s="32">
        <v>0</v>
      </c>
      <c r="AB416" s="32">
        <v>0</v>
      </c>
      <c r="AC416" s="32">
        <v>0</v>
      </c>
      <c r="AD416" s="32">
        <v>1631</v>
      </c>
      <c r="AE416" s="32">
        <v>2488596</v>
      </c>
      <c r="AF416" s="32">
        <v>54373</v>
      </c>
      <c r="AG416" s="32">
        <v>488383</v>
      </c>
      <c r="AH416" s="32">
        <v>0</v>
      </c>
      <c r="AI416" s="32">
        <v>0</v>
      </c>
      <c r="AJ416" s="32">
        <v>0</v>
      </c>
      <c r="AK416" s="32">
        <v>570</v>
      </c>
      <c r="AL416" s="32">
        <v>2739557</v>
      </c>
      <c r="AM416" s="32">
        <v>88033</v>
      </c>
      <c r="AN416" s="32">
        <v>425473</v>
      </c>
      <c r="AO416" s="32">
        <v>0</v>
      </c>
      <c r="AP416" s="32">
        <v>0</v>
      </c>
      <c r="AQ416" s="32">
        <v>0</v>
      </c>
      <c r="AR416" s="32">
        <v>1361</v>
      </c>
      <c r="AS416" s="32">
        <v>2832938.47</v>
      </c>
      <c r="AT416" s="32">
        <v>88033.28</v>
      </c>
      <c r="AU416" s="32">
        <v>483341.25</v>
      </c>
      <c r="AV416" s="32">
        <v>0</v>
      </c>
      <c r="AW416" s="32">
        <v>0</v>
      </c>
      <c r="AX416" s="32">
        <v>0</v>
      </c>
      <c r="AY416" s="32">
        <v>130</v>
      </c>
      <c r="AZ416" s="32">
        <v>3416524</v>
      </c>
      <c r="BA416" s="32">
        <v>85676</v>
      </c>
      <c r="BB416" s="32">
        <v>777229</v>
      </c>
      <c r="BC416" s="32">
        <v>0</v>
      </c>
      <c r="BD416" s="32">
        <v>0</v>
      </c>
      <c r="BE416" s="32">
        <v>0</v>
      </c>
      <c r="BF416" s="32">
        <v>0</v>
      </c>
      <c r="BG416" s="32">
        <v>3312819</v>
      </c>
      <c r="BH416" s="32">
        <v>85676</v>
      </c>
      <c r="BI416" s="32">
        <v>473542</v>
      </c>
      <c r="BJ416" s="32">
        <v>0</v>
      </c>
      <c r="BK416" s="32">
        <v>0</v>
      </c>
      <c r="BL416" s="32">
        <v>0</v>
      </c>
      <c r="BM416" s="32">
        <v>0</v>
      </c>
      <c r="BN416" s="32">
        <v>3451620</v>
      </c>
      <c r="BO416" s="32">
        <v>31303</v>
      </c>
      <c r="BP416" s="32">
        <v>454681</v>
      </c>
      <c r="BQ416" s="32">
        <v>0</v>
      </c>
      <c r="BR416" s="32">
        <v>0</v>
      </c>
      <c r="BS416" s="32">
        <v>0</v>
      </c>
      <c r="BT416" s="32">
        <v>0</v>
      </c>
      <c r="BU416" s="32">
        <v>3133938</v>
      </c>
      <c r="BV416" s="32">
        <v>31303</v>
      </c>
      <c r="BW416" s="32">
        <v>437110</v>
      </c>
      <c r="BX416" s="32">
        <v>0</v>
      </c>
      <c r="BY416" s="32">
        <v>0</v>
      </c>
      <c r="BZ416" s="32">
        <v>0</v>
      </c>
      <c r="CA416" s="32">
        <v>0</v>
      </c>
      <c r="CB416" s="32">
        <v>3461618</v>
      </c>
      <c r="CC416" s="32">
        <v>0</v>
      </c>
      <c r="CD416" s="32">
        <v>444560</v>
      </c>
      <c r="CE416" s="32">
        <v>0</v>
      </c>
      <c r="CF416" s="32">
        <v>0</v>
      </c>
      <c r="CG416" s="32">
        <v>0</v>
      </c>
      <c r="CH416" s="32">
        <v>0</v>
      </c>
      <c r="CI416" s="32">
        <v>3427167</v>
      </c>
      <c r="CK416" s="32">
        <v>451935</v>
      </c>
      <c r="CL416" s="32">
        <v>0</v>
      </c>
      <c r="CO416" s="32">
        <v>0</v>
      </c>
      <c r="CP416" s="32">
        <v>3685525</v>
      </c>
      <c r="CR416" s="32">
        <v>439560</v>
      </c>
      <c r="CS416" s="32">
        <v>0</v>
      </c>
      <c r="CV416" s="32">
        <v>0</v>
      </c>
      <c r="CW416" s="32">
        <v>4117999</v>
      </c>
      <c r="CY416" s="32">
        <v>437373</v>
      </c>
      <c r="CZ416" s="32">
        <v>0</v>
      </c>
      <c r="DC416" s="32">
        <v>2082</v>
      </c>
      <c r="DD416" s="32">
        <v>4148308</v>
      </c>
      <c r="DF416" s="32">
        <v>410000</v>
      </c>
      <c r="DG416" s="32">
        <v>0</v>
      </c>
      <c r="DI416" s="32">
        <v>15000</v>
      </c>
      <c r="DJ416" s="32">
        <v>929</v>
      </c>
      <c r="DK416" s="32">
        <v>4790817</v>
      </c>
      <c r="DM416" s="32">
        <v>441000</v>
      </c>
      <c r="DN416" s="32">
        <v>0</v>
      </c>
      <c r="DP416" s="32">
        <v>15000</v>
      </c>
      <c r="DQ416" s="32">
        <v>534</v>
      </c>
      <c r="DR416" s="32">
        <v>4744295</v>
      </c>
      <c r="DU416" s="32">
        <v>0</v>
      </c>
      <c r="DX416" s="38">
        <v>200</v>
      </c>
      <c r="DY416" s="36">
        <v>4534602</v>
      </c>
      <c r="DZ416" s="37"/>
      <c r="EA416" s="35"/>
      <c r="EB416" s="32">
        <v>0</v>
      </c>
      <c r="EC416" s="32">
        <v>40000</v>
      </c>
      <c r="ED416" s="32">
        <v>25000</v>
      </c>
      <c r="EF416" s="32">
        <v>4919002</v>
      </c>
      <c r="EI416" s="32">
        <v>0</v>
      </c>
      <c r="EJ416" s="32">
        <v>100000</v>
      </c>
      <c r="EK416" s="32">
        <v>6000</v>
      </c>
      <c r="EM416" s="32">
        <v>5020161</v>
      </c>
      <c r="EP416" s="32">
        <v>0</v>
      </c>
      <c r="EQ416" s="32">
        <v>100000</v>
      </c>
      <c r="ER416" s="32">
        <v>15000</v>
      </c>
      <c r="ET416" s="32">
        <v>4866171</v>
      </c>
      <c r="EW416" s="32">
        <v>0</v>
      </c>
      <c r="EX416" s="32">
        <v>100000</v>
      </c>
      <c r="EY416" s="32">
        <v>15000</v>
      </c>
      <c r="FA416" s="32">
        <v>4927682</v>
      </c>
      <c r="FD416" s="32">
        <v>0</v>
      </c>
      <c r="FE416" s="32">
        <v>100000</v>
      </c>
      <c r="FF416" s="32">
        <v>15000</v>
      </c>
      <c r="FH416" s="32">
        <v>4691183</v>
      </c>
      <c r="FK416" s="32">
        <v>0</v>
      </c>
      <c r="FL416" s="32">
        <v>100000</v>
      </c>
      <c r="FM416" s="32">
        <v>15000</v>
      </c>
      <c r="FO416" s="5">
        <v>4658031</v>
      </c>
      <c r="FP416" s="5">
        <v>0</v>
      </c>
      <c r="FQ416" s="5">
        <v>1672378</v>
      </c>
      <c r="FR416" s="5">
        <v>0</v>
      </c>
      <c r="FS416" s="5">
        <v>100000</v>
      </c>
      <c r="FT416" s="5">
        <v>10000</v>
      </c>
      <c r="FU416" s="5">
        <v>0</v>
      </c>
      <c r="FV416" s="5">
        <v>5031523</v>
      </c>
      <c r="FW416" s="5">
        <v>0</v>
      </c>
      <c r="FX416" s="5">
        <v>1404622</v>
      </c>
      <c r="FY416" s="5">
        <v>0</v>
      </c>
      <c r="FZ416" s="5">
        <v>100000</v>
      </c>
      <c r="GA416" s="5">
        <v>40000</v>
      </c>
      <c r="GB416" s="5">
        <v>0</v>
      </c>
      <c r="GC416" s="5">
        <v>4648038</v>
      </c>
      <c r="GD416" s="5">
        <v>0</v>
      </c>
      <c r="GE416" s="5">
        <v>2108347</v>
      </c>
      <c r="GF416" s="5">
        <v>0</v>
      </c>
      <c r="GG416" s="5">
        <v>50000</v>
      </c>
      <c r="GH416" s="5">
        <v>40000</v>
      </c>
      <c r="GI416" s="5">
        <v>0</v>
      </c>
      <c r="GJ416" s="5">
        <f>INDEX(Sheet1!$D$2:$D$434,MATCH(Data!B416,Sheet1!$B$2:$B$434,0))</f>
        <v>4746281</v>
      </c>
      <c r="GK416" s="5">
        <f>INDEX(Sheet1!$E$2:$E$434,MATCH(Data!B416,Sheet1!$B$2:$B$434,0))</f>
        <v>0</v>
      </c>
      <c r="GL416" s="5">
        <f>INDEX(Sheet1!$H$2:$H$434,MATCH(Data!B416,Sheet1!$B$2:$B$434,0))</f>
        <v>2151672</v>
      </c>
      <c r="GM416" s="5">
        <f>INDEX(Sheet1!$K$2:$K$434,MATCH(Data!B416,Sheet1!$B$2:$B$434,0))</f>
        <v>0</v>
      </c>
      <c r="GN416" s="5">
        <f>INDEX(Sheet1!$F$2:$F$434,MATCH(Data!B416,Sheet1!$B$2:$B$434,0))</f>
        <v>50000</v>
      </c>
      <c r="GO416" s="5">
        <f>INDEX(Sheet1!$I$2:$I$434,MATCH(Data!B416,Sheet1!$B$2:$B$434,0))</f>
        <v>92000</v>
      </c>
      <c r="GP416" s="5">
        <f>INDEX(Sheet1!$J$2:$J$434,MATCH(Data!B416,Sheet1!$B$2:$B$434,0))</f>
        <v>0</v>
      </c>
      <c r="GQ416" s="5">
        <v>4606141</v>
      </c>
      <c r="GR416" s="5">
        <v>0</v>
      </c>
      <c r="GS416" s="5">
        <v>2361609</v>
      </c>
      <c r="GT416" s="5">
        <v>0</v>
      </c>
      <c r="GU416" s="5">
        <v>100000</v>
      </c>
      <c r="GV416" s="5">
        <v>489964</v>
      </c>
      <c r="GW416" s="5">
        <v>0</v>
      </c>
    </row>
    <row r="417" spans="1:205" ht="12.75">
      <c r="A417" s="32">
        <v>6410</v>
      </c>
      <c r="B417" s="32" t="s">
        <v>495</v>
      </c>
      <c r="C417" s="32">
        <v>832543</v>
      </c>
      <c r="D417" s="32">
        <v>0</v>
      </c>
      <c r="E417" s="32">
        <v>130611</v>
      </c>
      <c r="F417" s="32">
        <v>0</v>
      </c>
      <c r="G417" s="32">
        <v>0</v>
      </c>
      <c r="H417" s="32">
        <v>0</v>
      </c>
      <c r="I417" s="32">
        <v>0</v>
      </c>
      <c r="J417" s="32">
        <v>859943</v>
      </c>
      <c r="K417" s="32">
        <v>0</v>
      </c>
      <c r="L417" s="32">
        <v>66148.28</v>
      </c>
      <c r="M417" s="32">
        <v>0</v>
      </c>
      <c r="N417" s="32">
        <v>0</v>
      </c>
      <c r="O417" s="32">
        <v>0</v>
      </c>
      <c r="P417" s="32">
        <v>0</v>
      </c>
      <c r="Q417" s="32">
        <v>845023</v>
      </c>
      <c r="R417" s="32">
        <v>0</v>
      </c>
      <c r="S417" s="32">
        <v>33772.04</v>
      </c>
      <c r="T417" s="32">
        <v>0</v>
      </c>
      <c r="U417" s="32">
        <v>0</v>
      </c>
      <c r="V417" s="32">
        <v>0</v>
      </c>
      <c r="W417" s="32">
        <v>0</v>
      </c>
      <c r="X417" s="32">
        <v>780132</v>
      </c>
      <c r="Y417" s="32">
        <v>0</v>
      </c>
      <c r="Z417" s="32">
        <v>33562</v>
      </c>
      <c r="AA417" s="32">
        <v>0</v>
      </c>
      <c r="AB417" s="32">
        <v>0</v>
      </c>
      <c r="AC417" s="32">
        <v>0</v>
      </c>
      <c r="AD417" s="32">
        <v>0</v>
      </c>
      <c r="AE417" s="32">
        <v>822061</v>
      </c>
      <c r="AF417" s="32">
        <v>0</v>
      </c>
      <c r="AG417" s="32">
        <v>33355</v>
      </c>
      <c r="AH417" s="32">
        <v>0</v>
      </c>
      <c r="AI417" s="32">
        <v>0</v>
      </c>
      <c r="AJ417" s="32">
        <v>0</v>
      </c>
      <c r="AK417" s="32">
        <v>0</v>
      </c>
      <c r="AL417" s="32">
        <v>945427</v>
      </c>
      <c r="AM417" s="32">
        <v>0</v>
      </c>
      <c r="AN417" s="32">
        <v>33149</v>
      </c>
      <c r="AO417" s="32">
        <v>0</v>
      </c>
      <c r="AP417" s="32">
        <v>0</v>
      </c>
      <c r="AQ417" s="32">
        <v>0</v>
      </c>
      <c r="AR417" s="32">
        <v>0</v>
      </c>
      <c r="AS417" s="32">
        <v>1106414</v>
      </c>
      <c r="AT417" s="32">
        <v>0</v>
      </c>
      <c r="AU417" s="32">
        <v>32945</v>
      </c>
      <c r="AV417" s="32">
        <v>0</v>
      </c>
      <c r="AW417" s="32">
        <v>0</v>
      </c>
      <c r="AX417" s="32">
        <v>0</v>
      </c>
      <c r="AY417" s="32">
        <v>0</v>
      </c>
      <c r="AZ417" s="32">
        <v>1233887</v>
      </c>
      <c r="BA417" s="32">
        <v>0</v>
      </c>
      <c r="BB417" s="32">
        <v>32737</v>
      </c>
      <c r="BC417" s="32">
        <v>0</v>
      </c>
      <c r="BD417" s="32">
        <v>0</v>
      </c>
      <c r="BE417" s="32">
        <v>0</v>
      </c>
      <c r="BF417" s="32">
        <v>308</v>
      </c>
      <c r="BG417" s="32">
        <v>1329329</v>
      </c>
      <c r="BH417" s="32">
        <v>0</v>
      </c>
      <c r="BI417" s="32">
        <v>32530</v>
      </c>
      <c r="BJ417" s="32">
        <v>0</v>
      </c>
      <c r="BK417" s="32">
        <v>0</v>
      </c>
      <c r="BL417" s="32">
        <v>0</v>
      </c>
      <c r="BM417" s="32">
        <v>0</v>
      </c>
      <c r="BN417" s="32">
        <v>1292919</v>
      </c>
      <c r="BO417" s="32">
        <v>0</v>
      </c>
      <c r="BP417" s="32">
        <v>32323</v>
      </c>
      <c r="BQ417" s="32">
        <v>0</v>
      </c>
      <c r="BR417" s="32">
        <v>0</v>
      </c>
      <c r="BS417" s="32">
        <v>0</v>
      </c>
      <c r="BT417" s="32">
        <v>0</v>
      </c>
      <c r="BU417" s="32">
        <v>1457750</v>
      </c>
      <c r="BV417" s="32">
        <v>0</v>
      </c>
      <c r="BW417" s="32">
        <v>7979</v>
      </c>
      <c r="BX417" s="32">
        <v>0</v>
      </c>
      <c r="BY417" s="32">
        <v>0</v>
      </c>
      <c r="BZ417" s="32">
        <v>0</v>
      </c>
      <c r="CA417" s="32">
        <v>49254</v>
      </c>
      <c r="CB417" s="32">
        <v>1549154</v>
      </c>
      <c r="CC417" s="32">
        <v>0</v>
      </c>
      <c r="CD417" s="32">
        <v>0</v>
      </c>
      <c r="CE417" s="32">
        <v>0</v>
      </c>
      <c r="CF417" s="32">
        <v>0</v>
      </c>
      <c r="CG417" s="32">
        <v>0</v>
      </c>
      <c r="CH417" s="32">
        <v>39582</v>
      </c>
      <c r="CI417" s="32">
        <v>1531112</v>
      </c>
      <c r="CL417" s="32">
        <v>0</v>
      </c>
      <c r="CO417" s="32">
        <v>0</v>
      </c>
      <c r="CP417" s="32">
        <v>1512563</v>
      </c>
      <c r="CR417" s="32">
        <v>69071</v>
      </c>
      <c r="CS417" s="32">
        <v>0</v>
      </c>
      <c r="CV417" s="32">
        <v>400</v>
      </c>
      <c r="CW417" s="32">
        <v>1566275</v>
      </c>
      <c r="CY417" s="32">
        <v>69071</v>
      </c>
      <c r="CZ417" s="32">
        <v>0</v>
      </c>
      <c r="DB417" s="32">
        <v>36000</v>
      </c>
      <c r="DC417" s="32">
        <v>0</v>
      </c>
      <c r="DD417" s="32">
        <v>2148749</v>
      </c>
      <c r="DF417" s="32">
        <v>69071</v>
      </c>
      <c r="DG417" s="32">
        <v>0</v>
      </c>
      <c r="DI417" s="32">
        <v>20000</v>
      </c>
      <c r="DK417" s="32">
        <v>2263705</v>
      </c>
      <c r="DM417" s="32">
        <v>69071</v>
      </c>
      <c r="DN417" s="32">
        <v>0</v>
      </c>
      <c r="DP417" s="32">
        <v>8000</v>
      </c>
      <c r="DX417" s="35"/>
      <c r="DY417" s="39"/>
      <c r="DZ417" s="39"/>
      <c r="EA417" s="35"/>
      <c r="FH417" s="32"/>
      <c r="FI417" s="32"/>
      <c r="FJ417" s="32"/>
      <c r="FK417" s="32"/>
      <c r="FM417" s="32"/>
      <c r="GC417" s="5" t="s">
        <v>673</v>
      </c>
      <c r="GD417" s="5" t="s">
        <v>673</v>
      </c>
      <c r="GE417" s="5" t="s">
        <v>673</v>
      </c>
      <c r="GF417" s="5" t="s">
        <v>673</v>
      </c>
      <c r="GG417" s="5" t="s">
        <v>673</v>
      </c>
      <c r="GH417" s="5" t="s">
        <v>673</v>
      </c>
      <c r="GI417" s="5" t="s">
        <v>673</v>
      </c>
      <c r="GQ417" s="5">
        <v>0</v>
      </c>
      <c r="GR417" s="5">
        <v>0</v>
      </c>
      <c r="GS417" s="5">
        <v>0</v>
      </c>
      <c r="GT417" s="5">
        <v>0</v>
      </c>
      <c r="GU417" s="5">
        <v>0</v>
      </c>
      <c r="GV417" s="5">
        <v>0</v>
      </c>
      <c r="GW417" s="5">
        <v>0</v>
      </c>
    </row>
    <row r="418" spans="1:205" ht="12.75">
      <c r="A418" s="32">
        <v>6412</v>
      </c>
      <c r="B418" s="32" t="s">
        <v>496</v>
      </c>
      <c r="C418" s="32">
        <v>1769491</v>
      </c>
      <c r="D418" s="32">
        <v>0</v>
      </c>
      <c r="E418" s="32">
        <v>195286</v>
      </c>
      <c r="F418" s="32">
        <v>0</v>
      </c>
      <c r="G418" s="32">
        <v>0</v>
      </c>
      <c r="H418" s="32">
        <v>0</v>
      </c>
      <c r="I418" s="32">
        <v>0</v>
      </c>
      <c r="J418" s="32">
        <v>1658531.7</v>
      </c>
      <c r="K418" s="32">
        <v>7093.98</v>
      </c>
      <c r="L418" s="32">
        <v>255737.02</v>
      </c>
      <c r="M418" s="32">
        <v>0</v>
      </c>
      <c r="N418" s="32">
        <v>0</v>
      </c>
      <c r="O418" s="32">
        <v>0</v>
      </c>
      <c r="P418" s="32">
        <v>0</v>
      </c>
      <c r="Q418" s="32">
        <v>1605351.3</v>
      </c>
      <c r="R418" s="32">
        <v>22342.62</v>
      </c>
      <c r="S418" s="32">
        <v>259205.89</v>
      </c>
      <c r="T418" s="32">
        <v>0</v>
      </c>
      <c r="U418" s="32">
        <v>0</v>
      </c>
      <c r="V418" s="32">
        <v>0</v>
      </c>
      <c r="W418" s="32">
        <v>0</v>
      </c>
      <c r="X418" s="32">
        <v>1105542</v>
      </c>
      <c r="Y418" s="32">
        <v>22436</v>
      </c>
      <c r="Z418" s="32">
        <v>537426</v>
      </c>
      <c r="AA418" s="32">
        <v>0</v>
      </c>
      <c r="AB418" s="32">
        <v>0</v>
      </c>
      <c r="AC418" s="32">
        <v>0</v>
      </c>
      <c r="AD418" s="32">
        <v>0</v>
      </c>
      <c r="AE418" s="32">
        <v>954668</v>
      </c>
      <c r="AF418" s="32">
        <v>22436</v>
      </c>
      <c r="AG418" s="32">
        <v>537564</v>
      </c>
      <c r="AH418" s="32">
        <v>0</v>
      </c>
      <c r="AI418" s="32">
        <v>0</v>
      </c>
      <c r="AJ418" s="32">
        <v>0</v>
      </c>
      <c r="AK418" s="32">
        <v>0</v>
      </c>
      <c r="AL418" s="32">
        <v>1236328</v>
      </c>
      <c r="AM418" s="32">
        <v>22436</v>
      </c>
      <c r="AN418" s="32">
        <v>423705</v>
      </c>
      <c r="AO418" s="32">
        <v>0</v>
      </c>
      <c r="AP418" s="32">
        <v>0</v>
      </c>
      <c r="AQ418" s="32">
        <v>0</v>
      </c>
      <c r="AR418" s="32">
        <v>0</v>
      </c>
      <c r="AS418" s="32">
        <v>1117803</v>
      </c>
      <c r="AT418" s="32">
        <v>0</v>
      </c>
      <c r="AU418" s="32">
        <v>549043</v>
      </c>
      <c r="AV418" s="32">
        <v>0</v>
      </c>
      <c r="AW418" s="32">
        <v>0</v>
      </c>
      <c r="AX418" s="32">
        <v>0</v>
      </c>
      <c r="AY418" s="32">
        <v>0</v>
      </c>
      <c r="AZ418" s="32">
        <v>1171619</v>
      </c>
      <c r="BA418" s="32">
        <v>0</v>
      </c>
      <c r="BB418" s="32">
        <v>548895</v>
      </c>
      <c r="BC418" s="32">
        <v>0</v>
      </c>
      <c r="BD418" s="32">
        <v>0</v>
      </c>
      <c r="BE418" s="32">
        <v>0</v>
      </c>
      <c r="BF418" s="32">
        <v>0</v>
      </c>
      <c r="BG418" s="32">
        <v>1313334</v>
      </c>
      <c r="BH418" s="32">
        <v>0</v>
      </c>
      <c r="BI418" s="32">
        <v>536000</v>
      </c>
      <c r="BJ418" s="32">
        <v>0</v>
      </c>
      <c r="BK418" s="32">
        <v>0</v>
      </c>
      <c r="BL418" s="32">
        <v>7200</v>
      </c>
      <c r="BM418" s="32">
        <v>0</v>
      </c>
      <c r="BN418" s="32">
        <v>1257484</v>
      </c>
      <c r="BO418" s="32">
        <v>0</v>
      </c>
      <c r="BP418" s="32">
        <v>545964</v>
      </c>
      <c r="BQ418" s="32">
        <v>0</v>
      </c>
      <c r="BR418" s="32">
        <v>0</v>
      </c>
      <c r="BS418" s="32">
        <v>7891</v>
      </c>
      <c r="BT418" s="32">
        <v>0</v>
      </c>
      <c r="BU418" s="32">
        <v>1429508</v>
      </c>
      <c r="BV418" s="32">
        <v>58677</v>
      </c>
      <c r="BW418" s="32">
        <v>553463</v>
      </c>
      <c r="BX418" s="32">
        <v>0</v>
      </c>
      <c r="BY418" s="32">
        <v>0</v>
      </c>
      <c r="BZ418" s="32">
        <v>14000</v>
      </c>
      <c r="CA418" s="32">
        <v>0</v>
      </c>
      <c r="CB418" s="32">
        <v>1476657</v>
      </c>
      <c r="CC418" s="32">
        <v>83436.95</v>
      </c>
      <c r="CD418" s="32">
        <v>492561.26</v>
      </c>
      <c r="CE418" s="32">
        <v>0</v>
      </c>
      <c r="CF418" s="32">
        <v>0</v>
      </c>
      <c r="CG418" s="32">
        <v>20000</v>
      </c>
      <c r="CH418" s="32">
        <v>0</v>
      </c>
      <c r="CI418" s="32">
        <v>1744992</v>
      </c>
      <c r="CJ418" s="32">
        <v>83437</v>
      </c>
      <c r="CK418" s="32">
        <v>377034</v>
      </c>
      <c r="CL418" s="32">
        <v>0</v>
      </c>
      <c r="CN418" s="32">
        <v>13778</v>
      </c>
      <c r="CO418" s="32">
        <v>0</v>
      </c>
      <c r="CP418" s="32">
        <v>2096877</v>
      </c>
      <c r="CQ418" s="32">
        <v>83437</v>
      </c>
      <c r="CR418" s="32">
        <v>378424</v>
      </c>
      <c r="CS418" s="32">
        <v>0</v>
      </c>
      <c r="CU418" s="32">
        <v>10000</v>
      </c>
      <c r="CV418" s="32">
        <v>0</v>
      </c>
      <c r="CW418" s="32">
        <v>2274877</v>
      </c>
      <c r="CX418" s="32">
        <v>18059</v>
      </c>
      <c r="CY418" s="32">
        <v>375346</v>
      </c>
      <c r="CZ418" s="32">
        <v>0</v>
      </c>
      <c r="DB418" s="32">
        <v>10000</v>
      </c>
      <c r="DC418" s="32">
        <v>0</v>
      </c>
      <c r="DD418" s="32">
        <v>2477971</v>
      </c>
      <c r="DF418" s="32">
        <v>375264</v>
      </c>
      <c r="DG418" s="32">
        <v>0</v>
      </c>
      <c r="DI418" s="32">
        <v>20000</v>
      </c>
      <c r="DK418" s="32">
        <v>2923762</v>
      </c>
      <c r="DM418" s="32">
        <v>376421</v>
      </c>
      <c r="DN418" s="32">
        <v>0</v>
      </c>
      <c r="DP418" s="32">
        <v>20000</v>
      </c>
      <c r="DR418" s="32">
        <v>2898639</v>
      </c>
      <c r="DT418" s="32">
        <v>377308</v>
      </c>
      <c r="DU418" s="32">
        <v>0</v>
      </c>
      <c r="DW418" s="32">
        <v>40000</v>
      </c>
      <c r="DX418" s="38">
        <v>704</v>
      </c>
      <c r="DY418" s="36">
        <v>2787763</v>
      </c>
      <c r="DZ418" s="37"/>
      <c r="EA418" s="38">
        <v>372508</v>
      </c>
      <c r="EB418" s="32">
        <v>0</v>
      </c>
      <c r="ED418" s="32">
        <v>60000</v>
      </c>
      <c r="EE418" s="32">
        <v>700</v>
      </c>
      <c r="EF418" s="32">
        <v>2920416</v>
      </c>
      <c r="EH418" s="32">
        <v>372508</v>
      </c>
      <c r="EI418" s="32">
        <v>0</v>
      </c>
      <c r="EK418" s="32">
        <v>60000</v>
      </c>
      <c r="EL418" s="32">
        <v>700</v>
      </c>
      <c r="EM418" s="32">
        <v>2835426</v>
      </c>
      <c r="EN418" s="32">
        <v>72222</v>
      </c>
      <c r="EO418" s="32">
        <v>370109</v>
      </c>
      <c r="EP418" s="32">
        <v>0</v>
      </c>
      <c r="ER418" s="32">
        <v>60000</v>
      </c>
      <c r="ET418" s="32">
        <v>2756751</v>
      </c>
      <c r="EU418" s="32">
        <v>113069</v>
      </c>
      <c r="EV418" s="32">
        <v>407500</v>
      </c>
      <c r="EW418" s="32">
        <v>0</v>
      </c>
      <c r="EY418" s="32">
        <v>60000</v>
      </c>
      <c r="FA418" s="32">
        <v>2704424</v>
      </c>
      <c r="FB418" s="32">
        <v>112019</v>
      </c>
      <c r="FC418" s="32">
        <v>459000</v>
      </c>
      <c r="FD418" s="32">
        <v>0</v>
      </c>
      <c r="FF418" s="32">
        <v>60000</v>
      </c>
      <c r="FH418" s="32">
        <v>2658582</v>
      </c>
      <c r="FI418" s="32">
        <v>178000</v>
      </c>
      <c r="FJ418" s="32">
        <v>415000</v>
      </c>
      <c r="FK418" s="32">
        <v>0</v>
      </c>
      <c r="FM418" s="32">
        <v>60000</v>
      </c>
      <c r="FO418" s="5">
        <v>3202935</v>
      </c>
      <c r="FP418" s="5">
        <v>48000</v>
      </c>
      <c r="FQ418" s="5">
        <v>0</v>
      </c>
      <c r="FR418" s="5">
        <v>0</v>
      </c>
      <c r="FS418" s="5">
        <v>0</v>
      </c>
      <c r="FT418" s="5">
        <v>60000</v>
      </c>
      <c r="FU418" s="5">
        <v>0</v>
      </c>
      <c r="FV418" s="5">
        <v>3050624</v>
      </c>
      <c r="FW418" s="5">
        <v>56209</v>
      </c>
      <c r="FX418" s="5">
        <v>625000</v>
      </c>
      <c r="FY418" s="5">
        <v>0</v>
      </c>
      <c r="FZ418" s="5">
        <v>0</v>
      </c>
      <c r="GA418" s="5">
        <v>60000</v>
      </c>
      <c r="GB418" s="5">
        <v>0</v>
      </c>
      <c r="GC418" s="5">
        <v>2723858</v>
      </c>
      <c r="GD418" s="5">
        <v>0</v>
      </c>
      <c r="GE418" s="5">
        <v>942058</v>
      </c>
      <c r="GF418" s="5">
        <v>0</v>
      </c>
      <c r="GG418" s="5">
        <v>0</v>
      </c>
      <c r="GH418" s="5">
        <v>60000</v>
      </c>
      <c r="GI418" s="5">
        <v>0</v>
      </c>
      <c r="GJ418" s="5">
        <f>INDEX(Sheet1!$D$2:$D$434,MATCH(Data!B418,Sheet1!$B$2:$B$434,0))</f>
        <v>2709376</v>
      </c>
      <c r="GK418" s="5">
        <f>INDEX(Sheet1!$E$2:$E$434,MATCH(Data!B418,Sheet1!$B$2:$B$434,0))</f>
        <v>0</v>
      </c>
      <c r="GL418" s="5">
        <f>INDEX(Sheet1!$H$2:$H$434,MATCH(Data!B418,Sheet1!$B$2:$B$434,0))</f>
        <v>941358</v>
      </c>
      <c r="GM418" s="5">
        <f>INDEX(Sheet1!$K$2:$K$434,MATCH(Data!B418,Sheet1!$B$2:$B$434,0))</f>
        <v>0</v>
      </c>
      <c r="GN418" s="5">
        <f>INDEX(Sheet1!$F$2:$F$434,MATCH(Data!B418,Sheet1!$B$2:$B$434,0))</f>
        <v>0</v>
      </c>
      <c r="GO418" s="5">
        <f>INDEX(Sheet1!$I$2:$I$434,MATCH(Data!B418,Sheet1!$B$2:$B$434,0))</f>
        <v>70000</v>
      </c>
      <c r="GP418" s="5">
        <f>INDEX(Sheet1!$J$2:$J$434,MATCH(Data!B418,Sheet1!$B$2:$B$434,0))</f>
        <v>0</v>
      </c>
      <c r="GQ418" s="5">
        <v>2899885</v>
      </c>
      <c r="GR418" s="5">
        <v>0</v>
      </c>
      <c r="GS418" s="5">
        <v>750000</v>
      </c>
      <c r="GT418" s="5">
        <v>0</v>
      </c>
      <c r="GU418" s="5">
        <v>0</v>
      </c>
      <c r="GV418" s="5">
        <v>70000</v>
      </c>
      <c r="GW418" s="5">
        <v>0</v>
      </c>
    </row>
    <row r="419" spans="1:205" ht="12.75">
      <c r="A419" s="32">
        <v>6440</v>
      </c>
      <c r="B419" s="32" t="s">
        <v>497</v>
      </c>
      <c r="C419" s="32">
        <v>1212738</v>
      </c>
      <c r="D419" s="32">
        <v>0</v>
      </c>
      <c r="E419" s="32">
        <v>0</v>
      </c>
      <c r="F419" s="32">
        <v>0</v>
      </c>
      <c r="G419" s="32">
        <v>0</v>
      </c>
      <c r="H419" s="32">
        <v>0</v>
      </c>
      <c r="I419" s="32">
        <v>0</v>
      </c>
      <c r="J419" s="32">
        <v>1255573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1325000</v>
      </c>
      <c r="R419" s="32">
        <v>0</v>
      </c>
      <c r="S419" s="32">
        <v>0</v>
      </c>
      <c r="T419" s="32">
        <v>0</v>
      </c>
      <c r="U419" s="32">
        <v>0</v>
      </c>
      <c r="V419" s="32">
        <v>0</v>
      </c>
      <c r="W419" s="32">
        <v>0</v>
      </c>
      <c r="X419" s="32">
        <v>1164746</v>
      </c>
      <c r="Y419" s="32">
        <v>0</v>
      </c>
      <c r="Z419" s="32">
        <v>0</v>
      </c>
      <c r="AA419" s="32">
        <v>0</v>
      </c>
      <c r="AB419" s="32">
        <v>0</v>
      </c>
      <c r="AC419" s="32">
        <v>0</v>
      </c>
      <c r="AD419" s="32">
        <v>0</v>
      </c>
      <c r="AE419" s="32">
        <v>1052000</v>
      </c>
      <c r="AF419" s="32">
        <v>0</v>
      </c>
      <c r="AG419" s="32">
        <v>0</v>
      </c>
      <c r="AH419" s="32">
        <v>0</v>
      </c>
      <c r="AI419" s="32">
        <v>0</v>
      </c>
      <c r="AJ419" s="32">
        <v>0</v>
      </c>
      <c r="AK419" s="32">
        <v>0</v>
      </c>
      <c r="AL419" s="32">
        <v>1227863</v>
      </c>
      <c r="AM419" s="32">
        <v>0</v>
      </c>
      <c r="AN419" s="32">
        <v>0</v>
      </c>
      <c r="AO419" s="32">
        <v>0</v>
      </c>
      <c r="AP419" s="32">
        <v>0</v>
      </c>
      <c r="AQ419" s="32">
        <v>0</v>
      </c>
      <c r="AR419" s="32">
        <v>0</v>
      </c>
      <c r="AS419" s="32">
        <v>1362779</v>
      </c>
      <c r="AT419" s="32">
        <v>24476</v>
      </c>
      <c r="AU419" s="32">
        <v>0</v>
      </c>
      <c r="AV419" s="32">
        <v>0</v>
      </c>
      <c r="AW419" s="32">
        <v>0</v>
      </c>
      <c r="AX419" s="32">
        <v>0</v>
      </c>
      <c r="AY419" s="32">
        <v>1417</v>
      </c>
      <c r="AZ419" s="32">
        <v>1433483</v>
      </c>
      <c r="BA419" s="32">
        <v>24476</v>
      </c>
      <c r="BB419" s="32">
        <v>0</v>
      </c>
      <c r="BC419" s="32">
        <v>0</v>
      </c>
      <c r="BD419" s="32">
        <v>0</v>
      </c>
      <c r="BE419" s="32">
        <v>0</v>
      </c>
      <c r="BF419" s="32">
        <v>0</v>
      </c>
      <c r="BG419" s="32">
        <v>1737953</v>
      </c>
      <c r="BH419" s="32">
        <v>0</v>
      </c>
      <c r="BI419" s="32">
        <v>0</v>
      </c>
      <c r="BJ419" s="32">
        <v>0</v>
      </c>
      <c r="BK419" s="32">
        <v>0</v>
      </c>
      <c r="BL419" s="32">
        <v>0</v>
      </c>
      <c r="BM419" s="32">
        <v>1316</v>
      </c>
      <c r="BN419" s="32">
        <v>1770705</v>
      </c>
      <c r="BO419" s="32">
        <v>0</v>
      </c>
      <c r="BP419" s="32">
        <v>0</v>
      </c>
      <c r="BQ419" s="32">
        <v>0</v>
      </c>
      <c r="BR419" s="32">
        <v>0</v>
      </c>
      <c r="BS419" s="32">
        <v>10000</v>
      </c>
      <c r="BT419" s="32">
        <v>0</v>
      </c>
      <c r="BU419" s="32">
        <v>1964509</v>
      </c>
      <c r="BV419" s="32">
        <v>0</v>
      </c>
      <c r="BW419" s="32">
        <v>0</v>
      </c>
      <c r="BX419" s="32">
        <v>0</v>
      </c>
      <c r="BY419" s="32">
        <v>0</v>
      </c>
      <c r="BZ419" s="32">
        <v>0</v>
      </c>
      <c r="CA419" s="32">
        <v>0</v>
      </c>
      <c r="CB419" s="32">
        <v>1559023</v>
      </c>
      <c r="CC419" s="32">
        <v>0</v>
      </c>
      <c r="CD419" s="32">
        <v>0</v>
      </c>
      <c r="CE419" s="32">
        <v>0</v>
      </c>
      <c r="CF419" s="32">
        <v>0</v>
      </c>
      <c r="CG419" s="32">
        <v>0</v>
      </c>
      <c r="CH419" s="32">
        <v>484</v>
      </c>
      <c r="CI419" s="32">
        <v>1702188</v>
      </c>
      <c r="CL419" s="32">
        <v>0</v>
      </c>
      <c r="CO419" s="32">
        <v>714</v>
      </c>
      <c r="CP419" s="32">
        <v>1670722</v>
      </c>
      <c r="CS419" s="32">
        <v>0</v>
      </c>
      <c r="CV419" s="32">
        <v>0</v>
      </c>
      <c r="CW419" s="32">
        <v>1552973</v>
      </c>
      <c r="CZ419" s="32">
        <v>0</v>
      </c>
      <c r="DC419" s="32">
        <v>0</v>
      </c>
      <c r="DD419" s="32">
        <v>1835179</v>
      </c>
      <c r="DG419" s="32">
        <v>0</v>
      </c>
      <c r="DK419" s="32">
        <v>1972470</v>
      </c>
      <c r="DN419" s="32">
        <v>0</v>
      </c>
      <c r="DR419" s="32">
        <v>2006852</v>
      </c>
      <c r="DU419" s="32">
        <v>0</v>
      </c>
      <c r="DX419" s="35"/>
      <c r="DY419" s="36">
        <v>1732648</v>
      </c>
      <c r="DZ419" s="37"/>
      <c r="EA419" s="38">
        <v>215000</v>
      </c>
      <c r="EB419" s="32">
        <v>0</v>
      </c>
      <c r="EF419" s="32">
        <v>1636329</v>
      </c>
      <c r="EH419" s="32">
        <v>186962</v>
      </c>
      <c r="EI419" s="32">
        <v>0</v>
      </c>
      <c r="EM419" s="32">
        <v>1664623</v>
      </c>
      <c r="EO419" s="32">
        <v>208594</v>
      </c>
      <c r="EP419" s="32">
        <v>0</v>
      </c>
      <c r="ET419" s="32">
        <v>1636292</v>
      </c>
      <c r="EV419" s="32">
        <v>210275</v>
      </c>
      <c r="EW419" s="32">
        <v>0</v>
      </c>
      <c r="FA419" s="32">
        <v>1887116</v>
      </c>
      <c r="FC419" s="32">
        <v>211844</v>
      </c>
      <c r="FD419" s="32">
        <v>0</v>
      </c>
      <c r="FH419" s="32">
        <v>1998693</v>
      </c>
      <c r="FJ419" s="32">
        <v>210100</v>
      </c>
      <c r="FK419" s="32">
        <v>0</v>
      </c>
      <c r="FM419" s="32"/>
      <c r="FN419" s="32"/>
      <c r="FO419" s="5">
        <v>1832711</v>
      </c>
      <c r="FP419" s="5">
        <v>0</v>
      </c>
      <c r="FQ419" s="5">
        <v>209812</v>
      </c>
      <c r="FR419" s="5">
        <v>0</v>
      </c>
      <c r="FS419" s="5">
        <v>0</v>
      </c>
      <c r="FT419" s="5">
        <v>0</v>
      </c>
      <c r="FU419" s="5">
        <v>0</v>
      </c>
      <c r="FV419" s="5">
        <v>1881763</v>
      </c>
      <c r="FW419" s="5">
        <v>0</v>
      </c>
      <c r="FX419" s="5">
        <v>211156</v>
      </c>
      <c r="FY419" s="5">
        <v>0</v>
      </c>
      <c r="FZ419" s="5">
        <v>0</v>
      </c>
      <c r="GA419" s="5">
        <v>0</v>
      </c>
      <c r="GB419" s="5">
        <v>0</v>
      </c>
      <c r="GC419" s="5">
        <v>1726587</v>
      </c>
      <c r="GD419" s="5">
        <v>0</v>
      </c>
      <c r="GE419" s="5">
        <v>212600</v>
      </c>
      <c r="GF419" s="5">
        <v>0</v>
      </c>
      <c r="GG419" s="5">
        <v>0</v>
      </c>
      <c r="GH419" s="5">
        <v>0</v>
      </c>
      <c r="GI419" s="5">
        <v>0</v>
      </c>
      <c r="GJ419" s="5">
        <f>INDEX(Sheet1!$D$2:$D$434,MATCH(Data!B419,Sheet1!$B$2:$B$434,0))</f>
        <v>2150588</v>
      </c>
      <c r="GK419" s="5">
        <f>INDEX(Sheet1!$E$2:$E$434,MATCH(Data!B419,Sheet1!$B$2:$B$434,0))</f>
        <v>0</v>
      </c>
      <c r="GL419" s="5">
        <f>INDEX(Sheet1!$H$2:$H$434,MATCH(Data!B419,Sheet1!$B$2:$B$434,0))</f>
        <v>211144</v>
      </c>
      <c r="GM419" s="5">
        <f>INDEX(Sheet1!$K$2:$K$434,MATCH(Data!B419,Sheet1!$B$2:$B$434,0))</f>
        <v>0</v>
      </c>
      <c r="GN419" s="5">
        <f>INDEX(Sheet1!$F$2:$F$434,MATCH(Data!B419,Sheet1!$B$2:$B$434,0))</f>
        <v>0</v>
      </c>
      <c r="GO419" s="5">
        <f>INDEX(Sheet1!$I$2:$I$434,MATCH(Data!B419,Sheet1!$B$2:$B$434,0))</f>
        <v>0</v>
      </c>
      <c r="GP419" s="5">
        <f>INDEX(Sheet1!$J$2:$J$434,MATCH(Data!B419,Sheet1!$B$2:$B$434,0))</f>
        <v>0</v>
      </c>
      <c r="GQ419" s="5">
        <v>2248788</v>
      </c>
      <c r="GR419" s="5">
        <v>0</v>
      </c>
      <c r="GS419" s="5">
        <v>212026</v>
      </c>
      <c r="GT419" s="5">
        <v>0</v>
      </c>
      <c r="GU419" s="5">
        <v>0</v>
      </c>
      <c r="GV419" s="5">
        <v>0</v>
      </c>
      <c r="GW419" s="5">
        <v>0</v>
      </c>
    </row>
    <row r="420" spans="1:205" ht="12.75">
      <c r="A420" s="32">
        <v>6419</v>
      </c>
      <c r="B420" s="32" t="s">
        <v>498</v>
      </c>
      <c r="C420" s="32">
        <v>13907490</v>
      </c>
      <c r="D420" s="32">
        <v>0</v>
      </c>
      <c r="E420" s="32">
        <v>1027000</v>
      </c>
      <c r="F420" s="32">
        <v>0</v>
      </c>
      <c r="G420" s="32">
        <v>0</v>
      </c>
      <c r="H420" s="32">
        <v>423458</v>
      </c>
      <c r="I420" s="32">
        <v>0</v>
      </c>
      <c r="J420" s="32">
        <v>14091986</v>
      </c>
      <c r="K420" s="32">
        <v>0</v>
      </c>
      <c r="L420" s="32">
        <v>1090000</v>
      </c>
      <c r="M420" s="32">
        <v>0</v>
      </c>
      <c r="N420" s="32">
        <v>0</v>
      </c>
      <c r="O420" s="32">
        <v>412779</v>
      </c>
      <c r="P420" s="32">
        <v>200</v>
      </c>
      <c r="Q420" s="32">
        <v>14703907</v>
      </c>
      <c r="R420" s="32">
        <v>0</v>
      </c>
      <c r="S420" s="32">
        <v>1200000</v>
      </c>
      <c r="T420" s="32">
        <v>0</v>
      </c>
      <c r="U420" s="32">
        <v>0</v>
      </c>
      <c r="V420" s="32">
        <v>271344</v>
      </c>
      <c r="W420" s="32">
        <v>0</v>
      </c>
      <c r="X420" s="32">
        <v>12651842</v>
      </c>
      <c r="Y420" s="32">
        <v>0</v>
      </c>
      <c r="Z420" s="32">
        <v>1200000</v>
      </c>
      <c r="AA420" s="32">
        <v>0</v>
      </c>
      <c r="AB420" s="32">
        <v>0</v>
      </c>
      <c r="AC420" s="32">
        <v>396817</v>
      </c>
      <c r="AD420" s="32">
        <v>14222</v>
      </c>
      <c r="AE420" s="32">
        <v>12723380</v>
      </c>
      <c r="AF420" s="32">
        <v>0</v>
      </c>
      <c r="AG420" s="32">
        <v>1030000</v>
      </c>
      <c r="AH420" s="32">
        <v>0</v>
      </c>
      <c r="AI420" s="32">
        <v>0</v>
      </c>
      <c r="AJ420" s="32">
        <v>81956</v>
      </c>
      <c r="AK420" s="32">
        <v>14207</v>
      </c>
      <c r="AL420" s="32">
        <v>13342325</v>
      </c>
      <c r="AM420" s="32">
        <v>0</v>
      </c>
      <c r="AN420" s="32">
        <v>1200000</v>
      </c>
      <c r="AO420" s="32">
        <v>0</v>
      </c>
      <c r="AP420" s="32">
        <v>0</v>
      </c>
      <c r="AQ420" s="32">
        <v>78785</v>
      </c>
      <c r="AR420" s="32">
        <v>322</v>
      </c>
      <c r="AS420" s="32">
        <v>13045947</v>
      </c>
      <c r="AT420" s="32">
        <v>0</v>
      </c>
      <c r="AU420" s="32">
        <v>1210000</v>
      </c>
      <c r="AV420" s="32">
        <v>0</v>
      </c>
      <c r="AW420" s="32">
        <v>0</v>
      </c>
      <c r="AX420" s="32">
        <v>376316</v>
      </c>
      <c r="AY420" s="32">
        <v>236</v>
      </c>
      <c r="AZ420" s="32">
        <v>12644466</v>
      </c>
      <c r="BA420" s="32">
        <v>0</v>
      </c>
      <c r="BB420" s="32">
        <v>1210000</v>
      </c>
      <c r="BC420" s="32">
        <v>0</v>
      </c>
      <c r="BD420" s="32">
        <v>0</v>
      </c>
      <c r="BE420" s="32">
        <v>396023</v>
      </c>
      <c r="BF420" s="32">
        <v>1293</v>
      </c>
      <c r="BG420" s="32">
        <v>14559922</v>
      </c>
      <c r="BH420" s="32">
        <v>0</v>
      </c>
      <c r="BI420" s="32">
        <v>1205000</v>
      </c>
      <c r="BJ420" s="32">
        <v>0</v>
      </c>
      <c r="BK420" s="32">
        <v>0</v>
      </c>
      <c r="BL420" s="32">
        <v>377912</v>
      </c>
      <c r="BM420" s="32">
        <v>1651</v>
      </c>
      <c r="BN420" s="32">
        <v>15115586</v>
      </c>
      <c r="BO420" s="32">
        <v>0</v>
      </c>
      <c r="BP420" s="32">
        <v>1197059</v>
      </c>
      <c r="BQ420" s="32">
        <v>0</v>
      </c>
      <c r="BR420" s="32">
        <v>0</v>
      </c>
      <c r="BS420" s="32">
        <v>390899</v>
      </c>
      <c r="BT420" s="32">
        <v>952</v>
      </c>
      <c r="BU420" s="32">
        <v>15442195</v>
      </c>
      <c r="BV420" s="32">
        <v>0</v>
      </c>
      <c r="BW420" s="32">
        <v>1202953</v>
      </c>
      <c r="BX420" s="32">
        <v>0</v>
      </c>
      <c r="BY420" s="32">
        <v>0</v>
      </c>
      <c r="BZ420" s="32">
        <v>390055</v>
      </c>
      <c r="CA420" s="32">
        <v>387</v>
      </c>
      <c r="CB420" s="32">
        <v>16496625</v>
      </c>
      <c r="CC420" s="32">
        <v>0</v>
      </c>
      <c r="CD420" s="32">
        <v>1205413</v>
      </c>
      <c r="CE420" s="32">
        <v>0</v>
      </c>
      <c r="CF420" s="32">
        <v>0</v>
      </c>
      <c r="CG420" s="32">
        <v>406115</v>
      </c>
      <c r="CH420" s="32">
        <v>890</v>
      </c>
      <c r="CI420" s="32">
        <v>15970581</v>
      </c>
      <c r="CK420" s="32">
        <v>1205545</v>
      </c>
      <c r="CL420" s="32">
        <v>0</v>
      </c>
      <c r="CN420" s="32">
        <v>436747</v>
      </c>
      <c r="CO420" s="32">
        <v>820</v>
      </c>
      <c r="CP420" s="32">
        <v>17283955</v>
      </c>
      <c r="CR420" s="32">
        <v>1208195</v>
      </c>
      <c r="CS420" s="32">
        <v>0</v>
      </c>
      <c r="CU420" s="32">
        <v>467140</v>
      </c>
      <c r="CV420" s="32">
        <v>1063</v>
      </c>
      <c r="CW420" s="32">
        <v>17254587</v>
      </c>
      <c r="CY420" s="32">
        <v>1210000</v>
      </c>
      <c r="CZ420" s="32">
        <v>0</v>
      </c>
      <c r="DB420" s="32">
        <v>487361</v>
      </c>
      <c r="DC420" s="32">
        <v>504</v>
      </c>
      <c r="DD420" s="32">
        <v>17383842</v>
      </c>
      <c r="DF420" s="32">
        <v>1210000</v>
      </c>
      <c r="DG420" s="32">
        <v>0</v>
      </c>
      <c r="DI420" s="32">
        <v>483673</v>
      </c>
      <c r="DJ420" s="32">
        <v>296</v>
      </c>
      <c r="DK420" s="32">
        <v>18945421</v>
      </c>
      <c r="DM420" s="32">
        <v>720000</v>
      </c>
      <c r="DN420" s="32">
        <v>0</v>
      </c>
      <c r="DP420" s="32">
        <v>481998</v>
      </c>
      <c r="DQ420" s="32">
        <v>1053</v>
      </c>
      <c r="DR420" s="32">
        <v>19433031</v>
      </c>
      <c r="DT420" s="32">
        <v>1627461</v>
      </c>
      <c r="DU420" s="32">
        <v>0</v>
      </c>
      <c r="DW420" s="32">
        <v>482322</v>
      </c>
      <c r="DX420" s="38">
        <v>1176</v>
      </c>
      <c r="DY420" s="36">
        <v>19266064</v>
      </c>
      <c r="DZ420" s="37"/>
      <c r="EA420" s="38">
        <v>1365429</v>
      </c>
      <c r="EB420" s="32">
        <v>0</v>
      </c>
      <c r="ED420" s="32">
        <v>470450</v>
      </c>
      <c r="EE420" s="32">
        <v>1169</v>
      </c>
      <c r="EF420" s="32">
        <v>19686777</v>
      </c>
      <c r="EH420" s="32">
        <v>945670</v>
      </c>
      <c r="EI420" s="32">
        <v>0</v>
      </c>
      <c r="EK420" s="32">
        <v>430950</v>
      </c>
      <c r="EL420" s="32">
        <v>1315</v>
      </c>
      <c r="EM420" s="32">
        <v>19136098</v>
      </c>
      <c r="EO420" s="32">
        <v>1429920</v>
      </c>
      <c r="EP420" s="32">
        <v>0</v>
      </c>
      <c r="ER420" s="32">
        <v>416657</v>
      </c>
      <c r="ES420" s="32">
        <v>1413</v>
      </c>
      <c r="ET420" s="32">
        <v>19676715</v>
      </c>
      <c r="EV420" s="32">
        <v>1451371</v>
      </c>
      <c r="EW420" s="32">
        <v>0</v>
      </c>
      <c r="EY420" s="32">
        <v>396668</v>
      </c>
      <c r="EZ420" s="32">
        <v>1829</v>
      </c>
      <c r="FA420" s="32">
        <v>20173667</v>
      </c>
      <c r="FC420" s="32">
        <v>1459167</v>
      </c>
      <c r="FD420" s="32">
        <v>0</v>
      </c>
      <c r="FF420" s="32">
        <v>379676</v>
      </c>
      <c r="FG420" s="32">
        <v>1153</v>
      </c>
      <c r="FH420" s="32">
        <v>20142195</v>
      </c>
      <c r="FI420" s="32"/>
      <c r="FJ420" s="32">
        <v>1494209</v>
      </c>
      <c r="FK420" s="32">
        <v>0</v>
      </c>
      <c r="FM420" s="32">
        <v>344715</v>
      </c>
      <c r="FN420" s="32"/>
      <c r="FO420" s="5">
        <v>20968144</v>
      </c>
      <c r="FP420" s="5">
        <v>0</v>
      </c>
      <c r="FQ420" s="5">
        <v>1511377</v>
      </c>
      <c r="FR420" s="5">
        <v>0</v>
      </c>
      <c r="FS420" s="5">
        <v>0</v>
      </c>
      <c r="FT420" s="5">
        <v>304737</v>
      </c>
      <c r="FU420" s="5">
        <v>0</v>
      </c>
      <c r="FV420" s="5">
        <v>20258140</v>
      </c>
      <c r="FW420" s="5">
        <v>0</v>
      </c>
      <c r="FX420" s="5">
        <v>1512944</v>
      </c>
      <c r="FY420" s="5">
        <v>0</v>
      </c>
      <c r="FZ420" s="5">
        <v>0</v>
      </c>
      <c r="GA420" s="5">
        <v>200602</v>
      </c>
      <c r="GB420" s="5">
        <v>0</v>
      </c>
      <c r="GC420" s="5">
        <v>20502424</v>
      </c>
      <c r="GD420" s="5">
        <v>0</v>
      </c>
      <c r="GE420" s="5">
        <v>1523792</v>
      </c>
      <c r="GF420" s="5">
        <v>0</v>
      </c>
      <c r="GG420" s="5">
        <v>0</v>
      </c>
      <c r="GH420" s="5">
        <v>191814</v>
      </c>
      <c r="GI420" s="5">
        <v>0</v>
      </c>
      <c r="GJ420" s="5">
        <f>INDEX(Sheet1!$D$2:$D$434,MATCH(Data!B420,Sheet1!$B$2:$B$434,0))</f>
        <v>20048873</v>
      </c>
      <c r="GK420" s="5">
        <f>INDEX(Sheet1!$E$2:$E$434,MATCH(Data!B420,Sheet1!$B$2:$B$434,0))</f>
        <v>0</v>
      </c>
      <c r="GL420" s="5">
        <f>INDEX(Sheet1!$H$2:$H$434,MATCH(Data!B420,Sheet1!$B$2:$B$434,0))</f>
        <v>1108839</v>
      </c>
      <c r="GM420" s="5">
        <f>INDEX(Sheet1!$K$2:$K$434,MATCH(Data!B420,Sheet1!$B$2:$B$434,0))</f>
        <v>0</v>
      </c>
      <c r="GN420" s="5">
        <f>INDEX(Sheet1!$F$2:$F$434,MATCH(Data!B420,Sheet1!$B$2:$B$434,0))</f>
        <v>0</v>
      </c>
      <c r="GO420" s="5">
        <f>INDEX(Sheet1!$I$2:$I$434,MATCH(Data!B420,Sheet1!$B$2:$B$434,0))</f>
        <v>191093</v>
      </c>
      <c r="GP420" s="5">
        <f>INDEX(Sheet1!$J$2:$J$434,MATCH(Data!B420,Sheet1!$B$2:$B$434,0))</f>
        <v>0</v>
      </c>
      <c r="GQ420" s="5">
        <v>19030262</v>
      </c>
      <c r="GR420" s="5">
        <v>0</v>
      </c>
      <c r="GS420" s="5">
        <v>1103225</v>
      </c>
      <c r="GT420" s="5">
        <v>0</v>
      </c>
      <c r="GU420" s="5">
        <v>0</v>
      </c>
      <c r="GV420" s="5">
        <v>201000</v>
      </c>
      <c r="GW420" s="5">
        <v>0</v>
      </c>
    </row>
    <row r="421" spans="1:205" ht="12.75">
      <c r="A421" s="32">
        <v>6426</v>
      </c>
      <c r="B421" s="32" t="s">
        <v>499</v>
      </c>
      <c r="C421" s="32">
        <v>1533887</v>
      </c>
      <c r="D421" s="32">
        <v>0</v>
      </c>
      <c r="E421" s="32">
        <v>407610</v>
      </c>
      <c r="F421" s="32">
        <v>0</v>
      </c>
      <c r="G421" s="32">
        <v>0</v>
      </c>
      <c r="H421" s="32">
        <v>0</v>
      </c>
      <c r="I421" s="32">
        <v>0</v>
      </c>
      <c r="J421" s="32">
        <v>1539285.71</v>
      </c>
      <c r="K421" s="32">
        <v>0</v>
      </c>
      <c r="L421" s="32">
        <v>381760</v>
      </c>
      <c r="M421" s="32">
        <v>0</v>
      </c>
      <c r="N421" s="32">
        <v>0</v>
      </c>
      <c r="O421" s="32">
        <v>0</v>
      </c>
      <c r="P421" s="32">
        <v>0</v>
      </c>
      <c r="Q421" s="32">
        <v>1440047</v>
      </c>
      <c r="R421" s="32">
        <v>0</v>
      </c>
      <c r="S421" s="32">
        <v>380072</v>
      </c>
      <c r="T421" s="32">
        <v>0</v>
      </c>
      <c r="U421" s="32">
        <v>0</v>
      </c>
      <c r="V421" s="32">
        <v>0</v>
      </c>
      <c r="W421" s="32">
        <v>0</v>
      </c>
      <c r="X421" s="32">
        <v>1172424</v>
      </c>
      <c r="Y421" s="32">
        <v>0</v>
      </c>
      <c r="Z421" s="32">
        <v>357294</v>
      </c>
      <c r="AA421" s="32">
        <v>0</v>
      </c>
      <c r="AB421" s="32">
        <v>0</v>
      </c>
      <c r="AC421" s="32">
        <v>0</v>
      </c>
      <c r="AD421" s="32">
        <v>0</v>
      </c>
      <c r="AE421" s="32">
        <v>1097730</v>
      </c>
      <c r="AF421" s="32">
        <v>0</v>
      </c>
      <c r="AG421" s="32">
        <v>351604</v>
      </c>
      <c r="AH421" s="32">
        <v>0</v>
      </c>
      <c r="AI421" s="32">
        <v>0</v>
      </c>
      <c r="AJ421" s="32">
        <v>0</v>
      </c>
      <c r="AK421" s="32">
        <v>0</v>
      </c>
      <c r="AL421" s="32">
        <v>1111241</v>
      </c>
      <c r="AM421" s="32">
        <v>0</v>
      </c>
      <c r="AN421" s="32">
        <v>353840</v>
      </c>
      <c r="AO421" s="32">
        <v>0</v>
      </c>
      <c r="AP421" s="32">
        <v>0</v>
      </c>
      <c r="AQ421" s="32">
        <v>0</v>
      </c>
      <c r="AR421" s="32">
        <v>0</v>
      </c>
      <c r="AS421" s="32">
        <v>1268932</v>
      </c>
      <c r="AT421" s="32">
        <v>0</v>
      </c>
      <c r="AU421" s="32">
        <v>353000</v>
      </c>
      <c r="AV421" s="32">
        <v>0</v>
      </c>
      <c r="AW421" s="32">
        <v>0</v>
      </c>
      <c r="AX421" s="32">
        <v>0</v>
      </c>
      <c r="AY421" s="32">
        <v>0</v>
      </c>
      <c r="AZ421" s="32">
        <v>1305626</v>
      </c>
      <c r="BA421" s="32">
        <v>38612</v>
      </c>
      <c r="BB421" s="32">
        <v>352768</v>
      </c>
      <c r="BC421" s="32">
        <v>0</v>
      </c>
      <c r="BD421" s="32">
        <v>0</v>
      </c>
      <c r="BE421" s="32">
        <v>0</v>
      </c>
      <c r="BF421" s="32">
        <v>0</v>
      </c>
      <c r="BG421" s="32">
        <v>1382267</v>
      </c>
      <c r="BH421" s="32">
        <v>38653</v>
      </c>
      <c r="BI421" s="32">
        <v>352485</v>
      </c>
      <c r="BJ421" s="32">
        <v>0</v>
      </c>
      <c r="BK421" s="32">
        <v>0</v>
      </c>
      <c r="BL421" s="32">
        <v>0</v>
      </c>
      <c r="BM421" s="32">
        <v>0</v>
      </c>
      <c r="BN421" s="32">
        <v>1529740</v>
      </c>
      <c r="BO421" s="32">
        <v>38653</v>
      </c>
      <c r="BP421" s="32">
        <v>352244</v>
      </c>
      <c r="BQ421" s="32">
        <v>0</v>
      </c>
      <c r="BR421" s="32">
        <v>0</v>
      </c>
      <c r="BS421" s="32">
        <v>0</v>
      </c>
      <c r="BT421" s="32">
        <v>0</v>
      </c>
      <c r="BU421" s="32">
        <v>1438068</v>
      </c>
      <c r="BV421" s="32">
        <v>38653</v>
      </c>
      <c r="BW421" s="32">
        <v>350021</v>
      </c>
      <c r="BX421" s="32">
        <v>0</v>
      </c>
      <c r="BY421" s="32">
        <v>0</v>
      </c>
      <c r="BZ421" s="32">
        <v>0</v>
      </c>
      <c r="CA421" s="32">
        <v>0</v>
      </c>
      <c r="CB421" s="32">
        <v>1337641</v>
      </c>
      <c r="CC421" s="32">
        <v>33795</v>
      </c>
      <c r="CD421" s="32">
        <v>326788</v>
      </c>
      <c r="CE421" s="32">
        <v>0</v>
      </c>
      <c r="CF421" s="32">
        <v>0</v>
      </c>
      <c r="CG421" s="32">
        <v>0</v>
      </c>
      <c r="CH421" s="32">
        <v>0</v>
      </c>
      <c r="CI421" s="32">
        <v>1144873</v>
      </c>
      <c r="CJ421" s="32">
        <v>120660</v>
      </c>
      <c r="CK421" s="32">
        <v>327626</v>
      </c>
      <c r="CL421" s="32">
        <v>0</v>
      </c>
      <c r="CO421" s="32">
        <v>629</v>
      </c>
      <c r="CP421" s="32">
        <v>1113751</v>
      </c>
      <c r="CQ421" s="32">
        <v>119343</v>
      </c>
      <c r="CR421" s="32">
        <v>332580</v>
      </c>
      <c r="CS421" s="32">
        <v>0</v>
      </c>
      <c r="CV421" s="32">
        <v>199</v>
      </c>
      <c r="CW421" s="32">
        <v>1141306</v>
      </c>
      <c r="CX421" s="32">
        <v>123706</v>
      </c>
      <c r="CY421" s="32">
        <v>336333</v>
      </c>
      <c r="CZ421" s="32">
        <v>0</v>
      </c>
      <c r="DC421" s="32">
        <v>114</v>
      </c>
      <c r="DD421" s="32">
        <v>1491431</v>
      </c>
      <c r="DE421" s="32">
        <v>122918</v>
      </c>
      <c r="DF421" s="32">
        <v>333960</v>
      </c>
      <c r="DG421" s="32">
        <v>0</v>
      </c>
      <c r="DJ421" s="32">
        <v>12520</v>
      </c>
      <c r="DK421" s="32">
        <v>1959728</v>
      </c>
      <c r="DL421" s="32">
        <v>106308</v>
      </c>
      <c r="DN421" s="32">
        <v>0</v>
      </c>
      <c r="DR421" s="32">
        <v>2412128</v>
      </c>
      <c r="DU421" s="32">
        <v>0</v>
      </c>
      <c r="DX421" s="35"/>
      <c r="DY421" s="36">
        <v>2263621</v>
      </c>
      <c r="DZ421" s="36">
        <v>7480</v>
      </c>
      <c r="EA421" s="35"/>
      <c r="EB421" s="32">
        <v>0</v>
      </c>
      <c r="EF421" s="32">
        <v>2184289</v>
      </c>
      <c r="EG421" s="32">
        <v>18525</v>
      </c>
      <c r="EI421" s="32">
        <v>0</v>
      </c>
      <c r="EL421" s="32">
        <v>92</v>
      </c>
      <c r="EM421" s="32">
        <v>2156248</v>
      </c>
      <c r="EN421" s="32">
        <v>18524</v>
      </c>
      <c r="EO421" s="32">
        <v>328012</v>
      </c>
      <c r="EP421" s="32">
        <v>0</v>
      </c>
      <c r="ET421" s="32">
        <v>2133221</v>
      </c>
      <c r="EU421" s="32">
        <v>12255</v>
      </c>
      <c r="EV421" s="32">
        <v>654214</v>
      </c>
      <c r="EW421" s="32">
        <v>0</v>
      </c>
      <c r="FA421" s="32">
        <v>1975812</v>
      </c>
      <c r="FB421" s="32">
        <v>57700</v>
      </c>
      <c r="FC421" s="32">
        <v>827075</v>
      </c>
      <c r="FD421" s="32">
        <v>0</v>
      </c>
      <c r="FG421" s="32">
        <v>184</v>
      </c>
      <c r="FH421" s="32">
        <v>1818823</v>
      </c>
      <c r="FI421" s="32">
        <v>121050</v>
      </c>
      <c r="FJ421" s="32">
        <v>903225</v>
      </c>
      <c r="FK421" s="32">
        <v>0</v>
      </c>
      <c r="FL421" s="32"/>
      <c r="FM421" s="32"/>
      <c r="FN421" s="32">
        <v>337</v>
      </c>
      <c r="FO421" s="5">
        <v>1662715</v>
      </c>
      <c r="FP421" s="5">
        <v>123700</v>
      </c>
      <c r="FQ421" s="5">
        <v>928175</v>
      </c>
      <c r="FR421" s="5">
        <v>0</v>
      </c>
      <c r="FS421" s="5">
        <v>0</v>
      </c>
      <c r="FT421" s="5">
        <v>0</v>
      </c>
      <c r="FU421" s="5">
        <v>156</v>
      </c>
      <c r="FV421" s="5">
        <v>1694623</v>
      </c>
      <c r="FW421" s="5">
        <v>138213</v>
      </c>
      <c r="FX421" s="5">
        <v>937575</v>
      </c>
      <c r="FY421" s="5">
        <v>0</v>
      </c>
      <c r="FZ421" s="5">
        <v>0</v>
      </c>
      <c r="GA421" s="5">
        <v>0</v>
      </c>
      <c r="GB421" s="5">
        <v>183</v>
      </c>
      <c r="GC421" s="5">
        <v>2052462</v>
      </c>
      <c r="GD421" s="5">
        <v>111633</v>
      </c>
      <c r="GE421" s="5">
        <v>935700</v>
      </c>
      <c r="GF421" s="5">
        <v>0</v>
      </c>
      <c r="GG421" s="5">
        <v>0</v>
      </c>
      <c r="GH421" s="5">
        <v>0</v>
      </c>
      <c r="GI421" s="5">
        <v>205</v>
      </c>
      <c r="GJ421" s="5">
        <f>INDEX(Sheet1!$D$2:$D$434,MATCH(Data!B421,Sheet1!$B$2:$B$434,0))</f>
        <v>2053071</v>
      </c>
      <c r="GK421" s="5">
        <f>INDEX(Sheet1!$E$2:$E$434,MATCH(Data!B421,Sheet1!$B$2:$B$434,0))</f>
        <v>111633</v>
      </c>
      <c r="GL421" s="5">
        <f>INDEX(Sheet1!$H$2:$H$434,MATCH(Data!B421,Sheet1!$B$2:$B$434,0))</f>
        <v>970225</v>
      </c>
      <c r="GM421" s="5">
        <f>INDEX(Sheet1!$K$2:$K$434,MATCH(Data!B421,Sheet1!$B$2:$B$434,0))</f>
        <v>0</v>
      </c>
      <c r="GN421" s="5">
        <f>INDEX(Sheet1!$F$2:$F$434,MATCH(Data!B421,Sheet1!$B$2:$B$434,0))</f>
        <v>0</v>
      </c>
      <c r="GO421" s="5">
        <f>INDEX(Sheet1!$I$2:$I$434,MATCH(Data!B421,Sheet1!$B$2:$B$434,0))</f>
        <v>0</v>
      </c>
      <c r="GP421" s="5">
        <f>INDEX(Sheet1!$J$2:$J$434,MATCH(Data!B421,Sheet1!$B$2:$B$434,0))</f>
        <v>171</v>
      </c>
      <c r="GQ421" s="5">
        <v>2103628</v>
      </c>
      <c r="GR421" s="5">
        <v>111633</v>
      </c>
      <c r="GS421" s="5">
        <v>971925</v>
      </c>
      <c r="GT421" s="5">
        <v>0</v>
      </c>
      <c r="GU421" s="5">
        <v>0</v>
      </c>
      <c r="GV421" s="5">
        <v>0</v>
      </c>
      <c r="GW421" s="5">
        <v>822</v>
      </c>
    </row>
    <row r="422" spans="1:205" ht="12.75">
      <c r="A422" s="32">
        <v>6461</v>
      </c>
      <c r="B422" s="32" t="s">
        <v>500</v>
      </c>
      <c r="C422" s="32">
        <v>7522095</v>
      </c>
      <c r="D422" s="32">
        <v>0</v>
      </c>
      <c r="E422" s="32">
        <v>1019265</v>
      </c>
      <c r="F422" s="32">
        <v>0</v>
      </c>
      <c r="G422" s="32">
        <v>0</v>
      </c>
      <c r="H422" s="32">
        <v>0</v>
      </c>
      <c r="I422" s="32">
        <v>0</v>
      </c>
      <c r="J422" s="32">
        <v>7179900</v>
      </c>
      <c r="K422" s="32">
        <v>0</v>
      </c>
      <c r="L422" s="32">
        <v>1108115</v>
      </c>
      <c r="M422" s="32">
        <v>0</v>
      </c>
      <c r="N422" s="32">
        <v>0</v>
      </c>
      <c r="O422" s="32">
        <v>0</v>
      </c>
      <c r="P422" s="32">
        <v>0</v>
      </c>
      <c r="Q422" s="32">
        <v>6938680</v>
      </c>
      <c r="R422" s="32">
        <v>0</v>
      </c>
      <c r="S422" s="32">
        <v>1180000</v>
      </c>
      <c r="T422" s="32">
        <v>0</v>
      </c>
      <c r="U422" s="32">
        <v>0</v>
      </c>
      <c r="V422" s="32">
        <v>18000</v>
      </c>
      <c r="W422" s="32">
        <v>0</v>
      </c>
      <c r="X422" s="32">
        <v>5157600</v>
      </c>
      <c r="Y422" s="32">
        <v>55315</v>
      </c>
      <c r="Z422" s="32">
        <v>1530000</v>
      </c>
      <c r="AA422" s="32">
        <v>0</v>
      </c>
      <c r="AB422" s="32">
        <v>0</v>
      </c>
      <c r="AC422" s="32">
        <v>31000</v>
      </c>
      <c r="AD422" s="32">
        <v>0</v>
      </c>
      <c r="AE422" s="32">
        <v>5296765</v>
      </c>
      <c r="AF422" s="32">
        <v>55315</v>
      </c>
      <c r="AG422" s="32">
        <v>1511000</v>
      </c>
      <c r="AH422" s="32">
        <v>0</v>
      </c>
      <c r="AI422" s="32">
        <v>0</v>
      </c>
      <c r="AJ422" s="32">
        <v>44000</v>
      </c>
      <c r="AK422" s="32">
        <v>0</v>
      </c>
      <c r="AL422" s="32">
        <v>5372775</v>
      </c>
      <c r="AM422" s="32">
        <v>40065</v>
      </c>
      <c r="AN422" s="32">
        <v>1520000</v>
      </c>
      <c r="AO422" s="32">
        <v>0</v>
      </c>
      <c r="AP422" s="32">
        <v>0</v>
      </c>
      <c r="AQ422" s="32">
        <v>76000</v>
      </c>
      <c r="AR422" s="32">
        <v>0</v>
      </c>
      <c r="AS422" s="32">
        <v>5731275</v>
      </c>
      <c r="AT422" s="32">
        <v>80335</v>
      </c>
      <c r="AU422" s="32">
        <v>2276210</v>
      </c>
      <c r="AV422" s="32">
        <v>0</v>
      </c>
      <c r="AW422" s="32">
        <v>0</v>
      </c>
      <c r="AX422" s="32">
        <v>89700</v>
      </c>
      <c r="AY422" s="32">
        <v>2475</v>
      </c>
      <c r="AZ422" s="32">
        <v>6305450</v>
      </c>
      <c r="BA422" s="32">
        <v>76695</v>
      </c>
      <c r="BB422" s="32">
        <v>2309790</v>
      </c>
      <c r="BC422" s="32">
        <v>0</v>
      </c>
      <c r="BD422" s="32">
        <v>0</v>
      </c>
      <c r="BE422" s="32">
        <v>70080</v>
      </c>
      <c r="BF422" s="32">
        <v>3440</v>
      </c>
      <c r="BG422" s="32">
        <v>6469580</v>
      </c>
      <c r="BH422" s="32">
        <v>28955</v>
      </c>
      <c r="BI422" s="32">
        <v>2311265</v>
      </c>
      <c r="BJ422" s="32">
        <v>0</v>
      </c>
      <c r="BK422" s="32">
        <v>0</v>
      </c>
      <c r="BL422" s="32">
        <v>54965</v>
      </c>
      <c r="BM422" s="32">
        <v>1475</v>
      </c>
      <c r="BN422" s="32">
        <v>6397270</v>
      </c>
      <c r="BO422" s="32">
        <v>0</v>
      </c>
      <c r="BP422" s="32">
        <v>2141770</v>
      </c>
      <c r="BQ422" s="32">
        <v>0</v>
      </c>
      <c r="BR422" s="32">
        <v>0</v>
      </c>
      <c r="BS422" s="32">
        <v>156165</v>
      </c>
      <c r="BT422" s="32">
        <v>5555</v>
      </c>
      <c r="BU422" s="32">
        <v>6709750</v>
      </c>
      <c r="BV422" s="32">
        <v>0</v>
      </c>
      <c r="BW422" s="32">
        <v>2203305</v>
      </c>
      <c r="BX422" s="32">
        <v>0</v>
      </c>
      <c r="BY422" s="32">
        <v>0</v>
      </c>
      <c r="BZ422" s="32">
        <v>157000</v>
      </c>
      <c r="CA422" s="32">
        <v>5415</v>
      </c>
      <c r="CB422" s="32">
        <v>7335645</v>
      </c>
      <c r="CC422" s="32">
        <v>125000</v>
      </c>
      <c r="CD422" s="32">
        <v>2197000</v>
      </c>
      <c r="CE422" s="32">
        <v>0</v>
      </c>
      <c r="CF422" s="32">
        <v>41600</v>
      </c>
      <c r="CG422" s="32">
        <v>165000</v>
      </c>
      <c r="CH422" s="32">
        <v>1465</v>
      </c>
      <c r="CI422" s="32">
        <v>7335655</v>
      </c>
      <c r="CJ422" s="32">
        <v>125000</v>
      </c>
      <c r="CK422" s="32">
        <v>2234100</v>
      </c>
      <c r="CL422" s="32">
        <v>0</v>
      </c>
      <c r="CM422" s="32">
        <v>41600</v>
      </c>
      <c r="CN422" s="32">
        <v>170000</v>
      </c>
      <c r="CO422" s="32">
        <v>8150</v>
      </c>
      <c r="CP422" s="32">
        <v>7469220</v>
      </c>
      <c r="CQ422" s="32">
        <v>125000</v>
      </c>
      <c r="CR422" s="32">
        <v>2193435</v>
      </c>
      <c r="CS422" s="32">
        <v>0</v>
      </c>
      <c r="CT422" s="32">
        <v>41600</v>
      </c>
      <c r="CU422" s="32">
        <v>191000</v>
      </c>
      <c r="CV422" s="32">
        <v>66195</v>
      </c>
      <c r="CW422" s="32">
        <v>8894935</v>
      </c>
      <c r="CX422" s="32">
        <v>149000</v>
      </c>
      <c r="CY422" s="32">
        <v>2175030</v>
      </c>
      <c r="CZ422" s="32">
        <v>0</v>
      </c>
      <c r="DA422" s="32">
        <v>41600</v>
      </c>
      <c r="DB422" s="32">
        <v>192000</v>
      </c>
      <c r="DC422" s="32">
        <v>4160</v>
      </c>
      <c r="DD422" s="32">
        <v>9618972</v>
      </c>
      <c r="DE422" s="32">
        <v>181641</v>
      </c>
      <c r="DF422" s="32">
        <v>2189458</v>
      </c>
      <c r="DG422" s="32">
        <v>0</v>
      </c>
      <c r="DH422" s="32">
        <v>41600</v>
      </c>
      <c r="DI422" s="32">
        <v>234000</v>
      </c>
      <c r="DJ422" s="32">
        <v>5993</v>
      </c>
      <c r="DK422" s="32">
        <v>10877282</v>
      </c>
      <c r="DL422" s="32">
        <v>182241</v>
      </c>
      <c r="DM422" s="32">
        <v>2199678</v>
      </c>
      <c r="DN422" s="32">
        <v>0</v>
      </c>
      <c r="DP422" s="32">
        <v>220825</v>
      </c>
      <c r="DQ422" s="32">
        <v>6148</v>
      </c>
      <c r="DR422" s="32">
        <v>12168000</v>
      </c>
      <c r="DT422" s="32">
        <v>2225100</v>
      </c>
      <c r="DU422" s="32">
        <v>0</v>
      </c>
      <c r="DW422" s="32">
        <v>237345</v>
      </c>
      <c r="DX422" s="35"/>
      <c r="DY422" s="36">
        <v>11329067</v>
      </c>
      <c r="DZ422" s="37"/>
      <c r="EA422" s="38">
        <v>2713000</v>
      </c>
      <c r="EB422" s="32">
        <v>0</v>
      </c>
      <c r="EC422" s="32">
        <v>41600</v>
      </c>
      <c r="ED422" s="32">
        <v>261490</v>
      </c>
      <c r="EE422" s="32">
        <v>21493</v>
      </c>
      <c r="EF422" s="32">
        <v>12009498</v>
      </c>
      <c r="EH422" s="32">
        <v>1900000</v>
      </c>
      <c r="EI422" s="32">
        <v>0</v>
      </c>
      <c r="EJ422" s="32">
        <v>220000</v>
      </c>
      <c r="EK422" s="32">
        <v>250000</v>
      </c>
      <c r="EL422" s="32">
        <v>4910</v>
      </c>
      <c r="EM422" s="32">
        <v>12751869</v>
      </c>
      <c r="EO422" s="32">
        <v>1900000</v>
      </c>
      <c r="EP422" s="32">
        <v>0</v>
      </c>
      <c r="EQ422" s="32">
        <v>160000</v>
      </c>
      <c r="ER422" s="32">
        <v>261490</v>
      </c>
      <c r="ES422" s="32">
        <v>3055</v>
      </c>
      <c r="ET422" s="32">
        <v>13164198</v>
      </c>
      <c r="EU422" s="32">
        <v>20790</v>
      </c>
      <c r="EV422" s="32">
        <v>1900000</v>
      </c>
      <c r="EW422" s="32">
        <v>0</v>
      </c>
      <c r="EX422" s="32">
        <v>100000</v>
      </c>
      <c r="EY422" s="32">
        <v>225000</v>
      </c>
      <c r="EZ422" s="32">
        <v>4075</v>
      </c>
      <c r="FA422" s="32">
        <v>12681425</v>
      </c>
      <c r="FB422" s="32">
        <v>268603</v>
      </c>
      <c r="FC422" s="32">
        <v>1950000</v>
      </c>
      <c r="FD422" s="32">
        <v>0</v>
      </c>
      <c r="FE422" s="32">
        <v>100000</v>
      </c>
      <c r="FF422" s="32">
        <v>180000</v>
      </c>
      <c r="FH422" s="32">
        <v>12424121</v>
      </c>
      <c r="FI422" s="32">
        <v>194658</v>
      </c>
      <c r="FJ422" s="32">
        <v>2120000</v>
      </c>
      <c r="FK422" s="32">
        <v>0</v>
      </c>
      <c r="FL422" s="32">
        <v>100000</v>
      </c>
      <c r="FM422" s="32">
        <v>275000</v>
      </c>
      <c r="FO422" s="5">
        <v>11948037</v>
      </c>
      <c r="FP422" s="5">
        <v>391985</v>
      </c>
      <c r="FQ422" s="5">
        <v>3124467</v>
      </c>
      <c r="FR422" s="5">
        <v>0</v>
      </c>
      <c r="FS422" s="5">
        <v>0</v>
      </c>
      <c r="FT422" s="5">
        <v>265000</v>
      </c>
      <c r="FU422" s="5">
        <v>872</v>
      </c>
      <c r="FV422" s="5">
        <v>12222217</v>
      </c>
      <c r="FW422" s="5">
        <v>186750</v>
      </c>
      <c r="FX422" s="5">
        <v>3771640</v>
      </c>
      <c r="FY422" s="5">
        <v>0</v>
      </c>
      <c r="FZ422" s="5">
        <v>150000</v>
      </c>
      <c r="GA422" s="5">
        <v>205000</v>
      </c>
      <c r="GB422" s="5">
        <v>102</v>
      </c>
      <c r="GC422" s="5">
        <v>12900454</v>
      </c>
      <c r="GD422" s="5">
        <v>113372</v>
      </c>
      <c r="GE422" s="5">
        <v>3493912</v>
      </c>
      <c r="GF422" s="5">
        <v>0</v>
      </c>
      <c r="GG422" s="5">
        <v>150000</v>
      </c>
      <c r="GH422" s="5">
        <v>205500</v>
      </c>
      <c r="GI422" s="5">
        <v>1357</v>
      </c>
      <c r="GJ422" s="5">
        <f>INDEX(Sheet1!$D$2:$D$434,MATCH(Data!B422,Sheet1!$B$2:$B$434,0))</f>
        <v>13223044</v>
      </c>
      <c r="GK422" s="5">
        <f>INDEX(Sheet1!$E$2:$E$434,MATCH(Data!B422,Sheet1!$B$2:$B$434,0))</f>
        <v>465222</v>
      </c>
      <c r="GL422" s="5">
        <f>INDEX(Sheet1!$H$2:$H$434,MATCH(Data!B422,Sheet1!$B$2:$B$434,0))</f>
        <v>3074574</v>
      </c>
      <c r="GM422" s="5">
        <f>INDEX(Sheet1!$K$2:$K$434,MATCH(Data!B422,Sheet1!$B$2:$B$434,0))</f>
        <v>0</v>
      </c>
      <c r="GN422" s="5">
        <f>INDEX(Sheet1!$F$2:$F$434,MATCH(Data!B422,Sheet1!$B$2:$B$434,0))</f>
        <v>150000</v>
      </c>
      <c r="GO422" s="5">
        <f>INDEX(Sheet1!$I$2:$I$434,MATCH(Data!B422,Sheet1!$B$2:$B$434,0))</f>
        <v>200000</v>
      </c>
      <c r="GP422" s="5">
        <f>INDEX(Sheet1!$J$2:$J$434,MATCH(Data!B422,Sheet1!$B$2:$B$434,0))</f>
        <v>361</v>
      </c>
      <c r="GQ422" s="5">
        <v>12497295</v>
      </c>
      <c r="GR422" s="5">
        <v>535000</v>
      </c>
      <c r="GS422" s="5">
        <v>3506447</v>
      </c>
      <c r="GT422" s="5">
        <v>0</v>
      </c>
      <c r="GU422" s="5">
        <v>1400000</v>
      </c>
      <c r="GV422" s="5">
        <v>318000</v>
      </c>
      <c r="GW422" s="5">
        <v>0</v>
      </c>
    </row>
    <row r="423" spans="1:205" ht="12.75">
      <c r="A423" s="32">
        <v>6470</v>
      </c>
      <c r="B423" s="32" t="s">
        <v>501</v>
      </c>
      <c r="C423" s="32">
        <v>12737716</v>
      </c>
      <c r="D423" s="32">
        <v>0</v>
      </c>
      <c r="E423" s="32">
        <v>1122606</v>
      </c>
      <c r="F423" s="32">
        <v>0</v>
      </c>
      <c r="G423" s="32">
        <v>0</v>
      </c>
      <c r="H423" s="32">
        <v>1000</v>
      </c>
      <c r="I423" s="32">
        <v>0</v>
      </c>
      <c r="J423" s="32">
        <v>13315035</v>
      </c>
      <c r="K423" s="32">
        <v>0</v>
      </c>
      <c r="L423" s="32">
        <v>1320890</v>
      </c>
      <c r="M423" s="32">
        <v>0</v>
      </c>
      <c r="N423" s="32">
        <v>0</v>
      </c>
      <c r="O423" s="32">
        <v>1000</v>
      </c>
      <c r="P423" s="32">
        <v>0</v>
      </c>
      <c r="Q423" s="32">
        <v>13893525</v>
      </c>
      <c r="R423" s="32">
        <v>0</v>
      </c>
      <c r="S423" s="32">
        <v>1174853</v>
      </c>
      <c r="T423" s="32">
        <v>0</v>
      </c>
      <c r="U423" s="32">
        <v>100000</v>
      </c>
      <c r="V423" s="32">
        <v>9000</v>
      </c>
      <c r="W423" s="32">
        <v>0</v>
      </c>
      <c r="X423" s="32">
        <v>11038157</v>
      </c>
      <c r="Y423" s="32">
        <v>0</v>
      </c>
      <c r="Z423" s="32">
        <v>1064366</v>
      </c>
      <c r="AA423" s="32">
        <v>0</v>
      </c>
      <c r="AB423" s="32">
        <v>100000</v>
      </c>
      <c r="AC423" s="32">
        <v>9000</v>
      </c>
      <c r="AD423" s="32">
        <v>0</v>
      </c>
      <c r="AE423" s="32">
        <v>11046178</v>
      </c>
      <c r="AF423" s="32">
        <v>0</v>
      </c>
      <c r="AG423" s="32">
        <v>1064666</v>
      </c>
      <c r="AH423" s="32">
        <v>0</v>
      </c>
      <c r="AI423" s="32">
        <v>100000</v>
      </c>
      <c r="AJ423" s="32">
        <v>20000</v>
      </c>
      <c r="AK423" s="32">
        <v>0</v>
      </c>
      <c r="AL423" s="32">
        <v>11568498</v>
      </c>
      <c r="AM423" s="32">
        <v>0</v>
      </c>
      <c r="AN423" s="32">
        <v>1063730</v>
      </c>
      <c r="AO423" s="32">
        <v>0</v>
      </c>
      <c r="AP423" s="32">
        <v>217003</v>
      </c>
      <c r="AQ423" s="32">
        <v>20000</v>
      </c>
      <c r="AR423" s="32">
        <v>0</v>
      </c>
      <c r="AS423" s="32">
        <v>11463294</v>
      </c>
      <c r="AT423" s="32">
        <v>0</v>
      </c>
      <c r="AU423" s="32">
        <v>1649655</v>
      </c>
      <c r="AV423" s="32">
        <v>0</v>
      </c>
      <c r="AW423" s="32">
        <v>100000</v>
      </c>
      <c r="AX423" s="32">
        <v>20000</v>
      </c>
      <c r="AY423" s="32">
        <v>0</v>
      </c>
      <c r="AZ423" s="32">
        <v>11824958</v>
      </c>
      <c r="BA423" s="32">
        <v>0</v>
      </c>
      <c r="BB423" s="32">
        <v>1642913</v>
      </c>
      <c r="BC423" s="32">
        <v>0</v>
      </c>
      <c r="BD423" s="32">
        <v>100000</v>
      </c>
      <c r="BE423" s="32">
        <v>20000</v>
      </c>
      <c r="BF423" s="32">
        <v>0</v>
      </c>
      <c r="BG423" s="32">
        <v>11260366</v>
      </c>
      <c r="BH423" s="32">
        <v>700000</v>
      </c>
      <c r="BI423" s="32">
        <v>1328158</v>
      </c>
      <c r="BJ423" s="32">
        <v>0</v>
      </c>
      <c r="BK423" s="32">
        <v>100000</v>
      </c>
      <c r="BL423" s="32">
        <v>430000</v>
      </c>
      <c r="BM423" s="32">
        <v>8324</v>
      </c>
      <c r="BN423" s="32">
        <v>10632024</v>
      </c>
      <c r="BO423" s="32">
        <v>0</v>
      </c>
      <c r="BP423" s="32">
        <v>1311508</v>
      </c>
      <c r="BQ423" s="32">
        <v>0</v>
      </c>
      <c r="BR423" s="32">
        <v>1300000</v>
      </c>
      <c r="BS423" s="32">
        <v>300000</v>
      </c>
      <c r="BT423" s="32">
        <v>4310</v>
      </c>
      <c r="BU423" s="32">
        <v>12412727</v>
      </c>
      <c r="BV423" s="32">
        <v>24540</v>
      </c>
      <c r="BW423" s="32">
        <v>1268789</v>
      </c>
      <c r="BX423" s="32">
        <v>0</v>
      </c>
      <c r="BY423" s="32">
        <v>100000</v>
      </c>
      <c r="BZ423" s="32">
        <v>100000</v>
      </c>
      <c r="CA423" s="32">
        <v>5000</v>
      </c>
      <c r="CB423" s="32">
        <v>12161293</v>
      </c>
      <c r="CC423" s="32">
        <v>300000</v>
      </c>
      <c r="CD423" s="32">
        <v>1250263</v>
      </c>
      <c r="CE423" s="32">
        <v>0</v>
      </c>
      <c r="CF423" s="32">
        <v>458983</v>
      </c>
      <c r="CG423" s="32">
        <v>100000</v>
      </c>
      <c r="CH423" s="32">
        <v>32740</v>
      </c>
      <c r="CI423" s="32">
        <v>11671621</v>
      </c>
      <c r="CJ423" s="32">
        <v>598219</v>
      </c>
      <c r="CK423" s="32">
        <v>1153144</v>
      </c>
      <c r="CL423" s="32">
        <v>0</v>
      </c>
      <c r="CM423" s="32">
        <v>342098</v>
      </c>
      <c r="CN423" s="32">
        <v>192566</v>
      </c>
      <c r="CO423" s="32">
        <v>4468</v>
      </c>
      <c r="CP423" s="32">
        <v>11146569</v>
      </c>
      <c r="CQ423" s="32">
        <v>1650000</v>
      </c>
      <c r="CR423" s="32">
        <v>908457</v>
      </c>
      <c r="CS423" s="32">
        <v>0</v>
      </c>
      <c r="CT423" s="32">
        <v>418158</v>
      </c>
      <c r="CU423" s="32">
        <v>100000</v>
      </c>
      <c r="CV423" s="32">
        <v>5541</v>
      </c>
      <c r="CW423" s="32">
        <v>12810685</v>
      </c>
      <c r="CY423" s="32">
        <v>818304</v>
      </c>
      <c r="CZ423" s="32">
        <v>0</v>
      </c>
      <c r="DA423" s="32">
        <v>1500000</v>
      </c>
      <c r="DB423" s="32">
        <v>50000</v>
      </c>
      <c r="DC423" s="32">
        <v>5541</v>
      </c>
      <c r="DD423" s="32">
        <v>13125437</v>
      </c>
      <c r="DF423" s="32">
        <v>743373</v>
      </c>
      <c r="DG423" s="32">
        <v>0</v>
      </c>
      <c r="DH423" s="32">
        <v>1500000</v>
      </c>
      <c r="DI423" s="32">
        <v>60000</v>
      </c>
      <c r="DJ423" s="32">
        <v>5596</v>
      </c>
      <c r="DK423" s="32">
        <v>15150025</v>
      </c>
      <c r="DN423" s="32">
        <v>0</v>
      </c>
      <c r="DO423" s="32">
        <v>1000000</v>
      </c>
      <c r="DP423" s="32">
        <v>128000</v>
      </c>
      <c r="DQ423" s="32">
        <v>5000</v>
      </c>
      <c r="DR423" s="32">
        <v>16491708</v>
      </c>
      <c r="DU423" s="32">
        <v>0</v>
      </c>
      <c r="DW423" s="32">
        <v>8679</v>
      </c>
      <c r="DX423" s="35"/>
      <c r="DY423" s="36">
        <v>15479825</v>
      </c>
      <c r="DZ423" s="36">
        <v>55000</v>
      </c>
      <c r="EA423" s="35"/>
      <c r="EB423" s="32">
        <v>0</v>
      </c>
      <c r="ED423" s="32">
        <v>8000</v>
      </c>
      <c r="EF423" s="32">
        <v>15453210</v>
      </c>
      <c r="EG423" s="32">
        <v>55000</v>
      </c>
      <c r="EI423" s="32">
        <v>0</v>
      </c>
      <c r="EK423" s="32">
        <v>14749</v>
      </c>
      <c r="EL423" s="32">
        <v>19866</v>
      </c>
      <c r="EM423" s="32">
        <v>15745237</v>
      </c>
      <c r="EN423" s="32">
        <v>55000</v>
      </c>
      <c r="EP423" s="32">
        <v>0</v>
      </c>
      <c r="ER423" s="32">
        <v>14749</v>
      </c>
      <c r="ES423" s="32">
        <v>20000</v>
      </c>
      <c r="ET423" s="32">
        <v>16390469</v>
      </c>
      <c r="EW423" s="32">
        <v>0</v>
      </c>
      <c r="EY423" s="32">
        <v>14749</v>
      </c>
      <c r="FA423" s="32">
        <v>15897364</v>
      </c>
      <c r="FB423" s="32">
        <v>55000</v>
      </c>
      <c r="FD423" s="32">
        <v>0</v>
      </c>
      <c r="FF423" s="32">
        <v>14749</v>
      </c>
      <c r="FH423" s="32">
        <v>16042717</v>
      </c>
      <c r="FI423" s="32">
        <v>55000</v>
      </c>
      <c r="FJ423" s="32"/>
      <c r="FK423" s="32">
        <v>0</v>
      </c>
      <c r="FO423" s="5">
        <v>16225068</v>
      </c>
      <c r="FP423" s="5">
        <v>173292</v>
      </c>
      <c r="FQ423" s="5">
        <v>0</v>
      </c>
      <c r="FR423" s="5">
        <v>0</v>
      </c>
      <c r="FS423" s="5">
        <v>117000</v>
      </c>
      <c r="FT423" s="5">
        <v>0</v>
      </c>
      <c r="FU423" s="5">
        <v>0</v>
      </c>
      <c r="FV423" s="5">
        <v>14301826</v>
      </c>
      <c r="FW423" s="5">
        <v>173293</v>
      </c>
      <c r="FX423" s="5">
        <v>2100000</v>
      </c>
      <c r="FY423" s="5">
        <v>0</v>
      </c>
      <c r="FZ423" s="5">
        <v>25000</v>
      </c>
      <c r="GA423" s="5">
        <v>0</v>
      </c>
      <c r="GB423" s="5">
        <v>0</v>
      </c>
      <c r="GC423" s="5">
        <v>12360800</v>
      </c>
      <c r="GD423" s="5">
        <v>178294</v>
      </c>
      <c r="GE423" s="5">
        <v>2785000</v>
      </c>
      <c r="GF423" s="5">
        <v>0</v>
      </c>
      <c r="GG423" s="5">
        <v>1270000</v>
      </c>
      <c r="GH423" s="5">
        <v>0</v>
      </c>
      <c r="GI423" s="5">
        <v>0</v>
      </c>
      <c r="GJ423" s="5">
        <f>INDEX(Sheet1!$D$2:$D$434,MATCH(Data!B423,Sheet1!$B$2:$B$434,0))</f>
        <v>13903656</v>
      </c>
      <c r="GK423" s="5">
        <f>INDEX(Sheet1!$E$2:$E$434,MATCH(Data!B423,Sheet1!$B$2:$B$434,0))</f>
        <v>118293</v>
      </c>
      <c r="GL423" s="5">
        <f>INDEX(Sheet1!$H$2:$H$434,MATCH(Data!B423,Sheet1!$B$2:$B$434,0))</f>
        <v>1878051</v>
      </c>
      <c r="GM423" s="5">
        <f>INDEX(Sheet1!$K$2:$K$434,MATCH(Data!B423,Sheet1!$B$2:$B$434,0))</f>
        <v>0</v>
      </c>
      <c r="GN423" s="5">
        <f>INDEX(Sheet1!$F$2:$F$434,MATCH(Data!B423,Sheet1!$B$2:$B$434,0))</f>
        <v>600000</v>
      </c>
      <c r="GO423" s="5">
        <f>INDEX(Sheet1!$I$2:$I$434,MATCH(Data!B423,Sheet1!$B$2:$B$434,0))</f>
        <v>0</v>
      </c>
      <c r="GP423" s="5">
        <f>INDEX(Sheet1!$J$2:$J$434,MATCH(Data!B423,Sheet1!$B$2:$B$434,0))</f>
        <v>0</v>
      </c>
      <c r="GQ423" s="5">
        <v>13202314</v>
      </c>
      <c r="GR423" s="5">
        <v>137419</v>
      </c>
      <c r="GS423" s="5">
        <v>2480285</v>
      </c>
      <c r="GT423" s="5">
        <v>0</v>
      </c>
      <c r="GU423" s="5">
        <v>600000</v>
      </c>
      <c r="GV423" s="5">
        <v>0</v>
      </c>
      <c r="GW423" s="5">
        <v>0</v>
      </c>
    </row>
    <row r="424" spans="1:205" ht="12.75">
      <c r="A424" s="32">
        <v>6475</v>
      </c>
      <c r="B424" s="32" t="s">
        <v>502</v>
      </c>
      <c r="C424" s="32">
        <v>2878589</v>
      </c>
      <c r="D424" s="32">
        <v>0</v>
      </c>
      <c r="E424" s="32">
        <v>73388</v>
      </c>
      <c r="F424" s="32">
        <v>0</v>
      </c>
      <c r="G424" s="32">
        <v>0</v>
      </c>
      <c r="H424" s="32">
        <v>0</v>
      </c>
      <c r="I424" s="32">
        <v>0</v>
      </c>
      <c r="J424" s="32">
        <v>2878505</v>
      </c>
      <c r="K424" s="32">
        <v>0</v>
      </c>
      <c r="L424" s="32">
        <v>70193</v>
      </c>
      <c r="M424" s="32">
        <v>0</v>
      </c>
      <c r="N424" s="32">
        <v>0</v>
      </c>
      <c r="O424" s="32">
        <v>0</v>
      </c>
      <c r="P424" s="32">
        <v>1757.45</v>
      </c>
      <c r="Q424" s="32">
        <v>2988768</v>
      </c>
      <c r="R424" s="32">
        <v>0</v>
      </c>
      <c r="S424" s="32">
        <v>66719</v>
      </c>
      <c r="T424" s="32">
        <v>0</v>
      </c>
      <c r="U424" s="32">
        <v>0</v>
      </c>
      <c r="V424" s="32">
        <v>0</v>
      </c>
      <c r="W424" s="32">
        <v>3983.29</v>
      </c>
      <c r="X424" s="32">
        <v>2226918</v>
      </c>
      <c r="Y424" s="32">
        <v>0</v>
      </c>
      <c r="Z424" s="32">
        <v>640715</v>
      </c>
      <c r="AA424" s="32">
        <v>0</v>
      </c>
      <c r="AB424" s="32">
        <v>0</v>
      </c>
      <c r="AC424" s="32">
        <v>0</v>
      </c>
      <c r="AD424" s="32">
        <v>1071</v>
      </c>
      <c r="AE424" s="32">
        <v>2491469</v>
      </c>
      <c r="AF424" s="32">
        <v>0</v>
      </c>
      <c r="AG424" s="32">
        <v>768322</v>
      </c>
      <c r="AH424" s="32">
        <v>0</v>
      </c>
      <c r="AI424" s="32">
        <v>0</v>
      </c>
      <c r="AJ424" s="32">
        <v>0</v>
      </c>
      <c r="AK424" s="32">
        <v>1204</v>
      </c>
      <c r="AL424" s="32">
        <v>2832661</v>
      </c>
      <c r="AM424" s="32">
        <v>0</v>
      </c>
      <c r="AN424" s="32">
        <v>831037</v>
      </c>
      <c r="AO424" s="32">
        <v>0</v>
      </c>
      <c r="AP424" s="32">
        <v>0</v>
      </c>
      <c r="AQ424" s="32">
        <v>0</v>
      </c>
      <c r="AR424" s="32">
        <v>1676</v>
      </c>
      <c r="AS424" s="32">
        <v>2677077</v>
      </c>
      <c r="AT424" s="32">
        <v>0</v>
      </c>
      <c r="AU424" s="32">
        <v>814111</v>
      </c>
      <c r="AV424" s="32">
        <v>0</v>
      </c>
      <c r="AW424" s="32">
        <v>0</v>
      </c>
      <c r="AX424" s="32">
        <v>0</v>
      </c>
      <c r="AY424" s="32">
        <v>1061</v>
      </c>
      <c r="AZ424" s="32">
        <v>2810108</v>
      </c>
      <c r="BA424" s="32">
        <v>0</v>
      </c>
      <c r="BB424" s="32">
        <v>795657</v>
      </c>
      <c r="BC424" s="32">
        <v>0</v>
      </c>
      <c r="BD424" s="32">
        <v>0</v>
      </c>
      <c r="BE424" s="32">
        <v>0</v>
      </c>
      <c r="BF424" s="32">
        <v>2417.04</v>
      </c>
      <c r="BG424" s="32">
        <v>3131501</v>
      </c>
      <c r="BH424" s="32">
        <v>0</v>
      </c>
      <c r="BI424" s="32">
        <v>793263</v>
      </c>
      <c r="BJ424" s="32">
        <v>0</v>
      </c>
      <c r="BK424" s="32">
        <v>0</v>
      </c>
      <c r="BL424" s="32">
        <v>0</v>
      </c>
      <c r="BM424" s="32">
        <v>1946.02</v>
      </c>
      <c r="BN424" s="32">
        <v>3543240</v>
      </c>
      <c r="BO424" s="32">
        <v>0</v>
      </c>
      <c r="BP424" s="32">
        <v>805357</v>
      </c>
      <c r="BQ424" s="32">
        <v>0</v>
      </c>
      <c r="BR424" s="32">
        <v>0</v>
      </c>
      <c r="BS424" s="32">
        <v>0</v>
      </c>
      <c r="BT424" s="32">
        <v>1760.59</v>
      </c>
      <c r="BU424" s="32">
        <v>4002478</v>
      </c>
      <c r="BV424" s="32">
        <v>0</v>
      </c>
      <c r="BW424" s="32">
        <v>777488</v>
      </c>
      <c r="BX424" s="32">
        <v>0</v>
      </c>
      <c r="BY424" s="32">
        <v>0</v>
      </c>
      <c r="BZ424" s="32">
        <v>0</v>
      </c>
      <c r="CA424" s="32">
        <v>2294.95</v>
      </c>
      <c r="CB424" s="32">
        <v>4545832</v>
      </c>
      <c r="CC424" s="32">
        <v>0</v>
      </c>
      <c r="CD424" s="32">
        <v>799981</v>
      </c>
      <c r="CE424" s="32">
        <v>0</v>
      </c>
      <c r="CF424" s="32">
        <v>0</v>
      </c>
      <c r="CG424" s="32">
        <v>0</v>
      </c>
      <c r="CH424" s="32">
        <v>20069.74</v>
      </c>
      <c r="CI424" s="32">
        <v>4395982</v>
      </c>
      <c r="CK424" s="32">
        <v>809833</v>
      </c>
      <c r="CL424" s="32">
        <v>0</v>
      </c>
      <c r="CO424" s="32">
        <v>1882.35</v>
      </c>
      <c r="CP424" s="32">
        <v>4750699</v>
      </c>
      <c r="CR424" s="32">
        <v>805055</v>
      </c>
      <c r="CS424" s="32">
        <v>0</v>
      </c>
      <c r="CV424" s="32">
        <v>1912</v>
      </c>
      <c r="CW424" s="32">
        <v>5017130</v>
      </c>
      <c r="CY424" s="32">
        <v>796773</v>
      </c>
      <c r="CZ424" s="32">
        <v>0</v>
      </c>
      <c r="DC424" s="32">
        <v>1496</v>
      </c>
      <c r="DD424" s="32">
        <v>5184605</v>
      </c>
      <c r="DF424" s="32">
        <v>807711</v>
      </c>
      <c r="DG424" s="32">
        <v>0</v>
      </c>
      <c r="DJ424" s="32">
        <v>2531</v>
      </c>
      <c r="DK424" s="32">
        <v>5370001</v>
      </c>
      <c r="DM424" s="32">
        <v>793127</v>
      </c>
      <c r="DN424" s="32">
        <v>0</v>
      </c>
      <c r="DQ424" s="32">
        <v>2944</v>
      </c>
      <c r="DR424" s="32">
        <v>5565803</v>
      </c>
      <c r="DT424" s="32">
        <v>778928</v>
      </c>
      <c r="DU424" s="32">
        <v>0</v>
      </c>
      <c r="DX424" s="38">
        <v>3222</v>
      </c>
      <c r="DY424" s="36">
        <v>5466185</v>
      </c>
      <c r="DZ424" s="37"/>
      <c r="EA424" s="38">
        <v>788371</v>
      </c>
      <c r="EB424" s="32">
        <v>0</v>
      </c>
      <c r="EE424" s="32">
        <v>2918</v>
      </c>
      <c r="EF424" s="32">
        <v>5338126</v>
      </c>
      <c r="EH424" s="32">
        <v>790490</v>
      </c>
      <c r="EI424" s="32">
        <v>0</v>
      </c>
      <c r="EL424" s="32">
        <v>2602</v>
      </c>
      <c r="EM424" s="32">
        <v>5440772</v>
      </c>
      <c r="EO424" s="32">
        <v>774915</v>
      </c>
      <c r="EP424" s="32">
        <v>0</v>
      </c>
      <c r="ET424" s="32">
        <v>5280614</v>
      </c>
      <c r="EV424" s="32">
        <v>791100</v>
      </c>
      <c r="EW424" s="32">
        <v>0</v>
      </c>
      <c r="EZ424" s="32">
        <v>286</v>
      </c>
      <c r="FA424" s="32">
        <v>5148426</v>
      </c>
      <c r="FC424" s="32">
        <v>794000</v>
      </c>
      <c r="FD424" s="32">
        <v>0</v>
      </c>
      <c r="FH424" s="32">
        <v>5060566</v>
      </c>
      <c r="FI424" s="32">
        <v>526652</v>
      </c>
      <c r="FJ424" s="32"/>
      <c r="FK424" s="32">
        <v>0</v>
      </c>
      <c r="FO424" s="5">
        <v>4923221</v>
      </c>
      <c r="FP424" s="5">
        <v>585925</v>
      </c>
      <c r="FQ424" s="5">
        <v>0</v>
      </c>
      <c r="FR424" s="5">
        <v>0</v>
      </c>
      <c r="FS424" s="5">
        <v>0</v>
      </c>
      <c r="FT424" s="5">
        <v>17671</v>
      </c>
      <c r="FU424" s="5">
        <v>0</v>
      </c>
      <c r="FV424" s="5">
        <v>5007773</v>
      </c>
      <c r="FW424" s="5">
        <v>549749</v>
      </c>
      <c r="FX424" s="5">
        <v>0</v>
      </c>
      <c r="FY424" s="5">
        <v>0</v>
      </c>
      <c r="FZ424" s="5">
        <v>0</v>
      </c>
      <c r="GA424" s="5">
        <v>17164</v>
      </c>
      <c r="GB424" s="5">
        <v>0</v>
      </c>
      <c r="GC424" s="5">
        <v>5328514</v>
      </c>
      <c r="GD424" s="5">
        <v>571875</v>
      </c>
      <c r="GE424" s="5">
        <v>0</v>
      </c>
      <c r="GF424" s="5">
        <v>0</v>
      </c>
      <c r="GG424" s="5">
        <v>0</v>
      </c>
      <c r="GH424" s="5">
        <v>18900</v>
      </c>
      <c r="GI424" s="5">
        <v>0</v>
      </c>
      <c r="GJ424" s="5">
        <f>INDEX(Sheet1!$D$2:$D$434,MATCH(Data!B424,Sheet1!$B$2:$B$434,0))</f>
        <v>5296381</v>
      </c>
      <c r="GK424" s="5">
        <f>INDEX(Sheet1!$E$2:$E$434,MATCH(Data!B424,Sheet1!$B$2:$B$434,0))</f>
        <v>582675</v>
      </c>
      <c r="GL424" s="5">
        <f>INDEX(Sheet1!$H$2:$H$434,MATCH(Data!B424,Sheet1!$B$2:$B$434,0))</f>
        <v>0</v>
      </c>
      <c r="GM424" s="5">
        <f>INDEX(Sheet1!$K$2:$K$434,MATCH(Data!B424,Sheet1!$B$2:$B$434,0))</f>
        <v>0</v>
      </c>
      <c r="GN424" s="5">
        <f>INDEX(Sheet1!$F$2:$F$434,MATCH(Data!B424,Sheet1!$B$2:$B$434,0))</f>
        <v>0</v>
      </c>
      <c r="GO424" s="5">
        <f>INDEX(Sheet1!$I$2:$I$434,MATCH(Data!B424,Sheet1!$B$2:$B$434,0))</f>
        <v>19800</v>
      </c>
      <c r="GP424" s="5">
        <f>INDEX(Sheet1!$J$2:$J$434,MATCH(Data!B424,Sheet1!$B$2:$B$434,0))</f>
        <v>569</v>
      </c>
      <c r="GQ424" s="5">
        <v>5299229.02</v>
      </c>
      <c r="GR424" s="5">
        <v>581275</v>
      </c>
      <c r="GS424" s="5">
        <v>0</v>
      </c>
      <c r="GT424" s="5">
        <v>0</v>
      </c>
      <c r="GU424" s="5">
        <v>0</v>
      </c>
      <c r="GV424" s="5">
        <v>22000</v>
      </c>
      <c r="GW424" s="5">
        <v>0</v>
      </c>
    </row>
    <row r="425" spans="1:205" ht="12.75">
      <c r="A425" s="32">
        <v>6482</v>
      </c>
      <c r="B425" s="32" t="s">
        <v>503</v>
      </c>
      <c r="C425" s="32">
        <v>3025001</v>
      </c>
      <c r="D425" s="32">
        <v>0</v>
      </c>
      <c r="E425" s="32">
        <v>181209</v>
      </c>
      <c r="F425" s="32">
        <v>0</v>
      </c>
      <c r="G425" s="32">
        <v>0</v>
      </c>
      <c r="H425" s="32">
        <v>0</v>
      </c>
      <c r="I425" s="32">
        <v>0</v>
      </c>
      <c r="J425" s="32">
        <v>3274013</v>
      </c>
      <c r="K425" s="32">
        <v>0</v>
      </c>
      <c r="L425" s="32">
        <v>180203.95</v>
      </c>
      <c r="M425" s="32">
        <v>0</v>
      </c>
      <c r="N425" s="32">
        <v>0</v>
      </c>
      <c r="O425" s="32">
        <v>0</v>
      </c>
      <c r="P425" s="32">
        <v>0</v>
      </c>
      <c r="Q425" s="32">
        <v>3508180</v>
      </c>
      <c r="R425" s="32">
        <v>0</v>
      </c>
      <c r="S425" s="32">
        <v>665116.8</v>
      </c>
      <c r="T425" s="32">
        <v>0</v>
      </c>
      <c r="U425" s="32">
        <v>0</v>
      </c>
      <c r="V425" s="32">
        <v>0</v>
      </c>
      <c r="W425" s="32">
        <v>0</v>
      </c>
      <c r="X425" s="32">
        <v>3603820</v>
      </c>
      <c r="Y425" s="32">
        <v>0</v>
      </c>
      <c r="Z425" s="32">
        <v>700933</v>
      </c>
      <c r="AA425" s="32">
        <v>0</v>
      </c>
      <c r="AB425" s="32">
        <v>0</v>
      </c>
      <c r="AC425" s="32">
        <v>0</v>
      </c>
      <c r="AD425" s="32">
        <v>0</v>
      </c>
      <c r="AE425" s="32">
        <v>3837906</v>
      </c>
      <c r="AF425" s="32">
        <v>0</v>
      </c>
      <c r="AG425" s="32">
        <v>705909</v>
      </c>
      <c r="AH425" s="32">
        <v>0</v>
      </c>
      <c r="AI425" s="32">
        <v>0</v>
      </c>
      <c r="AJ425" s="32">
        <v>0</v>
      </c>
      <c r="AK425" s="32">
        <v>0</v>
      </c>
      <c r="AL425" s="32">
        <v>4042583</v>
      </c>
      <c r="AM425" s="32">
        <v>8000</v>
      </c>
      <c r="AN425" s="32">
        <v>703528</v>
      </c>
      <c r="AO425" s="32">
        <v>0</v>
      </c>
      <c r="AP425" s="32">
        <v>0</v>
      </c>
      <c r="AQ425" s="32">
        <v>0</v>
      </c>
      <c r="AR425" s="32">
        <v>0</v>
      </c>
      <c r="AS425" s="32">
        <v>4253344</v>
      </c>
      <c r="AT425" s="32">
        <v>8386</v>
      </c>
      <c r="AU425" s="32">
        <v>681346.66</v>
      </c>
      <c r="AV425" s="32">
        <v>0</v>
      </c>
      <c r="AW425" s="32">
        <v>0</v>
      </c>
      <c r="AX425" s="32">
        <v>0</v>
      </c>
      <c r="AY425" s="32">
        <v>0</v>
      </c>
      <c r="AZ425" s="32">
        <v>4451510</v>
      </c>
      <c r="BA425" s="32">
        <v>8386</v>
      </c>
      <c r="BB425" s="32">
        <v>721589.18</v>
      </c>
      <c r="BC425" s="32">
        <v>0</v>
      </c>
      <c r="BD425" s="32">
        <v>0</v>
      </c>
      <c r="BE425" s="32">
        <v>0</v>
      </c>
      <c r="BF425" s="32">
        <v>0</v>
      </c>
      <c r="BG425" s="32">
        <v>4674846</v>
      </c>
      <c r="BH425" s="32">
        <v>8386</v>
      </c>
      <c r="BI425" s="32">
        <v>763849.38</v>
      </c>
      <c r="BJ425" s="32">
        <v>0</v>
      </c>
      <c r="BK425" s="32">
        <v>0</v>
      </c>
      <c r="BL425" s="32">
        <v>0</v>
      </c>
      <c r="BM425" s="32">
        <v>0</v>
      </c>
      <c r="BN425" s="32">
        <v>4821396</v>
      </c>
      <c r="BO425" s="32">
        <v>8386</v>
      </c>
      <c r="BP425" s="32">
        <v>768950</v>
      </c>
      <c r="BQ425" s="32">
        <v>0</v>
      </c>
      <c r="BR425" s="32">
        <v>0</v>
      </c>
      <c r="BS425" s="32">
        <v>0</v>
      </c>
      <c r="BT425" s="32">
        <v>0</v>
      </c>
      <c r="BU425" s="32">
        <v>5329024</v>
      </c>
      <c r="BV425" s="32">
        <v>0</v>
      </c>
      <c r="BW425" s="32">
        <v>778063</v>
      </c>
      <c r="BX425" s="32">
        <v>0</v>
      </c>
      <c r="BY425" s="32">
        <v>0</v>
      </c>
      <c r="BZ425" s="32">
        <v>0</v>
      </c>
      <c r="CA425" s="32">
        <v>0</v>
      </c>
      <c r="CB425" s="32">
        <v>5402621</v>
      </c>
      <c r="CC425" s="32">
        <v>0</v>
      </c>
      <c r="CD425" s="32">
        <v>771639</v>
      </c>
      <c r="CE425" s="32">
        <v>0</v>
      </c>
      <c r="CF425" s="32">
        <v>0</v>
      </c>
      <c r="CG425" s="32">
        <v>0</v>
      </c>
      <c r="CH425" s="32">
        <v>0</v>
      </c>
      <c r="CI425" s="32">
        <v>5559967</v>
      </c>
      <c r="CJ425" s="32">
        <v>40656</v>
      </c>
      <c r="CK425" s="32">
        <v>768056</v>
      </c>
      <c r="CL425" s="32">
        <v>0</v>
      </c>
      <c r="CO425" s="32">
        <v>0</v>
      </c>
      <c r="CP425" s="32">
        <v>5733595.95</v>
      </c>
      <c r="CQ425" s="32">
        <v>40656</v>
      </c>
      <c r="CR425" s="32">
        <v>769287</v>
      </c>
      <c r="CS425" s="32">
        <v>0</v>
      </c>
      <c r="CU425" s="32">
        <v>81203</v>
      </c>
      <c r="CV425" s="32">
        <v>0</v>
      </c>
      <c r="CW425" s="32">
        <v>5885829</v>
      </c>
      <c r="CX425" s="32">
        <v>40656</v>
      </c>
      <c r="CY425" s="32">
        <v>779636</v>
      </c>
      <c r="CZ425" s="32">
        <v>0</v>
      </c>
      <c r="DB425" s="32">
        <v>200000</v>
      </c>
      <c r="DC425" s="32">
        <v>0</v>
      </c>
      <c r="DD425" s="32">
        <v>6039782</v>
      </c>
      <c r="DE425" s="32">
        <v>40655.95</v>
      </c>
      <c r="DF425" s="32">
        <v>773058.46</v>
      </c>
      <c r="DG425" s="32">
        <v>0</v>
      </c>
      <c r="DI425" s="32">
        <v>200000</v>
      </c>
      <c r="DK425" s="32">
        <v>6169433.38</v>
      </c>
      <c r="DL425" s="32">
        <v>86312.62</v>
      </c>
      <c r="DM425" s="32">
        <v>770042.32</v>
      </c>
      <c r="DN425" s="32">
        <v>0</v>
      </c>
      <c r="DP425" s="32">
        <v>200000</v>
      </c>
      <c r="DR425" s="32">
        <v>6286676</v>
      </c>
      <c r="DS425" s="32">
        <v>95312</v>
      </c>
      <c r="DT425" s="32">
        <v>862741</v>
      </c>
      <c r="DU425" s="32">
        <v>0</v>
      </c>
      <c r="DX425" s="35"/>
      <c r="DY425" s="36">
        <v>5937043</v>
      </c>
      <c r="DZ425" s="36">
        <v>92962.5</v>
      </c>
      <c r="EA425" s="38">
        <v>852237.5</v>
      </c>
      <c r="EB425" s="32">
        <v>0</v>
      </c>
      <c r="EF425" s="32">
        <v>6016392</v>
      </c>
      <c r="EG425" s="32">
        <v>36613</v>
      </c>
      <c r="EH425" s="32">
        <v>877638</v>
      </c>
      <c r="EI425" s="32">
        <v>0</v>
      </c>
      <c r="EM425" s="32">
        <v>6296335</v>
      </c>
      <c r="EN425" s="32">
        <v>94887</v>
      </c>
      <c r="EO425" s="32">
        <v>290494</v>
      </c>
      <c r="EP425" s="32">
        <v>0</v>
      </c>
      <c r="ET425" s="32">
        <v>6197652</v>
      </c>
      <c r="EU425" s="32">
        <v>191101</v>
      </c>
      <c r="EV425" s="32">
        <v>320513</v>
      </c>
      <c r="EW425" s="32">
        <v>0</v>
      </c>
      <c r="FA425" s="32">
        <v>6300177</v>
      </c>
      <c r="FB425" s="32">
        <v>481109</v>
      </c>
      <c r="FC425" s="32">
        <v>1341693</v>
      </c>
      <c r="FD425" s="32">
        <v>0</v>
      </c>
      <c r="FH425" s="32">
        <v>6553208</v>
      </c>
      <c r="FI425" s="32">
        <v>480917</v>
      </c>
      <c r="FJ425" s="32">
        <v>1352606</v>
      </c>
      <c r="FK425" s="32">
        <v>0</v>
      </c>
      <c r="FO425" s="5">
        <v>6658120.44</v>
      </c>
      <c r="FP425" s="5">
        <v>485620</v>
      </c>
      <c r="FQ425" s="5">
        <v>913031.26</v>
      </c>
      <c r="FR425" s="5">
        <v>0</v>
      </c>
      <c r="FS425" s="5">
        <v>0</v>
      </c>
      <c r="FT425" s="5">
        <v>0</v>
      </c>
      <c r="FU425" s="5">
        <v>0</v>
      </c>
      <c r="FV425" s="5">
        <v>6982794</v>
      </c>
      <c r="FW425" s="5">
        <v>480442</v>
      </c>
      <c r="FX425" s="5">
        <v>1377806.26</v>
      </c>
      <c r="FY425" s="5">
        <v>0</v>
      </c>
      <c r="FZ425" s="5">
        <v>0</v>
      </c>
      <c r="GA425" s="5">
        <v>0</v>
      </c>
      <c r="GB425" s="5">
        <v>0</v>
      </c>
      <c r="GC425" s="5">
        <v>7455465</v>
      </c>
      <c r="GD425" s="5">
        <v>480089</v>
      </c>
      <c r="GE425" s="5">
        <v>1396456</v>
      </c>
      <c r="GF425" s="5">
        <v>0</v>
      </c>
      <c r="GG425" s="5">
        <v>0</v>
      </c>
      <c r="GH425" s="5">
        <v>0</v>
      </c>
      <c r="GI425" s="5">
        <v>0</v>
      </c>
      <c r="GJ425" s="5">
        <f>INDEX(Sheet1!$D$2:$D$434,MATCH(Data!B425,Sheet1!$B$2:$B$434,0))</f>
        <v>7637406</v>
      </c>
      <c r="GK425" s="5">
        <f>INDEX(Sheet1!$E$2:$E$434,MATCH(Data!B425,Sheet1!$B$2:$B$434,0))</f>
        <v>479928</v>
      </c>
      <c r="GL425" s="5">
        <f>INDEX(Sheet1!$H$2:$H$434,MATCH(Data!B425,Sheet1!$B$2:$B$434,0))</f>
        <v>1895406</v>
      </c>
      <c r="GM425" s="5">
        <f>INDEX(Sheet1!$K$2:$K$434,MATCH(Data!B425,Sheet1!$B$2:$B$434,0))</f>
        <v>0</v>
      </c>
      <c r="GN425" s="5">
        <f>INDEX(Sheet1!$F$2:$F$434,MATCH(Data!B425,Sheet1!$B$2:$B$434,0))</f>
        <v>0</v>
      </c>
      <c r="GO425" s="5">
        <f>INDEX(Sheet1!$I$2:$I$434,MATCH(Data!B425,Sheet1!$B$2:$B$434,0))</f>
        <v>0</v>
      </c>
      <c r="GP425" s="5">
        <f>INDEX(Sheet1!$J$2:$J$434,MATCH(Data!B425,Sheet1!$B$2:$B$434,0))</f>
        <v>0</v>
      </c>
      <c r="GQ425" s="5">
        <v>7917641</v>
      </c>
      <c r="GR425" s="5">
        <v>479648</v>
      </c>
      <c r="GS425" s="5">
        <v>1615451</v>
      </c>
      <c r="GT425" s="5">
        <v>0</v>
      </c>
      <c r="GU425" s="5">
        <v>0</v>
      </c>
      <c r="GV425" s="5">
        <v>0</v>
      </c>
      <c r="GW425" s="5">
        <v>0</v>
      </c>
    </row>
    <row r="426" spans="1:205" ht="12.75">
      <c r="A426" s="32">
        <v>5075</v>
      </c>
      <c r="B426" s="32" t="s">
        <v>504</v>
      </c>
      <c r="C426" s="32">
        <v>524981</v>
      </c>
      <c r="D426" s="32">
        <v>0</v>
      </c>
      <c r="E426" s="32">
        <v>33019</v>
      </c>
      <c r="F426" s="32">
        <v>0</v>
      </c>
      <c r="G426" s="32">
        <v>0</v>
      </c>
      <c r="H426" s="32">
        <v>0</v>
      </c>
      <c r="I426" s="32">
        <v>0</v>
      </c>
      <c r="J426" s="32">
        <v>523017</v>
      </c>
      <c r="K426" s="32">
        <v>0</v>
      </c>
      <c r="L426" s="32">
        <v>30262.25</v>
      </c>
      <c r="M426" s="32">
        <v>0</v>
      </c>
      <c r="N426" s="32">
        <v>0</v>
      </c>
      <c r="O426" s="32">
        <v>0</v>
      </c>
      <c r="P426" s="32">
        <v>0</v>
      </c>
      <c r="Q426" s="32">
        <v>526528</v>
      </c>
      <c r="R426" s="32">
        <v>0</v>
      </c>
      <c r="S426" s="32">
        <v>28952.71</v>
      </c>
      <c r="T426" s="32">
        <v>0</v>
      </c>
      <c r="U426" s="32">
        <v>0</v>
      </c>
      <c r="V426" s="32">
        <v>0</v>
      </c>
      <c r="W426" s="32">
        <v>0</v>
      </c>
      <c r="X426" s="32">
        <v>365459</v>
      </c>
      <c r="Y426" s="32">
        <v>0</v>
      </c>
      <c r="Z426" s="32">
        <v>27631</v>
      </c>
      <c r="AA426" s="32">
        <v>0</v>
      </c>
      <c r="AB426" s="32">
        <v>0</v>
      </c>
      <c r="AC426" s="32">
        <v>0</v>
      </c>
      <c r="AD426" s="32">
        <v>0</v>
      </c>
      <c r="AE426" s="32">
        <v>402428</v>
      </c>
      <c r="AF426" s="32">
        <v>0</v>
      </c>
      <c r="AG426" s="32">
        <v>0</v>
      </c>
      <c r="AH426" s="32">
        <v>0</v>
      </c>
      <c r="AI426" s="32">
        <v>0</v>
      </c>
      <c r="AJ426" s="32">
        <v>0</v>
      </c>
      <c r="AK426" s="32">
        <v>0</v>
      </c>
      <c r="AL426" s="32">
        <v>584061</v>
      </c>
      <c r="AM426" s="32">
        <v>0</v>
      </c>
      <c r="AN426" s="32">
        <v>0</v>
      </c>
      <c r="AO426" s="32">
        <v>0</v>
      </c>
      <c r="AP426" s="32">
        <v>0</v>
      </c>
      <c r="AQ426" s="32">
        <v>0</v>
      </c>
      <c r="AR426" s="32">
        <v>0</v>
      </c>
      <c r="AS426" s="32">
        <v>753288</v>
      </c>
      <c r="AT426" s="32">
        <v>0</v>
      </c>
      <c r="AU426" s="32">
        <v>0</v>
      </c>
      <c r="AV426" s="32">
        <v>0</v>
      </c>
      <c r="AW426" s="32">
        <v>0</v>
      </c>
      <c r="AX426" s="32">
        <v>0</v>
      </c>
      <c r="AY426" s="32">
        <v>0</v>
      </c>
      <c r="AZ426" s="32">
        <v>563401</v>
      </c>
      <c r="BA426" s="32">
        <v>0</v>
      </c>
      <c r="BB426" s="32">
        <v>0</v>
      </c>
      <c r="BC426" s="32">
        <v>0</v>
      </c>
      <c r="BD426" s="32">
        <v>0</v>
      </c>
      <c r="BE426" s="32">
        <v>0</v>
      </c>
      <c r="BF426" s="32">
        <v>0</v>
      </c>
      <c r="BG426" s="32">
        <v>600450</v>
      </c>
      <c r="BH426" s="32">
        <v>0</v>
      </c>
      <c r="BI426" s="32">
        <v>0</v>
      </c>
      <c r="BJ426" s="32">
        <v>0</v>
      </c>
      <c r="BK426" s="32">
        <v>0</v>
      </c>
      <c r="BL426" s="32">
        <v>0</v>
      </c>
      <c r="BM426" s="32">
        <v>0</v>
      </c>
      <c r="BN426" s="32">
        <v>582055</v>
      </c>
      <c r="BO426" s="32">
        <v>0</v>
      </c>
      <c r="BP426" s="32">
        <v>0</v>
      </c>
      <c r="BQ426" s="32">
        <v>0</v>
      </c>
      <c r="BR426" s="32">
        <v>0</v>
      </c>
      <c r="BS426" s="32">
        <v>0</v>
      </c>
      <c r="BT426" s="32">
        <v>390</v>
      </c>
      <c r="BU426" s="32">
        <v>683261</v>
      </c>
      <c r="BV426" s="32">
        <v>0</v>
      </c>
      <c r="BW426" s="32">
        <v>0</v>
      </c>
      <c r="BX426" s="32">
        <v>0</v>
      </c>
      <c r="BY426" s="32">
        <v>0</v>
      </c>
      <c r="BZ426" s="32">
        <v>7590</v>
      </c>
      <c r="CA426" s="32">
        <v>436</v>
      </c>
      <c r="CB426" s="32">
        <v>631364</v>
      </c>
      <c r="CC426" s="32">
        <v>0</v>
      </c>
      <c r="CD426" s="32">
        <v>0</v>
      </c>
      <c r="CE426" s="32">
        <v>0</v>
      </c>
      <c r="CF426" s="32">
        <v>0</v>
      </c>
      <c r="CG426" s="32">
        <v>9450</v>
      </c>
      <c r="CH426" s="32">
        <v>2470</v>
      </c>
      <c r="CI426" s="32">
        <v>588869</v>
      </c>
      <c r="CJ426" s="32">
        <v>110450</v>
      </c>
      <c r="CL426" s="32">
        <v>0</v>
      </c>
      <c r="CN426" s="32">
        <v>13118</v>
      </c>
      <c r="CO426" s="32">
        <v>297</v>
      </c>
      <c r="DX426" s="35"/>
      <c r="DY426" s="39"/>
      <c r="DZ426" s="39"/>
      <c r="EA426" s="35"/>
      <c r="FH426" s="32"/>
      <c r="FI426" s="32"/>
      <c r="FJ426" s="32"/>
      <c r="FK426" s="32"/>
      <c r="FL426" s="32"/>
      <c r="FM426" s="32"/>
      <c r="GC426" s="5" t="s">
        <v>673</v>
      </c>
      <c r="GD426" s="5" t="s">
        <v>673</v>
      </c>
      <c r="GE426" s="5" t="s">
        <v>673</v>
      </c>
      <c r="GF426" s="5" t="s">
        <v>673</v>
      </c>
      <c r="GG426" s="5" t="s">
        <v>673</v>
      </c>
      <c r="GH426" s="5" t="s">
        <v>673</v>
      </c>
      <c r="GI426" s="5" t="s">
        <v>673</v>
      </c>
      <c r="GQ426" s="5">
        <v>0</v>
      </c>
      <c r="GR426" s="5">
        <v>0</v>
      </c>
      <c r="GS426" s="5">
        <v>0</v>
      </c>
      <c r="GT426" s="5">
        <v>0</v>
      </c>
      <c r="GU426" s="5">
        <v>0</v>
      </c>
      <c r="GV426" s="5">
        <v>0</v>
      </c>
      <c r="GW426" s="5">
        <v>0</v>
      </c>
    </row>
    <row r="427" spans="1:205" ht="12.75">
      <c r="A427" s="32">
        <v>6545</v>
      </c>
      <c r="B427" s="32" t="s">
        <v>505</v>
      </c>
      <c r="C427" s="32">
        <v>4479615</v>
      </c>
      <c r="D427" s="32">
        <v>0</v>
      </c>
      <c r="E427" s="32">
        <v>485583</v>
      </c>
      <c r="F427" s="32">
        <v>0</v>
      </c>
      <c r="G427" s="32">
        <v>0</v>
      </c>
      <c r="H427" s="32">
        <v>0</v>
      </c>
      <c r="I427" s="32">
        <v>0</v>
      </c>
      <c r="J427" s="32">
        <v>5021369</v>
      </c>
      <c r="K427" s="32">
        <v>0</v>
      </c>
      <c r="L427" s="32">
        <v>442148.42</v>
      </c>
      <c r="M427" s="32">
        <v>0</v>
      </c>
      <c r="N427" s="32">
        <v>0</v>
      </c>
      <c r="O427" s="32">
        <v>0</v>
      </c>
      <c r="P427" s="32">
        <v>0</v>
      </c>
      <c r="Q427" s="32">
        <v>4974257</v>
      </c>
      <c r="R427" s="32">
        <v>0</v>
      </c>
      <c r="S427" s="32">
        <v>447635.25</v>
      </c>
      <c r="T427" s="32">
        <v>0</v>
      </c>
      <c r="U427" s="32">
        <v>0</v>
      </c>
      <c r="V427" s="32">
        <v>0</v>
      </c>
      <c r="W427" s="32">
        <v>0</v>
      </c>
      <c r="X427" s="32">
        <v>3960280</v>
      </c>
      <c r="Y427" s="32">
        <v>0</v>
      </c>
      <c r="Z427" s="32">
        <v>434446</v>
      </c>
      <c r="AA427" s="32">
        <v>0</v>
      </c>
      <c r="AB427" s="32">
        <v>0</v>
      </c>
      <c r="AC427" s="32">
        <v>0</v>
      </c>
      <c r="AD427" s="32">
        <v>0</v>
      </c>
      <c r="AE427" s="32">
        <v>4066764</v>
      </c>
      <c r="AF427" s="32">
        <v>60459</v>
      </c>
      <c r="AG427" s="32">
        <v>419300</v>
      </c>
      <c r="AH427" s="32">
        <v>0</v>
      </c>
      <c r="AI427" s="32">
        <v>0</v>
      </c>
      <c r="AJ427" s="32">
        <v>0</v>
      </c>
      <c r="AK427" s="32">
        <v>0</v>
      </c>
      <c r="AL427" s="32">
        <v>3885611</v>
      </c>
      <c r="AM427" s="32">
        <v>238507</v>
      </c>
      <c r="AN427" s="32">
        <v>419460</v>
      </c>
      <c r="AO427" s="32">
        <v>0</v>
      </c>
      <c r="AP427" s="32">
        <v>0</v>
      </c>
      <c r="AQ427" s="32">
        <v>0</v>
      </c>
      <c r="AR427" s="32">
        <v>0</v>
      </c>
      <c r="AS427" s="32">
        <v>4288299</v>
      </c>
      <c r="AT427" s="32">
        <v>210128</v>
      </c>
      <c r="AU427" s="32">
        <v>424906</v>
      </c>
      <c r="AV427" s="32">
        <v>0</v>
      </c>
      <c r="AW427" s="32">
        <v>0</v>
      </c>
      <c r="AX427" s="32">
        <v>0</v>
      </c>
      <c r="AY427" s="32">
        <v>0</v>
      </c>
      <c r="AZ427" s="32">
        <v>4220012</v>
      </c>
      <c r="BA427" s="32">
        <v>174767</v>
      </c>
      <c r="BB427" s="32">
        <v>423741</v>
      </c>
      <c r="BC427" s="32">
        <v>0</v>
      </c>
      <c r="BD427" s="32">
        <v>0</v>
      </c>
      <c r="BE427" s="32">
        <v>0</v>
      </c>
      <c r="BF427" s="32">
        <v>0</v>
      </c>
      <c r="BG427" s="32">
        <v>4154917</v>
      </c>
      <c r="BH427" s="32">
        <v>206000</v>
      </c>
      <c r="BI427" s="32">
        <v>381000</v>
      </c>
      <c r="BJ427" s="32">
        <v>0</v>
      </c>
      <c r="BK427" s="32">
        <v>0</v>
      </c>
      <c r="BL427" s="32">
        <v>0</v>
      </c>
      <c r="BM427" s="32">
        <v>0</v>
      </c>
      <c r="BN427" s="32">
        <v>4606629</v>
      </c>
      <c r="BO427" s="32">
        <v>209408</v>
      </c>
      <c r="BP427" s="32">
        <v>0</v>
      </c>
      <c r="BQ427" s="32">
        <v>0</v>
      </c>
      <c r="BR427" s="32">
        <v>0</v>
      </c>
      <c r="BS427" s="32">
        <v>0</v>
      </c>
      <c r="BT427" s="32">
        <v>0</v>
      </c>
      <c r="BU427" s="32">
        <v>5196102</v>
      </c>
      <c r="BV427" s="32">
        <v>209410</v>
      </c>
      <c r="BW427" s="32">
        <v>0</v>
      </c>
      <c r="BX427" s="32">
        <v>0</v>
      </c>
      <c r="BY427" s="32">
        <v>0</v>
      </c>
      <c r="BZ427" s="32">
        <v>0</v>
      </c>
      <c r="CA427" s="32">
        <v>0</v>
      </c>
      <c r="CB427" s="32">
        <v>6216181</v>
      </c>
      <c r="CC427" s="32">
        <v>0</v>
      </c>
      <c r="CD427" s="32">
        <v>2046996</v>
      </c>
      <c r="CE427" s="32">
        <v>0</v>
      </c>
      <c r="CF427" s="32">
        <v>0</v>
      </c>
      <c r="CG427" s="32">
        <v>0</v>
      </c>
      <c r="CH427" s="32">
        <v>0</v>
      </c>
      <c r="CI427" s="32">
        <v>6016090</v>
      </c>
      <c r="CK427" s="32">
        <v>2493569</v>
      </c>
      <c r="CL427" s="32">
        <v>0</v>
      </c>
      <c r="CO427" s="32">
        <v>1414</v>
      </c>
      <c r="CP427" s="32">
        <v>6930780</v>
      </c>
      <c r="CR427" s="32">
        <v>2005847</v>
      </c>
      <c r="CS427" s="32">
        <v>0</v>
      </c>
      <c r="CV427" s="32">
        <v>0</v>
      </c>
      <c r="CW427" s="32">
        <v>7617809</v>
      </c>
      <c r="CY427" s="32">
        <v>1909193</v>
      </c>
      <c r="CZ427" s="32">
        <v>0</v>
      </c>
      <c r="DB427" s="32">
        <v>25000</v>
      </c>
      <c r="DC427" s="32">
        <v>0</v>
      </c>
      <c r="DD427" s="32">
        <v>7765997</v>
      </c>
      <c r="DF427" s="32">
        <v>2422137</v>
      </c>
      <c r="DG427" s="32">
        <v>0</v>
      </c>
      <c r="DI427" s="32">
        <v>10000</v>
      </c>
      <c r="DJ427" s="32">
        <v>986</v>
      </c>
      <c r="DK427" s="32">
        <v>7888229</v>
      </c>
      <c r="DM427" s="32">
        <v>2940331</v>
      </c>
      <c r="DN427" s="32">
        <v>0</v>
      </c>
      <c r="DP427" s="32">
        <v>20000</v>
      </c>
      <c r="DR427" s="32">
        <v>8300848</v>
      </c>
      <c r="DT427" s="32">
        <v>3019353</v>
      </c>
      <c r="DU427" s="32">
        <v>0</v>
      </c>
      <c r="DW427" s="32">
        <v>110000</v>
      </c>
      <c r="DX427" s="35"/>
      <c r="DY427" s="36">
        <v>8167352</v>
      </c>
      <c r="DZ427" s="37"/>
      <c r="EA427" s="38">
        <v>3151051</v>
      </c>
      <c r="EB427" s="32">
        <v>0</v>
      </c>
      <c r="ED427" s="32">
        <v>99176</v>
      </c>
      <c r="EE427" s="32">
        <v>12622</v>
      </c>
      <c r="EF427" s="32">
        <v>8290762</v>
      </c>
      <c r="EH427" s="32">
        <v>3245383</v>
      </c>
      <c r="EI427" s="32">
        <v>0</v>
      </c>
      <c r="EJ427" s="32">
        <v>333740</v>
      </c>
      <c r="EK427" s="32">
        <v>99000</v>
      </c>
      <c r="EL427" s="32">
        <v>12645</v>
      </c>
      <c r="EM427" s="32">
        <v>7786575</v>
      </c>
      <c r="EN427" s="32">
        <v>53100</v>
      </c>
      <c r="EO427" s="32">
        <v>3659057</v>
      </c>
      <c r="EP427" s="32">
        <v>0</v>
      </c>
      <c r="EQ427" s="32">
        <v>216936</v>
      </c>
      <c r="ER427" s="32">
        <v>99000</v>
      </c>
      <c r="ET427" s="32">
        <v>7700316</v>
      </c>
      <c r="EU427" s="32">
        <v>106200</v>
      </c>
      <c r="EV427" s="32">
        <v>3823645</v>
      </c>
      <c r="EW427" s="32">
        <v>0</v>
      </c>
      <c r="EX427" s="32">
        <v>179359</v>
      </c>
      <c r="EY427" s="32">
        <v>99000</v>
      </c>
      <c r="FA427" s="32">
        <v>7466412</v>
      </c>
      <c r="FB427" s="32">
        <v>117650</v>
      </c>
      <c r="FC427" s="32">
        <v>4300768</v>
      </c>
      <c r="FD427" s="32">
        <v>0</v>
      </c>
      <c r="FE427" s="32">
        <v>207160</v>
      </c>
      <c r="FF427" s="32">
        <v>99000</v>
      </c>
      <c r="FH427" s="32">
        <v>6969544</v>
      </c>
      <c r="FI427" s="32">
        <v>117650</v>
      </c>
      <c r="FJ427" s="32">
        <v>4576079</v>
      </c>
      <c r="FK427" s="32">
        <v>0</v>
      </c>
      <c r="FL427" s="32">
        <v>406958</v>
      </c>
      <c r="FM427" s="32">
        <v>99000</v>
      </c>
      <c r="FO427" s="5">
        <v>7796229</v>
      </c>
      <c r="FP427" s="5">
        <v>89000</v>
      </c>
      <c r="FQ427" s="5">
        <v>4283002</v>
      </c>
      <c r="FR427" s="5">
        <v>0</v>
      </c>
      <c r="FS427" s="5">
        <v>1000</v>
      </c>
      <c r="FT427" s="5">
        <v>0</v>
      </c>
      <c r="FU427" s="5">
        <v>0</v>
      </c>
      <c r="FV427" s="5">
        <v>8410626</v>
      </c>
      <c r="FW427" s="5">
        <v>89000</v>
      </c>
      <c r="FX427" s="5">
        <v>4138981</v>
      </c>
      <c r="FY427" s="5">
        <v>0</v>
      </c>
      <c r="FZ427" s="5">
        <v>1000</v>
      </c>
      <c r="GA427" s="5">
        <v>50000</v>
      </c>
      <c r="GB427" s="5">
        <v>0</v>
      </c>
      <c r="GC427" s="5">
        <v>8865661</v>
      </c>
      <c r="GD427" s="5">
        <v>89000</v>
      </c>
      <c r="GE427" s="5">
        <v>4318874</v>
      </c>
      <c r="GF427" s="5">
        <v>0</v>
      </c>
      <c r="GG427" s="5">
        <v>0</v>
      </c>
      <c r="GH427" s="5">
        <v>50000</v>
      </c>
      <c r="GI427" s="5">
        <v>0</v>
      </c>
      <c r="GJ427" s="5">
        <f>INDEX(Sheet1!$D$2:$D$434,MATCH(Data!B427,Sheet1!$B$2:$B$434,0))</f>
        <v>9112867</v>
      </c>
      <c r="GK427" s="5">
        <f>INDEX(Sheet1!$E$2:$E$434,MATCH(Data!B427,Sheet1!$B$2:$B$434,0))</f>
        <v>70000</v>
      </c>
      <c r="GL427" s="5">
        <f>INDEX(Sheet1!$H$2:$H$434,MATCH(Data!B427,Sheet1!$B$2:$B$434,0))</f>
        <v>4076735</v>
      </c>
      <c r="GM427" s="5">
        <f>INDEX(Sheet1!$K$2:$K$434,MATCH(Data!B427,Sheet1!$B$2:$B$434,0))</f>
        <v>0</v>
      </c>
      <c r="GN427" s="5">
        <f>INDEX(Sheet1!$F$2:$F$434,MATCH(Data!B427,Sheet1!$B$2:$B$434,0))</f>
        <v>0</v>
      </c>
      <c r="GO427" s="5">
        <f>INDEX(Sheet1!$I$2:$I$434,MATCH(Data!B427,Sheet1!$B$2:$B$434,0))</f>
        <v>63933</v>
      </c>
      <c r="GP427" s="5">
        <f>INDEX(Sheet1!$J$2:$J$434,MATCH(Data!B427,Sheet1!$B$2:$B$434,0))</f>
        <v>0</v>
      </c>
      <c r="GQ427" s="5">
        <v>9119286</v>
      </c>
      <c r="GR427" s="5">
        <v>70000</v>
      </c>
      <c r="GS427" s="5">
        <v>4000000</v>
      </c>
      <c r="GT427" s="5">
        <v>0</v>
      </c>
      <c r="GU427" s="5">
        <v>0</v>
      </c>
      <c r="GV427" s="5">
        <v>60000</v>
      </c>
      <c r="GW427" s="5">
        <v>0</v>
      </c>
    </row>
    <row r="428" spans="1:205" ht="12.75">
      <c r="A428" s="32">
        <v>6608</v>
      </c>
      <c r="B428" s="32" t="s">
        <v>506</v>
      </c>
      <c r="C428" s="32">
        <v>4542994</v>
      </c>
      <c r="D428" s="32">
        <v>0</v>
      </c>
      <c r="E428" s="32">
        <v>104100</v>
      </c>
      <c r="F428" s="32">
        <v>0</v>
      </c>
      <c r="G428" s="32">
        <v>0</v>
      </c>
      <c r="H428" s="32">
        <v>0</v>
      </c>
      <c r="I428" s="32">
        <v>0</v>
      </c>
      <c r="J428" s="32">
        <v>4615149</v>
      </c>
      <c r="K428" s="32">
        <v>0</v>
      </c>
      <c r="L428" s="32">
        <v>95370</v>
      </c>
      <c r="M428" s="32">
        <v>0</v>
      </c>
      <c r="N428" s="32">
        <v>0</v>
      </c>
      <c r="O428" s="32">
        <v>0</v>
      </c>
      <c r="P428" s="32">
        <v>469.28</v>
      </c>
      <c r="Q428" s="32">
        <v>4699428</v>
      </c>
      <c r="R428" s="32">
        <v>0</v>
      </c>
      <c r="S428" s="32">
        <v>95911</v>
      </c>
      <c r="T428" s="32">
        <v>0</v>
      </c>
      <c r="U428" s="32">
        <v>0</v>
      </c>
      <c r="V428" s="32">
        <v>0</v>
      </c>
      <c r="W428" s="32">
        <v>1365.26</v>
      </c>
      <c r="X428" s="32">
        <v>3704439</v>
      </c>
      <c r="Y428" s="32">
        <v>0</v>
      </c>
      <c r="Z428" s="32">
        <v>948873</v>
      </c>
      <c r="AA428" s="32">
        <v>0</v>
      </c>
      <c r="AB428" s="32">
        <v>0</v>
      </c>
      <c r="AC428" s="32">
        <v>0</v>
      </c>
      <c r="AD428" s="32">
        <v>1730</v>
      </c>
      <c r="AE428" s="32">
        <v>3621608</v>
      </c>
      <c r="AF428" s="32">
        <v>0</v>
      </c>
      <c r="AG428" s="32">
        <v>1169850</v>
      </c>
      <c r="AH428" s="32">
        <v>0</v>
      </c>
      <c r="AI428" s="32">
        <v>0</v>
      </c>
      <c r="AJ428" s="32">
        <v>0</v>
      </c>
      <c r="AK428" s="32">
        <v>1725</v>
      </c>
      <c r="AL428" s="32">
        <v>3496412</v>
      </c>
      <c r="AM428" s="32">
        <v>0</v>
      </c>
      <c r="AN428" s="32">
        <v>1339810</v>
      </c>
      <c r="AO428" s="32">
        <v>0</v>
      </c>
      <c r="AP428" s="32">
        <v>0</v>
      </c>
      <c r="AQ428" s="32">
        <v>0</v>
      </c>
      <c r="AR428" s="32">
        <v>2362</v>
      </c>
      <c r="AS428" s="32">
        <v>3225179</v>
      </c>
      <c r="AT428" s="32">
        <v>0</v>
      </c>
      <c r="AU428" s="32">
        <v>1368261</v>
      </c>
      <c r="AV428" s="32">
        <v>0</v>
      </c>
      <c r="AW428" s="32">
        <v>0</v>
      </c>
      <c r="AX428" s="32">
        <v>0</v>
      </c>
      <c r="AY428" s="32">
        <v>1608</v>
      </c>
      <c r="AZ428" s="32">
        <v>3574259</v>
      </c>
      <c r="BA428" s="32">
        <v>0</v>
      </c>
      <c r="BB428" s="32">
        <v>1365533</v>
      </c>
      <c r="BC428" s="32">
        <v>0</v>
      </c>
      <c r="BD428" s="32">
        <v>0</v>
      </c>
      <c r="BE428" s="32">
        <v>0</v>
      </c>
      <c r="BF428" s="32">
        <v>1026</v>
      </c>
      <c r="BG428" s="32">
        <v>4332755</v>
      </c>
      <c r="BH428" s="32">
        <v>0</v>
      </c>
      <c r="BI428" s="32">
        <v>1340000</v>
      </c>
      <c r="BJ428" s="32">
        <v>0</v>
      </c>
      <c r="BK428" s="32">
        <v>0</v>
      </c>
      <c r="BL428" s="32">
        <v>0</v>
      </c>
      <c r="BM428" s="32">
        <v>407</v>
      </c>
      <c r="BN428" s="32">
        <v>4437746</v>
      </c>
      <c r="BO428" s="32">
        <v>0</v>
      </c>
      <c r="BP428" s="32">
        <v>1361310</v>
      </c>
      <c r="BQ428" s="32">
        <v>0</v>
      </c>
      <c r="BR428" s="32">
        <v>0</v>
      </c>
      <c r="BS428" s="32">
        <v>0</v>
      </c>
      <c r="BT428" s="32">
        <v>935</v>
      </c>
      <c r="BU428" s="32">
        <v>4961089</v>
      </c>
      <c r="BV428" s="32">
        <v>0</v>
      </c>
      <c r="BW428" s="32">
        <v>1358000</v>
      </c>
      <c r="BX428" s="32">
        <v>0</v>
      </c>
      <c r="BY428" s="32">
        <v>0</v>
      </c>
      <c r="BZ428" s="32">
        <v>0</v>
      </c>
      <c r="CA428" s="32">
        <v>369</v>
      </c>
      <c r="CB428" s="32">
        <v>6058821</v>
      </c>
      <c r="CC428" s="32">
        <v>0</v>
      </c>
      <c r="CD428" s="32">
        <v>1358000</v>
      </c>
      <c r="CE428" s="32">
        <v>0</v>
      </c>
      <c r="CF428" s="32">
        <v>0</v>
      </c>
      <c r="CG428" s="32">
        <v>50000</v>
      </c>
      <c r="CH428" s="32">
        <v>1964</v>
      </c>
      <c r="CI428" s="32">
        <v>5294571</v>
      </c>
      <c r="CK428" s="32">
        <v>1360000</v>
      </c>
      <c r="CL428" s="32">
        <v>0</v>
      </c>
      <c r="CN428" s="32">
        <v>40000</v>
      </c>
      <c r="CO428" s="32">
        <v>537</v>
      </c>
      <c r="CP428" s="32">
        <v>5746193</v>
      </c>
      <c r="CR428" s="32">
        <v>1360000</v>
      </c>
      <c r="CS428" s="32">
        <v>0</v>
      </c>
      <c r="CU428" s="32">
        <v>40000</v>
      </c>
      <c r="CV428" s="32">
        <v>1696</v>
      </c>
      <c r="CW428" s="32">
        <v>6629535</v>
      </c>
      <c r="CY428" s="32">
        <v>1360000</v>
      </c>
      <c r="CZ428" s="32">
        <v>0</v>
      </c>
      <c r="DB428" s="32">
        <v>40000</v>
      </c>
      <c r="DC428" s="32">
        <v>1185</v>
      </c>
      <c r="DD428" s="32">
        <v>6844369</v>
      </c>
      <c r="DF428" s="32">
        <v>1260000</v>
      </c>
      <c r="DG428" s="32">
        <v>0</v>
      </c>
      <c r="DI428" s="32">
        <v>40000</v>
      </c>
      <c r="DJ428" s="32">
        <v>1248</v>
      </c>
      <c r="DK428" s="32">
        <v>7487379</v>
      </c>
      <c r="DM428" s="32">
        <v>1290000</v>
      </c>
      <c r="DN428" s="32">
        <v>0</v>
      </c>
      <c r="DP428" s="32">
        <v>40000</v>
      </c>
      <c r="DQ428" s="32">
        <v>44</v>
      </c>
      <c r="DR428" s="32">
        <v>8477512</v>
      </c>
      <c r="DT428" s="32">
        <v>1290000</v>
      </c>
      <c r="DU428" s="32">
        <v>0</v>
      </c>
      <c r="DW428" s="32">
        <v>40000</v>
      </c>
      <c r="DX428" s="35"/>
      <c r="DY428" s="36">
        <v>8267124</v>
      </c>
      <c r="DZ428" s="36">
        <v>110973</v>
      </c>
      <c r="EA428" s="38">
        <v>1280000</v>
      </c>
      <c r="EB428" s="32">
        <v>0</v>
      </c>
      <c r="ED428" s="32">
        <v>40000</v>
      </c>
      <c r="EE428" s="32">
        <v>365</v>
      </c>
      <c r="EF428" s="32">
        <v>7393265</v>
      </c>
      <c r="EG428" s="32">
        <v>110110</v>
      </c>
      <c r="EH428" s="32">
        <v>1400000</v>
      </c>
      <c r="EI428" s="32">
        <v>0</v>
      </c>
      <c r="EK428" s="32">
        <v>40000</v>
      </c>
      <c r="EM428" s="32">
        <v>7662498</v>
      </c>
      <c r="EN428" s="32">
        <v>108910</v>
      </c>
      <c r="EO428" s="32">
        <v>1356288</v>
      </c>
      <c r="EP428" s="32">
        <v>0</v>
      </c>
      <c r="EQ428" s="32">
        <v>100000</v>
      </c>
      <c r="ER428" s="32">
        <v>40000</v>
      </c>
      <c r="ET428" s="32">
        <v>7988441</v>
      </c>
      <c r="EU428" s="32">
        <v>107410</v>
      </c>
      <c r="EV428" s="32">
        <v>1266263</v>
      </c>
      <c r="EW428" s="32">
        <v>0</v>
      </c>
      <c r="EX428" s="32">
        <v>100000</v>
      </c>
      <c r="EY428" s="32">
        <v>40000</v>
      </c>
      <c r="FA428" s="32">
        <v>7699071</v>
      </c>
      <c r="FB428" s="32">
        <v>110535</v>
      </c>
      <c r="FC428" s="32">
        <v>1255841</v>
      </c>
      <c r="FD428" s="32">
        <v>0</v>
      </c>
      <c r="FE428" s="32">
        <v>100000</v>
      </c>
      <c r="FH428" s="32">
        <v>7061262</v>
      </c>
      <c r="FI428" s="32">
        <v>106635</v>
      </c>
      <c r="FJ428" s="32">
        <v>1360259</v>
      </c>
      <c r="FK428" s="32">
        <v>0</v>
      </c>
      <c r="FL428" s="32">
        <v>100000</v>
      </c>
      <c r="FM428" s="32"/>
      <c r="FO428" s="5">
        <v>7450523</v>
      </c>
      <c r="FP428" s="5">
        <v>108644</v>
      </c>
      <c r="FQ428" s="5">
        <v>1427444</v>
      </c>
      <c r="FR428" s="5">
        <v>0</v>
      </c>
      <c r="FS428" s="5">
        <v>100000</v>
      </c>
      <c r="FT428" s="5">
        <v>0</v>
      </c>
      <c r="FU428" s="5">
        <v>0</v>
      </c>
      <c r="FV428" s="5">
        <v>7409844</v>
      </c>
      <c r="FW428" s="5">
        <v>110161</v>
      </c>
      <c r="FX428" s="5">
        <v>1624220</v>
      </c>
      <c r="FY428" s="5">
        <v>0</v>
      </c>
      <c r="FZ428" s="5">
        <v>100000</v>
      </c>
      <c r="GA428" s="5">
        <v>0</v>
      </c>
      <c r="GB428" s="5">
        <v>0</v>
      </c>
      <c r="GC428" s="5">
        <v>8062068</v>
      </c>
      <c r="GD428" s="5">
        <v>0</v>
      </c>
      <c r="GE428" s="5">
        <v>1616130</v>
      </c>
      <c r="GF428" s="5">
        <v>0</v>
      </c>
      <c r="GG428" s="5">
        <v>100000</v>
      </c>
      <c r="GH428" s="5">
        <v>0</v>
      </c>
      <c r="GI428" s="5">
        <v>0</v>
      </c>
      <c r="GJ428" s="5">
        <f>INDEX(Sheet1!$D$2:$D$434,MATCH(Data!B428,Sheet1!$B$2:$B$434,0))</f>
        <v>7865234</v>
      </c>
      <c r="GK428" s="5">
        <f>INDEX(Sheet1!$E$2:$E$434,MATCH(Data!B428,Sheet1!$B$2:$B$434,0))</f>
        <v>0</v>
      </c>
      <c r="GL428" s="5">
        <f>INDEX(Sheet1!$H$2:$H$434,MATCH(Data!B428,Sheet1!$B$2:$B$434,0))</f>
        <v>1865119</v>
      </c>
      <c r="GM428" s="5">
        <f>INDEX(Sheet1!$K$2:$K$434,MATCH(Data!B428,Sheet1!$B$2:$B$434,0))</f>
        <v>0</v>
      </c>
      <c r="GN428" s="5">
        <f>INDEX(Sheet1!$F$2:$F$434,MATCH(Data!B428,Sheet1!$B$2:$B$434,0))</f>
        <v>100000</v>
      </c>
      <c r="GO428" s="5">
        <f>INDEX(Sheet1!$I$2:$I$434,MATCH(Data!B428,Sheet1!$B$2:$B$434,0))</f>
        <v>0</v>
      </c>
      <c r="GP428" s="5">
        <f>INDEX(Sheet1!$J$2:$J$434,MATCH(Data!B428,Sheet1!$B$2:$B$434,0))</f>
        <v>0</v>
      </c>
      <c r="GQ428" s="5">
        <v>7603472</v>
      </c>
      <c r="GR428" s="5">
        <v>0</v>
      </c>
      <c r="GS428" s="5">
        <v>1890000</v>
      </c>
      <c r="GT428" s="5">
        <v>0</v>
      </c>
      <c r="GU428" s="5">
        <v>100000</v>
      </c>
      <c r="GV428" s="5">
        <v>0</v>
      </c>
      <c r="GW428" s="5">
        <v>0</v>
      </c>
    </row>
    <row r="429" spans="1:205" ht="12.75">
      <c r="A429" s="32">
        <v>6615</v>
      </c>
      <c r="B429" s="32" t="s">
        <v>507</v>
      </c>
      <c r="C429" s="32">
        <v>1817650</v>
      </c>
      <c r="D429" s="32">
        <v>0</v>
      </c>
      <c r="E429" s="32">
        <v>24977</v>
      </c>
      <c r="F429" s="32">
        <v>0</v>
      </c>
      <c r="G429" s="32">
        <v>0</v>
      </c>
      <c r="H429" s="32">
        <v>0</v>
      </c>
      <c r="I429" s="32">
        <v>0</v>
      </c>
      <c r="J429" s="32">
        <v>1659455</v>
      </c>
      <c r="K429" s="32">
        <v>0</v>
      </c>
      <c r="L429" s="32">
        <v>5553</v>
      </c>
      <c r="M429" s="32">
        <v>0</v>
      </c>
      <c r="N429" s="32">
        <v>23000</v>
      </c>
      <c r="O429" s="32">
        <v>0</v>
      </c>
      <c r="P429" s="32">
        <v>408.6</v>
      </c>
      <c r="Q429" s="32">
        <v>1567447</v>
      </c>
      <c r="R429" s="32">
        <v>0</v>
      </c>
      <c r="S429" s="32">
        <v>0</v>
      </c>
      <c r="T429" s="32">
        <v>0</v>
      </c>
      <c r="U429" s="32">
        <v>0</v>
      </c>
      <c r="V429" s="32">
        <v>0</v>
      </c>
      <c r="W429" s="32">
        <v>1069.04</v>
      </c>
      <c r="X429" s="32">
        <v>1345638</v>
      </c>
      <c r="Y429" s="32">
        <v>0</v>
      </c>
      <c r="Z429" s="32">
        <v>264209</v>
      </c>
      <c r="AA429" s="32">
        <v>0</v>
      </c>
      <c r="AB429" s="32">
        <v>0</v>
      </c>
      <c r="AC429" s="32">
        <v>0</v>
      </c>
      <c r="AD429" s="32">
        <v>354</v>
      </c>
      <c r="AE429" s="32">
        <v>1363754</v>
      </c>
      <c r="AF429" s="32">
        <v>0</v>
      </c>
      <c r="AG429" s="32">
        <v>283884</v>
      </c>
      <c r="AH429" s="32">
        <v>0</v>
      </c>
      <c r="AI429" s="32">
        <v>0</v>
      </c>
      <c r="AJ429" s="32">
        <v>0</v>
      </c>
      <c r="AK429" s="32">
        <v>270</v>
      </c>
      <c r="AL429" s="32">
        <v>1778042</v>
      </c>
      <c r="AM429" s="32">
        <v>0</v>
      </c>
      <c r="AN429" s="32">
        <v>299483</v>
      </c>
      <c r="AO429" s="32">
        <v>0</v>
      </c>
      <c r="AP429" s="32">
        <v>0</v>
      </c>
      <c r="AQ429" s="32">
        <v>0</v>
      </c>
      <c r="AR429" s="32">
        <v>826</v>
      </c>
      <c r="AS429" s="32">
        <v>1830131</v>
      </c>
      <c r="AT429" s="32">
        <v>0</v>
      </c>
      <c r="AU429" s="32">
        <v>298000</v>
      </c>
      <c r="AV429" s="32">
        <v>0</v>
      </c>
      <c r="AW429" s="32">
        <v>0</v>
      </c>
      <c r="AX429" s="32">
        <v>0</v>
      </c>
      <c r="AY429" s="32">
        <v>381</v>
      </c>
      <c r="AZ429" s="32">
        <v>2201356</v>
      </c>
      <c r="BA429" s="32">
        <v>0</v>
      </c>
      <c r="BB429" s="32">
        <v>300840</v>
      </c>
      <c r="BC429" s="32">
        <v>0</v>
      </c>
      <c r="BD429" s="32">
        <v>0</v>
      </c>
      <c r="BE429" s="32">
        <v>0</v>
      </c>
      <c r="BF429" s="32">
        <v>307</v>
      </c>
      <c r="BG429" s="32">
        <v>2612590</v>
      </c>
      <c r="BH429" s="32">
        <v>0</v>
      </c>
      <c r="BI429" s="32">
        <v>292900</v>
      </c>
      <c r="BJ429" s="32">
        <v>0</v>
      </c>
      <c r="BK429" s="32">
        <v>0</v>
      </c>
      <c r="BL429" s="32">
        <v>0</v>
      </c>
      <c r="BM429" s="32">
        <v>165</v>
      </c>
      <c r="BN429" s="32">
        <v>2744167</v>
      </c>
      <c r="BO429" s="32">
        <v>0</v>
      </c>
      <c r="BP429" s="32">
        <v>299000</v>
      </c>
      <c r="BQ429" s="32">
        <v>0</v>
      </c>
      <c r="BR429" s="32">
        <v>0</v>
      </c>
      <c r="BS429" s="32">
        <v>0</v>
      </c>
      <c r="BT429" s="32">
        <v>0</v>
      </c>
      <c r="BU429" s="32">
        <v>2884524</v>
      </c>
      <c r="BV429" s="32">
        <v>0</v>
      </c>
      <c r="BW429" s="32">
        <v>299000</v>
      </c>
      <c r="BX429" s="32">
        <v>0</v>
      </c>
      <c r="BY429" s="32">
        <v>0</v>
      </c>
      <c r="BZ429" s="32">
        <v>0</v>
      </c>
      <c r="CA429" s="32">
        <v>2473</v>
      </c>
      <c r="CB429" s="32">
        <v>3135413</v>
      </c>
      <c r="CC429" s="32">
        <v>0</v>
      </c>
      <c r="CD429" s="32">
        <v>294000</v>
      </c>
      <c r="CE429" s="32">
        <v>0</v>
      </c>
      <c r="CF429" s="32">
        <v>0</v>
      </c>
      <c r="CG429" s="32">
        <v>0</v>
      </c>
      <c r="CH429" s="32">
        <v>350</v>
      </c>
      <c r="CI429" s="32">
        <v>3403286</v>
      </c>
      <c r="CK429" s="32">
        <v>293000</v>
      </c>
      <c r="CL429" s="32">
        <v>0</v>
      </c>
      <c r="CO429" s="32">
        <v>1228</v>
      </c>
      <c r="CP429" s="32">
        <v>3682230</v>
      </c>
      <c r="CR429" s="32">
        <v>293000</v>
      </c>
      <c r="CS429" s="32">
        <v>0</v>
      </c>
      <c r="CU429" s="32">
        <v>94179</v>
      </c>
      <c r="CV429" s="32">
        <v>1051</v>
      </c>
      <c r="CW429" s="32">
        <v>3835688</v>
      </c>
      <c r="CY429" s="32">
        <v>292000</v>
      </c>
      <c r="CZ429" s="32">
        <v>0</v>
      </c>
      <c r="DB429" s="32">
        <v>167984</v>
      </c>
      <c r="DC429" s="32">
        <v>1496</v>
      </c>
      <c r="DD429" s="32">
        <v>3890580</v>
      </c>
      <c r="DE429" s="32">
        <v>58000</v>
      </c>
      <c r="DF429" s="32">
        <v>292000</v>
      </c>
      <c r="DG429" s="32">
        <v>0</v>
      </c>
      <c r="DI429" s="32">
        <v>127624</v>
      </c>
      <c r="DJ429" s="32">
        <v>1060</v>
      </c>
      <c r="DK429" s="32">
        <v>3898283</v>
      </c>
      <c r="DL429" s="32">
        <v>56450</v>
      </c>
      <c r="DM429" s="32">
        <v>298000</v>
      </c>
      <c r="DN429" s="32">
        <v>0</v>
      </c>
      <c r="DP429" s="32">
        <v>146030</v>
      </c>
      <c r="DQ429" s="32">
        <v>1500</v>
      </c>
      <c r="DR429" s="32">
        <v>4081798</v>
      </c>
      <c r="DS429" s="32">
        <v>56450</v>
      </c>
      <c r="DT429" s="32">
        <v>293000</v>
      </c>
      <c r="DU429" s="32">
        <v>0</v>
      </c>
      <c r="DW429" s="32">
        <v>148852</v>
      </c>
      <c r="DX429" s="38">
        <v>3632</v>
      </c>
      <c r="DY429" s="36">
        <v>3658314</v>
      </c>
      <c r="DZ429" s="36">
        <v>56450</v>
      </c>
      <c r="EA429" s="38">
        <v>288295</v>
      </c>
      <c r="EB429" s="32">
        <v>0</v>
      </c>
      <c r="ED429" s="32">
        <v>77786</v>
      </c>
      <c r="EF429" s="32">
        <v>3394864</v>
      </c>
      <c r="EG429" s="32">
        <v>56450</v>
      </c>
      <c r="EH429" s="32">
        <v>281000</v>
      </c>
      <c r="EI429" s="32">
        <v>0</v>
      </c>
      <c r="EK429" s="32">
        <v>130957</v>
      </c>
      <c r="EL429" s="32">
        <v>763</v>
      </c>
      <c r="EM429" s="32">
        <v>3326716</v>
      </c>
      <c r="EN429" s="32">
        <v>56450</v>
      </c>
      <c r="EO429" s="32">
        <v>278000</v>
      </c>
      <c r="EP429" s="32">
        <v>0</v>
      </c>
      <c r="ER429" s="32">
        <v>130957</v>
      </c>
      <c r="ES429" s="32">
        <v>250</v>
      </c>
      <c r="ET429" s="32">
        <v>3267697</v>
      </c>
      <c r="EU429" s="32">
        <v>56450</v>
      </c>
      <c r="EV429" s="32">
        <v>277900</v>
      </c>
      <c r="EW429" s="32">
        <v>0</v>
      </c>
      <c r="EY429" s="32">
        <v>130957</v>
      </c>
      <c r="FA429" s="32">
        <v>3221739</v>
      </c>
      <c r="FB429" s="32">
        <v>53132</v>
      </c>
      <c r="FC429" s="32">
        <v>251000</v>
      </c>
      <c r="FD429" s="32">
        <v>0</v>
      </c>
      <c r="FF429" s="32">
        <v>130957</v>
      </c>
      <c r="FH429" s="32">
        <v>3623852</v>
      </c>
      <c r="FI429" s="32"/>
      <c r="FJ429" s="32"/>
      <c r="FK429" s="32">
        <v>0</v>
      </c>
      <c r="FM429" s="32">
        <v>130957</v>
      </c>
      <c r="FN429" s="32"/>
      <c r="FO429" s="5">
        <v>3607035</v>
      </c>
      <c r="FP429" s="5">
        <v>0</v>
      </c>
      <c r="FQ429" s="5">
        <v>0</v>
      </c>
      <c r="FR429" s="5">
        <v>0</v>
      </c>
      <c r="FS429" s="5">
        <v>0</v>
      </c>
      <c r="FT429" s="5">
        <v>130957</v>
      </c>
      <c r="FU429" s="5">
        <v>0</v>
      </c>
      <c r="FV429" s="5">
        <v>3433560</v>
      </c>
      <c r="FW429" s="5">
        <v>0</v>
      </c>
      <c r="FX429" s="5">
        <v>0</v>
      </c>
      <c r="FY429" s="5">
        <v>0</v>
      </c>
      <c r="FZ429" s="5">
        <v>0</v>
      </c>
      <c r="GA429" s="5">
        <v>130957</v>
      </c>
      <c r="GB429" s="5">
        <v>0</v>
      </c>
      <c r="GC429" s="5">
        <v>3313597</v>
      </c>
      <c r="GD429" s="5">
        <v>0</v>
      </c>
      <c r="GE429" s="5">
        <v>0</v>
      </c>
      <c r="GF429" s="5">
        <v>0</v>
      </c>
      <c r="GG429" s="5">
        <v>0</v>
      </c>
      <c r="GH429" s="5">
        <v>177387</v>
      </c>
      <c r="GI429" s="5">
        <v>0</v>
      </c>
      <c r="GJ429" s="5">
        <f>INDEX(Sheet1!$D$2:$D$434,MATCH(Data!B429,Sheet1!$B$2:$B$434,0))</f>
        <v>3013819</v>
      </c>
      <c r="GK429" s="5">
        <f>INDEX(Sheet1!$E$2:$E$434,MATCH(Data!B429,Sheet1!$B$2:$B$434,0))</f>
        <v>0</v>
      </c>
      <c r="GL429" s="5">
        <f>INDEX(Sheet1!$H$2:$H$434,MATCH(Data!B429,Sheet1!$B$2:$B$434,0))</f>
        <v>273401</v>
      </c>
      <c r="GM429" s="5">
        <f>INDEX(Sheet1!$K$2:$K$434,MATCH(Data!B429,Sheet1!$B$2:$B$434,0))</f>
        <v>0</v>
      </c>
      <c r="GN429" s="5">
        <f>INDEX(Sheet1!$F$2:$F$434,MATCH(Data!B429,Sheet1!$B$2:$B$434,0))</f>
        <v>0</v>
      </c>
      <c r="GO429" s="5">
        <f>INDEX(Sheet1!$I$2:$I$434,MATCH(Data!B429,Sheet1!$B$2:$B$434,0))</f>
        <v>177387</v>
      </c>
      <c r="GP429" s="5">
        <f>INDEX(Sheet1!$J$2:$J$434,MATCH(Data!B429,Sheet1!$B$2:$B$434,0))</f>
        <v>0</v>
      </c>
      <c r="GQ429" s="5">
        <v>2984697</v>
      </c>
      <c r="GR429" s="5">
        <v>0</v>
      </c>
      <c r="GS429" s="5">
        <v>270019</v>
      </c>
      <c r="GT429" s="5">
        <v>0</v>
      </c>
      <c r="GU429" s="5">
        <v>0</v>
      </c>
      <c r="GV429" s="5">
        <v>177387</v>
      </c>
      <c r="GW429" s="5">
        <v>0</v>
      </c>
    </row>
    <row r="430" spans="1:205" ht="12.75">
      <c r="A430" s="32">
        <v>6678</v>
      </c>
      <c r="B430" s="32" t="s">
        <v>508</v>
      </c>
      <c r="C430" s="32">
        <v>7737157</v>
      </c>
      <c r="D430" s="32">
        <v>0</v>
      </c>
      <c r="E430" s="32">
        <v>739200</v>
      </c>
      <c r="F430" s="32">
        <v>0</v>
      </c>
      <c r="G430" s="32">
        <v>0</v>
      </c>
      <c r="H430" s="32">
        <v>0</v>
      </c>
      <c r="I430" s="32">
        <v>0</v>
      </c>
      <c r="J430" s="32">
        <v>8103829</v>
      </c>
      <c r="K430" s="32">
        <v>0</v>
      </c>
      <c r="L430" s="32">
        <v>782842</v>
      </c>
      <c r="M430" s="32">
        <v>0</v>
      </c>
      <c r="N430" s="32">
        <v>0</v>
      </c>
      <c r="O430" s="32">
        <v>0</v>
      </c>
      <c r="P430" s="32">
        <v>26348</v>
      </c>
      <c r="Q430" s="32">
        <v>8267113</v>
      </c>
      <c r="R430" s="32">
        <v>0</v>
      </c>
      <c r="S430" s="32">
        <v>774603</v>
      </c>
      <c r="T430" s="32">
        <v>0</v>
      </c>
      <c r="U430" s="32">
        <v>0</v>
      </c>
      <c r="V430" s="32">
        <v>0</v>
      </c>
      <c r="W430" s="32">
        <v>2722</v>
      </c>
      <c r="X430" s="32">
        <v>6274365</v>
      </c>
      <c r="Y430" s="32">
        <v>0</v>
      </c>
      <c r="Z430" s="32">
        <v>1230706</v>
      </c>
      <c r="AA430" s="32">
        <v>0</v>
      </c>
      <c r="AB430" s="32">
        <v>0</v>
      </c>
      <c r="AC430" s="32">
        <v>0</v>
      </c>
      <c r="AD430" s="32">
        <v>3225</v>
      </c>
      <c r="AE430" s="32">
        <v>6523226</v>
      </c>
      <c r="AF430" s="32">
        <v>0</v>
      </c>
      <c r="AG430" s="32">
        <v>1319198</v>
      </c>
      <c r="AH430" s="32">
        <v>0</v>
      </c>
      <c r="AI430" s="32">
        <v>0</v>
      </c>
      <c r="AJ430" s="32">
        <v>0</v>
      </c>
      <c r="AK430" s="32">
        <v>2207</v>
      </c>
      <c r="AL430" s="32">
        <v>7394116</v>
      </c>
      <c r="AM430" s="32">
        <v>0</v>
      </c>
      <c r="AN430" s="32">
        <v>1345000</v>
      </c>
      <c r="AO430" s="32">
        <v>0</v>
      </c>
      <c r="AP430" s="32">
        <v>0</v>
      </c>
      <c r="AQ430" s="32">
        <v>0</v>
      </c>
      <c r="AR430" s="32">
        <v>3142</v>
      </c>
      <c r="AS430" s="32">
        <v>7158655</v>
      </c>
      <c r="AT430" s="32">
        <v>0</v>
      </c>
      <c r="AU430" s="32">
        <v>1449197</v>
      </c>
      <c r="AV430" s="32">
        <v>0</v>
      </c>
      <c r="AW430" s="32">
        <v>0</v>
      </c>
      <c r="AX430" s="32">
        <v>0</v>
      </c>
      <c r="AY430" s="32">
        <v>16219</v>
      </c>
      <c r="AZ430" s="32">
        <v>8183635</v>
      </c>
      <c r="BA430" s="32">
        <v>0</v>
      </c>
      <c r="BB430" s="32">
        <v>1514888</v>
      </c>
      <c r="BC430" s="32">
        <v>0</v>
      </c>
      <c r="BD430" s="32">
        <v>0</v>
      </c>
      <c r="BE430" s="32">
        <v>0</v>
      </c>
      <c r="BF430" s="32">
        <v>3474</v>
      </c>
      <c r="BG430" s="32">
        <v>9120599</v>
      </c>
      <c r="BH430" s="32">
        <v>0</v>
      </c>
      <c r="BI430" s="32">
        <v>1523532</v>
      </c>
      <c r="BJ430" s="32">
        <v>0</v>
      </c>
      <c r="BK430" s="32">
        <v>0</v>
      </c>
      <c r="BL430" s="32">
        <v>0</v>
      </c>
      <c r="BM430" s="32">
        <v>1165</v>
      </c>
      <c r="BN430" s="32">
        <v>10095989</v>
      </c>
      <c r="BO430" s="32">
        <v>0</v>
      </c>
      <c r="BP430" s="32">
        <v>1623627</v>
      </c>
      <c r="BQ430" s="32">
        <v>0</v>
      </c>
      <c r="BR430" s="32">
        <v>0</v>
      </c>
      <c r="BS430" s="32">
        <v>0</v>
      </c>
      <c r="BT430" s="32">
        <v>16863</v>
      </c>
      <c r="BU430" s="32">
        <v>10937182</v>
      </c>
      <c r="BV430" s="32">
        <v>0</v>
      </c>
      <c r="BW430" s="32">
        <v>1585514</v>
      </c>
      <c r="BX430" s="32">
        <v>0</v>
      </c>
      <c r="BY430" s="32">
        <v>0</v>
      </c>
      <c r="BZ430" s="32">
        <v>0</v>
      </c>
      <c r="CA430" s="32">
        <v>55817</v>
      </c>
      <c r="CB430" s="32">
        <v>11701421</v>
      </c>
      <c r="CC430" s="32">
        <v>0</v>
      </c>
      <c r="CD430" s="32">
        <v>1585759</v>
      </c>
      <c r="CE430" s="32">
        <v>0</v>
      </c>
      <c r="CF430" s="32">
        <v>0</v>
      </c>
      <c r="CG430" s="32">
        <v>0</v>
      </c>
      <c r="CH430" s="32">
        <v>366</v>
      </c>
      <c r="CI430" s="32">
        <v>12262559</v>
      </c>
      <c r="CK430" s="32">
        <v>1588139</v>
      </c>
      <c r="CL430" s="32">
        <v>0</v>
      </c>
      <c r="CO430" s="32">
        <v>1201</v>
      </c>
      <c r="CP430" s="32">
        <v>12922358</v>
      </c>
      <c r="CR430" s="32">
        <v>1588610</v>
      </c>
      <c r="CS430" s="32">
        <v>0</v>
      </c>
      <c r="CV430" s="32">
        <v>4542</v>
      </c>
      <c r="CW430" s="32">
        <v>13802059</v>
      </c>
      <c r="CY430" s="32">
        <v>638641</v>
      </c>
      <c r="CZ430" s="32">
        <v>0</v>
      </c>
      <c r="DC430" s="32">
        <v>3241</v>
      </c>
      <c r="DD430" s="32">
        <v>14700838</v>
      </c>
      <c r="DF430" s="32">
        <v>639639</v>
      </c>
      <c r="DG430" s="32">
        <v>0</v>
      </c>
      <c r="DJ430" s="32">
        <v>82521</v>
      </c>
      <c r="DK430" s="32">
        <v>15689242</v>
      </c>
      <c r="DM430" s="32">
        <v>211000</v>
      </c>
      <c r="DN430" s="32">
        <v>0</v>
      </c>
      <c r="DP430" s="32">
        <v>8123</v>
      </c>
      <c r="DQ430" s="32">
        <v>1073</v>
      </c>
      <c r="DR430" s="32">
        <v>16452458</v>
      </c>
      <c r="DT430" s="32">
        <v>207628</v>
      </c>
      <c r="DU430" s="32">
        <v>0</v>
      </c>
      <c r="DW430" s="32">
        <v>8252</v>
      </c>
      <c r="DX430" s="38">
        <v>385081</v>
      </c>
      <c r="DY430" s="36">
        <v>15887163</v>
      </c>
      <c r="DZ430" s="37"/>
      <c r="EA430" s="38">
        <v>209377</v>
      </c>
      <c r="EB430" s="32">
        <v>0</v>
      </c>
      <c r="ED430" s="32">
        <v>10853</v>
      </c>
      <c r="EE430" s="32">
        <v>6259</v>
      </c>
      <c r="EF430" s="32">
        <v>16080725</v>
      </c>
      <c r="EG430" s="32">
        <v>171913</v>
      </c>
      <c r="EH430" s="32">
        <v>208275</v>
      </c>
      <c r="EI430" s="32">
        <v>0</v>
      </c>
      <c r="EK430" s="32">
        <v>12000</v>
      </c>
      <c r="EL430" s="32">
        <v>16095</v>
      </c>
      <c r="EM430" s="32">
        <v>16175055</v>
      </c>
      <c r="EN430" s="32">
        <v>136230</v>
      </c>
      <c r="EO430" s="32">
        <v>207800</v>
      </c>
      <c r="EP430" s="32">
        <v>0</v>
      </c>
      <c r="ES430" s="32">
        <v>186</v>
      </c>
      <c r="ET430" s="32">
        <v>16547209</v>
      </c>
      <c r="EU430" s="32">
        <v>66438</v>
      </c>
      <c r="EV430" s="32">
        <v>212100</v>
      </c>
      <c r="EW430" s="32">
        <v>0</v>
      </c>
      <c r="EZ430" s="32">
        <v>751</v>
      </c>
      <c r="FA430" s="32">
        <v>16558396</v>
      </c>
      <c r="FB430" s="32">
        <v>140993</v>
      </c>
      <c r="FC430" s="32">
        <v>210675</v>
      </c>
      <c r="FD430" s="32">
        <v>0</v>
      </c>
      <c r="FG430" s="32">
        <v>303</v>
      </c>
      <c r="FH430" s="32">
        <v>16745140</v>
      </c>
      <c r="FI430" s="32"/>
      <c r="FJ430" s="32">
        <v>200000</v>
      </c>
      <c r="FK430" s="32">
        <v>0</v>
      </c>
      <c r="FN430" s="32">
        <v>467</v>
      </c>
      <c r="FO430" s="5">
        <v>16699255</v>
      </c>
      <c r="FP430" s="5">
        <v>0</v>
      </c>
      <c r="FQ430" s="5">
        <v>200000</v>
      </c>
      <c r="FR430" s="5">
        <v>0</v>
      </c>
      <c r="FS430" s="5">
        <v>0</v>
      </c>
      <c r="FT430" s="5">
        <v>0</v>
      </c>
      <c r="FU430" s="5">
        <v>4147</v>
      </c>
      <c r="FV430" s="5">
        <v>16881288</v>
      </c>
      <c r="FW430" s="5">
        <v>0</v>
      </c>
      <c r="FX430" s="5">
        <v>2177735</v>
      </c>
      <c r="FY430" s="5">
        <v>0</v>
      </c>
      <c r="FZ430" s="5">
        <v>0</v>
      </c>
      <c r="GA430" s="5">
        <v>0</v>
      </c>
      <c r="GB430" s="5">
        <v>0</v>
      </c>
      <c r="GC430" s="5">
        <v>16199050</v>
      </c>
      <c r="GD430" s="5">
        <v>0</v>
      </c>
      <c r="GE430" s="5">
        <v>3272958</v>
      </c>
      <c r="GF430" s="5">
        <v>0</v>
      </c>
      <c r="GG430" s="5">
        <v>0</v>
      </c>
      <c r="GH430" s="5">
        <v>0</v>
      </c>
      <c r="GI430" s="5">
        <v>368</v>
      </c>
      <c r="GJ430" s="5">
        <f>INDEX(Sheet1!$D$2:$D$434,MATCH(Data!B430,Sheet1!$B$2:$B$434,0))</f>
        <v>16727177</v>
      </c>
      <c r="GK430" s="5">
        <f>INDEX(Sheet1!$E$2:$E$434,MATCH(Data!B430,Sheet1!$B$2:$B$434,0))</f>
        <v>0</v>
      </c>
      <c r="GL430" s="5">
        <f>INDEX(Sheet1!$H$2:$H$434,MATCH(Data!B430,Sheet1!$B$2:$B$434,0))</f>
        <v>2025973</v>
      </c>
      <c r="GM430" s="5">
        <f>INDEX(Sheet1!$K$2:$K$434,MATCH(Data!B430,Sheet1!$B$2:$B$434,0))</f>
        <v>0</v>
      </c>
      <c r="GN430" s="5">
        <f>INDEX(Sheet1!$F$2:$F$434,MATCH(Data!B430,Sheet1!$B$2:$B$434,0))</f>
        <v>0</v>
      </c>
      <c r="GO430" s="5">
        <f>INDEX(Sheet1!$I$2:$I$434,MATCH(Data!B430,Sheet1!$B$2:$B$434,0))</f>
        <v>0</v>
      </c>
      <c r="GP430" s="5">
        <f>INDEX(Sheet1!$J$2:$J$434,MATCH(Data!B430,Sheet1!$B$2:$B$434,0))</f>
        <v>624</v>
      </c>
      <c r="GQ430" s="5">
        <v>16956527</v>
      </c>
      <c r="GR430" s="5">
        <v>0</v>
      </c>
      <c r="GS430" s="5">
        <v>2964093</v>
      </c>
      <c r="GT430" s="5">
        <v>0</v>
      </c>
      <c r="GU430" s="5">
        <v>0</v>
      </c>
      <c r="GV430" s="5">
        <v>74160</v>
      </c>
      <c r="GW430" s="5">
        <v>2202</v>
      </c>
    </row>
    <row r="431" spans="1:205" ht="12.75">
      <c r="A431" s="32">
        <v>469</v>
      </c>
      <c r="B431" s="32" t="s">
        <v>509</v>
      </c>
      <c r="C431" s="32">
        <v>3055940</v>
      </c>
      <c r="D431" s="32">
        <v>0</v>
      </c>
      <c r="E431" s="32">
        <v>330000</v>
      </c>
      <c r="F431" s="32">
        <v>0</v>
      </c>
      <c r="G431" s="32">
        <v>0</v>
      </c>
      <c r="H431" s="32">
        <v>0</v>
      </c>
      <c r="I431" s="32">
        <v>0</v>
      </c>
      <c r="J431" s="32">
        <v>3267505</v>
      </c>
      <c r="K431" s="32">
        <v>0</v>
      </c>
      <c r="L431" s="32">
        <v>553000</v>
      </c>
      <c r="M431" s="32">
        <v>0</v>
      </c>
      <c r="N431" s="32">
        <v>0</v>
      </c>
      <c r="O431" s="32">
        <v>0</v>
      </c>
      <c r="P431" s="32">
        <v>186.68</v>
      </c>
      <c r="Q431" s="32">
        <v>3176504</v>
      </c>
      <c r="R431" s="32">
        <v>0</v>
      </c>
      <c r="S431" s="32">
        <v>600000</v>
      </c>
      <c r="T431" s="32">
        <v>0</v>
      </c>
      <c r="U431" s="32">
        <v>0</v>
      </c>
      <c r="V431" s="32">
        <v>0</v>
      </c>
      <c r="W431" s="32">
        <v>102.46</v>
      </c>
      <c r="X431" s="32">
        <v>2598510</v>
      </c>
      <c r="Y431" s="32">
        <v>0</v>
      </c>
      <c r="Z431" s="32">
        <v>668235</v>
      </c>
      <c r="AA431" s="32">
        <v>0</v>
      </c>
      <c r="AB431" s="32">
        <v>0</v>
      </c>
      <c r="AC431" s="32">
        <v>0</v>
      </c>
      <c r="AD431" s="32">
        <v>27000</v>
      </c>
      <c r="AE431" s="32">
        <v>2814381</v>
      </c>
      <c r="AF431" s="32">
        <v>0</v>
      </c>
      <c r="AG431" s="32">
        <v>700000</v>
      </c>
      <c r="AH431" s="32">
        <v>0</v>
      </c>
      <c r="AI431" s="32">
        <v>0</v>
      </c>
      <c r="AJ431" s="32">
        <v>0</v>
      </c>
      <c r="AK431" s="32">
        <v>0</v>
      </c>
      <c r="AL431" s="32">
        <v>2848878</v>
      </c>
      <c r="AM431" s="32">
        <v>0</v>
      </c>
      <c r="AN431" s="32">
        <v>715000</v>
      </c>
      <c r="AO431" s="32">
        <v>0</v>
      </c>
      <c r="AP431" s="32">
        <v>0</v>
      </c>
      <c r="AQ431" s="32">
        <v>0</v>
      </c>
      <c r="AR431" s="32">
        <v>0</v>
      </c>
      <c r="AS431" s="32">
        <v>2904808</v>
      </c>
      <c r="AT431" s="32">
        <v>0</v>
      </c>
      <c r="AU431" s="32">
        <v>730000</v>
      </c>
      <c r="AV431" s="32">
        <v>0</v>
      </c>
      <c r="AW431" s="32">
        <v>0</v>
      </c>
      <c r="AX431" s="32">
        <v>0</v>
      </c>
      <c r="AY431" s="32">
        <v>0</v>
      </c>
      <c r="AZ431" s="32">
        <v>3283664</v>
      </c>
      <c r="BA431" s="32">
        <v>0</v>
      </c>
      <c r="BB431" s="32">
        <v>760000</v>
      </c>
      <c r="BC431" s="32">
        <v>0</v>
      </c>
      <c r="BD431" s="32">
        <v>0</v>
      </c>
      <c r="BE431" s="32">
        <v>0</v>
      </c>
      <c r="BF431" s="32">
        <v>0</v>
      </c>
      <c r="BG431" s="32">
        <v>3245270</v>
      </c>
      <c r="BH431" s="32">
        <v>0</v>
      </c>
      <c r="BI431" s="32">
        <v>784000</v>
      </c>
      <c r="BJ431" s="32">
        <v>0</v>
      </c>
      <c r="BK431" s="32">
        <v>0</v>
      </c>
      <c r="BL431" s="32">
        <v>0</v>
      </c>
      <c r="BM431" s="32">
        <v>0</v>
      </c>
      <c r="BN431" s="32">
        <v>3599299</v>
      </c>
      <c r="BO431" s="32">
        <v>0</v>
      </c>
      <c r="BP431" s="32">
        <v>810000</v>
      </c>
      <c r="BQ431" s="32">
        <v>0</v>
      </c>
      <c r="BR431" s="32">
        <v>0</v>
      </c>
      <c r="BS431" s="32">
        <v>0</v>
      </c>
      <c r="BT431" s="32">
        <v>0</v>
      </c>
      <c r="BU431" s="32">
        <v>3877192</v>
      </c>
      <c r="BV431" s="32">
        <v>0</v>
      </c>
      <c r="BW431" s="32">
        <v>846480</v>
      </c>
      <c r="BX431" s="32">
        <v>0</v>
      </c>
      <c r="BY431" s="32">
        <v>0</v>
      </c>
      <c r="BZ431" s="32">
        <v>0</v>
      </c>
      <c r="CA431" s="32">
        <v>0</v>
      </c>
      <c r="CB431" s="32">
        <v>4334387</v>
      </c>
      <c r="CC431" s="32">
        <v>0</v>
      </c>
      <c r="CD431" s="32">
        <v>847500</v>
      </c>
      <c r="CE431" s="32">
        <v>0</v>
      </c>
      <c r="CF431" s="32">
        <v>0</v>
      </c>
      <c r="CG431" s="32">
        <v>0</v>
      </c>
      <c r="CH431" s="32">
        <v>0</v>
      </c>
      <c r="CI431" s="32">
        <v>4163507</v>
      </c>
      <c r="CJ431" s="32">
        <v>15198</v>
      </c>
      <c r="CK431" s="32">
        <v>866993</v>
      </c>
      <c r="CL431" s="32">
        <v>0</v>
      </c>
      <c r="CO431" s="32">
        <v>0</v>
      </c>
      <c r="CP431" s="32">
        <v>4361318.27</v>
      </c>
      <c r="CQ431" s="32">
        <v>46501.49</v>
      </c>
      <c r="CR431" s="32">
        <v>824312.37</v>
      </c>
      <c r="CS431" s="32">
        <v>0</v>
      </c>
      <c r="CV431" s="32">
        <v>0</v>
      </c>
      <c r="CW431" s="32">
        <v>5167221.27</v>
      </c>
      <c r="CX431" s="32">
        <v>46501.49</v>
      </c>
      <c r="CY431" s="32">
        <v>848800</v>
      </c>
      <c r="CZ431" s="32">
        <v>0</v>
      </c>
      <c r="DC431" s="32">
        <v>0</v>
      </c>
      <c r="DD431" s="32">
        <v>5433692</v>
      </c>
      <c r="DE431" s="32">
        <v>46502</v>
      </c>
      <c r="DF431" s="32">
        <v>864348</v>
      </c>
      <c r="DG431" s="32">
        <v>0</v>
      </c>
      <c r="DK431" s="32">
        <v>5911492</v>
      </c>
      <c r="DL431" s="32">
        <v>46502</v>
      </c>
      <c r="DM431" s="32">
        <v>516988</v>
      </c>
      <c r="DN431" s="32">
        <v>0</v>
      </c>
      <c r="DQ431" s="32">
        <v>3508</v>
      </c>
      <c r="DR431" s="32">
        <v>6012110</v>
      </c>
      <c r="DS431" s="32">
        <v>134343.32</v>
      </c>
      <c r="DT431" s="32">
        <v>516512.5</v>
      </c>
      <c r="DU431" s="32">
        <v>0</v>
      </c>
      <c r="DX431" s="35"/>
      <c r="DY431" s="36">
        <v>5565931</v>
      </c>
      <c r="DZ431" s="36">
        <v>118001.49</v>
      </c>
      <c r="EA431" s="38">
        <v>518968.75</v>
      </c>
      <c r="EB431" s="32">
        <v>0</v>
      </c>
      <c r="EF431" s="32">
        <v>6245597</v>
      </c>
      <c r="EG431" s="32">
        <v>118001</v>
      </c>
      <c r="EH431" s="32">
        <v>519800</v>
      </c>
      <c r="EI431" s="32">
        <v>0</v>
      </c>
      <c r="EL431" s="32">
        <v>3804</v>
      </c>
      <c r="EM431" s="32">
        <v>6643008</v>
      </c>
      <c r="EN431" s="32">
        <v>116386</v>
      </c>
      <c r="EO431" s="32">
        <v>395324</v>
      </c>
      <c r="EP431" s="32">
        <v>0</v>
      </c>
      <c r="ET431" s="32">
        <v>7135619</v>
      </c>
      <c r="EU431" s="32">
        <v>104135</v>
      </c>
      <c r="EW431" s="32">
        <v>0</v>
      </c>
      <c r="FA431" s="32">
        <v>7602782</v>
      </c>
      <c r="FB431" s="32">
        <v>71500</v>
      </c>
      <c r="FD431" s="32">
        <v>0</v>
      </c>
      <c r="FH431" s="32">
        <v>7804284</v>
      </c>
      <c r="FI431" s="32">
        <v>72387</v>
      </c>
      <c r="FJ431" s="32"/>
      <c r="FK431" s="32">
        <v>0</v>
      </c>
      <c r="FM431" s="32"/>
      <c r="FN431" s="32"/>
      <c r="FO431" s="5">
        <v>7729022</v>
      </c>
      <c r="FP431" s="5">
        <v>72053.37</v>
      </c>
      <c r="FQ431" s="5">
        <v>0</v>
      </c>
      <c r="FR431" s="5">
        <v>0</v>
      </c>
      <c r="FS431" s="5">
        <v>0</v>
      </c>
      <c r="FT431" s="5">
        <v>0</v>
      </c>
      <c r="FU431" s="5">
        <v>0</v>
      </c>
      <c r="FV431" s="5">
        <v>7874599</v>
      </c>
      <c r="FW431" s="5">
        <v>71920</v>
      </c>
      <c r="FX431" s="5">
        <v>0</v>
      </c>
      <c r="FY431" s="5">
        <v>0</v>
      </c>
      <c r="FZ431" s="5">
        <v>0</v>
      </c>
      <c r="GA431" s="5">
        <v>0</v>
      </c>
      <c r="GB431" s="5">
        <v>0</v>
      </c>
      <c r="GC431" s="5">
        <v>8063937</v>
      </c>
      <c r="GD431" s="5">
        <v>74547</v>
      </c>
      <c r="GE431" s="5">
        <v>0</v>
      </c>
      <c r="GF431" s="5">
        <v>0</v>
      </c>
      <c r="GG431" s="5">
        <v>0</v>
      </c>
      <c r="GH431" s="5">
        <v>0</v>
      </c>
      <c r="GI431" s="5">
        <v>0</v>
      </c>
      <c r="GJ431" s="5">
        <f>INDEX(Sheet1!$D$2:$D$434,MATCH(Data!B431,Sheet1!$B$2:$B$434,0))</f>
        <v>7814391</v>
      </c>
      <c r="GK431" s="5">
        <f>INDEX(Sheet1!$E$2:$E$434,MATCH(Data!B431,Sheet1!$B$2:$B$434,0))</f>
        <v>0</v>
      </c>
      <c r="GL431" s="5">
        <f>INDEX(Sheet1!$H$2:$H$434,MATCH(Data!B431,Sheet1!$B$2:$B$434,0))</f>
        <v>1480000</v>
      </c>
      <c r="GM431" s="5">
        <f>INDEX(Sheet1!$K$2:$K$434,MATCH(Data!B431,Sheet1!$B$2:$B$434,0))</f>
        <v>0</v>
      </c>
      <c r="GN431" s="5">
        <f>INDEX(Sheet1!$F$2:$F$434,MATCH(Data!B431,Sheet1!$B$2:$B$434,0))</f>
        <v>0</v>
      </c>
      <c r="GO431" s="5">
        <f>INDEX(Sheet1!$I$2:$I$434,MATCH(Data!B431,Sheet1!$B$2:$B$434,0))</f>
        <v>0</v>
      </c>
      <c r="GP431" s="5">
        <f>INDEX(Sheet1!$J$2:$J$434,MATCH(Data!B431,Sheet1!$B$2:$B$434,0))</f>
        <v>0</v>
      </c>
      <c r="GQ431" s="5">
        <v>8089560</v>
      </c>
      <c r="GR431" s="5">
        <v>0</v>
      </c>
      <c r="GS431" s="5">
        <v>1820000</v>
      </c>
      <c r="GT431" s="5">
        <v>0</v>
      </c>
      <c r="GU431" s="5">
        <v>0</v>
      </c>
      <c r="GV431" s="5">
        <v>0</v>
      </c>
      <c r="GW431" s="5">
        <v>0</v>
      </c>
    </row>
    <row r="432" spans="1:205" ht="12.75">
      <c r="A432" s="32">
        <v>6685</v>
      </c>
      <c r="B432" s="32" t="s">
        <v>510</v>
      </c>
      <c r="C432" s="32">
        <v>17837309</v>
      </c>
      <c r="D432" s="32">
        <v>0</v>
      </c>
      <c r="E432" s="32">
        <v>4489</v>
      </c>
      <c r="F432" s="32">
        <v>0</v>
      </c>
      <c r="G432" s="32">
        <v>0</v>
      </c>
      <c r="H432" s="32">
        <v>0</v>
      </c>
      <c r="I432" s="32">
        <v>0</v>
      </c>
      <c r="J432" s="32">
        <v>17311799</v>
      </c>
      <c r="K432" s="32">
        <v>0</v>
      </c>
      <c r="L432" s="32">
        <v>499808</v>
      </c>
      <c r="M432" s="32">
        <v>0</v>
      </c>
      <c r="N432" s="32">
        <v>0</v>
      </c>
      <c r="O432" s="32">
        <v>0</v>
      </c>
      <c r="P432" s="32">
        <v>0</v>
      </c>
      <c r="Q432" s="32">
        <v>17345781</v>
      </c>
      <c r="R432" s="32">
        <v>0</v>
      </c>
      <c r="S432" s="32">
        <v>497183</v>
      </c>
      <c r="T432" s="32">
        <v>0</v>
      </c>
      <c r="U432" s="32">
        <v>0</v>
      </c>
      <c r="V432" s="32">
        <v>0</v>
      </c>
      <c r="W432" s="32">
        <v>0</v>
      </c>
      <c r="X432" s="32">
        <v>12636971</v>
      </c>
      <c r="Y432" s="32">
        <v>0</v>
      </c>
      <c r="Z432" s="32">
        <v>494592</v>
      </c>
      <c r="AA432" s="32">
        <v>0</v>
      </c>
      <c r="AB432" s="32">
        <v>0</v>
      </c>
      <c r="AC432" s="32">
        <v>0</v>
      </c>
      <c r="AD432" s="32">
        <v>0</v>
      </c>
      <c r="AE432" s="32">
        <v>12582454</v>
      </c>
      <c r="AF432" s="32">
        <v>0</v>
      </c>
      <c r="AG432" s="32">
        <v>495940</v>
      </c>
      <c r="AH432" s="32">
        <v>0</v>
      </c>
      <c r="AI432" s="32">
        <v>0</v>
      </c>
      <c r="AJ432" s="32">
        <v>0</v>
      </c>
      <c r="AK432" s="32">
        <v>113424</v>
      </c>
      <c r="AL432" s="32">
        <v>13261340</v>
      </c>
      <c r="AM432" s="32">
        <v>0</v>
      </c>
      <c r="AN432" s="32">
        <v>1835059</v>
      </c>
      <c r="AO432" s="32">
        <v>0</v>
      </c>
      <c r="AP432" s="32">
        <v>0</v>
      </c>
      <c r="AQ432" s="32">
        <v>0</v>
      </c>
      <c r="AR432" s="32">
        <v>0</v>
      </c>
      <c r="AS432" s="32">
        <v>12253220</v>
      </c>
      <c r="AT432" s="32">
        <v>0</v>
      </c>
      <c r="AU432" s="32">
        <v>2299947</v>
      </c>
      <c r="AV432" s="32">
        <v>0</v>
      </c>
      <c r="AW432" s="32">
        <v>0</v>
      </c>
      <c r="AX432" s="32">
        <v>0</v>
      </c>
      <c r="AY432" s="32">
        <v>0</v>
      </c>
      <c r="AZ432" s="32">
        <v>12879180</v>
      </c>
      <c r="BA432" s="32">
        <v>0</v>
      </c>
      <c r="BB432" s="32">
        <v>2594942</v>
      </c>
      <c r="BC432" s="32">
        <v>0</v>
      </c>
      <c r="BD432" s="32">
        <v>0</v>
      </c>
      <c r="BE432" s="32">
        <v>0</v>
      </c>
      <c r="BF432" s="32">
        <v>0</v>
      </c>
      <c r="BG432" s="32">
        <v>13552880</v>
      </c>
      <c r="BH432" s="32">
        <v>0</v>
      </c>
      <c r="BI432" s="32">
        <v>2100000</v>
      </c>
      <c r="BJ432" s="32">
        <v>0</v>
      </c>
      <c r="BK432" s="32">
        <v>0</v>
      </c>
      <c r="BL432" s="32">
        <v>0</v>
      </c>
      <c r="BM432" s="32">
        <v>20914</v>
      </c>
      <c r="BN432" s="32">
        <v>13446197</v>
      </c>
      <c r="BO432" s="32">
        <v>0</v>
      </c>
      <c r="BP432" s="32">
        <v>2100000</v>
      </c>
      <c r="BQ432" s="32">
        <v>0</v>
      </c>
      <c r="BR432" s="32">
        <v>0</v>
      </c>
      <c r="BS432" s="32">
        <v>275000</v>
      </c>
      <c r="BT432" s="32">
        <v>8253</v>
      </c>
      <c r="BU432" s="32">
        <v>13864293</v>
      </c>
      <c r="BV432" s="32">
        <v>0</v>
      </c>
      <c r="BW432" s="32">
        <v>2100000</v>
      </c>
      <c r="BX432" s="32">
        <v>0</v>
      </c>
      <c r="BY432" s="32">
        <v>0</v>
      </c>
      <c r="BZ432" s="32">
        <v>275000</v>
      </c>
      <c r="CA432" s="32">
        <v>11200</v>
      </c>
      <c r="CB432" s="32">
        <v>14287301</v>
      </c>
      <c r="CC432" s="32">
        <v>0</v>
      </c>
      <c r="CD432" s="32">
        <v>2100000</v>
      </c>
      <c r="CE432" s="32">
        <v>0</v>
      </c>
      <c r="CF432" s="32">
        <v>0</v>
      </c>
      <c r="CG432" s="32">
        <v>275000</v>
      </c>
      <c r="CH432" s="32">
        <v>8018</v>
      </c>
      <c r="CI432" s="32">
        <v>12611034</v>
      </c>
      <c r="CK432" s="32">
        <v>3600000</v>
      </c>
      <c r="CL432" s="32">
        <v>0</v>
      </c>
      <c r="CN432" s="32">
        <v>350000</v>
      </c>
      <c r="CO432" s="32">
        <v>3017</v>
      </c>
      <c r="CP432" s="32">
        <v>13708153</v>
      </c>
      <c r="CR432" s="32">
        <v>2445000</v>
      </c>
      <c r="CS432" s="32">
        <v>0</v>
      </c>
      <c r="CU432" s="32">
        <v>404392</v>
      </c>
      <c r="CV432" s="32">
        <v>5491</v>
      </c>
      <c r="CW432" s="32">
        <v>13986994</v>
      </c>
      <c r="CY432" s="32">
        <v>2445000</v>
      </c>
      <c r="CZ432" s="32">
        <v>0</v>
      </c>
      <c r="DB432" s="32">
        <v>406279</v>
      </c>
      <c r="DC432" s="32">
        <v>3604</v>
      </c>
      <c r="DD432" s="32">
        <v>14756189</v>
      </c>
      <c r="DF432" s="32">
        <v>2445000</v>
      </c>
      <c r="DG432" s="32">
        <v>0</v>
      </c>
      <c r="DI432" s="32">
        <v>204140</v>
      </c>
      <c r="DJ432" s="32">
        <v>3360</v>
      </c>
      <c r="DK432" s="32">
        <v>17107219</v>
      </c>
      <c r="DM432" s="32">
        <v>1128000</v>
      </c>
      <c r="DN432" s="32">
        <v>0</v>
      </c>
      <c r="DP432" s="32">
        <v>800000</v>
      </c>
      <c r="DQ432" s="32">
        <v>3216</v>
      </c>
      <c r="DR432" s="32">
        <v>16992613</v>
      </c>
      <c r="DT432" s="32">
        <v>2600000</v>
      </c>
      <c r="DU432" s="32">
        <v>0</v>
      </c>
      <c r="DW432" s="32">
        <v>400000</v>
      </c>
      <c r="DX432" s="38">
        <v>15965</v>
      </c>
      <c r="DY432" s="36">
        <v>9303549</v>
      </c>
      <c r="DZ432" s="37"/>
      <c r="EA432" s="38">
        <v>10826484</v>
      </c>
      <c r="EB432" s="32">
        <v>0</v>
      </c>
      <c r="EF432" s="32">
        <v>21199870</v>
      </c>
      <c r="EI432" s="32">
        <v>0</v>
      </c>
      <c r="EM432" s="32">
        <v>21937341</v>
      </c>
      <c r="EO432" s="32">
        <v>10148</v>
      </c>
      <c r="EP432" s="32">
        <v>0</v>
      </c>
      <c r="ES432" s="32">
        <v>2609</v>
      </c>
      <c r="ET432" s="32">
        <v>21459403</v>
      </c>
      <c r="EV432" s="32">
        <v>310310</v>
      </c>
      <c r="EW432" s="32">
        <v>0</v>
      </c>
      <c r="EY432" s="32">
        <v>400000</v>
      </c>
      <c r="EZ432" s="32">
        <v>978</v>
      </c>
      <c r="FA432" s="32">
        <v>21889578</v>
      </c>
      <c r="FC432" s="32">
        <v>501391</v>
      </c>
      <c r="FD432" s="32">
        <v>0</v>
      </c>
      <c r="FF432" s="32">
        <v>225000</v>
      </c>
      <c r="FG432" s="32">
        <v>341</v>
      </c>
      <c r="FH432" s="32">
        <v>20952127</v>
      </c>
      <c r="FJ432" s="32">
        <v>1959614</v>
      </c>
      <c r="FK432" s="32">
        <v>0</v>
      </c>
      <c r="FM432" s="32">
        <v>150000</v>
      </c>
      <c r="FN432" s="32">
        <v>8019</v>
      </c>
      <c r="FO432" s="5">
        <v>21812198</v>
      </c>
      <c r="FP432" s="5">
        <v>0</v>
      </c>
      <c r="FQ432" s="5">
        <v>268634</v>
      </c>
      <c r="FR432" s="5">
        <v>0</v>
      </c>
      <c r="FS432" s="5">
        <v>0</v>
      </c>
      <c r="FT432" s="5">
        <v>987909</v>
      </c>
      <c r="FU432" s="5">
        <v>1019</v>
      </c>
      <c r="FV432" s="5">
        <v>23170371</v>
      </c>
      <c r="FW432" s="5">
        <v>0</v>
      </c>
      <c r="FX432" s="5">
        <v>240453</v>
      </c>
      <c r="FY432" s="5">
        <v>0</v>
      </c>
      <c r="FZ432" s="5">
        <v>0</v>
      </c>
      <c r="GA432" s="5">
        <v>685252</v>
      </c>
      <c r="GB432" s="5">
        <v>3105</v>
      </c>
      <c r="GC432" s="5">
        <v>20917654</v>
      </c>
      <c r="GD432" s="5">
        <v>0</v>
      </c>
      <c r="GE432" s="5">
        <v>2288832</v>
      </c>
      <c r="GF432" s="5">
        <v>0</v>
      </c>
      <c r="GG432" s="5">
        <v>0</v>
      </c>
      <c r="GH432" s="5">
        <v>1254074</v>
      </c>
      <c r="GI432" s="5">
        <v>3122</v>
      </c>
      <c r="GJ432" s="5">
        <f>INDEX(Sheet1!$D$2:$D$434,MATCH(Data!B432,Sheet1!$B$2:$B$434,0))</f>
        <v>20430904</v>
      </c>
      <c r="GK432" s="5">
        <f>INDEX(Sheet1!$E$2:$E$434,MATCH(Data!B432,Sheet1!$B$2:$B$434,0))</f>
        <v>0</v>
      </c>
      <c r="GL432" s="5">
        <f>INDEX(Sheet1!$H$2:$H$434,MATCH(Data!B432,Sheet1!$B$2:$B$434,0))</f>
        <v>1686083</v>
      </c>
      <c r="GM432" s="5">
        <f>INDEX(Sheet1!$K$2:$K$434,MATCH(Data!B432,Sheet1!$B$2:$B$434,0))</f>
        <v>0</v>
      </c>
      <c r="GN432" s="5">
        <f>INDEX(Sheet1!$F$2:$F$434,MATCH(Data!B432,Sheet1!$B$2:$B$434,0))</f>
        <v>0</v>
      </c>
      <c r="GO432" s="5">
        <f>INDEX(Sheet1!$I$2:$I$434,MATCH(Data!B432,Sheet1!$B$2:$B$434,0))</f>
        <v>2345164</v>
      </c>
      <c r="GP432" s="5">
        <f>INDEX(Sheet1!$J$2:$J$434,MATCH(Data!B432,Sheet1!$B$2:$B$434,0))</f>
        <v>1531</v>
      </c>
      <c r="GQ432" s="5">
        <v>18261187</v>
      </c>
      <c r="GR432" s="5">
        <v>2504275</v>
      </c>
      <c r="GS432" s="5">
        <v>3325276</v>
      </c>
      <c r="GT432" s="5">
        <v>0</v>
      </c>
      <c r="GU432" s="5">
        <v>0</v>
      </c>
      <c r="GV432" s="5">
        <v>0</v>
      </c>
      <c r="GW432" s="5">
        <v>7002</v>
      </c>
    </row>
    <row r="433" spans="1:205" ht="12.75">
      <c r="A433" s="32">
        <v>6692</v>
      </c>
      <c r="B433" s="32" t="s">
        <v>511</v>
      </c>
      <c r="C433" s="32">
        <v>2532391</v>
      </c>
      <c r="D433" s="32">
        <v>0</v>
      </c>
      <c r="E433" s="32">
        <v>352835</v>
      </c>
      <c r="F433" s="32">
        <v>0</v>
      </c>
      <c r="G433" s="32">
        <v>0</v>
      </c>
      <c r="H433" s="32">
        <v>0</v>
      </c>
      <c r="I433" s="32">
        <v>0</v>
      </c>
      <c r="J433" s="32">
        <v>2370873</v>
      </c>
      <c r="K433" s="32">
        <v>0</v>
      </c>
      <c r="L433" s="32">
        <v>345408</v>
      </c>
      <c r="M433" s="32">
        <v>0</v>
      </c>
      <c r="N433" s="32">
        <v>0</v>
      </c>
      <c r="O433" s="32">
        <v>0</v>
      </c>
      <c r="P433" s="32">
        <v>368.57</v>
      </c>
      <c r="Q433" s="32">
        <v>2313942</v>
      </c>
      <c r="R433" s="32">
        <v>0</v>
      </c>
      <c r="S433" s="32">
        <v>338006</v>
      </c>
      <c r="T433" s="32">
        <v>0</v>
      </c>
      <c r="U433" s="32">
        <v>0</v>
      </c>
      <c r="V433" s="32">
        <v>0</v>
      </c>
      <c r="W433" s="32">
        <v>382.47</v>
      </c>
      <c r="X433" s="32">
        <v>1644024</v>
      </c>
      <c r="Y433" s="32">
        <v>0</v>
      </c>
      <c r="Z433" s="32">
        <v>312953</v>
      </c>
      <c r="AA433" s="32">
        <v>0</v>
      </c>
      <c r="AB433" s="32">
        <v>0</v>
      </c>
      <c r="AC433" s="32">
        <v>0</v>
      </c>
      <c r="AD433" s="32">
        <v>33</v>
      </c>
      <c r="AE433" s="32">
        <v>1845631</v>
      </c>
      <c r="AF433" s="32">
        <v>0</v>
      </c>
      <c r="AG433" s="32">
        <v>463748</v>
      </c>
      <c r="AH433" s="32">
        <v>0</v>
      </c>
      <c r="AI433" s="32">
        <v>0</v>
      </c>
      <c r="AJ433" s="32">
        <v>0</v>
      </c>
      <c r="AK433" s="32">
        <v>62</v>
      </c>
      <c r="AL433" s="32">
        <v>1772119</v>
      </c>
      <c r="AM433" s="32">
        <v>0</v>
      </c>
      <c r="AN433" s="32">
        <v>426770</v>
      </c>
      <c r="AO433" s="32">
        <v>0</v>
      </c>
      <c r="AP433" s="32">
        <v>0</v>
      </c>
      <c r="AQ433" s="32">
        <v>0</v>
      </c>
      <c r="AR433" s="32">
        <v>36</v>
      </c>
      <c r="AS433" s="32">
        <v>1900737</v>
      </c>
      <c r="AT433" s="32">
        <v>0</v>
      </c>
      <c r="AU433" s="32">
        <v>478790</v>
      </c>
      <c r="AV433" s="32">
        <v>0</v>
      </c>
      <c r="AW433" s="32">
        <v>0</v>
      </c>
      <c r="AX433" s="32">
        <v>0</v>
      </c>
      <c r="AY433" s="32">
        <v>36</v>
      </c>
      <c r="AZ433" s="32">
        <v>2078308</v>
      </c>
      <c r="BA433" s="32">
        <v>0</v>
      </c>
      <c r="BB433" s="32">
        <v>510810</v>
      </c>
      <c r="BC433" s="32">
        <v>0</v>
      </c>
      <c r="BD433" s="32">
        <v>0</v>
      </c>
      <c r="BE433" s="32">
        <v>0</v>
      </c>
      <c r="BF433" s="32">
        <v>87</v>
      </c>
      <c r="BG433" s="32">
        <v>2178521</v>
      </c>
      <c r="BH433" s="32">
        <v>0</v>
      </c>
      <c r="BI433" s="32">
        <v>366200</v>
      </c>
      <c r="BJ433" s="32">
        <v>0</v>
      </c>
      <c r="BK433" s="32">
        <v>0</v>
      </c>
      <c r="BL433" s="32">
        <v>0</v>
      </c>
      <c r="BM433" s="32">
        <v>338</v>
      </c>
      <c r="BN433" s="32">
        <v>2472207</v>
      </c>
      <c r="BO433" s="32">
        <v>0</v>
      </c>
      <c r="BP433" s="32">
        <v>331303</v>
      </c>
      <c r="BQ433" s="32">
        <v>0</v>
      </c>
      <c r="BR433" s="32">
        <v>0</v>
      </c>
      <c r="BS433" s="32">
        <v>0</v>
      </c>
      <c r="BT433" s="32">
        <v>147</v>
      </c>
      <c r="BU433" s="32">
        <v>2677291</v>
      </c>
      <c r="BV433" s="32">
        <v>0</v>
      </c>
      <c r="BW433" s="32">
        <v>333355</v>
      </c>
      <c r="BX433" s="32">
        <v>0</v>
      </c>
      <c r="BY433" s="32">
        <v>0</v>
      </c>
      <c r="BZ433" s="32">
        <v>0</v>
      </c>
      <c r="CA433" s="32">
        <v>0</v>
      </c>
      <c r="CB433" s="32">
        <v>3087647</v>
      </c>
      <c r="CC433" s="32">
        <v>0</v>
      </c>
      <c r="CD433" s="32">
        <v>339285</v>
      </c>
      <c r="CE433" s="32">
        <v>0</v>
      </c>
      <c r="CF433" s="32">
        <v>0</v>
      </c>
      <c r="CG433" s="32">
        <v>0</v>
      </c>
      <c r="CH433" s="32">
        <v>0</v>
      </c>
      <c r="CI433" s="32">
        <v>2871455</v>
      </c>
      <c r="CK433" s="32">
        <v>339218</v>
      </c>
      <c r="CL433" s="32">
        <v>0</v>
      </c>
      <c r="CO433" s="32">
        <v>0</v>
      </c>
      <c r="CP433" s="32">
        <v>2651248</v>
      </c>
      <c r="CR433" s="32">
        <v>338250</v>
      </c>
      <c r="CS433" s="32">
        <v>0</v>
      </c>
      <c r="CV433" s="32">
        <v>0</v>
      </c>
      <c r="CW433" s="32">
        <v>2846082</v>
      </c>
      <c r="CZ433" s="32">
        <v>0</v>
      </c>
      <c r="DB433" s="32">
        <v>100000</v>
      </c>
      <c r="DC433" s="32">
        <v>0</v>
      </c>
      <c r="DD433" s="32">
        <v>3153960</v>
      </c>
      <c r="DG433" s="32">
        <v>0</v>
      </c>
      <c r="DI433" s="32">
        <v>125000</v>
      </c>
      <c r="DK433" s="32">
        <v>4048601</v>
      </c>
      <c r="DN433" s="32">
        <v>0</v>
      </c>
      <c r="DP433" s="32">
        <v>125000</v>
      </c>
      <c r="DR433" s="32">
        <v>3622411.69</v>
      </c>
      <c r="DS433" s="32">
        <v>238594.31</v>
      </c>
      <c r="DU433" s="32">
        <v>0</v>
      </c>
      <c r="DW433" s="32">
        <v>125000</v>
      </c>
      <c r="DX433" s="35"/>
      <c r="DY433" s="36">
        <v>3856819</v>
      </c>
      <c r="DZ433" s="36">
        <v>243253</v>
      </c>
      <c r="EA433" s="35"/>
      <c r="EB433" s="32">
        <v>0</v>
      </c>
      <c r="ED433" s="32">
        <v>150000</v>
      </c>
      <c r="EF433" s="32">
        <v>3841787</v>
      </c>
      <c r="EG433" s="32">
        <v>227899</v>
      </c>
      <c r="EI433" s="32">
        <v>0</v>
      </c>
      <c r="EK433" s="32">
        <v>175000</v>
      </c>
      <c r="EM433" s="32">
        <v>3802362</v>
      </c>
      <c r="EN433" s="32">
        <v>120326</v>
      </c>
      <c r="EP433" s="32">
        <v>0</v>
      </c>
      <c r="ER433" s="32">
        <v>175000</v>
      </c>
      <c r="ET433" s="32">
        <v>4224286</v>
      </c>
      <c r="EW433" s="32">
        <v>0</v>
      </c>
      <c r="EY433" s="32">
        <v>175000</v>
      </c>
      <c r="FA433" s="32">
        <v>4309782</v>
      </c>
      <c r="FD433" s="32">
        <v>0</v>
      </c>
      <c r="FF433" s="32">
        <v>200000</v>
      </c>
      <c r="FH433" s="32">
        <v>3909900</v>
      </c>
      <c r="FI433" s="32"/>
      <c r="FJ433" s="32"/>
      <c r="FK433" s="32">
        <v>0</v>
      </c>
      <c r="FM433" s="32">
        <v>225000</v>
      </c>
      <c r="FO433" s="5">
        <v>3933797</v>
      </c>
      <c r="FP433" s="5">
        <v>0</v>
      </c>
      <c r="FQ433" s="5">
        <v>0</v>
      </c>
      <c r="FR433" s="5">
        <v>0</v>
      </c>
      <c r="FS433" s="5">
        <v>0</v>
      </c>
      <c r="FT433" s="5">
        <v>225000</v>
      </c>
      <c r="FU433" s="5">
        <v>0</v>
      </c>
      <c r="FV433" s="5">
        <v>3991688</v>
      </c>
      <c r="FW433" s="5">
        <v>0</v>
      </c>
      <c r="FX433" s="5">
        <v>0</v>
      </c>
      <c r="FY433" s="5">
        <v>0</v>
      </c>
      <c r="FZ433" s="5">
        <v>0</v>
      </c>
      <c r="GA433" s="5">
        <v>225000</v>
      </c>
      <c r="GB433" s="5">
        <v>0</v>
      </c>
      <c r="GC433" s="5">
        <v>4213044</v>
      </c>
      <c r="GD433" s="5">
        <v>0</v>
      </c>
      <c r="GE433" s="5">
        <v>535538</v>
      </c>
      <c r="GF433" s="5">
        <v>0</v>
      </c>
      <c r="GG433" s="5">
        <v>0</v>
      </c>
      <c r="GH433" s="5">
        <v>225000</v>
      </c>
      <c r="GI433" s="5">
        <v>0</v>
      </c>
      <c r="GJ433" s="5">
        <f>INDEX(Sheet1!$D$2:$D$434,MATCH(Data!B433,Sheet1!$B$2:$B$434,0))</f>
        <v>3796704</v>
      </c>
      <c r="GK433" s="5">
        <f>INDEX(Sheet1!$E$2:$E$434,MATCH(Data!B433,Sheet1!$B$2:$B$434,0))</f>
        <v>0</v>
      </c>
      <c r="GL433" s="5">
        <f>INDEX(Sheet1!$H$2:$H$434,MATCH(Data!B433,Sheet1!$B$2:$B$434,0))</f>
        <v>731332</v>
      </c>
      <c r="GM433" s="5">
        <f>INDEX(Sheet1!$K$2:$K$434,MATCH(Data!B433,Sheet1!$B$2:$B$434,0))</f>
        <v>0</v>
      </c>
      <c r="GN433" s="5">
        <f>INDEX(Sheet1!$F$2:$F$434,MATCH(Data!B433,Sheet1!$B$2:$B$434,0))</f>
        <v>0</v>
      </c>
      <c r="GO433" s="5">
        <f>INDEX(Sheet1!$I$2:$I$434,MATCH(Data!B433,Sheet1!$B$2:$B$434,0))</f>
        <v>225000</v>
      </c>
      <c r="GP433" s="5">
        <f>INDEX(Sheet1!$J$2:$J$434,MATCH(Data!B433,Sheet1!$B$2:$B$434,0))</f>
        <v>0</v>
      </c>
      <c r="GQ433" s="5">
        <v>3518072</v>
      </c>
      <c r="GR433" s="5">
        <v>0</v>
      </c>
      <c r="GS433" s="5">
        <v>1271032</v>
      </c>
      <c r="GT433" s="5">
        <v>0</v>
      </c>
      <c r="GU433" s="5">
        <v>0</v>
      </c>
      <c r="GV433" s="5">
        <v>225000</v>
      </c>
      <c r="GW433" s="5">
        <v>0</v>
      </c>
    </row>
    <row r="434" spans="1:205" ht="12.75">
      <c r="A434" s="32">
        <v>6713</v>
      </c>
      <c r="B434" s="32" t="s">
        <v>512</v>
      </c>
      <c r="C434" s="32">
        <v>1308912</v>
      </c>
      <c r="D434" s="32">
        <v>0</v>
      </c>
      <c r="E434" s="32">
        <v>115650</v>
      </c>
      <c r="F434" s="32">
        <v>0</v>
      </c>
      <c r="G434" s="32">
        <v>0</v>
      </c>
      <c r="H434" s="32">
        <v>0</v>
      </c>
      <c r="I434" s="32">
        <v>0</v>
      </c>
      <c r="J434" s="32">
        <v>1187357</v>
      </c>
      <c r="K434" s="32">
        <v>0</v>
      </c>
      <c r="L434" s="32">
        <v>115000</v>
      </c>
      <c r="M434" s="32">
        <v>0</v>
      </c>
      <c r="N434" s="32">
        <v>0</v>
      </c>
      <c r="O434" s="32">
        <v>0</v>
      </c>
      <c r="P434" s="32">
        <v>0</v>
      </c>
      <c r="Q434" s="32">
        <v>1110070</v>
      </c>
      <c r="R434" s="32">
        <v>0</v>
      </c>
      <c r="S434" s="32">
        <v>159138</v>
      </c>
      <c r="T434" s="32">
        <v>0</v>
      </c>
      <c r="U434" s="32">
        <v>0</v>
      </c>
      <c r="V434" s="32">
        <v>0</v>
      </c>
      <c r="W434" s="32">
        <v>0</v>
      </c>
      <c r="X434" s="32">
        <v>681577</v>
      </c>
      <c r="Y434" s="32">
        <v>0</v>
      </c>
      <c r="Z434" s="32">
        <v>157578</v>
      </c>
      <c r="AA434" s="32">
        <v>0</v>
      </c>
      <c r="AB434" s="32">
        <v>0</v>
      </c>
      <c r="AC434" s="32">
        <v>0</v>
      </c>
      <c r="AD434" s="32">
        <v>0</v>
      </c>
      <c r="AE434" s="32">
        <v>748479</v>
      </c>
      <c r="AF434" s="32">
        <v>0</v>
      </c>
      <c r="AG434" s="32">
        <v>148010</v>
      </c>
      <c r="AH434" s="32">
        <v>0</v>
      </c>
      <c r="AI434" s="32">
        <v>0</v>
      </c>
      <c r="AJ434" s="32">
        <v>0</v>
      </c>
      <c r="AK434" s="32">
        <v>0</v>
      </c>
      <c r="AL434" s="32">
        <v>940948</v>
      </c>
      <c r="AM434" s="32">
        <v>25000</v>
      </c>
      <c r="AN434" s="32">
        <v>158564</v>
      </c>
      <c r="AO434" s="32">
        <v>0</v>
      </c>
      <c r="AP434" s="32">
        <v>0</v>
      </c>
      <c r="AQ434" s="32">
        <v>0</v>
      </c>
      <c r="AR434" s="32">
        <v>0</v>
      </c>
      <c r="AS434" s="32">
        <v>764880</v>
      </c>
      <c r="AT434" s="32">
        <v>25000</v>
      </c>
      <c r="AU434" s="32">
        <v>158564</v>
      </c>
      <c r="AV434" s="32">
        <v>0</v>
      </c>
      <c r="AW434" s="32">
        <v>0</v>
      </c>
      <c r="AX434" s="32">
        <v>0</v>
      </c>
      <c r="AY434" s="32">
        <v>0</v>
      </c>
      <c r="AZ434" s="32">
        <v>758923</v>
      </c>
      <c r="BA434" s="32">
        <v>25000</v>
      </c>
      <c r="BB434" s="32">
        <v>158564</v>
      </c>
      <c r="BC434" s="32">
        <v>0</v>
      </c>
      <c r="BD434" s="32">
        <v>0</v>
      </c>
      <c r="BE434" s="32">
        <v>0</v>
      </c>
      <c r="BF434" s="32">
        <v>343</v>
      </c>
      <c r="BG434" s="32">
        <v>1373369</v>
      </c>
      <c r="BH434" s="32">
        <v>14516</v>
      </c>
      <c r="BI434" s="32">
        <v>158564</v>
      </c>
      <c r="BJ434" s="32">
        <v>0</v>
      </c>
      <c r="BK434" s="32">
        <v>0</v>
      </c>
      <c r="BL434" s="32">
        <v>0</v>
      </c>
      <c r="BM434" s="32">
        <v>0</v>
      </c>
      <c r="BN434" s="32">
        <v>1620172</v>
      </c>
      <c r="BO434" s="32">
        <v>8001</v>
      </c>
      <c r="BP434" s="32">
        <v>106020</v>
      </c>
      <c r="BQ434" s="32">
        <v>0</v>
      </c>
      <c r="BR434" s="32">
        <v>0</v>
      </c>
      <c r="BS434" s="32">
        <v>0</v>
      </c>
      <c r="BT434" s="32">
        <v>0</v>
      </c>
      <c r="BU434" s="32">
        <v>1431180</v>
      </c>
      <c r="BV434" s="32">
        <v>0</v>
      </c>
      <c r="BW434" s="32">
        <v>102053</v>
      </c>
      <c r="BX434" s="32">
        <v>0</v>
      </c>
      <c r="BY434" s="32">
        <v>0</v>
      </c>
      <c r="BZ434" s="32">
        <v>0</v>
      </c>
      <c r="CA434" s="32">
        <v>0</v>
      </c>
      <c r="CB434" s="32">
        <v>1619914</v>
      </c>
      <c r="CC434" s="32">
        <v>0</v>
      </c>
      <c r="CD434" s="32">
        <v>0</v>
      </c>
      <c r="CE434" s="32">
        <v>0</v>
      </c>
      <c r="CF434" s="32">
        <v>0</v>
      </c>
      <c r="CG434" s="32">
        <v>0</v>
      </c>
      <c r="CH434" s="32">
        <v>0</v>
      </c>
      <c r="CI434" s="32">
        <v>1595066</v>
      </c>
      <c r="CL434" s="32">
        <v>0</v>
      </c>
      <c r="CO434" s="32">
        <v>0</v>
      </c>
      <c r="CP434" s="32">
        <v>2045877</v>
      </c>
      <c r="CS434" s="32">
        <v>0</v>
      </c>
      <c r="CV434" s="32">
        <v>0</v>
      </c>
      <c r="CW434" s="32">
        <v>2231499</v>
      </c>
      <c r="CZ434" s="32">
        <v>0</v>
      </c>
      <c r="DC434" s="32">
        <v>0</v>
      </c>
      <c r="DD434" s="32">
        <v>2325908</v>
      </c>
      <c r="DG434" s="32">
        <v>0</v>
      </c>
      <c r="DI434" s="32">
        <v>12000</v>
      </c>
      <c r="DK434" s="32">
        <v>2397536</v>
      </c>
      <c r="DN434" s="32">
        <v>0</v>
      </c>
      <c r="DP434" s="32">
        <v>14000</v>
      </c>
      <c r="DR434" s="32">
        <v>2644201</v>
      </c>
      <c r="DS434" s="32">
        <v>89000</v>
      </c>
      <c r="DU434" s="32">
        <v>0</v>
      </c>
      <c r="DW434" s="32">
        <v>12446</v>
      </c>
      <c r="DX434" s="35"/>
      <c r="DY434" s="36">
        <v>2561876</v>
      </c>
      <c r="DZ434" s="36">
        <v>89000</v>
      </c>
      <c r="EA434" s="35"/>
      <c r="EB434" s="32">
        <v>0</v>
      </c>
      <c r="ED434" s="32">
        <v>14000</v>
      </c>
      <c r="EF434" s="32">
        <v>2502127</v>
      </c>
      <c r="EH434" s="32">
        <v>100000</v>
      </c>
      <c r="EI434" s="32">
        <v>0</v>
      </c>
      <c r="EK434" s="32">
        <v>14000</v>
      </c>
      <c r="EM434" s="32">
        <v>2861800</v>
      </c>
      <c r="EO434" s="32">
        <v>100000</v>
      </c>
      <c r="EP434" s="32">
        <v>0</v>
      </c>
      <c r="ER434" s="32">
        <v>14000</v>
      </c>
      <c r="ET434" s="32">
        <v>2791294</v>
      </c>
      <c r="EV434" s="32">
        <v>100000</v>
      </c>
      <c r="EW434" s="32">
        <v>0</v>
      </c>
      <c r="EY434" s="32">
        <v>14000</v>
      </c>
      <c r="FA434" s="32">
        <v>2497451</v>
      </c>
      <c r="FB434" s="32">
        <v>50000</v>
      </c>
      <c r="FC434" s="32">
        <v>100000</v>
      </c>
      <c r="FD434" s="32">
        <v>0</v>
      </c>
      <c r="FF434" s="32">
        <v>14000</v>
      </c>
      <c r="FH434" s="32">
        <v>2346487</v>
      </c>
      <c r="FI434" s="32">
        <v>85000</v>
      </c>
      <c r="FJ434" s="32">
        <v>100000</v>
      </c>
      <c r="FK434" s="32">
        <v>0</v>
      </c>
      <c r="FM434" s="32">
        <v>14000</v>
      </c>
      <c r="FO434" s="5">
        <v>2474564</v>
      </c>
      <c r="FP434" s="5">
        <v>85000</v>
      </c>
      <c r="FQ434" s="5">
        <v>100000</v>
      </c>
      <c r="FR434" s="5">
        <v>0</v>
      </c>
      <c r="FS434" s="5">
        <v>0</v>
      </c>
      <c r="FT434" s="5">
        <v>14000</v>
      </c>
      <c r="FU434" s="5">
        <v>0</v>
      </c>
      <c r="FV434" s="5">
        <v>2209379</v>
      </c>
      <c r="FW434" s="5">
        <v>85000</v>
      </c>
      <c r="FX434" s="5">
        <v>100000</v>
      </c>
      <c r="FY434" s="5">
        <v>0</v>
      </c>
      <c r="FZ434" s="5">
        <v>0</v>
      </c>
      <c r="GA434" s="5">
        <v>14000</v>
      </c>
      <c r="GB434" s="5">
        <v>0</v>
      </c>
      <c r="GC434" s="5">
        <v>2153598</v>
      </c>
      <c r="GD434" s="5">
        <v>85000</v>
      </c>
      <c r="GE434" s="5">
        <v>100000</v>
      </c>
      <c r="GF434" s="5">
        <v>0</v>
      </c>
      <c r="GG434" s="5">
        <v>0</v>
      </c>
      <c r="GH434" s="5">
        <v>14000</v>
      </c>
      <c r="GI434" s="5">
        <v>0</v>
      </c>
      <c r="GJ434" s="5">
        <f>INDEX(Sheet1!$D$2:$D$434,MATCH(Data!B434,Sheet1!$B$2:$B$434,0))</f>
        <v>2381793</v>
      </c>
      <c r="GK434" s="5">
        <f>INDEX(Sheet1!$E$2:$E$434,MATCH(Data!B434,Sheet1!$B$2:$B$434,0))</f>
        <v>82688</v>
      </c>
      <c r="GL434" s="5">
        <f>INDEX(Sheet1!$H$2:$H$434,MATCH(Data!B434,Sheet1!$B$2:$B$434,0))</f>
        <v>377228</v>
      </c>
      <c r="GM434" s="5">
        <f>INDEX(Sheet1!$K$2:$K$434,MATCH(Data!B434,Sheet1!$B$2:$B$434,0))</f>
        <v>0</v>
      </c>
      <c r="GN434" s="5">
        <f>INDEX(Sheet1!$F$2:$F$434,MATCH(Data!B434,Sheet1!$B$2:$B$434,0))</f>
        <v>0</v>
      </c>
      <c r="GO434" s="5">
        <f>INDEX(Sheet1!$I$2:$I$434,MATCH(Data!B434,Sheet1!$B$2:$B$434,0))</f>
        <v>14000</v>
      </c>
      <c r="GP434" s="5">
        <f>INDEX(Sheet1!$J$2:$J$434,MATCH(Data!B434,Sheet1!$B$2:$B$434,0))</f>
        <v>0</v>
      </c>
      <c r="GQ434" s="5">
        <v>2274122</v>
      </c>
      <c r="GR434" s="5">
        <v>85000</v>
      </c>
      <c r="GS434" s="5">
        <v>369150</v>
      </c>
      <c r="GT434" s="5">
        <v>0</v>
      </c>
      <c r="GU434" s="5">
        <v>0</v>
      </c>
      <c r="GV434" s="5">
        <v>14000</v>
      </c>
      <c r="GW434" s="5">
        <v>0</v>
      </c>
    </row>
    <row r="435" spans="1:205" ht="12.75">
      <c r="A435" s="32">
        <v>6720</v>
      </c>
      <c r="B435" s="32" t="s">
        <v>513</v>
      </c>
      <c r="C435" s="32">
        <v>2501282</v>
      </c>
      <c r="D435" s="32">
        <v>0</v>
      </c>
      <c r="E435" s="32">
        <v>87497</v>
      </c>
      <c r="F435" s="32">
        <v>0</v>
      </c>
      <c r="G435" s="32">
        <v>0</v>
      </c>
      <c r="H435" s="32">
        <v>0</v>
      </c>
      <c r="I435" s="32">
        <v>0</v>
      </c>
      <c r="J435" s="32">
        <v>2458420</v>
      </c>
      <c r="K435" s="32">
        <v>0</v>
      </c>
      <c r="L435" s="32">
        <v>84329</v>
      </c>
      <c r="M435" s="32">
        <v>0</v>
      </c>
      <c r="N435" s="32">
        <v>0</v>
      </c>
      <c r="O435" s="32">
        <v>0</v>
      </c>
      <c r="P435" s="32">
        <v>0</v>
      </c>
      <c r="Q435" s="32">
        <v>2509042</v>
      </c>
      <c r="R435" s="32">
        <v>0</v>
      </c>
      <c r="S435" s="32">
        <v>81249</v>
      </c>
      <c r="T435" s="32">
        <v>0</v>
      </c>
      <c r="U435" s="32">
        <v>0</v>
      </c>
      <c r="V435" s="32">
        <v>0</v>
      </c>
      <c r="W435" s="32">
        <v>0</v>
      </c>
      <c r="X435" s="32">
        <v>2066539</v>
      </c>
      <c r="Y435" s="32">
        <v>0</v>
      </c>
      <c r="Z435" s="32">
        <v>703802</v>
      </c>
      <c r="AA435" s="32">
        <v>0</v>
      </c>
      <c r="AB435" s="32">
        <v>0</v>
      </c>
      <c r="AC435" s="32">
        <v>0</v>
      </c>
      <c r="AD435" s="32">
        <v>0</v>
      </c>
      <c r="AE435" s="32">
        <v>2383500</v>
      </c>
      <c r="AF435" s="32">
        <v>0</v>
      </c>
      <c r="AG435" s="32">
        <v>724733</v>
      </c>
      <c r="AH435" s="32">
        <v>0</v>
      </c>
      <c r="AI435" s="32">
        <v>0</v>
      </c>
      <c r="AJ435" s="32">
        <v>0</v>
      </c>
      <c r="AK435" s="32">
        <v>0</v>
      </c>
      <c r="AL435" s="32">
        <v>2943854</v>
      </c>
      <c r="AM435" s="32">
        <v>0</v>
      </c>
      <c r="AN435" s="32">
        <v>745952</v>
      </c>
      <c r="AO435" s="32">
        <v>0</v>
      </c>
      <c r="AP435" s="32">
        <v>0</v>
      </c>
      <c r="AQ435" s="32">
        <v>0</v>
      </c>
      <c r="AR435" s="32">
        <v>0</v>
      </c>
      <c r="AS435" s="32">
        <v>2726683</v>
      </c>
      <c r="AT435" s="32">
        <v>0</v>
      </c>
      <c r="AU435" s="32">
        <v>788448</v>
      </c>
      <c r="AV435" s="32">
        <v>0</v>
      </c>
      <c r="AW435" s="32">
        <v>0</v>
      </c>
      <c r="AX435" s="32">
        <v>0</v>
      </c>
      <c r="AY435" s="32">
        <v>0</v>
      </c>
      <c r="AZ435" s="32">
        <v>3108408</v>
      </c>
      <c r="BA435" s="32">
        <v>0</v>
      </c>
      <c r="BB435" s="32">
        <v>815121</v>
      </c>
      <c r="BC435" s="32">
        <v>0</v>
      </c>
      <c r="BD435" s="32">
        <v>0</v>
      </c>
      <c r="BE435" s="32">
        <v>0</v>
      </c>
      <c r="BF435" s="32">
        <v>0</v>
      </c>
      <c r="BG435" s="32">
        <v>3366805</v>
      </c>
      <c r="BH435" s="32">
        <v>0</v>
      </c>
      <c r="BI435" s="32">
        <v>819481</v>
      </c>
      <c r="BJ435" s="32">
        <v>0</v>
      </c>
      <c r="BK435" s="32">
        <v>0</v>
      </c>
      <c r="BL435" s="32">
        <v>0</v>
      </c>
      <c r="BM435" s="32">
        <v>0</v>
      </c>
      <c r="BN435" s="32">
        <v>3477223</v>
      </c>
      <c r="BO435" s="32">
        <v>0</v>
      </c>
      <c r="BP435" s="32">
        <v>839098</v>
      </c>
      <c r="BQ435" s="32">
        <v>0</v>
      </c>
      <c r="BR435" s="32">
        <v>0</v>
      </c>
      <c r="BS435" s="32">
        <v>0</v>
      </c>
      <c r="BT435" s="32">
        <v>0</v>
      </c>
      <c r="BU435" s="32">
        <v>3579864</v>
      </c>
      <c r="BV435" s="32">
        <v>0</v>
      </c>
      <c r="BW435" s="32">
        <v>865713</v>
      </c>
      <c r="BX435" s="32">
        <v>0</v>
      </c>
      <c r="BY435" s="32">
        <v>0</v>
      </c>
      <c r="BZ435" s="32">
        <v>0</v>
      </c>
      <c r="CA435" s="32">
        <v>0</v>
      </c>
      <c r="CB435" s="32">
        <v>3747002</v>
      </c>
      <c r="CC435" s="32">
        <v>0</v>
      </c>
      <c r="CD435" s="32">
        <v>875808</v>
      </c>
      <c r="CE435" s="32">
        <v>0</v>
      </c>
      <c r="CF435" s="32">
        <v>0</v>
      </c>
      <c r="CG435" s="32">
        <v>14785</v>
      </c>
      <c r="CH435" s="32">
        <v>0</v>
      </c>
      <c r="CI435" s="32">
        <v>3918720</v>
      </c>
      <c r="CK435" s="32">
        <v>890920</v>
      </c>
      <c r="CL435" s="32">
        <v>0</v>
      </c>
      <c r="CN435" s="32">
        <v>15377</v>
      </c>
      <c r="CO435" s="32">
        <v>0</v>
      </c>
      <c r="CP435" s="32">
        <v>4119862</v>
      </c>
      <c r="CR435" s="32">
        <v>891303</v>
      </c>
      <c r="CS435" s="32">
        <v>0</v>
      </c>
      <c r="CU435" s="32">
        <v>15771</v>
      </c>
      <c r="CV435" s="32">
        <v>0</v>
      </c>
      <c r="CW435" s="32">
        <v>4262285</v>
      </c>
      <c r="CY435" s="32">
        <v>889415</v>
      </c>
      <c r="CZ435" s="32">
        <v>0</v>
      </c>
      <c r="DB435" s="32">
        <v>16489</v>
      </c>
      <c r="DC435" s="32">
        <v>0</v>
      </c>
      <c r="DD435" s="32">
        <v>4405813</v>
      </c>
      <c r="DF435" s="32">
        <v>860994</v>
      </c>
      <c r="DG435" s="32">
        <v>0</v>
      </c>
      <c r="DI435" s="32">
        <v>16847</v>
      </c>
      <c r="DK435" s="32">
        <v>4536183</v>
      </c>
      <c r="DM435" s="32">
        <v>839702</v>
      </c>
      <c r="DN435" s="32">
        <v>0</v>
      </c>
      <c r="DP435" s="32">
        <v>16581</v>
      </c>
      <c r="DR435" s="32">
        <v>4649141</v>
      </c>
      <c r="DT435" s="32">
        <v>805936</v>
      </c>
      <c r="DU435" s="32">
        <v>0</v>
      </c>
      <c r="DW435" s="32">
        <v>19086</v>
      </c>
      <c r="DX435" s="35"/>
      <c r="DY435" s="36">
        <v>4283432</v>
      </c>
      <c r="DZ435" s="37"/>
      <c r="EA435" s="38">
        <v>800713</v>
      </c>
      <c r="EB435" s="32">
        <v>0</v>
      </c>
      <c r="ED435" s="32">
        <v>17389</v>
      </c>
      <c r="EF435" s="32">
        <v>4137427</v>
      </c>
      <c r="EH435" s="32">
        <v>791403</v>
      </c>
      <c r="EI435" s="32">
        <v>0</v>
      </c>
      <c r="EK435" s="32">
        <v>23869</v>
      </c>
      <c r="EM435" s="32">
        <v>4108712</v>
      </c>
      <c r="EO435" s="32">
        <v>794491</v>
      </c>
      <c r="EP435" s="32">
        <v>0</v>
      </c>
      <c r="ER435" s="32">
        <v>23869</v>
      </c>
      <c r="ET435" s="32">
        <v>4439383</v>
      </c>
      <c r="EV435" s="32">
        <v>512535</v>
      </c>
      <c r="EW435" s="32">
        <v>0</v>
      </c>
      <c r="EY435" s="32">
        <v>23869</v>
      </c>
      <c r="FA435" s="32">
        <v>4979831</v>
      </c>
      <c r="FD435" s="32">
        <v>0</v>
      </c>
      <c r="FF435" s="32">
        <v>23869</v>
      </c>
      <c r="FH435" s="32">
        <v>5123398</v>
      </c>
      <c r="FJ435" s="32"/>
      <c r="FK435" s="32">
        <v>0</v>
      </c>
      <c r="FM435" s="32">
        <v>27905</v>
      </c>
      <c r="FO435" s="5">
        <v>5056193</v>
      </c>
      <c r="FP435" s="5">
        <v>0</v>
      </c>
      <c r="FQ435" s="5">
        <v>0</v>
      </c>
      <c r="FR435" s="5">
        <v>0</v>
      </c>
      <c r="FS435" s="5">
        <v>50000</v>
      </c>
      <c r="FT435" s="5">
        <v>31000</v>
      </c>
      <c r="FU435" s="5">
        <v>0</v>
      </c>
      <c r="FV435" s="5">
        <v>5050182</v>
      </c>
      <c r="FW435" s="5">
        <v>0</v>
      </c>
      <c r="FX435" s="5">
        <v>0</v>
      </c>
      <c r="FY435" s="5">
        <v>0</v>
      </c>
      <c r="FZ435" s="5">
        <v>100000</v>
      </c>
      <c r="GA435" s="5">
        <v>31000</v>
      </c>
      <c r="GB435" s="5">
        <v>0</v>
      </c>
      <c r="GC435" s="5">
        <v>5130672</v>
      </c>
      <c r="GD435" s="5">
        <v>0</v>
      </c>
      <c r="GE435" s="5">
        <v>0</v>
      </c>
      <c r="GF435" s="5">
        <v>0</v>
      </c>
      <c r="GG435" s="5">
        <v>100000</v>
      </c>
      <c r="GH435" s="5">
        <v>35000</v>
      </c>
      <c r="GI435" s="5">
        <v>0</v>
      </c>
      <c r="GJ435" s="5">
        <f>INDEX(Sheet1!$D$2:$D$434,MATCH(Data!B435,Sheet1!$B$2:$B$434,0))</f>
        <v>5284185</v>
      </c>
      <c r="GK435" s="5">
        <f>INDEX(Sheet1!$E$2:$E$434,MATCH(Data!B435,Sheet1!$B$2:$B$434,0))</f>
        <v>0</v>
      </c>
      <c r="GL435" s="5">
        <f>INDEX(Sheet1!$H$2:$H$434,MATCH(Data!B435,Sheet1!$B$2:$B$434,0))</f>
        <v>0</v>
      </c>
      <c r="GM435" s="5">
        <f>INDEX(Sheet1!$K$2:$K$434,MATCH(Data!B435,Sheet1!$B$2:$B$434,0))</f>
        <v>0</v>
      </c>
      <c r="GN435" s="5">
        <f>INDEX(Sheet1!$F$2:$F$434,MATCH(Data!B435,Sheet1!$B$2:$B$434,0))</f>
        <v>100000</v>
      </c>
      <c r="GO435" s="5">
        <f>INDEX(Sheet1!$I$2:$I$434,MATCH(Data!B435,Sheet1!$B$2:$B$434,0))</f>
        <v>30000</v>
      </c>
      <c r="GP435" s="5">
        <f>INDEX(Sheet1!$J$2:$J$434,MATCH(Data!B435,Sheet1!$B$2:$B$434,0))</f>
        <v>0</v>
      </c>
      <c r="GQ435" s="5">
        <v>5278300</v>
      </c>
      <c r="GR435" s="5">
        <v>0</v>
      </c>
      <c r="GS435" s="5">
        <v>0</v>
      </c>
      <c r="GT435" s="5">
        <v>0</v>
      </c>
      <c r="GU435" s="5">
        <v>50000</v>
      </c>
      <c r="GV435" s="5">
        <v>20000</v>
      </c>
      <c r="GW435" s="5">
        <v>0</v>
      </c>
    </row>
    <row r="436" spans="1:205" ht="12.75">
      <c r="A436" s="32">
        <v>6734</v>
      </c>
      <c r="B436" s="32" t="s">
        <v>514</v>
      </c>
      <c r="C436" s="32">
        <v>2338828</v>
      </c>
      <c r="D436" s="32">
        <v>0</v>
      </c>
      <c r="E436" s="32">
        <v>0</v>
      </c>
      <c r="F436" s="32">
        <v>0</v>
      </c>
      <c r="G436" s="32">
        <v>0</v>
      </c>
      <c r="H436" s="32">
        <v>0</v>
      </c>
      <c r="I436" s="32">
        <v>0</v>
      </c>
      <c r="J436" s="32">
        <v>2335835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2288581</v>
      </c>
      <c r="R436" s="32">
        <v>0</v>
      </c>
      <c r="S436" s="32">
        <v>0</v>
      </c>
      <c r="T436" s="32">
        <v>0</v>
      </c>
      <c r="U436" s="32">
        <v>0</v>
      </c>
      <c r="V436" s="32">
        <v>0</v>
      </c>
      <c r="W436" s="32">
        <v>0</v>
      </c>
      <c r="X436" s="32">
        <v>1843381</v>
      </c>
      <c r="Y436" s="32">
        <v>0</v>
      </c>
      <c r="Z436" s="32">
        <v>0</v>
      </c>
      <c r="AA436" s="32">
        <v>0</v>
      </c>
      <c r="AB436" s="32">
        <v>0</v>
      </c>
      <c r="AC436" s="32">
        <v>0</v>
      </c>
      <c r="AD436" s="32">
        <v>0</v>
      </c>
      <c r="AE436" s="32">
        <v>2077879</v>
      </c>
      <c r="AF436" s="32">
        <v>0</v>
      </c>
      <c r="AG436" s="32">
        <v>663490</v>
      </c>
      <c r="AH436" s="32">
        <v>0</v>
      </c>
      <c r="AI436" s="32">
        <v>0</v>
      </c>
      <c r="AJ436" s="32">
        <v>0</v>
      </c>
      <c r="AK436" s="32">
        <v>0</v>
      </c>
      <c r="AL436" s="32">
        <v>2152576</v>
      </c>
      <c r="AM436" s="32">
        <v>0</v>
      </c>
      <c r="AN436" s="32">
        <v>742560</v>
      </c>
      <c r="AO436" s="32">
        <v>0</v>
      </c>
      <c r="AP436" s="32">
        <v>0</v>
      </c>
      <c r="AQ436" s="32">
        <v>0</v>
      </c>
      <c r="AR436" s="32">
        <v>0</v>
      </c>
      <c r="AS436" s="32">
        <v>2300172</v>
      </c>
      <c r="AT436" s="32">
        <v>0</v>
      </c>
      <c r="AU436" s="32">
        <v>820275</v>
      </c>
      <c r="AV436" s="32">
        <v>0</v>
      </c>
      <c r="AW436" s="32">
        <v>0</v>
      </c>
      <c r="AX436" s="32">
        <v>0</v>
      </c>
      <c r="AY436" s="32">
        <v>0</v>
      </c>
      <c r="AZ436" s="32">
        <v>2381852</v>
      </c>
      <c r="BA436" s="32">
        <v>0</v>
      </c>
      <c r="BB436" s="32">
        <v>869952</v>
      </c>
      <c r="BC436" s="32">
        <v>0</v>
      </c>
      <c r="BD436" s="32">
        <v>0</v>
      </c>
      <c r="BE436" s="32">
        <v>0</v>
      </c>
      <c r="BF436" s="32">
        <v>0</v>
      </c>
      <c r="BG436" s="32">
        <v>2249347</v>
      </c>
      <c r="BH436" s="32">
        <v>0</v>
      </c>
      <c r="BI436" s="32">
        <v>1008000</v>
      </c>
      <c r="BJ436" s="32">
        <v>0</v>
      </c>
      <c r="BK436" s="32">
        <v>0</v>
      </c>
      <c r="BL436" s="32">
        <v>0</v>
      </c>
      <c r="BM436" s="32">
        <v>0</v>
      </c>
      <c r="BN436" s="32">
        <v>2410734</v>
      </c>
      <c r="BO436" s="32">
        <v>0</v>
      </c>
      <c r="BP436" s="32">
        <v>1100000</v>
      </c>
      <c r="BQ436" s="32">
        <v>0</v>
      </c>
      <c r="BR436" s="32">
        <v>0</v>
      </c>
      <c r="BS436" s="32">
        <v>0</v>
      </c>
      <c r="BT436" s="32">
        <v>0</v>
      </c>
      <c r="BU436" s="32">
        <v>2519826</v>
      </c>
      <c r="BV436" s="32">
        <v>0</v>
      </c>
      <c r="BW436" s="32">
        <v>1200000</v>
      </c>
      <c r="BX436" s="32">
        <v>0</v>
      </c>
      <c r="BY436" s="32">
        <v>0</v>
      </c>
      <c r="BZ436" s="32">
        <v>0</v>
      </c>
      <c r="CA436" s="32">
        <v>0</v>
      </c>
      <c r="CB436" s="32">
        <v>3087418</v>
      </c>
      <c r="CC436" s="32">
        <v>0</v>
      </c>
      <c r="CD436" s="32">
        <v>1117710</v>
      </c>
      <c r="CE436" s="32">
        <v>0</v>
      </c>
      <c r="CF436" s="32">
        <v>0</v>
      </c>
      <c r="CG436" s="32">
        <v>0</v>
      </c>
      <c r="CH436" s="32">
        <v>0</v>
      </c>
      <c r="CI436" s="32">
        <v>2787568</v>
      </c>
      <c r="CK436" s="32">
        <v>1500000</v>
      </c>
      <c r="CL436" s="32">
        <v>0</v>
      </c>
      <c r="CO436" s="32">
        <v>0</v>
      </c>
      <c r="CP436" s="32">
        <v>2841979</v>
      </c>
      <c r="CR436" s="32">
        <v>1600000</v>
      </c>
      <c r="CS436" s="32">
        <v>0</v>
      </c>
      <c r="CV436" s="32">
        <v>0</v>
      </c>
      <c r="CW436" s="32">
        <v>3077656</v>
      </c>
      <c r="CY436" s="32">
        <v>1595000</v>
      </c>
      <c r="CZ436" s="32">
        <v>0</v>
      </c>
      <c r="DC436" s="32">
        <v>0</v>
      </c>
      <c r="DD436" s="32">
        <v>3065077</v>
      </c>
      <c r="DF436" s="32">
        <v>1525000</v>
      </c>
      <c r="DG436" s="32">
        <v>0</v>
      </c>
      <c r="DK436" s="32">
        <v>3648155</v>
      </c>
      <c r="DM436" s="32">
        <v>1438870</v>
      </c>
      <c r="DN436" s="32">
        <v>0</v>
      </c>
      <c r="DR436" s="32">
        <v>3802822</v>
      </c>
      <c r="DT436" s="32">
        <v>1500000</v>
      </c>
      <c r="DU436" s="32">
        <v>0</v>
      </c>
      <c r="DX436" s="35"/>
      <c r="DY436" s="36">
        <v>3802822</v>
      </c>
      <c r="DZ436" s="37"/>
      <c r="EA436" s="38">
        <v>1500000</v>
      </c>
      <c r="EB436" s="32">
        <v>0</v>
      </c>
      <c r="EF436" s="32">
        <v>4313315</v>
      </c>
      <c r="EH436" s="32">
        <v>1163000</v>
      </c>
      <c r="EI436" s="32">
        <v>0</v>
      </c>
      <c r="EM436" s="32">
        <v>4435249</v>
      </c>
      <c r="EO436" s="32">
        <v>1093000</v>
      </c>
      <c r="EP436" s="32">
        <v>0</v>
      </c>
      <c r="ET436" s="32">
        <v>4260567</v>
      </c>
      <c r="EV436" s="32">
        <v>1545000</v>
      </c>
      <c r="EW436" s="32">
        <v>0</v>
      </c>
      <c r="FA436" s="32">
        <v>4656579</v>
      </c>
      <c r="FC436" s="32">
        <v>1455000</v>
      </c>
      <c r="FD436" s="32">
        <v>0</v>
      </c>
      <c r="FH436" s="32">
        <v>4623308</v>
      </c>
      <c r="FI436" s="32"/>
      <c r="FJ436" s="32">
        <v>1442000</v>
      </c>
      <c r="FK436" s="32">
        <v>0</v>
      </c>
      <c r="FM436" s="32"/>
      <c r="FO436" s="5">
        <v>4234116</v>
      </c>
      <c r="FP436" s="5">
        <v>0</v>
      </c>
      <c r="FQ436" s="5">
        <v>1250000</v>
      </c>
      <c r="FR436" s="5">
        <v>0</v>
      </c>
      <c r="FS436" s="5">
        <v>0</v>
      </c>
      <c r="FT436" s="5">
        <v>100000</v>
      </c>
      <c r="FU436" s="5">
        <v>0</v>
      </c>
      <c r="FV436" s="5">
        <v>4496623</v>
      </c>
      <c r="FW436" s="5">
        <v>0</v>
      </c>
      <c r="FX436" s="5">
        <v>1310000</v>
      </c>
      <c r="FY436" s="5">
        <v>0</v>
      </c>
      <c r="FZ436" s="5">
        <v>0</v>
      </c>
      <c r="GA436" s="5">
        <v>150000</v>
      </c>
      <c r="GB436" s="5">
        <v>0</v>
      </c>
      <c r="GC436" s="5">
        <v>4721012</v>
      </c>
      <c r="GD436" s="5">
        <v>0</v>
      </c>
      <c r="GE436" s="5">
        <v>1394949</v>
      </c>
      <c r="GF436" s="5">
        <v>0</v>
      </c>
      <c r="GG436" s="5">
        <v>0</v>
      </c>
      <c r="GH436" s="5">
        <v>225000</v>
      </c>
      <c r="GI436" s="5">
        <v>0</v>
      </c>
      <c r="GJ436" s="5">
        <f>INDEX(Sheet1!$D$2:$D$434,MATCH(Data!B436,Sheet1!$B$2:$B$434,0))</f>
        <v>4764837</v>
      </c>
      <c r="GK436" s="5">
        <f>INDEX(Sheet1!$E$2:$E$434,MATCH(Data!B436,Sheet1!$B$2:$B$434,0))</f>
        <v>0</v>
      </c>
      <c r="GL436" s="5">
        <f>INDEX(Sheet1!$H$2:$H$434,MATCH(Data!B436,Sheet1!$B$2:$B$434,0))</f>
        <v>2210000</v>
      </c>
      <c r="GM436" s="5">
        <f>INDEX(Sheet1!$K$2:$K$434,MATCH(Data!B436,Sheet1!$B$2:$B$434,0))</f>
        <v>0</v>
      </c>
      <c r="GN436" s="5">
        <f>INDEX(Sheet1!$F$2:$F$434,MATCH(Data!B436,Sheet1!$B$2:$B$434,0))</f>
        <v>0</v>
      </c>
      <c r="GO436" s="5">
        <f>INDEX(Sheet1!$I$2:$I$434,MATCH(Data!B436,Sheet1!$B$2:$B$434,0))</f>
        <v>150000</v>
      </c>
      <c r="GP436" s="5">
        <f>INDEX(Sheet1!$J$2:$J$434,MATCH(Data!B436,Sheet1!$B$2:$B$434,0))</f>
        <v>0</v>
      </c>
      <c r="GQ436" s="5">
        <v>3997792</v>
      </c>
      <c r="GR436" s="5">
        <v>0</v>
      </c>
      <c r="GS436" s="5">
        <v>3675000</v>
      </c>
      <c r="GT436" s="5">
        <v>0</v>
      </c>
      <c r="GU436" s="5">
        <v>0</v>
      </c>
      <c r="GV436" s="5">
        <v>150000</v>
      </c>
      <c r="GW436" s="5">
        <v>0</v>
      </c>
    </row>
    <row r="437" spans="1:205" ht="12.75">
      <c r="A437" s="32">
        <v>6748</v>
      </c>
      <c r="B437" s="32" t="s">
        <v>515</v>
      </c>
      <c r="C437" s="32">
        <v>1222884</v>
      </c>
      <c r="D437" s="32">
        <v>0</v>
      </c>
      <c r="E437" s="32">
        <v>122400</v>
      </c>
      <c r="F437" s="32">
        <v>0</v>
      </c>
      <c r="G437" s="32">
        <v>0</v>
      </c>
      <c r="H437" s="32">
        <v>0</v>
      </c>
      <c r="I437" s="32">
        <v>0</v>
      </c>
      <c r="J437" s="32">
        <v>1232242</v>
      </c>
      <c r="K437" s="32">
        <v>0</v>
      </c>
      <c r="L437" s="32">
        <v>120960</v>
      </c>
      <c r="M437" s="32">
        <v>0</v>
      </c>
      <c r="N437" s="32">
        <v>0</v>
      </c>
      <c r="O437" s="32">
        <v>0</v>
      </c>
      <c r="P437" s="32">
        <v>0</v>
      </c>
      <c r="Q437" s="32">
        <v>1256780</v>
      </c>
      <c r="R437" s="32">
        <v>0</v>
      </c>
      <c r="S437" s="32">
        <v>124160</v>
      </c>
      <c r="T437" s="32">
        <v>0</v>
      </c>
      <c r="U437" s="32">
        <v>0</v>
      </c>
      <c r="V437" s="32">
        <v>0</v>
      </c>
      <c r="W437" s="32">
        <v>0</v>
      </c>
      <c r="X437" s="32">
        <v>860005</v>
      </c>
      <c r="Y437" s="32">
        <v>0</v>
      </c>
      <c r="Z437" s="32">
        <v>122385</v>
      </c>
      <c r="AA437" s="32">
        <v>0</v>
      </c>
      <c r="AB437" s="32">
        <v>0</v>
      </c>
      <c r="AC437" s="32">
        <v>0</v>
      </c>
      <c r="AD437" s="32">
        <v>0</v>
      </c>
      <c r="AE437" s="32">
        <v>969375</v>
      </c>
      <c r="AF437" s="32">
        <v>0</v>
      </c>
      <c r="AG437" s="32">
        <v>125666</v>
      </c>
      <c r="AH437" s="32">
        <v>0</v>
      </c>
      <c r="AI437" s="32">
        <v>0</v>
      </c>
      <c r="AJ437" s="32">
        <v>0</v>
      </c>
      <c r="AK437" s="32">
        <v>0</v>
      </c>
      <c r="AL437" s="32">
        <v>1015889</v>
      </c>
      <c r="AM437" s="32">
        <v>0</v>
      </c>
      <c r="AN437" s="32">
        <v>123761</v>
      </c>
      <c r="AO437" s="32">
        <v>0</v>
      </c>
      <c r="AP437" s="32">
        <v>0</v>
      </c>
      <c r="AQ437" s="32">
        <v>0</v>
      </c>
      <c r="AR437" s="32">
        <v>0</v>
      </c>
      <c r="AS437" s="32">
        <v>916649</v>
      </c>
      <c r="AT437" s="32">
        <v>0</v>
      </c>
      <c r="AU437" s="32">
        <v>151326</v>
      </c>
      <c r="AV437" s="32">
        <v>0</v>
      </c>
      <c r="AW437" s="32">
        <v>0</v>
      </c>
      <c r="AX437" s="32">
        <v>0</v>
      </c>
      <c r="AY437" s="32">
        <v>0</v>
      </c>
      <c r="AZ437" s="32">
        <v>967820</v>
      </c>
      <c r="BA437" s="32">
        <v>0</v>
      </c>
      <c r="BB437" s="32">
        <v>155443</v>
      </c>
      <c r="BC437" s="32">
        <v>0</v>
      </c>
      <c r="BD437" s="32">
        <v>0</v>
      </c>
      <c r="BE437" s="32">
        <v>0</v>
      </c>
      <c r="BF437" s="32">
        <v>0</v>
      </c>
      <c r="BG437" s="32">
        <v>1154316</v>
      </c>
      <c r="BH437" s="32">
        <v>0</v>
      </c>
      <c r="BI437" s="32">
        <v>149928</v>
      </c>
      <c r="BJ437" s="32">
        <v>0</v>
      </c>
      <c r="BK437" s="32">
        <v>0</v>
      </c>
      <c r="BL437" s="32">
        <v>0</v>
      </c>
      <c r="BM437" s="32">
        <v>0</v>
      </c>
      <c r="BN437" s="32">
        <v>1134047</v>
      </c>
      <c r="BO437" s="32">
        <v>0</v>
      </c>
      <c r="BP437" s="32">
        <v>148820</v>
      </c>
      <c r="BQ437" s="32">
        <v>0</v>
      </c>
      <c r="BR437" s="32">
        <v>0</v>
      </c>
      <c r="BS437" s="32">
        <v>0</v>
      </c>
      <c r="BT437" s="32">
        <v>0</v>
      </c>
      <c r="BU437" s="32">
        <v>1177152</v>
      </c>
      <c r="BV437" s="32">
        <v>0</v>
      </c>
      <c r="BW437" s="32">
        <v>148403</v>
      </c>
      <c r="BX437" s="32">
        <v>0</v>
      </c>
      <c r="BY437" s="32">
        <v>0</v>
      </c>
      <c r="BZ437" s="32">
        <v>0</v>
      </c>
      <c r="CA437" s="32">
        <v>0</v>
      </c>
      <c r="CB437" s="32">
        <v>1377444</v>
      </c>
      <c r="CC437" s="32">
        <v>0</v>
      </c>
      <c r="CD437" s="32">
        <v>143818</v>
      </c>
      <c r="CE437" s="32">
        <v>0</v>
      </c>
      <c r="CF437" s="32">
        <v>0</v>
      </c>
      <c r="CG437" s="32">
        <v>1000</v>
      </c>
      <c r="CH437" s="32">
        <v>0</v>
      </c>
      <c r="CI437" s="32">
        <v>1317934</v>
      </c>
      <c r="CK437" s="32">
        <v>143818</v>
      </c>
      <c r="CL437" s="32">
        <v>0</v>
      </c>
      <c r="CN437" s="32">
        <v>1500</v>
      </c>
      <c r="CO437" s="32">
        <v>0</v>
      </c>
      <c r="CP437" s="32">
        <v>1955636</v>
      </c>
      <c r="CQ437" s="32">
        <v>35456</v>
      </c>
      <c r="CR437" s="32">
        <v>470654</v>
      </c>
      <c r="CS437" s="32">
        <v>0</v>
      </c>
      <c r="CU437" s="32">
        <v>3000</v>
      </c>
      <c r="CV437" s="32">
        <v>0</v>
      </c>
      <c r="CW437" s="32">
        <v>2293269</v>
      </c>
      <c r="CX437" s="32">
        <v>35456</v>
      </c>
      <c r="CY437" s="32">
        <v>495919</v>
      </c>
      <c r="CZ437" s="32">
        <v>0</v>
      </c>
      <c r="DB437" s="32">
        <v>3000</v>
      </c>
      <c r="DC437" s="32">
        <v>0</v>
      </c>
      <c r="DD437" s="32">
        <v>2581980</v>
      </c>
      <c r="DE437" s="32">
        <v>35456</v>
      </c>
      <c r="DF437" s="32">
        <v>549812</v>
      </c>
      <c r="DG437" s="32">
        <v>0</v>
      </c>
      <c r="DI437" s="32">
        <v>9000</v>
      </c>
      <c r="DK437" s="32">
        <v>2749819</v>
      </c>
      <c r="DL437" s="32">
        <v>35456</v>
      </c>
      <c r="DM437" s="32">
        <v>551287</v>
      </c>
      <c r="DN437" s="32">
        <v>0</v>
      </c>
      <c r="DP437" s="32">
        <v>10000</v>
      </c>
      <c r="DR437" s="32">
        <v>2835614</v>
      </c>
      <c r="DS437" s="32">
        <v>35456</v>
      </c>
      <c r="DT437" s="32">
        <v>586949</v>
      </c>
      <c r="DU437" s="32">
        <v>0</v>
      </c>
      <c r="DW437" s="32">
        <v>10000</v>
      </c>
      <c r="DX437" s="35"/>
      <c r="DY437" s="36">
        <v>2695956</v>
      </c>
      <c r="DZ437" s="36">
        <v>75456</v>
      </c>
      <c r="EA437" s="38">
        <v>453869</v>
      </c>
      <c r="EB437" s="32">
        <v>0</v>
      </c>
      <c r="ED437" s="32">
        <v>5000</v>
      </c>
      <c r="EF437" s="32">
        <v>2710008</v>
      </c>
      <c r="EG437" s="32">
        <v>34627</v>
      </c>
      <c r="EH437" s="32">
        <v>468294</v>
      </c>
      <c r="EI437" s="32">
        <v>0</v>
      </c>
      <c r="EK437" s="32">
        <v>8000</v>
      </c>
      <c r="EM437" s="32">
        <v>2788798</v>
      </c>
      <c r="EN437" s="32">
        <v>77000</v>
      </c>
      <c r="EO437" s="32">
        <v>457044</v>
      </c>
      <c r="EP437" s="32">
        <v>0</v>
      </c>
      <c r="ER437" s="32">
        <v>8000</v>
      </c>
      <c r="ET437" s="32">
        <v>2988871</v>
      </c>
      <c r="EU437" s="32">
        <v>77010</v>
      </c>
      <c r="EV437" s="32">
        <v>463700</v>
      </c>
      <c r="EW437" s="32">
        <v>0</v>
      </c>
      <c r="EY437" s="32">
        <v>8000</v>
      </c>
      <c r="FA437" s="32">
        <v>3068669</v>
      </c>
      <c r="FB437" s="32">
        <v>77010</v>
      </c>
      <c r="FC437" s="32">
        <v>450981</v>
      </c>
      <c r="FD437" s="32">
        <v>0</v>
      </c>
      <c r="FF437" s="32">
        <v>8000</v>
      </c>
      <c r="FH437" s="32">
        <v>3108926</v>
      </c>
      <c r="FI437" s="32">
        <v>77010</v>
      </c>
      <c r="FJ437" s="32">
        <v>438832</v>
      </c>
      <c r="FK437" s="32">
        <v>0</v>
      </c>
      <c r="FM437" s="32">
        <v>8000</v>
      </c>
      <c r="FO437" s="5">
        <v>2910420</v>
      </c>
      <c r="FP437" s="5">
        <v>77010</v>
      </c>
      <c r="FQ437" s="5">
        <v>404269</v>
      </c>
      <c r="FR437" s="5">
        <v>0</v>
      </c>
      <c r="FS437" s="5">
        <v>0</v>
      </c>
      <c r="FT437" s="5">
        <v>8000</v>
      </c>
      <c r="FU437" s="5">
        <v>0</v>
      </c>
      <c r="FV437" s="5">
        <v>3518567</v>
      </c>
      <c r="FW437" s="5">
        <v>77010</v>
      </c>
      <c r="FX437" s="5">
        <v>415919</v>
      </c>
      <c r="FY437" s="5">
        <v>0</v>
      </c>
      <c r="FZ437" s="5">
        <v>0</v>
      </c>
      <c r="GA437" s="5">
        <v>8000</v>
      </c>
      <c r="GB437" s="5">
        <v>0</v>
      </c>
      <c r="GC437" s="5">
        <v>3686901</v>
      </c>
      <c r="GD437" s="5">
        <v>77713</v>
      </c>
      <c r="GE437" s="5">
        <v>420269</v>
      </c>
      <c r="GF437" s="5">
        <v>0</v>
      </c>
      <c r="GG437" s="5">
        <v>0</v>
      </c>
      <c r="GH437" s="5">
        <v>25000</v>
      </c>
      <c r="GI437" s="5">
        <v>0</v>
      </c>
      <c r="GJ437" s="5">
        <f>INDEX(Sheet1!$D$2:$D$434,MATCH(Data!B437,Sheet1!$B$2:$B$434,0))</f>
        <v>3327589</v>
      </c>
      <c r="GK437" s="5">
        <f>INDEX(Sheet1!$E$2:$E$434,MATCH(Data!B437,Sheet1!$B$2:$B$434,0))</f>
        <v>85818</v>
      </c>
      <c r="GL437" s="5">
        <f>INDEX(Sheet1!$H$2:$H$434,MATCH(Data!B437,Sheet1!$B$2:$B$434,0))</f>
        <v>932768.76</v>
      </c>
      <c r="GM437" s="5">
        <f>INDEX(Sheet1!$K$2:$K$434,MATCH(Data!B437,Sheet1!$B$2:$B$434,0))</f>
        <v>0</v>
      </c>
      <c r="GN437" s="5">
        <f>INDEX(Sheet1!$F$2:$F$434,MATCH(Data!B437,Sheet1!$B$2:$B$434,0))</f>
        <v>0</v>
      </c>
      <c r="GO437" s="5">
        <f>INDEX(Sheet1!$I$2:$I$434,MATCH(Data!B437,Sheet1!$B$2:$B$434,0))</f>
        <v>22000</v>
      </c>
      <c r="GP437" s="5">
        <f>INDEX(Sheet1!$J$2:$J$434,MATCH(Data!B437,Sheet1!$B$2:$B$434,0))</f>
        <v>0</v>
      </c>
      <c r="GQ437" s="5">
        <v>3509210</v>
      </c>
      <c r="GR437" s="5">
        <v>84397</v>
      </c>
      <c r="GS437" s="5">
        <v>879494</v>
      </c>
      <c r="GT437" s="5">
        <v>0</v>
      </c>
      <c r="GU437" s="5">
        <v>0</v>
      </c>
      <c r="GV437" s="5">
        <v>22000</v>
      </c>
      <c r="GW437" s="5">
        <v>0</v>
      </c>
    </row>
    <row r="438" spans="1:205" s="6" customFormat="1" ht="12.75">
      <c r="A438" s="40"/>
      <c r="B438" s="6" t="s">
        <v>561</v>
      </c>
      <c r="C438" s="6">
        <f aca="true" t="shared" si="7" ref="C438:AH438">SUM(C4:C437)</f>
        <v>2762871833</v>
      </c>
      <c r="D438" s="6">
        <f t="shared" si="7"/>
        <v>82778</v>
      </c>
      <c r="E438" s="6">
        <f t="shared" si="7"/>
        <v>201121618</v>
      </c>
      <c r="F438" s="6">
        <f t="shared" si="7"/>
        <v>3998038</v>
      </c>
      <c r="G438" s="6">
        <f t="shared" si="7"/>
        <v>4246810</v>
      </c>
      <c r="H438" s="6">
        <f t="shared" si="7"/>
        <v>13989920</v>
      </c>
      <c r="I438" s="6">
        <f t="shared" si="7"/>
        <v>0</v>
      </c>
      <c r="J438" s="6">
        <f t="shared" si="7"/>
        <v>2747022531.43</v>
      </c>
      <c r="K438" s="6">
        <f t="shared" si="7"/>
        <v>1709949.99</v>
      </c>
      <c r="L438" s="6">
        <f t="shared" si="7"/>
        <v>218844717.58999997</v>
      </c>
      <c r="M438" s="6">
        <f t="shared" si="7"/>
        <v>5022631</v>
      </c>
      <c r="N438" s="6">
        <f t="shared" si="7"/>
        <v>7123738.32</v>
      </c>
      <c r="O438" s="6">
        <f t="shared" si="7"/>
        <v>14531939.96</v>
      </c>
      <c r="P438" s="6">
        <f t="shared" si="7"/>
        <v>1456747.27</v>
      </c>
      <c r="Q438" s="6">
        <f t="shared" si="7"/>
        <v>2751095170.79</v>
      </c>
      <c r="R438" s="6">
        <f t="shared" si="7"/>
        <v>3917322.2299999995</v>
      </c>
      <c r="S438" s="6">
        <f t="shared" si="7"/>
        <v>239574824.59999996</v>
      </c>
      <c r="T438" s="6">
        <f t="shared" si="7"/>
        <v>5879074</v>
      </c>
      <c r="U438" s="6">
        <f t="shared" si="7"/>
        <v>7075310</v>
      </c>
      <c r="V438" s="6">
        <f t="shared" si="7"/>
        <v>14544377.04</v>
      </c>
      <c r="W438" s="6">
        <f t="shared" si="7"/>
        <v>1543222.5</v>
      </c>
      <c r="X438" s="6">
        <f t="shared" si="7"/>
        <v>2176764415</v>
      </c>
      <c r="Y438" s="6">
        <f t="shared" si="7"/>
        <v>4808383</v>
      </c>
      <c r="Z438" s="6">
        <f t="shared" si="7"/>
        <v>319176283</v>
      </c>
      <c r="AA438" s="6">
        <f t="shared" si="7"/>
        <v>4663221</v>
      </c>
      <c r="AB438" s="6">
        <f t="shared" si="7"/>
        <v>5956493</v>
      </c>
      <c r="AC438" s="6">
        <f t="shared" si="7"/>
        <v>15346912</v>
      </c>
      <c r="AD438" s="6">
        <f t="shared" si="7"/>
        <v>1356279</v>
      </c>
      <c r="AE438" s="6">
        <f t="shared" si="7"/>
        <v>2211605733</v>
      </c>
      <c r="AF438" s="6">
        <f t="shared" si="7"/>
        <v>7159717</v>
      </c>
      <c r="AG438" s="6">
        <f t="shared" si="7"/>
        <v>339111707</v>
      </c>
      <c r="AH438" s="6">
        <f t="shared" si="7"/>
        <v>6913033</v>
      </c>
      <c r="AI438" s="6">
        <f aca="true" t="shared" si="8" ref="AI438:BN438">SUM(AI4:AI437)</f>
        <v>8548588</v>
      </c>
      <c r="AJ438" s="6">
        <f t="shared" si="8"/>
        <v>15410738</v>
      </c>
      <c r="AK438" s="6">
        <f t="shared" si="8"/>
        <v>1664771</v>
      </c>
      <c r="AL438" s="6">
        <f t="shared" si="8"/>
        <v>2318575031</v>
      </c>
      <c r="AM438" s="6">
        <f t="shared" si="8"/>
        <v>7450254</v>
      </c>
      <c r="AN438" s="6">
        <f t="shared" si="8"/>
        <v>377692846</v>
      </c>
      <c r="AO438" s="6">
        <f t="shared" si="8"/>
        <v>7387676</v>
      </c>
      <c r="AP438" s="6">
        <f t="shared" si="8"/>
        <v>7718893</v>
      </c>
      <c r="AQ438" s="6">
        <f t="shared" si="8"/>
        <v>16057277</v>
      </c>
      <c r="AR438" s="6">
        <f t="shared" si="8"/>
        <v>931239</v>
      </c>
      <c r="AS438" s="6">
        <f t="shared" si="8"/>
        <v>2332960935.52</v>
      </c>
      <c r="AT438" s="6">
        <f t="shared" si="8"/>
        <v>10638912.320000002</v>
      </c>
      <c r="AU438" s="6">
        <f t="shared" si="8"/>
        <v>414961315.27</v>
      </c>
      <c r="AV438" s="6">
        <f t="shared" si="8"/>
        <v>9088173</v>
      </c>
      <c r="AW438" s="6">
        <f t="shared" si="8"/>
        <v>10281534</v>
      </c>
      <c r="AX438" s="6">
        <f t="shared" si="8"/>
        <v>16426935.379999999</v>
      </c>
      <c r="AY438" s="6">
        <f t="shared" si="8"/>
        <v>911681.82</v>
      </c>
      <c r="AZ438" s="6">
        <f t="shared" si="8"/>
        <v>2426620316.13</v>
      </c>
      <c r="BA438" s="6">
        <f t="shared" si="8"/>
        <v>10185650.45</v>
      </c>
      <c r="BB438" s="6">
        <f t="shared" si="8"/>
        <v>451329371.34999996</v>
      </c>
      <c r="BC438" s="6">
        <f t="shared" si="8"/>
        <v>10219141</v>
      </c>
      <c r="BD438" s="6">
        <f t="shared" si="8"/>
        <v>11844157</v>
      </c>
      <c r="BE438" s="6">
        <f t="shared" si="8"/>
        <v>17012623.869999997</v>
      </c>
      <c r="BF438" s="6">
        <f t="shared" si="8"/>
        <v>873957.66</v>
      </c>
      <c r="BG438" s="6">
        <f t="shared" si="8"/>
        <v>2532742237.06</v>
      </c>
      <c r="BH438" s="6">
        <f t="shared" si="8"/>
        <v>13357807.129999999</v>
      </c>
      <c r="BI438" s="6">
        <f t="shared" si="8"/>
        <v>475763185.7299999</v>
      </c>
      <c r="BJ438" s="6">
        <f t="shared" si="8"/>
        <v>10548536</v>
      </c>
      <c r="BK438" s="6">
        <f t="shared" si="8"/>
        <v>12906556</v>
      </c>
      <c r="BL438" s="6">
        <f t="shared" si="8"/>
        <v>24149602.710000005</v>
      </c>
      <c r="BM438" s="6">
        <f t="shared" si="8"/>
        <v>2321111.39</v>
      </c>
      <c r="BN438" s="6">
        <f t="shared" si="8"/>
        <v>2635535430.43</v>
      </c>
      <c r="BO438" s="6">
        <f aca="true" t="shared" si="9" ref="BO438:CT438">SUM(BO4:BO437)</f>
        <v>15054926.14</v>
      </c>
      <c r="BP438" s="6">
        <f t="shared" si="9"/>
        <v>480177081.42999995</v>
      </c>
      <c r="BQ438" s="6">
        <f t="shared" si="9"/>
        <v>11082932</v>
      </c>
      <c r="BR438" s="6">
        <f t="shared" si="9"/>
        <v>13888075</v>
      </c>
      <c r="BS438" s="6">
        <f t="shared" si="9"/>
        <v>35237049.010000005</v>
      </c>
      <c r="BT438" s="6">
        <f t="shared" si="9"/>
        <v>1021571.9799999999</v>
      </c>
      <c r="BU438" s="6">
        <f t="shared" si="9"/>
        <v>2793582349.64</v>
      </c>
      <c r="BV438" s="6">
        <f t="shared" si="9"/>
        <v>32061084.880000003</v>
      </c>
      <c r="BW438" s="6">
        <f t="shared" si="9"/>
        <v>475600548.30999994</v>
      </c>
      <c r="BX438" s="6">
        <f t="shared" si="9"/>
        <v>13275926</v>
      </c>
      <c r="BY438" s="6">
        <f t="shared" si="9"/>
        <v>12642542</v>
      </c>
      <c r="BZ438" s="6">
        <f t="shared" si="9"/>
        <v>40447499.34</v>
      </c>
      <c r="CA438" s="6">
        <f t="shared" si="9"/>
        <v>1655289.15</v>
      </c>
      <c r="CB438" s="6">
        <f t="shared" si="9"/>
        <v>3000496042.5299997</v>
      </c>
      <c r="CC438" s="6">
        <f t="shared" si="9"/>
        <v>41900330.04000001</v>
      </c>
      <c r="CD438" s="6">
        <f t="shared" si="9"/>
        <v>495127097.42999995</v>
      </c>
      <c r="CE438" s="6">
        <f t="shared" si="9"/>
        <v>11849027</v>
      </c>
      <c r="CF438" s="6">
        <f t="shared" si="9"/>
        <v>13821437</v>
      </c>
      <c r="CG438" s="6">
        <f t="shared" si="9"/>
        <v>45905077.629999995</v>
      </c>
      <c r="CH438" s="6">
        <f t="shared" si="9"/>
        <v>1569293.25</v>
      </c>
      <c r="CI438" s="6">
        <f t="shared" si="9"/>
        <v>2953534502.5299997</v>
      </c>
      <c r="CJ438" s="6">
        <f t="shared" si="9"/>
        <v>51642153.809999995</v>
      </c>
      <c r="CK438" s="6">
        <f t="shared" si="9"/>
        <v>511263311.32</v>
      </c>
      <c r="CL438" s="6">
        <f t="shared" si="9"/>
        <v>12556355</v>
      </c>
      <c r="CM438" s="6">
        <f t="shared" si="9"/>
        <v>13046161</v>
      </c>
      <c r="CN438" s="6">
        <f t="shared" si="9"/>
        <v>48944844.03</v>
      </c>
      <c r="CO438" s="6">
        <f t="shared" si="9"/>
        <v>1285544.4700000004</v>
      </c>
      <c r="CP438" s="6">
        <f t="shared" si="9"/>
        <v>3135773572.44</v>
      </c>
      <c r="CQ438" s="6">
        <f t="shared" si="9"/>
        <v>53619753.59000001</v>
      </c>
      <c r="CR438" s="6">
        <f t="shared" si="9"/>
        <v>513896957.7</v>
      </c>
      <c r="CS438" s="6">
        <f t="shared" si="9"/>
        <v>14070790</v>
      </c>
      <c r="CT438" s="6">
        <f t="shared" si="9"/>
        <v>11989691</v>
      </c>
      <c r="CU438" s="6">
        <f aca="true" t="shared" si="10" ref="CU438:DZ438">SUM(CU4:CU437)</f>
        <v>57119123.04</v>
      </c>
      <c r="CV438" s="6">
        <f t="shared" si="10"/>
        <v>1373298.74</v>
      </c>
      <c r="CW438" s="6">
        <f t="shared" si="10"/>
        <v>3403240868.91</v>
      </c>
      <c r="CX438" s="6">
        <f t="shared" si="10"/>
        <v>41157060.24</v>
      </c>
      <c r="CY438" s="6">
        <f t="shared" si="10"/>
        <v>527747420.46999997</v>
      </c>
      <c r="CZ438" s="6">
        <f t="shared" si="10"/>
        <v>12985785</v>
      </c>
      <c r="DA438" s="6">
        <f t="shared" si="10"/>
        <v>13208742</v>
      </c>
      <c r="DB438" s="6">
        <f t="shared" si="10"/>
        <v>66589690.89</v>
      </c>
      <c r="DC438" s="6">
        <f t="shared" si="10"/>
        <v>1698352.24</v>
      </c>
      <c r="DD438" s="6">
        <f t="shared" si="10"/>
        <v>3586631893.98</v>
      </c>
      <c r="DE438" s="6">
        <f t="shared" si="10"/>
        <v>42420487.32</v>
      </c>
      <c r="DF438" s="6">
        <f t="shared" si="10"/>
        <v>532214786.67999995</v>
      </c>
      <c r="DG438" s="6">
        <f t="shared" si="10"/>
        <v>13279485</v>
      </c>
      <c r="DH438" s="6">
        <f t="shared" si="10"/>
        <v>28691723</v>
      </c>
      <c r="DI438" s="6">
        <f t="shared" si="10"/>
        <v>73008379.75</v>
      </c>
      <c r="DJ438" s="6">
        <f t="shared" si="10"/>
        <v>2766303.9999999995</v>
      </c>
      <c r="DK438" s="6">
        <f t="shared" si="10"/>
        <v>3885216600.16</v>
      </c>
      <c r="DL438" s="6">
        <f t="shared" si="10"/>
        <v>48911731.16000001</v>
      </c>
      <c r="DM438" s="6">
        <f t="shared" si="10"/>
        <v>498227908.35</v>
      </c>
      <c r="DN438" s="6">
        <f t="shared" si="10"/>
        <v>12854662</v>
      </c>
      <c r="DO438" s="6">
        <f t="shared" si="10"/>
        <v>22371918</v>
      </c>
      <c r="DP438" s="6">
        <f t="shared" si="10"/>
        <v>68288122.19</v>
      </c>
      <c r="DQ438" s="6">
        <f t="shared" si="10"/>
        <v>1710982.3099999998</v>
      </c>
      <c r="DR438" s="6">
        <f t="shared" si="10"/>
        <v>4026420362.7700005</v>
      </c>
      <c r="DS438" s="6">
        <f t="shared" si="10"/>
        <v>57681698.21000001</v>
      </c>
      <c r="DT438" s="6">
        <f t="shared" si="10"/>
        <v>497313162.70000005</v>
      </c>
      <c r="DU438" s="6">
        <f t="shared" si="10"/>
        <v>12479702</v>
      </c>
      <c r="DV438" s="6">
        <f t="shared" si="10"/>
        <v>21969704</v>
      </c>
      <c r="DW438" s="6">
        <f t="shared" si="10"/>
        <v>73691468.25</v>
      </c>
      <c r="DX438" s="41">
        <f t="shared" si="10"/>
        <v>3379370</v>
      </c>
      <c r="DY438" s="42">
        <f t="shared" si="10"/>
        <v>3975371682.28</v>
      </c>
      <c r="DZ438" s="42">
        <f t="shared" si="10"/>
        <v>57339500.440000005</v>
      </c>
      <c r="EA438" s="41">
        <f aca="true" t="shared" si="11" ref="EA438:FF438">SUM(EA4:EA437)</f>
        <v>502337610.25</v>
      </c>
      <c r="EB438" s="6">
        <f t="shared" si="11"/>
        <v>11214451</v>
      </c>
      <c r="EC438" s="6">
        <f t="shared" si="11"/>
        <v>19477937</v>
      </c>
      <c r="ED438" s="6">
        <f t="shared" si="11"/>
        <v>79191473</v>
      </c>
      <c r="EE438" s="6">
        <f t="shared" si="11"/>
        <v>1762689.97</v>
      </c>
      <c r="EF438" s="6">
        <f t="shared" si="11"/>
        <v>4023790081</v>
      </c>
      <c r="EG438" s="6">
        <f t="shared" si="11"/>
        <v>61716921</v>
      </c>
      <c r="EH438" s="6">
        <f t="shared" si="11"/>
        <v>455497218</v>
      </c>
      <c r="EI438" s="6">
        <f t="shared" si="11"/>
        <v>10703058</v>
      </c>
      <c r="EJ438" s="6">
        <f t="shared" si="11"/>
        <v>21387201</v>
      </c>
      <c r="EK438" s="6">
        <f t="shared" si="11"/>
        <v>81406845</v>
      </c>
      <c r="EL438" s="6">
        <f t="shared" si="11"/>
        <v>1567241</v>
      </c>
      <c r="EM438" s="6">
        <f t="shared" si="11"/>
        <v>4040363140.84</v>
      </c>
      <c r="EN438" s="6">
        <f t="shared" si="11"/>
        <v>67446830.61</v>
      </c>
      <c r="EO438" s="6">
        <f t="shared" si="11"/>
        <v>469539182.46</v>
      </c>
      <c r="EP438" s="6">
        <f t="shared" si="11"/>
        <v>9434215</v>
      </c>
      <c r="EQ438" s="6">
        <f t="shared" si="11"/>
        <v>26532790</v>
      </c>
      <c r="ER438" s="6">
        <f t="shared" si="11"/>
        <v>79560060</v>
      </c>
      <c r="ES438" s="6">
        <f t="shared" si="11"/>
        <v>1503812.83</v>
      </c>
      <c r="ET438" s="6">
        <f t="shared" si="11"/>
        <v>4063338758.13</v>
      </c>
      <c r="EU438" s="6">
        <f t="shared" si="11"/>
        <v>86062634.86999999</v>
      </c>
      <c r="EV438" s="6">
        <f t="shared" si="11"/>
        <v>485331378.53</v>
      </c>
      <c r="EW438" s="6">
        <f t="shared" si="11"/>
        <v>7272090</v>
      </c>
      <c r="EX438" s="6">
        <f t="shared" si="11"/>
        <v>31509888</v>
      </c>
      <c r="EY438" s="6">
        <f t="shared" si="11"/>
        <v>79776412</v>
      </c>
      <c r="EZ438" s="6">
        <f t="shared" si="11"/>
        <v>964021.7</v>
      </c>
      <c r="FA438" s="6">
        <f t="shared" si="11"/>
        <v>4136902424.4</v>
      </c>
      <c r="FB438" s="6">
        <f t="shared" si="11"/>
        <v>94899232.3</v>
      </c>
      <c r="FC438" s="6">
        <f t="shared" si="11"/>
        <v>501298927.19</v>
      </c>
      <c r="FD438" s="6">
        <f t="shared" si="11"/>
        <v>9620858</v>
      </c>
      <c r="FE438" s="6">
        <f t="shared" si="11"/>
        <v>33249648</v>
      </c>
      <c r="FF438" s="6">
        <f t="shared" si="11"/>
        <v>77237367</v>
      </c>
      <c r="FG438" s="6">
        <f aca="true" t="shared" si="12" ref="FG438:GL438">SUM(FG4:FG437)</f>
        <v>1471827</v>
      </c>
      <c r="FH438" s="6">
        <f t="shared" si="12"/>
        <v>4103115335.16</v>
      </c>
      <c r="FI438" s="6">
        <f t="shared" si="12"/>
        <v>114477317.44</v>
      </c>
      <c r="FJ438" s="6">
        <f t="shared" si="12"/>
        <v>521752869.04999995</v>
      </c>
      <c r="FK438" s="6">
        <f t="shared" si="12"/>
        <v>6892711</v>
      </c>
      <c r="FL438" s="6">
        <f t="shared" si="12"/>
        <v>28271101</v>
      </c>
      <c r="FM438" s="6">
        <f t="shared" si="12"/>
        <v>83158381.03999999</v>
      </c>
      <c r="FN438" s="6">
        <f t="shared" si="12"/>
        <v>388354.58</v>
      </c>
      <c r="FO438" s="6">
        <f t="shared" si="12"/>
        <v>4157910217.78</v>
      </c>
      <c r="FP438" s="6">
        <f t="shared" si="12"/>
        <v>132456983.44</v>
      </c>
      <c r="FQ438" s="6">
        <f t="shared" si="12"/>
        <v>535297474.34</v>
      </c>
      <c r="FR438" s="6">
        <f t="shared" si="12"/>
        <v>4545941</v>
      </c>
      <c r="FS438" s="6">
        <f t="shared" si="12"/>
        <v>28344594</v>
      </c>
      <c r="FT438" s="6">
        <f t="shared" si="12"/>
        <v>85388322</v>
      </c>
      <c r="FU438" s="6">
        <f t="shared" si="12"/>
        <v>1222834.84</v>
      </c>
      <c r="FV438" s="6">
        <f t="shared" si="12"/>
        <v>4124735973.58</v>
      </c>
      <c r="FW438" s="6">
        <f t="shared" si="12"/>
        <v>139305514.14</v>
      </c>
      <c r="FX438" s="6">
        <f t="shared" si="12"/>
        <v>590199168.97</v>
      </c>
      <c r="FY438" s="6">
        <f t="shared" si="12"/>
        <v>3737020</v>
      </c>
      <c r="FZ438" s="6">
        <f t="shared" si="12"/>
        <v>33989154</v>
      </c>
      <c r="GA438" s="6">
        <f t="shared" si="12"/>
        <v>94767088.18</v>
      </c>
      <c r="GB438" s="6">
        <f t="shared" si="12"/>
        <v>1215081.97</v>
      </c>
      <c r="GC438" s="6">
        <f t="shared" si="12"/>
        <v>4226737564.6</v>
      </c>
      <c r="GD438" s="6">
        <f t="shared" si="12"/>
        <v>152971859.39999998</v>
      </c>
      <c r="GE438" s="6">
        <f t="shared" si="12"/>
        <v>685094915.6899999</v>
      </c>
      <c r="GF438" s="6">
        <f t="shared" si="12"/>
        <v>2793389</v>
      </c>
      <c r="GG438" s="6">
        <f t="shared" si="12"/>
        <v>28485621</v>
      </c>
      <c r="GH438" s="6">
        <f t="shared" si="12"/>
        <v>112360308.31</v>
      </c>
      <c r="GI438" s="6">
        <f t="shared" si="12"/>
        <v>997612.22</v>
      </c>
      <c r="GJ438" s="6">
        <f t="shared" si="12"/>
        <v>4359458650.74</v>
      </c>
      <c r="GK438" s="6">
        <f t="shared" si="12"/>
        <v>146088608.13</v>
      </c>
      <c r="GL438" s="6">
        <f t="shared" si="12"/>
        <v>735467898.5300001</v>
      </c>
      <c r="GM438" s="6">
        <f>SUM(GM4:GM437)</f>
        <v>242121</v>
      </c>
      <c r="GN438" s="6">
        <f>SUM(GN4:GN437)</f>
        <v>26364019</v>
      </c>
      <c r="GO438" s="6">
        <f>SUM(GO4:GO437)</f>
        <v>110783226.41</v>
      </c>
      <c r="GP438" s="6">
        <f>SUM(GP4:GP437)</f>
        <v>1362602.23</v>
      </c>
      <c r="GQ438" s="6">
        <f aca="true" t="shared" si="13" ref="GQ438:GW438">SUM(GQ4:GQ437)</f>
        <v>4238305821.3799996</v>
      </c>
      <c r="GR438" s="6">
        <f t="shared" si="13"/>
        <v>144767177.14</v>
      </c>
      <c r="GS438" s="6">
        <f t="shared" si="13"/>
        <v>855806546.02</v>
      </c>
      <c r="GT438" s="6">
        <f t="shared" si="13"/>
        <v>231594</v>
      </c>
      <c r="GU438" s="6">
        <f t="shared" si="13"/>
        <v>32331443</v>
      </c>
      <c r="GV438" s="6">
        <f t="shared" si="13"/>
        <v>125642215.71000001</v>
      </c>
      <c r="GW438" s="6">
        <f t="shared" si="13"/>
        <v>1310335.74</v>
      </c>
    </row>
    <row r="439" spans="128:131" ht="12.75">
      <c r="DX439" s="35"/>
      <c r="DY439" s="35"/>
      <c r="DZ439" s="35"/>
      <c r="EA439" s="35"/>
    </row>
    <row r="440" spans="128:131" ht="12.75">
      <c r="DX440" s="35"/>
      <c r="DY440" s="35"/>
      <c r="DZ440" s="35"/>
      <c r="EA440" s="35"/>
    </row>
    <row r="441" spans="2:156" ht="12.75">
      <c r="B441" s="5" t="s">
        <v>560</v>
      </c>
      <c r="C441" s="5">
        <v>2762871833</v>
      </c>
      <c r="D441" s="5">
        <v>82778</v>
      </c>
      <c r="E441" s="5">
        <v>201121618</v>
      </c>
      <c r="F441" s="5">
        <v>3998038</v>
      </c>
      <c r="G441" s="5">
        <v>4246810</v>
      </c>
      <c r="H441" s="5">
        <v>13989920</v>
      </c>
      <c r="I441" s="5">
        <v>0</v>
      </c>
      <c r="J441" s="5">
        <v>2747022531</v>
      </c>
      <c r="K441" s="5">
        <v>1709950</v>
      </c>
      <c r="L441" s="5">
        <v>218844718</v>
      </c>
      <c r="M441" s="5">
        <v>5022631</v>
      </c>
      <c r="N441" s="5">
        <v>7123738</v>
      </c>
      <c r="O441" s="5">
        <v>14531940</v>
      </c>
      <c r="P441" s="5">
        <v>1456747</v>
      </c>
      <c r="Q441" s="5">
        <v>2751095171</v>
      </c>
      <c r="R441" s="5">
        <v>3917322</v>
      </c>
      <c r="S441" s="5">
        <v>239574825</v>
      </c>
      <c r="T441" s="5">
        <v>5879074</v>
      </c>
      <c r="U441" s="5">
        <v>7075310</v>
      </c>
      <c r="V441" s="5">
        <v>14544377</v>
      </c>
      <c r="W441" s="5">
        <v>1543223</v>
      </c>
      <c r="X441" s="5">
        <v>2176764415</v>
      </c>
      <c r="Y441" s="5">
        <v>4808383</v>
      </c>
      <c r="Z441" s="5">
        <v>319176283</v>
      </c>
      <c r="AA441" s="5">
        <v>4663221</v>
      </c>
      <c r="AB441" s="5">
        <v>5956493</v>
      </c>
      <c r="AC441" s="5">
        <v>15346912</v>
      </c>
      <c r="AD441" s="5">
        <v>1356279</v>
      </c>
      <c r="AE441" s="5">
        <v>2211605733</v>
      </c>
      <c r="AF441" s="5">
        <v>7159717</v>
      </c>
      <c r="AG441" s="5">
        <v>339111707</v>
      </c>
      <c r="AH441" s="5">
        <v>6913033</v>
      </c>
      <c r="AI441" s="5">
        <v>8548588</v>
      </c>
      <c r="AJ441" s="5">
        <v>15410738</v>
      </c>
      <c r="AK441" s="5">
        <v>1664771</v>
      </c>
      <c r="AL441" s="5">
        <v>2318575031</v>
      </c>
      <c r="AM441" s="5">
        <v>7450254</v>
      </c>
      <c r="AN441" s="5">
        <v>377692846</v>
      </c>
      <c r="AO441" s="5">
        <v>7387676</v>
      </c>
      <c r="AP441" s="5">
        <v>7718893</v>
      </c>
      <c r="AQ441" s="5">
        <v>16057277</v>
      </c>
      <c r="AR441" s="5">
        <v>931239</v>
      </c>
      <c r="AS441" s="5">
        <v>2332960935</v>
      </c>
      <c r="AT441" s="5">
        <v>10638912</v>
      </c>
      <c r="AU441" s="5">
        <v>414961315</v>
      </c>
      <c r="AV441" s="5">
        <v>9088173</v>
      </c>
      <c r="AW441" s="5">
        <v>10281534</v>
      </c>
      <c r="AX441" s="5">
        <v>16426935</v>
      </c>
      <c r="AY441" s="5">
        <v>911681</v>
      </c>
      <c r="AZ441" s="5">
        <v>2426620316</v>
      </c>
      <c r="BA441" s="5">
        <v>10185650</v>
      </c>
      <c r="BB441" s="5">
        <v>451329369</v>
      </c>
      <c r="BC441" s="5">
        <v>10219141</v>
      </c>
      <c r="BD441" s="5">
        <v>11844157</v>
      </c>
      <c r="BE441" s="5">
        <v>17012623</v>
      </c>
      <c r="BF441" s="5">
        <v>873957</v>
      </c>
      <c r="BG441" s="5">
        <v>2532742237</v>
      </c>
      <c r="BH441" s="5">
        <v>13357807</v>
      </c>
      <c r="BI441" s="5">
        <v>475763186</v>
      </c>
      <c r="BJ441" s="5">
        <v>10548536</v>
      </c>
      <c r="BK441" s="5">
        <v>12906556</v>
      </c>
      <c r="BL441" s="5">
        <v>24149603</v>
      </c>
      <c r="BM441" s="5">
        <v>2321111</v>
      </c>
      <c r="BN441" s="5">
        <v>2635535430</v>
      </c>
      <c r="BO441" s="5">
        <v>15054926</v>
      </c>
      <c r="BP441" s="5">
        <v>480177081</v>
      </c>
      <c r="BQ441" s="5">
        <v>11082932</v>
      </c>
      <c r="BR441" s="5">
        <v>13888075</v>
      </c>
      <c r="BS441" s="5">
        <v>35237049</v>
      </c>
      <c r="BT441" s="5">
        <v>1021571.98</v>
      </c>
      <c r="BU441" s="5">
        <v>2802290043</v>
      </c>
      <c r="BV441" s="5">
        <v>23353386</v>
      </c>
      <c r="BW441" s="5">
        <v>475600548</v>
      </c>
      <c r="BX441" s="5">
        <v>13275926</v>
      </c>
      <c r="BY441" s="5">
        <v>12642542</v>
      </c>
      <c r="BZ441" s="5">
        <v>40447499</v>
      </c>
      <c r="CA441" s="5">
        <v>1655289</v>
      </c>
      <c r="CB441" s="5">
        <v>3000496043</v>
      </c>
      <c r="CC441" s="5">
        <v>41900330</v>
      </c>
      <c r="CD441" s="5">
        <v>495127097</v>
      </c>
      <c r="CE441" s="5">
        <v>11849028</v>
      </c>
      <c r="CF441" s="5">
        <v>13821437</v>
      </c>
      <c r="CG441" s="5">
        <v>45905078</v>
      </c>
      <c r="CH441" s="5">
        <v>1569293</v>
      </c>
      <c r="CI441" s="5">
        <v>2953534503</v>
      </c>
      <c r="CJ441" s="5">
        <v>51642154</v>
      </c>
      <c r="CK441" s="5">
        <v>511263311</v>
      </c>
      <c r="CL441" s="5">
        <v>12556355</v>
      </c>
      <c r="CM441" s="5">
        <v>13046161</v>
      </c>
      <c r="CN441" s="5">
        <v>48944844</v>
      </c>
      <c r="CO441" s="5">
        <v>1285544</v>
      </c>
      <c r="CP441" s="5">
        <v>3135773572</v>
      </c>
      <c r="CQ441" s="5">
        <v>53619754</v>
      </c>
      <c r="CR441" s="5">
        <v>513896958</v>
      </c>
      <c r="CS441" s="5">
        <v>14070790</v>
      </c>
      <c r="CT441" s="5">
        <v>11989691</v>
      </c>
      <c r="CU441" s="5">
        <v>57119123</v>
      </c>
      <c r="CV441" s="5">
        <v>1373299</v>
      </c>
      <c r="CW441" s="5">
        <v>3403240869</v>
      </c>
      <c r="CX441" s="5">
        <v>41157060</v>
      </c>
      <c r="CY441" s="5">
        <v>527747420</v>
      </c>
      <c r="CZ441" s="5">
        <v>12985785</v>
      </c>
      <c r="DA441" s="5">
        <v>13208742</v>
      </c>
      <c r="DB441" s="5">
        <v>66589691</v>
      </c>
      <c r="DC441" s="5">
        <v>1698352</v>
      </c>
      <c r="DD441" s="5">
        <v>3586631893</v>
      </c>
      <c r="DE441" s="5">
        <v>42420487</v>
      </c>
      <c r="DF441" s="5">
        <v>532214786</v>
      </c>
      <c r="DG441" s="5">
        <v>13279485</v>
      </c>
      <c r="DH441" s="5">
        <v>28691723</v>
      </c>
      <c r="DI441" s="5">
        <v>73008379</v>
      </c>
      <c r="DJ441" s="5">
        <v>2766304</v>
      </c>
      <c r="DK441" s="5">
        <v>3885198181</v>
      </c>
      <c r="DL441" s="5">
        <v>48911731</v>
      </c>
      <c r="DM441" s="5">
        <v>498225313</v>
      </c>
      <c r="DN441" s="5">
        <v>12854662</v>
      </c>
      <c r="DO441" s="5">
        <v>22371918</v>
      </c>
      <c r="DP441" s="5">
        <v>68288122</v>
      </c>
      <c r="DQ441" s="5">
        <v>1710982</v>
      </c>
      <c r="DR441" s="5">
        <v>4026420362</v>
      </c>
      <c r="DS441" s="5">
        <v>57681698</v>
      </c>
      <c r="DT441" s="5">
        <v>497313162</v>
      </c>
      <c r="DU441" s="5">
        <v>12479702</v>
      </c>
      <c r="DV441" s="5">
        <v>21969704</v>
      </c>
      <c r="DW441" s="5">
        <v>73691468</v>
      </c>
      <c r="DX441" s="5">
        <v>3379370</v>
      </c>
      <c r="DY441" s="5">
        <v>3975371682</v>
      </c>
      <c r="DZ441" s="5">
        <v>57339500</v>
      </c>
      <c r="EA441" s="5">
        <v>502337610</v>
      </c>
      <c r="EB441" s="5">
        <v>11214451</v>
      </c>
      <c r="EC441" s="5">
        <v>19477937</v>
      </c>
      <c r="ED441" s="5">
        <v>79191473</v>
      </c>
      <c r="EE441" s="5">
        <v>1762689</v>
      </c>
      <c r="EF441" s="5">
        <v>4023790081</v>
      </c>
      <c r="EG441" s="5">
        <v>61716921</v>
      </c>
      <c r="EH441" s="5">
        <v>455497216</v>
      </c>
      <c r="EI441" s="5">
        <v>10703058</v>
      </c>
      <c r="EJ441" s="5">
        <v>21387201</v>
      </c>
      <c r="EK441" s="5">
        <v>81406844</v>
      </c>
      <c r="EL441" s="5">
        <v>1567241</v>
      </c>
      <c r="EM441" s="5">
        <v>4040363140</v>
      </c>
      <c r="EN441" s="5">
        <v>67446830</v>
      </c>
      <c r="EO441" s="5">
        <v>469539182</v>
      </c>
      <c r="EP441" s="5">
        <v>9434215</v>
      </c>
      <c r="EQ441" s="5">
        <v>26532790</v>
      </c>
      <c r="ER441" s="5">
        <v>79560060</v>
      </c>
      <c r="ES441" s="5">
        <v>1503812</v>
      </c>
      <c r="ET441" s="5">
        <v>4063338758</v>
      </c>
      <c r="EU441" s="5">
        <v>86062634</v>
      </c>
      <c r="EV441" s="5">
        <v>485331378</v>
      </c>
      <c r="EW441" s="5">
        <v>7272090</v>
      </c>
      <c r="EX441" s="5">
        <v>31509888</v>
      </c>
      <c r="EY441" s="5">
        <v>79776412</v>
      </c>
      <c r="EZ441" s="5">
        <v>964021</v>
      </c>
    </row>
    <row r="442" ht="12.75">
      <c r="FA442" s="6"/>
    </row>
    <row r="443" spans="1:157" s="6" customFormat="1" ht="12.75">
      <c r="A443" s="40"/>
      <c r="B443" s="6" t="s">
        <v>562</v>
      </c>
      <c r="C443" s="6">
        <f aca="true" t="shared" si="14" ref="C443:AH443">C441-C438</f>
        <v>0</v>
      </c>
      <c r="D443" s="6">
        <f t="shared" si="14"/>
        <v>0</v>
      </c>
      <c r="E443" s="6">
        <f t="shared" si="14"/>
        <v>0</v>
      </c>
      <c r="F443" s="6">
        <f t="shared" si="14"/>
        <v>0</v>
      </c>
      <c r="G443" s="6">
        <f t="shared" si="14"/>
        <v>0</v>
      </c>
      <c r="H443" s="6">
        <f t="shared" si="14"/>
        <v>0</v>
      </c>
      <c r="I443" s="6">
        <f t="shared" si="14"/>
        <v>0</v>
      </c>
      <c r="J443" s="6">
        <f t="shared" si="14"/>
        <v>-0.42999982833862305</v>
      </c>
      <c r="K443" s="6">
        <f t="shared" si="14"/>
        <v>0.010000000009313226</v>
      </c>
      <c r="L443" s="6">
        <f t="shared" si="14"/>
        <v>0.4100000262260437</v>
      </c>
      <c r="M443" s="6">
        <f t="shared" si="14"/>
        <v>0</v>
      </c>
      <c r="N443" s="6">
        <f t="shared" si="14"/>
        <v>-0.3200000002980232</v>
      </c>
      <c r="O443" s="6">
        <f t="shared" si="14"/>
        <v>0.03999999910593033</v>
      </c>
      <c r="P443" s="6">
        <f t="shared" si="14"/>
        <v>-0.27000000001862645</v>
      </c>
      <c r="Q443" s="6">
        <f t="shared" si="14"/>
        <v>0.21000003814697266</v>
      </c>
      <c r="R443" s="6">
        <f t="shared" si="14"/>
        <v>-0.22999999951571226</v>
      </c>
      <c r="S443" s="6">
        <f t="shared" si="14"/>
        <v>0.40000003576278687</v>
      </c>
      <c r="T443" s="6">
        <f t="shared" si="14"/>
        <v>0</v>
      </c>
      <c r="U443" s="6">
        <f t="shared" si="14"/>
        <v>0</v>
      </c>
      <c r="V443" s="6">
        <f t="shared" si="14"/>
        <v>-0.03999999910593033</v>
      </c>
      <c r="W443" s="6">
        <f t="shared" si="14"/>
        <v>0.5</v>
      </c>
      <c r="X443" s="6">
        <f t="shared" si="14"/>
        <v>0</v>
      </c>
      <c r="Y443" s="6">
        <f t="shared" si="14"/>
        <v>0</v>
      </c>
      <c r="Z443" s="6">
        <f t="shared" si="14"/>
        <v>0</v>
      </c>
      <c r="AA443" s="6">
        <f t="shared" si="14"/>
        <v>0</v>
      </c>
      <c r="AB443" s="6">
        <f t="shared" si="14"/>
        <v>0</v>
      </c>
      <c r="AC443" s="6">
        <f t="shared" si="14"/>
        <v>0</v>
      </c>
      <c r="AD443" s="6">
        <f t="shared" si="14"/>
        <v>0</v>
      </c>
      <c r="AE443" s="6">
        <f t="shared" si="14"/>
        <v>0</v>
      </c>
      <c r="AF443" s="6">
        <f t="shared" si="14"/>
        <v>0</v>
      </c>
      <c r="AG443" s="6">
        <f t="shared" si="14"/>
        <v>0</v>
      </c>
      <c r="AH443" s="6">
        <f t="shared" si="14"/>
        <v>0</v>
      </c>
      <c r="AI443" s="6">
        <f aca="true" t="shared" si="15" ref="AI443:BN443">AI441-AI438</f>
        <v>0</v>
      </c>
      <c r="AJ443" s="6">
        <f t="shared" si="15"/>
        <v>0</v>
      </c>
      <c r="AK443" s="6">
        <f t="shared" si="15"/>
        <v>0</v>
      </c>
      <c r="AL443" s="6">
        <f t="shared" si="15"/>
        <v>0</v>
      </c>
      <c r="AM443" s="6">
        <f t="shared" si="15"/>
        <v>0</v>
      </c>
      <c r="AN443" s="6">
        <f t="shared" si="15"/>
        <v>0</v>
      </c>
      <c r="AO443" s="6">
        <f t="shared" si="15"/>
        <v>0</v>
      </c>
      <c r="AP443" s="6">
        <f t="shared" si="15"/>
        <v>0</v>
      </c>
      <c r="AQ443" s="6">
        <f t="shared" si="15"/>
        <v>0</v>
      </c>
      <c r="AR443" s="6">
        <f t="shared" si="15"/>
        <v>0</v>
      </c>
      <c r="AS443" s="6">
        <f t="shared" si="15"/>
        <v>-0.5199999809265137</v>
      </c>
      <c r="AT443" s="6">
        <f t="shared" si="15"/>
        <v>-0.3200000021606684</v>
      </c>
      <c r="AU443" s="6">
        <f t="shared" si="15"/>
        <v>-0.26999998092651367</v>
      </c>
      <c r="AV443" s="6">
        <f t="shared" si="15"/>
        <v>0</v>
      </c>
      <c r="AW443" s="6">
        <f t="shared" si="15"/>
        <v>0</v>
      </c>
      <c r="AX443" s="6">
        <f t="shared" si="15"/>
        <v>-0.3799999989569187</v>
      </c>
      <c r="AY443" s="6">
        <f t="shared" si="15"/>
        <v>-0.8199999999487773</v>
      </c>
      <c r="AZ443" s="6">
        <f t="shared" si="15"/>
        <v>-0.13000011444091797</v>
      </c>
      <c r="BA443" s="6">
        <f t="shared" si="15"/>
        <v>-0.44999999925494194</v>
      </c>
      <c r="BB443" s="6">
        <f t="shared" si="15"/>
        <v>-2.349999964237213</v>
      </c>
      <c r="BC443" s="6">
        <f t="shared" si="15"/>
        <v>0</v>
      </c>
      <c r="BD443" s="6">
        <f t="shared" si="15"/>
        <v>0</v>
      </c>
      <c r="BE443" s="6">
        <f t="shared" si="15"/>
        <v>-0.869999997317791</v>
      </c>
      <c r="BF443" s="6">
        <f t="shared" si="15"/>
        <v>-0.6600000000325963</v>
      </c>
      <c r="BG443" s="6">
        <f t="shared" si="15"/>
        <v>-0.059999942779541016</v>
      </c>
      <c r="BH443" s="6">
        <f t="shared" si="15"/>
        <v>-0.12999999895691872</v>
      </c>
      <c r="BI443" s="6">
        <f t="shared" si="15"/>
        <v>0.2700001001358032</v>
      </c>
      <c r="BJ443" s="6">
        <f t="shared" si="15"/>
        <v>0</v>
      </c>
      <c r="BK443" s="6">
        <f t="shared" si="15"/>
        <v>0</v>
      </c>
      <c r="BL443" s="6">
        <f t="shared" si="15"/>
        <v>0.28999999538064003</v>
      </c>
      <c r="BM443" s="6">
        <f t="shared" si="15"/>
        <v>-0.39000000013038516</v>
      </c>
      <c r="BN443" s="6">
        <f t="shared" si="15"/>
        <v>-0.42999982833862305</v>
      </c>
      <c r="BO443" s="6">
        <f aca="true" t="shared" si="16" ref="BO443:CT443">BO441-BO438</f>
        <v>-0.14000000059604645</v>
      </c>
      <c r="BP443" s="6">
        <f t="shared" si="16"/>
        <v>-0.4299999475479126</v>
      </c>
      <c r="BQ443" s="6">
        <f t="shared" si="16"/>
        <v>0</v>
      </c>
      <c r="BR443" s="6">
        <f t="shared" si="16"/>
        <v>0</v>
      </c>
      <c r="BS443" s="6">
        <f t="shared" si="16"/>
        <v>-0.01000000536441803</v>
      </c>
      <c r="BT443" s="6">
        <f t="shared" si="16"/>
        <v>0</v>
      </c>
      <c r="BU443" s="6">
        <f t="shared" si="16"/>
        <v>8707693.360000134</v>
      </c>
      <c r="BV443" s="6">
        <f t="shared" si="16"/>
        <v>-8707698.880000003</v>
      </c>
      <c r="BW443" s="6">
        <f t="shared" si="16"/>
        <v>-0.309999942779541</v>
      </c>
      <c r="BX443" s="6">
        <f t="shared" si="16"/>
        <v>0</v>
      </c>
      <c r="BY443" s="6">
        <f t="shared" si="16"/>
        <v>0</v>
      </c>
      <c r="BZ443" s="6">
        <f t="shared" si="16"/>
        <v>-0.3400000035762787</v>
      </c>
      <c r="CA443" s="6">
        <f t="shared" si="16"/>
        <v>-0.14999999990686774</v>
      </c>
      <c r="CB443" s="6">
        <f t="shared" si="16"/>
        <v>0.4700002670288086</v>
      </c>
      <c r="CC443" s="6">
        <f t="shared" si="16"/>
        <v>-0.040000006556510925</v>
      </c>
      <c r="CD443" s="6">
        <f t="shared" si="16"/>
        <v>-0.4299999475479126</v>
      </c>
      <c r="CE443" s="6">
        <f t="shared" si="16"/>
        <v>1</v>
      </c>
      <c r="CF443" s="6">
        <f t="shared" si="16"/>
        <v>0</v>
      </c>
      <c r="CG443" s="6">
        <f t="shared" si="16"/>
        <v>0.3700000047683716</v>
      </c>
      <c r="CH443" s="6">
        <f t="shared" si="16"/>
        <v>-0.25</v>
      </c>
      <c r="CI443" s="6">
        <f t="shared" si="16"/>
        <v>0.4700002670288086</v>
      </c>
      <c r="CJ443" s="6">
        <f t="shared" si="16"/>
        <v>0.1900000050663948</v>
      </c>
      <c r="CK443" s="6">
        <f t="shared" si="16"/>
        <v>-0.3199999928474426</v>
      </c>
      <c r="CL443" s="6">
        <f t="shared" si="16"/>
        <v>0</v>
      </c>
      <c r="CM443" s="6">
        <f t="shared" si="16"/>
        <v>0</v>
      </c>
      <c r="CN443" s="6">
        <f t="shared" si="16"/>
        <v>-0.030000001192092896</v>
      </c>
      <c r="CO443" s="6">
        <f t="shared" si="16"/>
        <v>-0.4700000004377216</v>
      </c>
      <c r="CP443" s="6">
        <f t="shared" si="16"/>
        <v>-0.440000057220459</v>
      </c>
      <c r="CQ443" s="6">
        <f t="shared" si="16"/>
        <v>0.4099999889731407</v>
      </c>
      <c r="CR443" s="6">
        <f t="shared" si="16"/>
        <v>0.30000001192092896</v>
      </c>
      <c r="CS443" s="6">
        <f t="shared" si="16"/>
        <v>0</v>
      </c>
      <c r="CT443" s="6">
        <f t="shared" si="16"/>
        <v>0</v>
      </c>
      <c r="CU443" s="6">
        <f aca="true" t="shared" si="17" ref="CU443:DZ443">CU441-CU438</f>
        <v>-0.03999999910593033</v>
      </c>
      <c r="CV443" s="6">
        <f t="shared" si="17"/>
        <v>0.2600000000093132</v>
      </c>
      <c r="CW443" s="6">
        <f t="shared" si="17"/>
        <v>0.09000015258789062</v>
      </c>
      <c r="CX443" s="6">
        <f t="shared" si="17"/>
        <v>-0.24000000208616257</v>
      </c>
      <c r="CY443" s="6">
        <f t="shared" si="17"/>
        <v>-0.4699999690055847</v>
      </c>
      <c r="CZ443" s="6">
        <f t="shared" si="17"/>
        <v>0</v>
      </c>
      <c r="DA443" s="6">
        <f t="shared" si="17"/>
        <v>0</v>
      </c>
      <c r="DB443" s="6">
        <f t="shared" si="17"/>
        <v>0.10999999940395355</v>
      </c>
      <c r="DC443" s="6">
        <f t="shared" si="17"/>
        <v>-0.23999999999068677</v>
      </c>
      <c r="DD443" s="6">
        <f t="shared" si="17"/>
        <v>-0.9800000190734863</v>
      </c>
      <c r="DE443" s="6">
        <f t="shared" si="17"/>
        <v>-0.3200000002980232</v>
      </c>
      <c r="DF443" s="6">
        <f t="shared" si="17"/>
        <v>-0.6799999475479126</v>
      </c>
      <c r="DG443" s="6">
        <f t="shared" si="17"/>
        <v>0</v>
      </c>
      <c r="DH443" s="6">
        <f t="shared" si="17"/>
        <v>0</v>
      </c>
      <c r="DI443" s="6">
        <f t="shared" si="17"/>
        <v>-0.75</v>
      </c>
      <c r="DJ443" s="6">
        <f t="shared" si="17"/>
        <v>0</v>
      </c>
      <c r="DK443" s="6">
        <f t="shared" si="17"/>
        <v>-18419.159999847412</v>
      </c>
      <c r="DL443" s="6">
        <f t="shared" si="17"/>
        <v>-0.1600000113248825</v>
      </c>
      <c r="DM443" s="6">
        <f t="shared" si="17"/>
        <v>-2595.350000023842</v>
      </c>
      <c r="DN443" s="6">
        <f t="shared" si="17"/>
        <v>0</v>
      </c>
      <c r="DO443" s="6">
        <f t="shared" si="17"/>
        <v>0</v>
      </c>
      <c r="DP443" s="6">
        <f t="shared" si="17"/>
        <v>-0.1899999976158142</v>
      </c>
      <c r="DQ443" s="6">
        <f t="shared" si="17"/>
        <v>-0.3099999998230487</v>
      </c>
      <c r="DR443" s="6">
        <f t="shared" si="17"/>
        <v>-0.7700004577636719</v>
      </c>
      <c r="DS443" s="6">
        <f t="shared" si="17"/>
        <v>-0.21000000834465027</v>
      </c>
      <c r="DT443" s="6">
        <f t="shared" si="17"/>
        <v>-0.7000000476837158</v>
      </c>
      <c r="DU443" s="6">
        <f t="shared" si="17"/>
        <v>0</v>
      </c>
      <c r="DV443" s="6">
        <f t="shared" si="17"/>
        <v>0</v>
      </c>
      <c r="DW443" s="6">
        <f t="shared" si="17"/>
        <v>-0.25</v>
      </c>
      <c r="DX443" s="6">
        <f t="shared" si="17"/>
        <v>0</v>
      </c>
      <c r="DY443" s="6">
        <f t="shared" si="17"/>
        <v>-0.2800002098083496</v>
      </c>
      <c r="DZ443" s="6">
        <f t="shared" si="17"/>
        <v>-0.4400000050663948</v>
      </c>
      <c r="EA443" s="6">
        <f aca="true" t="shared" si="18" ref="EA443:EZ443">EA441-EA438</f>
        <v>-0.25</v>
      </c>
      <c r="EB443" s="6">
        <f t="shared" si="18"/>
        <v>0</v>
      </c>
      <c r="EC443" s="6">
        <f t="shared" si="18"/>
        <v>0</v>
      </c>
      <c r="ED443" s="6">
        <f t="shared" si="18"/>
        <v>0</v>
      </c>
      <c r="EE443" s="6">
        <f t="shared" si="18"/>
        <v>-0.9699999999720603</v>
      </c>
      <c r="EF443" s="6">
        <f t="shared" si="18"/>
        <v>0</v>
      </c>
      <c r="EG443" s="6">
        <f t="shared" si="18"/>
        <v>0</v>
      </c>
      <c r="EH443" s="6">
        <f t="shared" si="18"/>
        <v>-2</v>
      </c>
      <c r="EI443" s="6">
        <f t="shared" si="18"/>
        <v>0</v>
      </c>
      <c r="EJ443" s="6">
        <f t="shared" si="18"/>
        <v>0</v>
      </c>
      <c r="EK443" s="6">
        <f t="shared" si="18"/>
        <v>-1</v>
      </c>
      <c r="EL443" s="6">
        <f t="shared" si="18"/>
        <v>0</v>
      </c>
      <c r="EM443" s="6">
        <f t="shared" si="18"/>
        <v>-0.8400001525878906</v>
      </c>
      <c r="EN443" s="6">
        <f t="shared" si="18"/>
        <v>-0.6099999994039536</v>
      </c>
      <c r="EO443" s="6">
        <f t="shared" si="18"/>
        <v>-0.4599999785423279</v>
      </c>
      <c r="EP443" s="6">
        <f t="shared" si="18"/>
        <v>0</v>
      </c>
      <c r="EQ443" s="6">
        <f t="shared" si="18"/>
        <v>0</v>
      </c>
      <c r="ER443" s="6">
        <f t="shared" si="18"/>
        <v>0</v>
      </c>
      <c r="ES443" s="6">
        <f t="shared" si="18"/>
        <v>-0.8300000000745058</v>
      </c>
      <c r="ET443" s="6">
        <f t="shared" si="18"/>
        <v>-0.13000011444091797</v>
      </c>
      <c r="EU443" s="6">
        <f t="shared" si="18"/>
        <v>-0.8699999898672104</v>
      </c>
      <c r="EV443" s="6">
        <f t="shared" si="18"/>
        <v>-0.5299999713897705</v>
      </c>
      <c r="EW443" s="6">
        <f t="shared" si="18"/>
        <v>0</v>
      </c>
      <c r="EX443" s="6">
        <f t="shared" si="18"/>
        <v>0</v>
      </c>
      <c r="EY443" s="6">
        <f t="shared" si="18"/>
        <v>0</v>
      </c>
      <c r="EZ443" s="6">
        <f t="shared" si="18"/>
        <v>-0.6999999999534339</v>
      </c>
      <c r="FA443" s="5"/>
    </row>
    <row r="445" spans="60:74" ht="51.75">
      <c r="BH445" s="44" t="s">
        <v>566</v>
      </c>
      <c r="BV445" s="5" t="s">
        <v>564</v>
      </c>
    </row>
    <row r="446" spans="60:74" ht="39">
      <c r="BH446" s="44" t="s">
        <v>567</v>
      </c>
      <c r="BV446" s="6">
        <v>8707693.36</v>
      </c>
    </row>
    <row r="447" spans="74:157" ht="12.75">
      <c r="BV447" s="5" t="s">
        <v>565</v>
      </c>
      <c r="FA447" s="6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34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9.140625" style="0" customWidth="1"/>
    <col min="2" max="2" width="24.421875" style="0" bestFit="1" customWidth="1"/>
    <col min="3" max="12" width="11.421875" style="0" customWidth="1"/>
  </cols>
  <sheetData>
    <row r="1" spans="1:12" s="26" customFormat="1" ht="78">
      <c r="A1" s="26" t="s">
        <v>681</v>
      </c>
      <c r="B1" s="26" t="s">
        <v>682</v>
      </c>
      <c r="C1" s="26" t="s">
        <v>683</v>
      </c>
      <c r="D1" s="26" t="s">
        <v>684</v>
      </c>
      <c r="E1" s="26" t="s">
        <v>685</v>
      </c>
      <c r="F1" s="26" t="s">
        <v>686</v>
      </c>
      <c r="G1" s="26" t="s">
        <v>687</v>
      </c>
      <c r="H1" s="26" t="s">
        <v>688</v>
      </c>
      <c r="I1" s="26" t="s">
        <v>689</v>
      </c>
      <c r="J1" s="26" t="s">
        <v>690</v>
      </c>
      <c r="K1" s="26" t="s">
        <v>691</v>
      </c>
      <c r="L1" s="26" t="s">
        <v>692</v>
      </c>
    </row>
    <row r="2" spans="1:12" ht="12.75">
      <c r="A2">
        <v>7</v>
      </c>
      <c r="B2" t="s">
        <v>91</v>
      </c>
      <c r="C2">
        <v>2021</v>
      </c>
      <c r="D2" s="24">
        <v>1377709</v>
      </c>
      <c r="E2" s="24">
        <v>0</v>
      </c>
      <c r="F2" s="24">
        <v>0</v>
      </c>
      <c r="G2">
        <v>1377709</v>
      </c>
      <c r="H2" s="24">
        <v>683000</v>
      </c>
      <c r="I2" s="24">
        <v>65000</v>
      </c>
      <c r="J2" s="24">
        <v>0</v>
      </c>
      <c r="K2">
        <v>0</v>
      </c>
      <c r="L2">
        <v>0</v>
      </c>
    </row>
    <row r="3" spans="1:12" ht="12.75">
      <c r="A3">
        <v>14</v>
      </c>
      <c r="B3" t="s">
        <v>92</v>
      </c>
      <c r="C3">
        <v>2021</v>
      </c>
      <c r="D3" s="24">
        <v>11679747</v>
      </c>
      <c r="E3" s="24">
        <v>97520</v>
      </c>
      <c r="F3" s="24">
        <v>0</v>
      </c>
      <c r="G3">
        <v>11777267</v>
      </c>
      <c r="H3" s="24">
        <v>0</v>
      </c>
      <c r="I3" s="24">
        <v>150000</v>
      </c>
      <c r="J3" s="24">
        <v>0</v>
      </c>
      <c r="K3">
        <v>0</v>
      </c>
      <c r="L3">
        <v>0</v>
      </c>
    </row>
    <row r="4" spans="1:12" ht="12.75">
      <c r="A4">
        <v>63</v>
      </c>
      <c r="B4" t="s">
        <v>93</v>
      </c>
      <c r="C4">
        <v>2021</v>
      </c>
      <c r="D4" s="24">
        <v>2653217</v>
      </c>
      <c r="E4" s="24">
        <v>0</v>
      </c>
      <c r="F4" s="24">
        <v>0</v>
      </c>
      <c r="G4">
        <v>2653217</v>
      </c>
      <c r="H4" s="24">
        <v>387732</v>
      </c>
      <c r="I4" s="24">
        <v>0</v>
      </c>
      <c r="J4" s="24">
        <v>0</v>
      </c>
      <c r="K4">
        <v>0</v>
      </c>
      <c r="L4">
        <v>0</v>
      </c>
    </row>
    <row r="5" spans="1:12" ht="12.75">
      <c r="A5">
        <v>70</v>
      </c>
      <c r="B5" t="s">
        <v>94</v>
      </c>
      <c r="C5">
        <v>2021</v>
      </c>
      <c r="D5" s="24">
        <v>2791394</v>
      </c>
      <c r="E5" s="24">
        <v>0</v>
      </c>
      <c r="F5" s="24">
        <v>0</v>
      </c>
      <c r="G5">
        <v>2791394</v>
      </c>
      <c r="H5" s="24">
        <v>500000</v>
      </c>
      <c r="I5" s="24">
        <v>200000</v>
      </c>
      <c r="J5" s="24">
        <v>0</v>
      </c>
      <c r="K5">
        <v>0</v>
      </c>
      <c r="L5">
        <v>0</v>
      </c>
    </row>
    <row r="6" spans="1:12" ht="12.75">
      <c r="A6">
        <v>84</v>
      </c>
      <c r="B6" t="s">
        <v>95</v>
      </c>
      <c r="C6">
        <v>2021</v>
      </c>
      <c r="D6" s="24">
        <v>1765309</v>
      </c>
      <c r="E6" s="24">
        <v>0</v>
      </c>
      <c r="F6" s="24">
        <v>125000</v>
      </c>
      <c r="G6">
        <v>1890309</v>
      </c>
      <c r="H6" s="24">
        <v>304358</v>
      </c>
      <c r="I6" s="24">
        <v>3000</v>
      </c>
      <c r="J6" s="24">
        <v>0</v>
      </c>
      <c r="K6">
        <v>0</v>
      </c>
      <c r="L6">
        <v>0</v>
      </c>
    </row>
    <row r="7" spans="1:12" ht="12.75">
      <c r="A7">
        <v>91</v>
      </c>
      <c r="B7" t="s">
        <v>96</v>
      </c>
      <c r="C7">
        <v>2021</v>
      </c>
      <c r="D7" s="24">
        <v>1815429</v>
      </c>
      <c r="E7" s="24">
        <v>17214</v>
      </c>
      <c r="F7" s="24">
        <v>0</v>
      </c>
      <c r="G7">
        <v>1832643</v>
      </c>
      <c r="H7" s="24">
        <v>1066499</v>
      </c>
      <c r="I7" s="24">
        <v>0</v>
      </c>
      <c r="J7" s="24">
        <v>0</v>
      </c>
      <c r="K7">
        <v>0</v>
      </c>
      <c r="L7">
        <v>0</v>
      </c>
    </row>
    <row r="8" spans="1:12" ht="12.75">
      <c r="A8">
        <v>105</v>
      </c>
      <c r="B8" t="s">
        <v>97</v>
      </c>
      <c r="C8">
        <v>2021</v>
      </c>
      <c r="D8" s="24">
        <v>1910305</v>
      </c>
      <c r="E8" s="24">
        <v>0</v>
      </c>
      <c r="F8" s="24">
        <v>0</v>
      </c>
      <c r="G8">
        <v>1910305</v>
      </c>
      <c r="H8" s="24">
        <v>0</v>
      </c>
      <c r="I8" s="24">
        <v>30000</v>
      </c>
      <c r="J8" s="24">
        <v>0</v>
      </c>
      <c r="K8">
        <v>0</v>
      </c>
      <c r="L8">
        <v>0</v>
      </c>
    </row>
    <row r="9" spans="1:12" ht="12.75">
      <c r="A9">
        <v>112</v>
      </c>
      <c r="B9" t="s">
        <v>98</v>
      </c>
      <c r="C9">
        <v>2021</v>
      </c>
      <c r="D9" s="24">
        <v>5042825</v>
      </c>
      <c r="E9" s="24">
        <v>162513</v>
      </c>
      <c r="F9" s="24">
        <v>0</v>
      </c>
      <c r="G9">
        <v>5205338</v>
      </c>
      <c r="H9" s="24">
        <v>1333063</v>
      </c>
      <c r="I9" s="24">
        <v>203000</v>
      </c>
      <c r="J9" s="24">
        <v>0</v>
      </c>
      <c r="K9">
        <v>0</v>
      </c>
      <c r="L9">
        <v>0</v>
      </c>
    </row>
    <row r="10" spans="1:12" ht="12.75">
      <c r="A10">
        <v>119</v>
      </c>
      <c r="B10" t="s">
        <v>99</v>
      </c>
      <c r="C10">
        <v>2021</v>
      </c>
      <c r="D10" s="24">
        <v>8033190</v>
      </c>
      <c r="E10" s="24">
        <v>175261</v>
      </c>
      <c r="F10" s="24">
        <v>0</v>
      </c>
      <c r="G10">
        <v>8208451</v>
      </c>
      <c r="H10" s="24">
        <v>0</v>
      </c>
      <c r="I10" s="24">
        <v>104000</v>
      </c>
      <c r="J10" s="24">
        <v>0</v>
      </c>
      <c r="K10">
        <v>0</v>
      </c>
      <c r="L10">
        <v>0</v>
      </c>
    </row>
    <row r="11" spans="1:12" ht="12.75">
      <c r="A11">
        <v>126</v>
      </c>
      <c r="B11" t="s">
        <v>455</v>
      </c>
      <c r="C11">
        <v>2021</v>
      </c>
      <c r="D11" s="24">
        <v>3314580</v>
      </c>
      <c r="E11" s="24">
        <v>0</v>
      </c>
      <c r="F11" s="24">
        <v>0</v>
      </c>
      <c r="G11">
        <v>3314580</v>
      </c>
      <c r="H11" s="25">
        <v>767181.26</v>
      </c>
      <c r="I11" s="24">
        <v>86048</v>
      </c>
      <c r="J11" s="24">
        <v>0</v>
      </c>
      <c r="K11">
        <v>0</v>
      </c>
      <c r="L11">
        <v>0</v>
      </c>
    </row>
    <row r="12" spans="1:12" ht="12.75">
      <c r="A12">
        <v>140</v>
      </c>
      <c r="B12" t="s">
        <v>100</v>
      </c>
      <c r="C12">
        <v>2021</v>
      </c>
      <c r="D12" s="24">
        <v>8830956</v>
      </c>
      <c r="E12" s="24">
        <v>301080</v>
      </c>
      <c r="F12" s="24">
        <v>0</v>
      </c>
      <c r="G12">
        <v>9132036</v>
      </c>
      <c r="H12" s="24">
        <v>0</v>
      </c>
      <c r="I12" s="24">
        <v>270000</v>
      </c>
      <c r="J12" s="24">
        <v>0</v>
      </c>
      <c r="K12">
        <v>0</v>
      </c>
      <c r="L12">
        <v>0</v>
      </c>
    </row>
    <row r="13" spans="1:12" ht="12.75">
      <c r="A13">
        <v>147</v>
      </c>
      <c r="B13" t="s">
        <v>101</v>
      </c>
      <c r="C13">
        <v>2021</v>
      </c>
      <c r="D13" s="24">
        <v>58235931</v>
      </c>
      <c r="E13" s="24">
        <v>1418475</v>
      </c>
      <c r="F13" s="24">
        <v>2460000</v>
      </c>
      <c r="G13">
        <v>62114406</v>
      </c>
      <c r="H13" s="24">
        <v>7659217</v>
      </c>
      <c r="I13" s="24">
        <v>1957515</v>
      </c>
      <c r="J13" s="24">
        <v>10041</v>
      </c>
      <c r="K13">
        <v>0</v>
      </c>
      <c r="L13">
        <v>0</v>
      </c>
    </row>
    <row r="14" spans="1:12" ht="12.75">
      <c r="A14">
        <v>154</v>
      </c>
      <c r="B14" t="s">
        <v>102</v>
      </c>
      <c r="C14">
        <v>2021</v>
      </c>
      <c r="D14" s="24">
        <v>2096895</v>
      </c>
      <c r="E14" s="24">
        <v>297203</v>
      </c>
      <c r="F14" s="24">
        <v>0</v>
      </c>
      <c r="G14">
        <v>2394098</v>
      </c>
      <c r="H14" s="24">
        <v>2170000</v>
      </c>
      <c r="I14" s="24">
        <v>300000</v>
      </c>
      <c r="J14" s="24">
        <v>0</v>
      </c>
      <c r="K14">
        <v>0</v>
      </c>
      <c r="L14">
        <v>0</v>
      </c>
    </row>
    <row r="15" spans="1:12" ht="12.75">
      <c r="A15">
        <v>161</v>
      </c>
      <c r="B15" t="s">
        <v>103</v>
      </c>
      <c r="C15">
        <v>2021</v>
      </c>
      <c r="D15" s="24">
        <v>903708</v>
      </c>
      <c r="E15" s="24">
        <v>0</v>
      </c>
      <c r="F15" s="24">
        <v>0</v>
      </c>
      <c r="G15">
        <v>903708</v>
      </c>
      <c r="H15" s="24">
        <v>573075</v>
      </c>
      <c r="I15" s="24">
        <v>0</v>
      </c>
      <c r="J15" s="24">
        <v>0</v>
      </c>
      <c r="K15">
        <v>0</v>
      </c>
      <c r="L15">
        <v>0</v>
      </c>
    </row>
    <row r="16" spans="1:12" ht="12.75">
      <c r="A16">
        <v>170</v>
      </c>
      <c r="B16" t="s">
        <v>105</v>
      </c>
      <c r="C16">
        <v>2021</v>
      </c>
      <c r="D16" s="24">
        <v>4113165</v>
      </c>
      <c r="E16" s="24">
        <v>0</v>
      </c>
      <c r="F16" s="24">
        <v>0</v>
      </c>
      <c r="G16">
        <v>4113165</v>
      </c>
      <c r="H16" s="24">
        <v>2532225</v>
      </c>
      <c r="I16" s="24">
        <v>0</v>
      </c>
      <c r="J16" s="24">
        <v>0</v>
      </c>
      <c r="K16">
        <v>0</v>
      </c>
      <c r="L16">
        <v>0</v>
      </c>
    </row>
    <row r="17" spans="1:12" ht="12.75">
      <c r="A17">
        <v>182</v>
      </c>
      <c r="B17" t="s">
        <v>106</v>
      </c>
      <c r="C17">
        <v>2021</v>
      </c>
      <c r="D17" s="24">
        <v>14693395</v>
      </c>
      <c r="E17" s="24">
        <v>0</v>
      </c>
      <c r="F17" s="24">
        <v>0</v>
      </c>
      <c r="G17">
        <v>14693395</v>
      </c>
      <c r="H17" s="24">
        <v>1275000</v>
      </c>
      <c r="I17" s="24">
        <v>675000</v>
      </c>
      <c r="J17" s="24">
        <v>0</v>
      </c>
      <c r="K17">
        <v>0</v>
      </c>
      <c r="L17">
        <v>0</v>
      </c>
    </row>
    <row r="18" spans="1:12" ht="12.75">
      <c r="A18">
        <v>196</v>
      </c>
      <c r="B18" t="s">
        <v>107</v>
      </c>
      <c r="C18">
        <v>2021</v>
      </c>
      <c r="D18" s="24">
        <v>2207086</v>
      </c>
      <c r="E18" s="24">
        <v>0</v>
      </c>
      <c r="F18" s="24">
        <v>0</v>
      </c>
      <c r="G18">
        <v>2207086</v>
      </c>
      <c r="H18" s="24">
        <v>0</v>
      </c>
      <c r="I18" s="24">
        <v>0</v>
      </c>
      <c r="J18" s="24">
        <v>0</v>
      </c>
      <c r="K18">
        <v>0</v>
      </c>
      <c r="L18">
        <v>0</v>
      </c>
    </row>
    <row r="19" spans="1:12" ht="12.75">
      <c r="A19">
        <v>203</v>
      </c>
      <c r="B19" t="s">
        <v>108</v>
      </c>
      <c r="C19">
        <v>2021</v>
      </c>
      <c r="D19" s="24">
        <v>2571301</v>
      </c>
      <c r="E19" s="24">
        <v>0</v>
      </c>
      <c r="F19" s="24">
        <v>0</v>
      </c>
      <c r="G19">
        <v>2571301</v>
      </c>
      <c r="H19" s="24">
        <v>0</v>
      </c>
      <c r="I19" s="24">
        <v>0</v>
      </c>
      <c r="J19" s="24">
        <v>0</v>
      </c>
      <c r="K19">
        <v>0</v>
      </c>
      <c r="L19">
        <v>0</v>
      </c>
    </row>
    <row r="20" spans="1:12" ht="12.75">
      <c r="A20">
        <v>217</v>
      </c>
      <c r="B20" t="s">
        <v>109</v>
      </c>
      <c r="C20">
        <v>2021</v>
      </c>
      <c r="D20" s="24">
        <v>2655749</v>
      </c>
      <c r="E20" s="24">
        <v>485025</v>
      </c>
      <c r="F20" s="24">
        <v>0</v>
      </c>
      <c r="G20">
        <v>3140774</v>
      </c>
      <c r="H20" s="24">
        <v>0</v>
      </c>
      <c r="I20" s="24">
        <v>400000</v>
      </c>
      <c r="J20" s="24">
        <v>0</v>
      </c>
      <c r="K20">
        <v>0</v>
      </c>
      <c r="L20">
        <v>0</v>
      </c>
    </row>
    <row r="21" spans="1:12" ht="12.75">
      <c r="A21">
        <v>231</v>
      </c>
      <c r="B21" t="s">
        <v>110</v>
      </c>
      <c r="C21">
        <v>2021</v>
      </c>
      <c r="D21" s="24">
        <v>4347073</v>
      </c>
      <c r="E21" s="24">
        <v>223296</v>
      </c>
      <c r="F21" s="24">
        <v>0</v>
      </c>
      <c r="G21">
        <v>4570369</v>
      </c>
      <c r="H21" s="24">
        <v>2550656</v>
      </c>
      <c r="I21" s="24">
        <v>150000</v>
      </c>
      <c r="J21" s="24">
        <v>0</v>
      </c>
      <c r="K21">
        <v>0</v>
      </c>
      <c r="L21">
        <v>0</v>
      </c>
    </row>
    <row r="22" spans="1:12" ht="12.75">
      <c r="A22">
        <v>238</v>
      </c>
      <c r="B22" t="s">
        <v>464</v>
      </c>
      <c r="C22">
        <v>2021</v>
      </c>
      <c r="D22" s="24">
        <v>8912149</v>
      </c>
      <c r="E22" s="24">
        <v>111723</v>
      </c>
      <c r="F22" s="24">
        <v>0</v>
      </c>
      <c r="G22">
        <v>9023872</v>
      </c>
      <c r="H22" s="24">
        <v>1197263</v>
      </c>
      <c r="I22" s="24">
        <v>551578</v>
      </c>
      <c r="J22" s="24">
        <v>0</v>
      </c>
      <c r="K22">
        <v>0</v>
      </c>
      <c r="L22">
        <v>0</v>
      </c>
    </row>
    <row r="23" spans="1:12" ht="12.75">
      <c r="A23">
        <v>245</v>
      </c>
      <c r="B23" t="s">
        <v>111</v>
      </c>
      <c r="C23">
        <v>2021</v>
      </c>
      <c r="D23" s="24">
        <v>2552117</v>
      </c>
      <c r="E23" s="24">
        <v>0</v>
      </c>
      <c r="F23" s="24">
        <v>0</v>
      </c>
      <c r="G23">
        <v>2552117</v>
      </c>
      <c r="H23" s="24">
        <v>625200</v>
      </c>
      <c r="I23" s="24">
        <v>0</v>
      </c>
      <c r="J23" s="24">
        <v>0</v>
      </c>
      <c r="K23">
        <v>0</v>
      </c>
      <c r="L23">
        <v>0</v>
      </c>
    </row>
    <row r="24" spans="1:12" ht="12.75">
      <c r="A24">
        <v>280</v>
      </c>
      <c r="B24" t="s">
        <v>112</v>
      </c>
      <c r="C24">
        <v>2021</v>
      </c>
      <c r="D24" s="24">
        <v>10815543</v>
      </c>
      <c r="E24" s="24">
        <v>447901</v>
      </c>
      <c r="F24" s="24">
        <v>0</v>
      </c>
      <c r="G24">
        <v>11263444</v>
      </c>
      <c r="H24" s="24">
        <v>5958461</v>
      </c>
      <c r="I24" s="24">
        <v>419085</v>
      </c>
      <c r="J24" s="24">
        <v>431</v>
      </c>
      <c r="K24">
        <v>0</v>
      </c>
      <c r="L24">
        <v>0</v>
      </c>
    </row>
    <row r="25" spans="1:12" ht="12.75">
      <c r="A25">
        <v>287</v>
      </c>
      <c r="B25" t="s">
        <v>113</v>
      </c>
      <c r="C25">
        <v>2021</v>
      </c>
      <c r="D25" s="24">
        <v>1699602</v>
      </c>
      <c r="E25" s="24">
        <v>0</v>
      </c>
      <c r="F25" s="24">
        <v>0</v>
      </c>
      <c r="G25">
        <v>1699602</v>
      </c>
      <c r="H25" s="24">
        <v>1251877</v>
      </c>
      <c r="I25" s="24">
        <v>0</v>
      </c>
      <c r="J25" s="24">
        <v>0</v>
      </c>
      <c r="K25">
        <v>0</v>
      </c>
      <c r="L25">
        <v>0</v>
      </c>
    </row>
    <row r="26" spans="1:12" ht="12.75">
      <c r="A26">
        <v>308</v>
      </c>
      <c r="B26" t="s">
        <v>114</v>
      </c>
      <c r="C26">
        <v>2021</v>
      </c>
      <c r="D26" s="24">
        <v>4431032</v>
      </c>
      <c r="E26" s="24">
        <v>801135</v>
      </c>
      <c r="F26" s="24">
        <v>0</v>
      </c>
      <c r="G26">
        <v>5232167</v>
      </c>
      <c r="H26" s="24">
        <v>92698</v>
      </c>
      <c r="I26" s="24">
        <v>295000</v>
      </c>
      <c r="J26" s="24">
        <v>0</v>
      </c>
      <c r="K26">
        <v>0</v>
      </c>
      <c r="L26">
        <v>0</v>
      </c>
    </row>
    <row r="27" spans="1:12" ht="12.75">
      <c r="A27">
        <v>315</v>
      </c>
      <c r="B27" t="s">
        <v>115</v>
      </c>
      <c r="C27">
        <v>2021</v>
      </c>
      <c r="D27" s="24">
        <v>6529424</v>
      </c>
      <c r="E27" s="24">
        <v>0</v>
      </c>
      <c r="F27" s="24">
        <v>0</v>
      </c>
      <c r="G27">
        <v>6529424</v>
      </c>
      <c r="H27" s="24">
        <v>345100</v>
      </c>
      <c r="I27" s="24">
        <v>70000</v>
      </c>
      <c r="J27" s="24">
        <v>0</v>
      </c>
      <c r="K27">
        <v>0</v>
      </c>
      <c r="L27">
        <v>0</v>
      </c>
    </row>
    <row r="28" spans="1:12" ht="12.75">
      <c r="A28">
        <v>336</v>
      </c>
      <c r="B28" t="s">
        <v>116</v>
      </c>
      <c r="C28">
        <v>2021</v>
      </c>
      <c r="D28" s="24">
        <v>10374080</v>
      </c>
      <c r="E28" s="24">
        <v>701596</v>
      </c>
      <c r="F28" s="24">
        <v>0</v>
      </c>
      <c r="G28">
        <v>11075676</v>
      </c>
      <c r="H28" s="24">
        <v>4695044</v>
      </c>
      <c r="I28" s="24">
        <v>750000</v>
      </c>
      <c r="J28" s="24">
        <v>0</v>
      </c>
      <c r="K28">
        <v>0</v>
      </c>
      <c r="L28">
        <v>0</v>
      </c>
    </row>
    <row r="29" spans="1:12" ht="12.75">
      <c r="A29">
        <v>350</v>
      </c>
      <c r="B29" t="s">
        <v>118</v>
      </c>
      <c r="C29">
        <v>2021</v>
      </c>
      <c r="D29" s="24">
        <v>4077314</v>
      </c>
      <c r="E29" s="24">
        <v>430556</v>
      </c>
      <c r="F29" s="24">
        <v>0</v>
      </c>
      <c r="G29">
        <v>4507870</v>
      </c>
      <c r="H29" s="24">
        <v>2231993</v>
      </c>
      <c r="I29" s="24">
        <v>91945</v>
      </c>
      <c r="J29" s="24">
        <v>0</v>
      </c>
      <c r="K29">
        <v>0</v>
      </c>
      <c r="L29">
        <v>0</v>
      </c>
    </row>
    <row r="30" spans="1:12" ht="12.75">
      <c r="A30">
        <v>364</v>
      </c>
      <c r="B30" t="s">
        <v>119</v>
      </c>
      <c r="C30">
        <v>2021</v>
      </c>
      <c r="D30" s="24">
        <v>940551</v>
      </c>
      <c r="E30" s="24">
        <v>0</v>
      </c>
      <c r="F30" s="24">
        <v>0</v>
      </c>
      <c r="G30">
        <v>940551</v>
      </c>
      <c r="H30" s="24">
        <v>623900</v>
      </c>
      <c r="I30" s="24">
        <v>1000</v>
      </c>
      <c r="J30" s="24">
        <v>0</v>
      </c>
      <c r="K30">
        <v>0</v>
      </c>
      <c r="L30">
        <v>0</v>
      </c>
    </row>
    <row r="31" spans="1:12" ht="12.75">
      <c r="A31">
        <v>413</v>
      </c>
      <c r="B31" t="s">
        <v>120</v>
      </c>
      <c r="C31">
        <v>2021</v>
      </c>
      <c r="D31" s="24">
        <v>4257062</v>
      </c>
      <c r="E31" s="24">
        <v>965713</v>
      </c>
      <c r="F31" s="24">
        <v>0</v>
      </c>
      <c r="G31">
        <v>5222775</v>
      </c>
      <c r="H31" s="24">
        <v>12300000</v>
      </c>
      <c r="I31" s="24">
        <v>0</v>
      </c>
      <c r="J31" s="24">
        <v>0</v>
      </c>
      <c r="K31">
        <v>0</v>
      </c>
      <c r="L31">
        <v>0</v>
      </c>
    </row>
    <row r="32" spans="1:12" ht="12.75">
      <c r="A32">
        <v>422</v>
      </c>
      <c r="B32" t="s">
        <v>121</v>
      </c>
      <c r="C32">
        <v>2021</v>
      </c>
      <c r="D32" s="24">
        <v>2746828</v>
      </c>
      <c r="E32" s="24">
        <v>112582</v>
      </c>
      <c r="F32" s="24">
        <v>0</v>
      </c>
      <c r="G32">
        <v>2859410</v>
      </c>
      <c r="H32" s="24">
        <v>2809691</v>
      </c>
      <c r="I32" s="24">
        <v>0</v>
      </c>
      <c r="J32" s="24">
        <v>0</v>
      </c>
      <c r="K32">
        <v>0</v>
      </c>
      <c r="L32">
        <v>0</v>
      </c>
    </row>
    <row r="33" spans="1:12" ht="12.75">
      <c r="A33">
        <v>427</v>
      </c>
      <c r="B33" t="s">
        <v>122</v>
      </c>
      <c r="C33">
        <v>2021</v>
      </c>
      <c r="D33" s="24">
        <v>886403</v>
      </c>
      <c r="E33" s="24">
        <v>11263</v>
      </c>
      <c r="F33" s="24">
        <v>0</v>
      </c>
      <c r="G33">
        <v>897666</v>
      </c>
      <c r="H33" s="24">
        <v>0</v>
      </c>
      <c r="I33" s="24">
        <v>45000</v>
      </c>
      <c r="J33" s="24">
        <v>0</v>
      </c>
      <c r="K33">
        <v>0</v>
      </c>
      <c r="L33">
        <v>0</v>
      </c>
    </row>
    <row r="34" spans="1:12" ht="12.75">
      <c r="A34">
        <v>434</v>
      </c>
      <c r="B34" t="s">
        <v>123</v>
      </c>
      <c r="C34">
        <v>2021</v>
      </c>
      <c r="D34" s="24">
        <v>5051232</v>
      </c>
      <c r="E34" s="24">
        <v>170000</v>
      </c>
      <c r="F34" s="24">
        <v>0</v>
      </c>
      <c r="G34">
        <v>5221232</v>
      </c>
      <c r="H34" s="24">
        <v>1396450</v>
      </c>
      <c r="I34" s="24">
        <v>260000</v>
      </c>
      <c r="J34" s="24">
        <v>0</v>
      </c>
      <c r="K34">
        <v>0</v>
      </c>
      <c r="L34">
        <v>0</v>
      </c>
    </row>
    <row r="35" spans="1:12" ht="12.75">
      <c r="A35">
        <v>441</v>
      </c>
      <c r="B35" t="s">
        <v>125</v>
      </c>
      <c r="C35">
        <v>2021</v>
      </c>
      <c r="D35" s="24">
        <v>3060948</v>
      </c>
      <c r="E35" s="24">
        <v>891291</v>
      </c>
      <c r="F35" s="24">
        <v>0</v>
      </c>
      <c r="G35">
        <v>3952239</v>
      </c>
      <c r="H35" s="24">
        <v>0</v>
      </c>
      <c r="I35" s="24">
        <v>0</v>
      </c>
      <c r="J35" s="24">
        <v>0</v>
      </c>
      <c r="K35">
        <v>0</v>
      </c>
      <c r="L35">
        <v>0</v>
      </c>
    </row>
    <row r="36" spans="1:12" ht="12.75">
      <c r="A36">
        <v>469</v>
      </c>
      <c r="B36" t="s">
        <v>509</v>
      </c>
      <c r="C36">
        <v>2021</v>
      </c>
      <c r="D36" s="24">
        <v>7814391</v>
      </c>
      <c r="E36" s="24">
        <v>0</v>
      </c>
      <c r="F36" s="24">
        <v>0</v>
      </c>
      <c r="G36">
        <v>7814391</v>
      </c>
      <c r="H36" s="24">
        <v>1480000</v>
      </c>
      <c r="I36" s="24">
        <v>0</v>
      </c>
      <c r="J36" s="24">
        <v>0</v>
      </c>
      <c r="K36">
        <v>0</v>
      </c>
      <c r="L36">
        <v>0</v>
      </c>
    </row>
    <row r="37" spans="1:12" ht="12.75">
      <c r="A37">
        <v>476</v>
      </c>
      <c r="B37" t="s">
        <v>127</v>
      </c>
      <c r="C37">
        <v>2021</v>
      </c>
      <c r="D37" s="24">
        <v>6055671</v>
      </c>
      <c r="E37" s="24">
        <v>0</v>
      </c>
      <c r="F37" s="24">
        <v>0</v>
      </c>
      <c r="G37">
        <v>6055671</v>
      </c>
      <c r="H37" s="24">
        <v>2611146</v>
      </c>
      <c r="I37" s="24">
        <v>18578</v>
      </c>
      <c r="J37" s="24">
        <v>0</v>
      </c>
      <c r="K37">
        <v>0</v>
      </c>
      <c r="L37">
        <v>0</v>
      </c>
    </row>
    <row r="38" spans="1:12" ht="12.75">
      <c r="A38">
        <v>485</v>
      </c>
      <c r="B38" t="s">
        <v>128</v>
      </c>
      <c r="C38">
        <v>2021</v>
      </c>
      <c r="D38" s="24">
        <v>2814989</v>
      </c>
      <c r="E38" s="24">
        <v>0</v>
      </c>
      <c r="F38" s="24">
        <v>0</v>
      </c>
      <c r="G38">
        <v>2814989</v>
      </c>
      <c r="H38" s="24">
        <v>1388275</v>
      </c>
      <c r="I38" s="24">
        <v>0</v>
      </c>
      <c r="J38" s="24">
        <v>0</v>
      </c>
      <c r="K38">
        <v>0</v>
      </c>
      <c r="L38">
        <v>0</v>
      </c>
    </row>
    <row r="39" spans="1:12" ht="12.75">
      <c r="A39">
        <v>490</v>
      </c>
      <c r="B39" t="s">
        <v>368</v>
      </c>
      <c r="C39">
        <v>2021</v>
      </c>
      <c r="D39" s="24">
        <v>2853605</v>
      </c>
      <c r="E39" s="24">
        <v>115070</v>
      </c>
      <c r="F39" s="24">
        <v>0</v>
      </c>
      <c r="G39">
        <v>2968675</v>
      </c>
      <c r="H39" s="24">
        <v>0</v>
      </c>
      <c r="I39" s="24">
        <v>38000</v>
      </c>
      <c r="J39" s="24">
        <v>0</v>
      </c>
      <c r="K39">
        <v>0</v>
      </c>
      <c r="L39">
        <v>0</v>
      </c>
    </row>
    <row r="40" spans="1:12" ht="12.75">
      <c r="A40">
        <v>497</v>
      </c>
      <c r="B40" t="s">
        <v>129</v>
      </c>
      <c r="C40">
        <v>2021</v>
      </c>
      <c r="D40" s="24">
        <v>3944883</v>
      </c>
      <c r="E40" s="24">
        <v>0</v>
      </c>
      <c r="F40" s="24">
        <v>0</v>
      </c>
      <c r="G40">
        <v>3944883</v>
      </c>
      <c r="H40" s="24">
        <v>2250400</v>
      </c>
      <c r="I40" s="24">
        <v>35000</v>
      </c>
      <c r="J40" s="24">
        <v>0</v>
      </c>
      <c r="K40">
        <v>0</v>
      </c>
      <c r="L40">
        <v>0</v>
      </c>
    </row>
    <row r="41" spans="1:12" ht="12.75">
      <c r="A41">
        <v>602</v>
      </c>
      <c r="B41" t="s">
        <v>130</v>
      </c>
      <c r="C41">
        <v>2021</v>
      </c>
      <c r="D41" s="24">
        <v>3534556</v>
      </c>
      <c r="E41" s="24">
        <v>59971</v>
      </c>
      <c r="F41" s="24">
        <v>0</v>
      </c>
      <c r="G41">
        <v>3594527</v>
      </c>
      <c r="H41" s="24">
        <v>843887</v>
      </c>
      <c r="I41" s="24">
        <v>35000</v>
      </c>
      <c r="J41" s="24">
        <v>0</v>
      </c>
      <c r="K41">
        <v>0</v>
      </c>
      <c r="L41">
        <v>0</v>
      </c>
    </row>
    <row r="42" spans="1:12" ht="12.75">
      <c r="A42">
        <v>609</v>
      </c>
      <c r="B42" t="s">
        <v>131</v>
      </c>
      <c r="C42">
        <v>2021</v>
      </c>
      <c r="D42" s="24">
        <v>3386175</v>
      </c>
      <c r="E42" s="24">
        <v>0</v>
      </c>
      <c r="F42" s="24">
        <v>0</v>
      </c>
      <c r="G42">
        <v>3386175</v>
      </c>
      <c r="H42" s="24">
        <v>0</v>
      </c>
      <c r="I42" s="24">
        <v>5000</v>
      </c>
      <c r="J42" s="24">
        <v>0</v>
      </c>
      <c r="K42">
        <v>0</v>
      </c>
      <c r="L42">
        <v>0</v>
      </c>
    </row>
    <row r="43" spans="1:12" ht="12.75">
      <c r="A43">
        <v>616</v>
      </c>
      <c r="B43" t="s">
        <v>693</v>
      </c>
      <c r="C43">
        <v>2021</v>
      </c>
      <c r="D43" s="25">
        <v>2591042.5</v>
      </c>
      <c r="E43" s="25">
        <v>197462.5</v>
      </c>
      <c r="F43" s="24">
        <v>0</v>
      </c>
      <c r="G43">
        <v>2788505</v>
      </c>
      <c r="H43" s="24">
        <v>0</v>
      </c>
      <c r="I43" s="24">
        <v>100000</v>
      </c>
      <c r="J43" s="24">
        <v>0</v>
      </c>
      <c r="K43">
        <v>0</v>
      </c>
      <c r="L43">
        <v>0</v>
      </c>
    </row>
    <row r="44" spans="1:12" ht="12.75">
      <c r="A44">
        <v>616</v>
      </c>
      <c r="B44" t="s">
        <v>344</v>
      </c>
      <c r="C44">
        <v>2021</v>
      </c>
      <c r="D44" s="25">
        <v>2591042.5</v>
      </c>
      <c r="E44" s="25">
        <v>197462.5</v>
      </c>
      <c r="F44" s="24">
        <v>0</v>
      </c>
      <c r="G44">
        <v>2788505</v>
      </c>
      <c r="H44" s="24">
        <v>0</v>
      </c>
      <c r="I44" s="24">
        <v>100000</v>
      </c>
      <c r="J44" s="24">
        <v>0</v>
      </c>
      <c r="K44">
        <v>0</v>
      </c>
      <c r="L44">
        <v>0</v>
      </c>
    </row>
    <row r="45" spans="1:12" ht="12.75">
      <c r="A45">
        <v>623</v>
      </c>
      <c r="B45" t="s">
        <v>132</v>
      </c>
      <c r="C45">
        <v>2021</v>
      </c>
      <c r="D45" s="24">
        <v>1558173</v>
      </c>
      <c r="E45" s="24">
        <v>12400</v>
      </c>
      <c r="F45" s="24">
        <v>0</v>
      </c>
      <c r="G45">
        <v>1570573</v>
      </c>
      <c r="H45" s="24">
        <v>0</v>
      </c>
      <c r="I45" s="24">
        <v>98426</v>
      </c>
      <c r="J45" s="24">
        <v>0</v>
      </c>
      <c r="K45">
        <v>0</v>
      </c>
      <c r="L45">
        <v>0</v>
      </c>
    </row>
    <row r="46" spans="1:12" ht="12.75">
      <c r="A46">
        <v>637</v>
      </c>
      <c r="B46" t="s">
        <v>133</v>
      </c>
      <c r="C46">
        <v>2021</v>
      </c>
      <c r="D46" s="24">
        <v>1932993</v>
      </c>
      <c r="E46" s="24">
        <v>46477</v>
      </c>
      <c r="F46" s="24">
        <v>0</v>
      </c>
      <c r="G46">
        <v>1979470</v>
      </c>
      <c r="H46" s="24">
        <v>979650</v>
      </c>
      <c r="I46" s="24">
        <v>60000</v>
      </c>
      <c r="J46" s="24">
        <v>0</v>
      </c>
      <c r="K46">
        <v>0</v>
      </c>
      <c r="L46">
        <v>0</v>
      </c>
    </row>
    <row r="47" spans="1:12" ht="12.75">
      <c r="A47">
        <v>657</v>
      </c>
      <c r="B47" t="s">
        <v>134</v>
      </c>
      <c r="C47">
        <v>2021</v>
      </c>
      <c r="D47" s="24">
        <v>994606</v>
      </c>
      <c r="E47" s="24">
        <v>0</v>
      </c>
      <c r="F47" s="24">
        <v>0</v>
      </c>
      <c r="G47">
        <v>994606</v>
      </c>
      <c r="H47" s="24">
        <v>168465</v>
      </c>
      <c r="I47" s="24">
        <v>0</v>
      </c>
      <c r="J47" s="24">
        <v>0</v>
      </c>
      <c r="K47">
        <v>0</v>
      </c>
      <c r="L47">
        <v>0</v>
      </c>
    </row>
    <row r="48" spans="1:12" ht="12.75">
      <c r="A48">
        <v>658</v>
      </c>
      <c r="B48" t="s">
        <v>135</v>
      </c>
      <c r="C48">
        <v>2021</v>
      </c>
      <c r="D48" s="24">
        <v>2507031</v>
      </c>
      <c r="E48" s="24">
        <v>50000</v>
      </c>
      <c r="F48" s="24">
        <v>0</v>
      </c>
      <c r="G48">
        <v>2557031</v>
      </c>
      <c r="H48" s="24">
        <v>1420673</v>
      </c>
      <c r="I48" s="24">
        <v>46000</v>
      </c>
      <c r="J48" s="24">
        <v>0</v>
      </c>
      <c r="K48">
        <v>0</v>
      </c>
      <c r="L48">
        <v>0</v>
      </c>
    </row>
    <row r="49" spans="1:12" ht="12.75">
      <c r="A49">
        <v>665</v>
      </c>
      <c r="B49" t="s">
        <v>136</v>
      </c>
      <c r="C49">
        <v>2021</v>
      </c>
      <c r="D49" s="24">
        <v>3553741</v>
      </c>
      <c r="E49" s="24">
        <v>50803</v>
      </c>
      <c r="F49" s="24">
        <v>0</v>
      </c>
      <c r="G49">
        <v>3604544</v>
      </c>
      <c r="H49" s="24">
        <v>1530000</v>
      </c>
      <c r="I49" s="24">
        <v>0</v>
      </c>
      <c r="J49" s="24">
        <v>0</v>
      </c>
      <c r="K49">
        <v>0</v>
      </c>
      <c r="L49">
        <v>0</v>
      </c>
    </row>
    <row r="50" spans="1:12" ht="12.75">
      <c r="A50">
        <v>700</v>
      </c>
      <c r="B50" t="s">
        <v>137</v>
      </c>
      <c r="C50">
        <v>2021</v>
      </c>
      <c r="D50" s="24">
        <v>4085109</v>
      </c>
      <c r="E50" s="24">
        <v>0</v>
      </c>
      <c r="F50" s="24">
        <v>0</v>
      </c>
      <c r="G50">
        <v>4085109</v>
      </c>
      <c r="H50" s="24">
        <v>0</v>
      </c>
      <c r="I50" s="24">
        <v>0</v>
      </c>
      <c r="J50" s="24">
        <v>0</v>
      </c>
      <c r="K50">
        <v>0</v>
      </c>
      <c r="L50">
        <v>0</v>
      </c>
    </row>
    <row r="51" spans="1:12" ht="12.75">
      <c r="A51">
        <v>714</v>
      </c>
      <c r="B51" t="s">
        <v>193</v>
      </c>
      <c r="C51">
        <v>2021</v>
      </c>
      <c r="D51" s="24">
        <v>81280397</v>
      </c>
      <c r="E51" s="24">
        <v>1797949</v>
      </c>
      <c r="F51" s="24">
        <v>0</v>
      </c>
      <c r="G51">
        <v>83078346</v>
      </c>
      <c r="H51" s="24">
        <v>4902876</v>
      </c>
      <c r="I51" s="24">
        <v>658860</v>
      </c>
      <c r="J51" s="24">
        <v>39574</v>
      </c>
      <c r="K51">
        <v>0</v>
      </c>
      <c r="L51">
        <v>0</v>
      </c>
    </row>
    <row r="52" spans="1:12" ht="12.75">
      <c r="A52">
        <v>721</v>
      </c>
      <c r="B52" t="s">
        <v>138</v>
      </c>
      <c r="C52">
        <v>2021</v>
      </c>
      <c r="D52" s="24">
        <v>8951149</v>
      </c>
      <c r="E52" s="24">
        <v>79748</v>
      </c>
      <c r="F52" s="24">
        <v>0</v>
      </c>
      <c r="G52">
        <v>9030897</v>
      </c>
      <c r="H52" s="24">
        <v>3364487</v>
      </c>
      <c r="I52" s="24">
        <v>123540</v>
      </c>
      <c r="J52" s="24">
        <v>0</v>
      </c>
      <c r="K52">
        <v>0</v>
      </c>
      <c r="L52">
        <v>0</v>
      </c>
    </row>
    <row r="53" spans="1:12" ht="12.75">
      <c r="A53">
        <v>735</v>
      </c>
      <c r="B53" t="s">
        <v>139</v>
      </c>
      <c r="C53">
        <v>2021</v>
      </c>
      <c r="D53" s="24">
        <v>2676070</v>
      </c>
      <c r="E53" s="24">
        <v>0</v>
      </c>
      <c r="F53" s="24">
        <v>0</v>
      </c>
      <c r="G53">
        <v>2676070</v>
      </c>
      <c r="H53" s="24">
        <v>0</v>
      </c>
      <c r="I53" s="24">
        <v>40000</v>
      </c>
      <c r="J53" s="24">
        <v>0</v>
      </c>
      <c r="K53">
        <v>0</v>
      </c>
      <c r="L53">
        <v>0</v>
      </c>
    </row>
    <row r="54" spans="1:12" ht="12.75">
      <c r="A54">
        <v>777</v>
      </c>
      <c r="B54" t="s">
        <v>140</v>
      </c>
      <c r="C54">
        <v>2021</v>
      </c>
      <c r="D54" s="24">
        <v>18401497</v>
      </c>
      <c r="E54" s="24">
        <v>297673</v>
      </c>
      <c r="F54" s="24">
        <v>0</v>
      </c>
      <c r="G54">
        <v>18699170</v>
      </c>
      <c r="H54" s="24">
        <v>3508617</v>
      </c>
      <c r="I54" s="24">
        <v>70000</v>
      </c>
      <c r="J54" s="24">
        <v>0</v>
      </c>
      <c r="K54">
        <v>0</v>
      </c>
      <c r="L54">
        <v>0</v>
      </c>
    </row>
    <row r="55" spans="1:12" ht="12.75">
      <c r="A55">
        <v>840</v>
      </c>
      <c r="B55" t="s">
        <v>141</v>
      </c>
      <c r="C55">
        <v>2021</v>
      </c>
      <c r="D55" s="24">
        <v>1205937</v>
      </c>
      <c r="E55" s="24">
        <v>0</v>
      </c>
      <c r="F55" s="24">
        <v>0</v>
      </c>
      <c r="G55">
        <v>1205937</v>
      </c>
      <c r="H55" s="24">
        <v>0</v>
      </c>
      <c r="I55" s="24">
        <v>45000</v>
      </c>
      <c r="J55" s="24">
        <v>0</v>
      </c>
      <c r="K55">
        <v>0</v>
      </c>
      <c r="L55">
        <v>0</v>
      </c>
    </row>
    <row r="56" spans="1:12" ht="12.75">
      <c r="A56">
        <v>870</v>
      </c>
      <c r="B56" t="s">
        <v>142</v>
      </c>
      <c r="C56">
        <v>2021</v>
      </c>
      <c r="D56" s="24">
        <v>4154108</v>
      </c>
      <c r="E56" s="24">
        <v>0</v>
      </c>
      <c r="F56" s="24">
        <v>0</v>
      </c>
      <c r="G56">
        <v>4154108</v>
      </c>
      <c r="H56" s="24">
        <v>848175</v>
      </c>
      <c r="I56" s="24">
        <v>8290</v>
      </c>
      <c r="J56" s="24">
        <v>0</v>
      </c>
      <c r="K56">
        <v>0</v>
      </c>
      <c r="L56">
        <v>0</v>
      </c>
    </row>
    <row r="57" spans="1:12" ht="12.75">
      <c r="A57">
        <v>882</v>
      </c>
      <c r="B57" t="s">
        <v>143</v>
      </c>
      <c r="C57">
        <v>2021</v>
      </c>
      <c r="D57" s="24">
        <v>2339724</v>
      </c>
      <c r="E57" s="24">
        <v>129070</v>
      </c>
      <c r="F57" s="24">
        <v>0</v>
      </c>
      <c r="G57">
        <v>2468794</v>
      </c>
      <c r="H57" s="24">
        <v>0</v>
      </c>
      <c r="I57" s="24">
        <v>85002</v>
      </c>
      <c r="J57" s="24">
        <v>0</v>
      </c>
      <c r="K57">
        <v>0</v>
      </c>
      <c r="L57">
        <v>0</v>
      </c>
    </row>
    <row r="58" spans="1:12" ht="12.75">
      <c r="A58">
        <v>896</v>
      </c>
      <c r="B58" t="s">
        <v>144</v>
      </c>
      <c r="C58">
        <v>2021</v>
      </c>
      <c r="D58" s="24">
        <v>5957656</v>
      </c>
      <c r="E58" s="24">
        <v>0</v>
      </c>
      <c r="F58" s="24">
        <v>225000</v>
      </c>
      <c r="G58">
        <v>6182656</v>
      </c>
      <c r="H58" s="24">
        <v>374820</v>
      </c>
      <c r="I58" s="24">
        <v>492500</v>
      </c>
      <c r="J58" s="24">
        <v>0</v>
      </c>
      <c r="K58">
        <v>0</v>
      </c>
      <c r="L58">
        <v>0</v>
      </c>
    </row>
    <row r="59" spans="1:12" ht="12.75">
      <c r="A59">
        <v>903</v>
      </c>
      <c r="B59" t="s">
        <v>145</v>
      </c>
      <c r="C59">
        <v>2021</v>
      </c>
      <c r="D59" s="24">
        <v>1770266</v>
      </c>
      <c r="E59" s="24">
        <v>0</v>
      </c>
      <c r="F59" s="24">
        <v>0</v>
      </c>
      <c r="G59">
        <v>1770266</v>
      </c>
      <c r="H59" s="24">
        <v>1727534</v>
      </c>
      <c r="I59" s="24">
        <v>279780</v>
      </c>
      <c r="J59" s="24">
        <v>0</v>
      </c>
      <c r="K59">
        <v>0</v>
      </c>
      <c r="L59">
        <v>0</v>
      </c>
    </row>
    <row r="60" spans="1:12" ht="12.75">
      <c r="A60">
        <v>910</v>
      </c>
      <c r="B60" t="s">
        <v>146</v>
      </c>
      <c r="C60">
        <v>2021</v>
      </c>
      <c r="D60" s="24">
        <v>7696883</v>
      </c>
      <c r="E60" s="24">
        <v>0</v>
      </c>
      <c r="F60" s="24">
        <v>350000</v>
      </c>
      <c r="G60">
        <v>8046883</v>
      </c>
      <c r="H60" s="24">
        <v>1812640</v>
      </c>
      <c r="I60" s="24">
        <v>0</v>
      </c>
      <c r="J60" s="24">
        <v>0</v>
      </c>
      <c r="K60">
        <v>0</v>
      </c>
      <c r="L60">
        <v>0</v>
      </c>
    </row>
    <row r="61" spans="1:12" ht="12.75">
      <c r="A61">
        <v>980</v>
      </c>
      <c r="B61" t="s">
        <v>147</v>
      </c>
      <c r="C61">
        <v>2021</v>
      </c>
      <c r="D61" s="24">
        <v>1090721</v>
      </c>
      <c r="E61" s="24">
        <v>0</v>
      </c>
      <c r="F61" s="24">
        <v>0</v>
      </c>
      <c r="G61">
        <v>1090721</v>
      </c>
      <c r="H61" s="24">
        <v>900085</v>
      </c>
      <c r="I61" s="24">
        <v>14000</v>
      </c>
      <c r="J61" s="24">
        <v>0</v>
      </c>
      <c r="K61">
        <v>0</v>
      </c>
      <c r="L61">
        <v>0</v>
      </c>
    </row>
    <row r="62" spans="1:12" ht="12.75">
      <c r="A62">
        <v>994</v>
      </c>
      <c r="B62" t="s">
        <v>148</v>
      </c>
      <c r="C62">
        <v>2021</v>
      </c>
      <c r="D62" s="24">
        <v>1651231</v>
      </c>
      <c r="E62" s="24">
        <v>0</v>
      </c>
      <c r="F62" s="24">
        <v>0</v>
      </c>
      <c r="G62">
        <v>1651231</v>
      </c>
      <c r="H62" s="24">
        <v>0</v>
      </c>
      <c r="I62" s="24">
        <v>0</v>
      </c>
      <c r="J62" s="24">
        <v>0</v>
      </c>
      <c r="K62">
        <v>0</v>
      </c>
      <c r="L62">
        <v>0</v>
      </c>
    </row>
    <row r="63" spans="1:12" ht="12.75">
      <c r="A63">
        <v>1015</v>
      </c>
      <c r="B63" t="s">
        <v>150</v>
      </c>
      <c r="C63">
        <v>2021</v>
      </c>
      <c r="D63" s="24">
        <v>18209993</v>
      </c>
      <c r="E63" s="25">
        <v>282685.24</v>
      </c>
      <c r="F63" s="24">
        <v>0</v>
      </c>
      <c r="G63">
        <v>18492678.24</v>
      </c>
      <c r="H63" s="24">
        <v>5514764</v>
      </c>
      <c r="I63" s="24">
        <v>240000</v>
      </c>
      <c r="J63" s="24">
        <v>0</v>
      </c>
      <c r="K63">
        <v>0</v>
      </c>
      <c r="L63">
        <v>0</v>
      </c>
    </row>
    <row r="64" spans="1:12" ht="12.75">
      <c r="A64">
        <v>1029</v>
      </c>
      <c r="B64" t="s">
        <v>149</v>
      </c>
      <c r="C64">
        <v>2021</v>
      </c>
      <c r="D64" s="24">
        <v>4275568</v>
      </c>
      <c r="E64" s="24">
        <v>0</v>
      </c>
      <c r="F64" s="24">
        <v>0</v>
      </c>
      <c r="G64">
        <v>4275568</v>
      </c>
      <c r="H64" s="24">
        <v>1270550</v>
      </c>
      <c r="I64" s="24">
        <v>65426</v>
      </c>
      <c r="J64" s="24">
        <v>0</v>
      </c>
      <c r="K64">
        <v>0</v>
      </c>
      <c r="L64">
        <v>0</v>
      </c>
    </row>
    <row r="65" spans="1:12" ht="12.75">
      <c r="A65">
        <v>1071</v>
      </c>
      <c r="B65" t="s">
        <v>586</v>
      </c>
      <c r="C65">
        <v>2021</v>
      </c>
      <c r="D65" s="24">
        <v>6184876</v>
      </c>
      <c r="E65" s="24">
        <v>102750</v>
      </c>
      <c r="F65" s="24">
        <v>300000</v>
      </c>
      <c r="G65">
        <v>6587626</v>
      </c>
      <c r="H65" s="24">
        <v>0</v>
      </c>
      <c r="I65" s="24">
        <v>40000</v>
      </c>
      <c r="J65" s="24">
        <v>0</v>
      </c>
      <c r="K65">
        <v>0</v>
      </c>
      <c r="L65">
        <v>0</v>
      </c>
    </row>
    <row r="66" spans="1:12" ht="12.75">
      <c r="A66">
        <v>1080</v>
      </c>
      <c r="B66" t="s">
        <v>588</v>
      </c>
      <c r="C66">
        <v>2021</v>
      </c>
      <c r="D66" s="24">
        <v>9265060</v>
      </c>
      <c r="E66" s="24">
        <v>277244</v>
      </c>
      <c r="F66" s="24">
        <v>0</v>
      </c>
      <c r="G66">
        <v>9542304</v>
      </c>
      <c r="H66" s="24">
        <v>0</v>
      </c>
      <c r="I66" s="24">
        <v>70000</v>
      </c>
      <c r="J66" s="24">
        <v>0</v>
      </c>
      <c r="K66">
        <v>0</v>
      </c>
      <c r="L66">
        <v>0</v>
      </c>
    </row>
    <row r="67" spans="1:12" ht="12.75">
      <c r="A67">
        <v>1085</v>
      </c>
      <c r="B67" t="s">
        <v>153</v>
      </c>
      <c r="C67">
        <v>2021</v>
      </c>
      <c r="D67" s="24">
        <v>3751669</v>
      </c>
      <c r="E67" s="24">
        <v>141150</v>
      </c>
      <c r="F67" s="24">
        <v>0</v>
      </c>
      <c r="G67">
        <v>3892819</v>
      </c>
      <c r="H67" s="24">
        <v>2308871</v>
      </c>
      <c r="I67" s="24">
        <v>320000</v>
      </c>
      <c r="J67" s="24">
        <v>824</v>
      </c>
      <c r="K67">
        <v>0</v>
      </c>
      <c r="L67">
        <v>0</v>
      </c>
    </row>
    <row r="68" spans="1:12" ht="12.75">
      <c r="A68">
        <v>1092</v>
      </c>
      <c r="B68" t="s">
        <v>154</v>
      </c>
      <c r="C68">
        <v>2021</v>
      </c>
      <c r="D68" s="24">
        <v>22959031</v>
      </c>
      <c r="E68" s="24">
        <v>0</v>
      </c>
      <c r="F68" s="24">
        <v>0</v>
      </c>
      <c r="G68">
        <v>22959031</v>
      </c>
      <c r="H68" s="24">
        <v>4457865</v>
      </c>
      <c r="I68" s="24">
        <v>361780</v>
      </c>
      <c r="J68" s="24">
        <v>0</v>
      </c>
      <c r="K68">
        <v>0</v>
      </c>
      <c r="L68">
        <v>0</v>
      </c>
    </row>
    <row r="69" spans="1:12" ht="12.75">
      <c r="A69">
        <v>1120</v>
      </c>
      <c r="B69" t="s">
        <v>155</v>
      </c>
      <c r="C69">
        <v>2021</v>
      </c>
      <c r="D69" s="24">
        <v>1177912</v>
      </c>
      <c r="E69" s="24">
        <v>66064</v>
      </c>
      <c r="F69" s="24">
        <v>0</v>
      </c>
      <c r="G69">
        <v>1243976</v>
      </c>
      <c r="H69" s="24">
        <v>0</v>
      </c>
      <c r="I69" s="24">
        <v>112250</v>
      </c>
      <c r="J69" s="24">
        <v>0</v>
      </c>
      <c r="K69">
        <v>0</v>
      </c>
      <c r="L69">
        <v>0</v>
      </c>
    </row>
    <row r="70" spans="1:12" ht="12.75">
      <c r="A70">
        <v>1127</v>
      </c>
      <c r="B70" t="s">
        <v>156</v>
      </c>
      <c r="C70">
        <v>2021</v>
      </c>
      <c r="D70" s="24">
        <v>1250163</v>
      </c>
      <c r="E70" s="24">
        <v>553185</v>
      </c>
      <c r="F70" s="24">
        <v>0</v>
      </c>
      <c r="G70">
        <v>1803348</v>
      </c>
      <c r="H70" s="24">
        <v>650000</v>
      </c>
      <c r="I70" s="24">
        <v>30000</v>
      </c>
      <c r="J70" s="24">
        <v>0</v>
      </c>
      <c r="K70">
        <v>0</v>
      </c>
      <c r="L70">
        <v>0</v>
      </c>
    </row>
    <row r="71" spans="1:12" ht="12.75">
      <c r="A71">
        <v>1134</v>
      </c>
      <c r="B71" t="s">
        <v>157</v>
      </c>
      <c r="C71">
        <v>2021</v>
      </c>
      <c r="D71" s="24">
        <v>4738699</v>
      </c>
      <c r="E71" s="24">
        <v>140998</v>
      </c>
      <c r="F71" s="24">
        <v>0</v>
      </c>
      <c r="G71">
        <v>4879697</v>
      </c>
      <c r="H71" s="24">
        <v>0</v>
      </c>
      <c r="I71" s="24">
        <v>3000</v>
      </c>
      <c r="J71" s="24">
        <v>0</v>
      </c>
      <c r="K71">
        <v>0</v>
      </c>
      <c r="L71">
        <v>0</v>
      </c>
    </row>
    <row r="72" spans="1:12" ht="12.75">
      <c r="A72">
        <v>1141</v>
      </c>
      <c r="B72" t="s">
        <v>158</v>
      </c>
      <c r="C72">
        <v>2021</v>
      </c>
      <c r="D72" s="24">
        <v>3698355</v>
      </c>
      <c r="E72" s="24">
        <v>125833</v>
      </c>
      <c r="F72" s="24">
        <v>0</v>
      </c>
      <c r="G72">
        <v>3824188</v>
      </c>
      <c r="H72" s="24">
        <v>2739545</v>
      </c>
      <c r="I72" s="24">
        <v>756500</v>
      </c>
      <c r="J72" s="24">
        <v>0</v>
      </c>
      <c r="K72">
        <v>0</v>
      </c>
      <c r="L72">
        <v>0</v>
      </c>
    </row>
    <row r="73" spans="1:12" ht="12.75">
      <c r="A73">
        <v>1155</v>
      </c>
      <c r="B73" t="s">
        <v>159</v>
      </c>
      <c r="C73">
        <v>2021</v>
      </c>
      <c r="D73" s="24">
        <v>3310585</v>
      </c>
      <c r="E73" s="24">
        <v>0</v>
      </c>
      <c r="F73" s="24">
        <v>0</v>
      </c>
      <c r="G73">
        <v>3310585</v>
      </c>
      <c r="H73" s="24">
        <v>725700</v>
      </c>
      <c r="I73" s="24">
        <v>0</v>
      </c>
      <c r="J73" s="24">
        <v>0</v>
      </c>
      <c r="K73">
        <v>0</v>
      </c>
      <c r="L73">
        <v>0</v>
      </c>
    </row>
    <row r="74" spans="1:12" ht="12.75">
      <c r="A74">
        <v>1162</v>
      </c>
      <c r="B74" t="s">
        <v>160</v>
      </c>
      <c r="C74">
        <v>2021</v>
      </c>
      <c r="D74" s="24">
        <v>2392469</v>
      </c>
      <c r="E74" s="24">
        <v>79188</v>
      </c>
      <c r="F74" s="24">
        <v>0</v>
      </c>
      <c r="G74">
        <v>2471657</v>
      </c>
      <c r="H74" s="24">
        <v>927000</v>
      </c>
      <c r="I74" s="24">
        <v>70000</v>
      </c>
      <c r="J74" s="24">
        <v>0</v>
      </c>
      <c r="K74">
        <v>0</v>
      </c>
      <c r="L74">
        <v>0</v>
      </c>
    </row>
    <row r="75" spans="1:12" ht="12.75">
      <c r="A75">
        <v>1169</v>
      </c>
      <c r="B75" t="s">
        <v>161</v>
      </c>
      <c r="C75">
        <v>2021</v>
      </c>
      <c r="D75" s="24">
        <v>3434320</v>
      </c>
      <c r="E75" s="24">
        <v>0</v>
      </c>
      <c r="F75" s="24">
        <v>0</v>
      </c>
      <c r="G75">
        <v>3434320</v>
      </c>
      <c r="H75" s="24">
        <v>1600000</v>
      </c>
      <c r="I75" s="24">
        <v>0</v>
      </c>
      <c r="J75" s="24">
        <v>0</v>
      </c>
      <c r="K75">
        <v>0</v>
      </c>
      <c r="L75">
        <v>0</v>
      </c>
    </row>
    <row r="76" spans="1:12" ht="12.75">
      <c r="A76">
        <v>1176</v>
      </c>
      <c r="B76" t="s">
        <v>162</v>
      </c>
      <c r="C76">
        <v>2021</v>
      </c>
      <c r="D76" s="24">
        <v>2422336</v>
      </c>
      <c r="E76" s="24">
        <v>263230</v>
      </c>
      <c r="F76" s="24">
        <v>0</v>
      </c>
      <c r="G76">
        <v>2685566</v>
      </c>
      <c r="H76" s="24">
        <v>449988</v>
      </c>
      <c r="I76" s="24">
        <v>0</v>
      </c>
      <c r="J76" s="24">
        <v>0</v>
      </c>
      <c r="K76">
        <v>0</v>
      </c>
      <c r="L76">
        <v>0</v>
      </c>
    </row>
    <row r="77" spans="1:12" ht="12.75">
      <c r="A77">
        <v>1183</v>
      </c>
      <c r="B77" t="s">
        <v>163</v>
      </c>
      <c r="C77">
        <v>2021</v>
      </c>
      <c r="D77" s="24">
        <v>5917865</v>
      </c>
      <c r="E77" s="24">
        <v>929260</v>
      </c>
      <c r="F77" s="24">
        <v>0</v>
      </c>
      <c r="G77">
        <v>6847125</v>
      </c>
      <c r="H77" s="24">
        <v>1570000</v>
      </c>
      <c r="I77" s="24">
        <v>120000</v>
      </c>
      <c r="J77" s="24">
        <v>0</v>
      </c>
      <c r="K77">
        <v>0</v>
      </c>
      <c r="L77">
        <v>0</v>
      </c>
    </row>
    <row r="78" spans="1:12" ht="12.75">
      <c r="A78">
        <v>1204</v>
      </c>
      <c r="B78" t="s">
        <v>164</v>
      </c>
      <c r="C78">
        <v>2021</v>
      </c>
      <c r="D78" s="24">
        <v>1365081</v>
      </c>
      <c r="E78" s="24">
        <v>0</v>
      </c>
      <c r="F78" s="24">
        <v>0</v>
      </c>
      <c r="G78">
        <v>1365081</v>
      </c>
      <c r="H78" s="24">
        <v>0</v>
      </c>
      <c r="I78" s="24">
        <v>0</v>
      </c>
      <c r="J78" s="24">
        <v>0</v>
      </c>
      <c r="K78">
        <v>0</v>
      </c>
      <c r="L78">
        <v>0</v>
      </c>
    </row>
    <row r="79" spans="1:12" ht="12.75">
      <c r="A79">
        <v>1218</v>
      </c>
      <c r="B79" t="s">
        <v>165</v>
      </c>
      <c r="C79">
        <v>2021</v>
      </c>
      <c r="D79" s="24">
        <v>7074555</v>
      </c>
      <c r="E79" s="25">
        <v>111146.74</v>
      </c>
      <c r="F79" s="24">
        <v>50000</v>
      </c>
      <c r="G79">
        <v>7235701.74</v>
      </c>
      <c r="H79" s="24">
        <v>0</v>
      </c>
      <c r="I79" s="24">
        <v>30000</v>
      </c>
      <c r="J79" s="24">
        <v>0</v>
      </c>
      <c r="K79">
        <v>0</v>
      </c>
      <c r="L79">
        <v>0</v>
      </c>
    </row>
    <row r="80" spans="1:12" ht="12.75">
      <c r="A80">
        <v>1232</v>
      </c>
      <c r="B80" t="s">
        <v>166</v>
      </c>
      <c r="C80">
        <v>2021</v>
      </c>
      <c r="D80" s="24">
        <v>6366488</v>
      </c>
      <c r="E80" s="24">
        <v>0</v>
      </c>
      <c r="F80" s="24">
        <v>0</v>
      </c>
      <c r="G80">
        <v>6366488</v>
      </c>
      <c r="H80" s="24">
        <v>0</v>
      </c>
      <c r="I80" s="24">
        <v>30000</v>
      </c>
      <c r="J80" s="24">
        <v>0</v>
      </c>
      <c r="K80">
        <v>0</v>
      </c>
      <c r="L80">
        <v>0</v>
      </c>
    </row>
    <row r="81" spans="1:12" ht="12.75">
      <c r="A81">
        <v>1246</v>
      </c>
      <c r="B81" t="s">
        <v>167</v>
      </c>
      <c r="C81">
        <v>2021</v>
      </c>
      <c r="D81" s="24">
        <v>3138987</v>
      </c>
      <c r="E81" s="24">
        <v>0</v>
      </c>
      <c r="F81" s="24">
        <v>0</v>
      </c>
      <c r="G81">
        <v>3138987</v>
      </c>
      <c r="H81" s="24">
        <v>774303</v>
      </c>
      <c r="I81" s="24">
        <v>58500</v>
      </c>
      <c r="J81" s="24">
        <v>0</v>
      </c>
      <c r="K81">
        <v>0</v>
      </c>
      <c r="L81">
        <v>0</v>
      </c>
    </row>
    <row r="82" spans="1:12" ht="12.75">
      <c r="A82">
        <v>1253</v>
      </c>
      <c r="B82" t="s">
        <v>168</v>
      </c>
      <c r="C82">
        <v>2021</v>
      </c>
      <c r="D82" s="24">
        <v>7098710</v>
      </c>
      <c r="E82" s="24">
        <v>1240277</v>
      </c>
      <c r="F82" s="24">
        <v>0</v>
      </c>
      <c r="G82">
        <v>8338987</v>
      </c>
      <c r="H82" s="24">
        <v>1955420</v>
      </c>
      <c r="I82" s="24">
        <v>329272</v>
      </c>
      <c r="J82" s="24">
        <v>0</v>
      </c>
      <c r="K82">
        <v>0</v>
      </c>
      <c r="L82">
        <v>0</v>
      </c>
    </row>
    <row r="83" spans="1:12" ht="12.75">
      <c r="A83">
        <v>1260</v>
      </c>
      <c r="B83" t="s">
        <v>169</v>
      </c>
      <c r="C83">
        <v>2021</v>
      </c>
      <c r="D83" s="24">
        <v>6724734</v>
      </c>
      <c r="E83" s="24">
        <v>0</v>
      </c>
      <c r="F83" s="24">
        <v>0</v>
      </c>
      <c r="G83">
        <v>6724734</v>
      </c>
      <c r="H83" s="24">
        <v>0</v>
      </c>
      <c r="I83" s="24">
        <v>250000</v>
      </c>
      <c r="J83" s="24">
        <v>0</v>
      </c>
      <c r="K83">
        <v>0</v>
      </c>
      <c r="L83">
        <v>0</v>
      </c>
    </row>
    <row r="84" spans="1:12" ht="12.75">
      <c r="A84">
        <v>1295</v>
      </c>
      <c r="B84" t="s">
        <v>171</v>
      </c>
      <c r="C84">
        <v>2021</v>
      </c>
      <c r="D84" s="24">
        <v>3470723</v>
      </c>
      <c r="E84" s="24">
        <v>455575</v>
      </c>
      <c r="F84" s="24">
        <v>0</v>
      </c>
      <c r="G84">
        <v>3926298</v>
      </c>
      <c r="H84" s="24">
        <v>0</v>
      </c>
      <c r="I84" s="24">
        <v>0</v>
      </c>
      <c r="J84" s="24">
        <v>0</v>
      </c>
      <c r="K84">
        <v>0</v>
      </c>
      <c r="L84">
        <v>0</v>
      </c>
    </row>
    <row r="85" spans="1:12" ht="12.75">
      <c r="A85">
        <v>1309</v>
      </c>
      <c r="B85" t="s">
        <v>172</v>
      </c>
      <c r="C85">
        <v>2021</v>
      </c>
      <c r="D85" s="24">
        <v>3861088</v>
      </c>
      <c r="E85" s="24">
        <v>0</v>
      </c>
      <c r="F85" s="24">
        <v>0</v>
      </c>
      <c r="G85">
        <v>3861088</v>
      </c>
      <c r="H85" s="24">
        <v>1175213</v>
      </c>
      <c r="I85" s="24">
        <v>65000</v>
      </c>
      <c r="J85" s="25">
        <v>26.85</v>
      </c>
      <c r="K85">
        <v>0</v>
      </c>
      <c r="L85">
        <v>0</v>
      </c>
    </row>
    <row r="86" spans="1:12" ht="12.75">
      <c r="A86">
        <v>1316</v>
      </c>
      <c r="B86" t="s">
        <v>173</v>
      </c>
      <c r="C86">
        <v>2021</v>
      </c>
      <c r="D86" s="24">
        <v>22053904</v>
      </c>
      <c r="E86" s="24">
        <v>0</v>
      </c>
      <c r="F86" s="24">
        <v>2000000</v>
      </c>
      <c r="G86">
        <v>24053904</v>
      </c>
      <c r="H86" s="24">
        <v>10400001</v>
      </c>
      <c r="I86" s="24">
        <v>50000</v>
      </c>
      <c r="J86" s="24">
        <v>0</v>
      </c>
      <c r="K86">
        <v>0</v>
      </c>
      <c r="L86">
        <v>0</v>
      </c>
    </row>
    <row r="87" spans="1:12" ht="12.75">
      <c r="A87">
        <v>1376</v>
      </c>
      <c r="B87" t="s">
        <v>258</v>
      </c>
      <c r="C87">
        <v>2021</v>
      </c>
      <c r="D87" s="24">
        <v>29025954</v>
      </c>
      <c r="E87" s="24">
        <v>0</v>
      </c>
      <c r="F87" s="24">
        <v>1344575</v>
      </c>
      <c r="G87">
        <v>30370529</v>
      </c>
      <c r="H87" s="24">
        <v>8812608</v>
      </c>
      <c r="I87" s="24">
        <v>400000</v>
      </c>
      <c r="J87" s="24">
        <v>0</v>
      </c>
      <c r="K87">
        <v>0</v>
      </c>
      <c r="L87">
        <v>0</v>
      </c>
    </row>
    <row r="88" spans="1:12" ht="12.75">
      <c r="A88">
        <v>1380</v>
      </c>
      <c r="B88" t="s">
        <v>174</v>
      </c>
      <c r="C88">
        <v>2021</v>
      </c>
      <c r="D88" s="24">
        <v>16088448</v>
      </c>
      <c r="E88" s="24">
        <v>1291017</v>
      </c>
      <c r="F88" s="24">
        <v>0</v>
      </c>
      <c r="G88">
        <v>17379465</v>
      </c>
      <c r="H88" s="24">
        <v>321825</v>
      </c>
      <c r="I88" s="24">
        <v>0</v>
      </c>
      <c r="J88" s="24">
        <v>0</v>
      </c>
      <c r="K88">
        <v>0</v>
      </c>
      <c r="L88">
        <v>0</v>
      </c>
    </row>
    <row r="89" spans="1:12" ht="12.75">
      <c r="A89">
        <v>1407</v>
      </c>
      <c r="B89" t="s">
        <v>175</v>
      </c>
      <c r="C89">
        <v>2021</v>
      </c>
      <c r="D89" s="24">
        <v>5829405</v>
      </c>
      <c r="E89" s="24">
        <v>0</v>
      </c>
      <c r="F89" s="24">
        <v>0</v>
      </c>
      <c r="G89">
        <v>5829405</v>
      </c>
      <c r="H89" s="24">
        <v>1361035</v>
      </c>
      <c r="I89" s="24">
        <v>115010</v>
      </c>
      <c r="J89" s="24">
        <v>0</v>
      </c>
      <c r="K89">
        <v>0</v>
      </c>
      <c r="L89">
        <v>0</v>
      </c>
    </row>
    <row r="90" spans="1:12" ht="12.75">
      <c r="A90">
        <v>1414</v>
      </c>
      <c r="B90" t="s">
        <v>176</v>
      </c>
      <c r="C90">
        <v>2021</v>
      </c>
      <c r="D90" s="24">
        <v>15302611</v>
      </c>
      <c r="E90" s="24">
        <v>458020</v>
      </c>
      <c r="F90" s="24">
        <v>0</v>
      </c>
      <c r="G90">
        <v>15760631</v>
      </c>
      <c r="H90" s="24">
        <v>949425</v>
      </c>
      <c r="I90" s="24">
        <v>22460</v>
      </c>
      <c r="J90" s="24">
        <v>0</v>
      </c>
      <c r="K90">
        <v>0</v>
      </c>
      <c r="L90">
        <v>0</v>
      </c>
    </row>
    <row r="91" spans="1:12" ht="12.75">
      <c r="A91">
        <v>1421</v>
      </c>
      <c r="B91" t="s">
        <v>694</v>
      </c>
      <c r="C91">
        <v>2021</v>
      </c>
      <c r="D91" s="24">
        <v>2939788</v>
      </c>
      <c r="E91" s="24">
        <v>68000</v>
      </c>
      <c r="F91" s="24">
        <v>0</v>
      </c>
      <c r="G91">
        <v>3007788</v>
      </c>
      <c r="H91" s="24">
        <v>572397</v>
      </c>
      <c r="I91" s="24">
        <v>21000</v>
      </c>
      <c r="J91" s="24">
        <v>0</v>
      </c>
      <c r="K91">
        <v>0</v>
      </c>
      <c r="L91">
        <v>0</v>
      </c>
    </row>
    <row r="92" spans="1:12" ht="12.75">
      <c r="A92">
        <v>1421</v>
      </c>
      <c r="B92" t="s">
        <v>177</v>
      </c>
      <c r="C92">
        <v>2021</v>
      </c>
      <c r="D92" s="24">
        <v>2939788</v>
      </c>
      <c r="E92" s="24">
        <v>68000</v>
      </c>
      <c r="F92" s="24">
        <v>0</v>
      </c>
      <c r="G92">
        <v>3007788</v>
      </c>
      <c r="H92" s="24">
        <v>572397</v>
      </c>
      <c r="I92" s="24">
        <v>21000</v>
      </c>
      <c r="J92" s="24">
        <v>0</v>
      </c>
      <c r="K92">
        <v>0</v>
      </c>
      <c r="L92">
        <v>0</v>
      </c>
    </row>
    <row r="93" spans="1:12" ht="12.75">
      <c r="A93">
        <v>1428</v>
      </c>
      <c r="B93" t="s">
        <v>179</v>
      </c>
      <c r="C93">
        <v>2021</v>
      </c>
      <c r="D93" s="24">
        <v>5953114</v>
      </c>
      <c r="E93" s="24">
        <v>0</v>
      </c>
      <c r="F93" s="24">
        <v>0</v>
      </c>
      <c r="G93">
        <v>5953114</v>
      </c>
      <c r="H93" s="24">
        <v>1833616</v>
      </c>
      <c r="I93" s="24">
        <v>133848</v>
      </c>
      <c r="J93" s="24">
        <v>0</v>
      </c>
      <c r="K93">
        <v>0</v>
      </c>
      <c r="L93">
        <v>0</v>
      </c>
    </row>
    <row r="94" spans="1:12" ht="12.75">
      <c r="A94">
        <v>1449</v>
      </c>
      <c r="B94" t="s">
        <v>180</v>
      </c>
      <c r="C94">
        <v>2021</v>
      </c>
      <c r="D94" s="24">
        <v>628934</v>
      </c>
      <c r="E94" s="24">
        <v>0</v>
      </c>
      <c r="F94" s="24">
        <v>0</v>
      </c>
      <c r="G94">
        <v>628934</v>
      </c>
      <c r="H94" s="24">
        <v>0</v>
      </c>
      <c r="I94" s="24">
        <v>0</v>
      </c>
      <c r="J94" s="24">
        <v>0</v>
      </c>
      <c r="K94">
        <v>0</v>
      </c>
      <c r="L94">
        <v>0</v>
      </c>
    </row>
    <row r="95" spans="1:12" ht="12.75">
      <c r="A95">
        <v>1491</v>
      </c>
      <c r="B95" t="s">
        <v>181</v>
      </c>
      <c r="C95">
        <v>2021</v>
      </c>
      <c r="D95" s="24">
        <v>3945170</v>
      </c>
      <c r="E95" s="24">
        <v>0</v>
      </c>
      <c r="F95" s="24">
        <v>0</v>
      </c>
      <c r="G95">
        <v>3945170</v>
      </c>
      <c r="H95" s="24">
        <v>0</v>
      </c>
      <c r="I95" s="24">
        <v>0</v>
      </c>
      <c r="J95" s="24">
        <v>0</v>
      </c>
      <c r="K95">
        <v>0</v>
      </c>
      <c r="L95">
        <v>0</v>
      </c>
    </row>
    <row r="96" spans="1:12" ht="12.75">
      <c r="A96">
        <v>1499</v>
      </c>
      <c r="B96" t="s">
        <v>182</v>
      </c>
      <c r="C96">
        <v>2021</v>
      </c>
      <c r="D96" s="24">
        <v>3852024</v>
      </c>
      <c r="E96" s="24">
        <v>122303</v>
      </c>
      <c r="F96" s="24">
        <v>0</v>
      </c>
      <c r="G96">
        <v>3974327</v>
      </c>
      <c r="H96" s="24">
        <v>900325</v>
      </c>
      <c r="I96" s="24">
        <v>13000</v>
      </c>
      <c r="J96" s="24">
        <v>0</v>
      </c>
      <c r="K96">
        <v>0</v>
      </c>
      <c r="L96">
        <v>0</v>
      </c>
    </row>
    <row r="97" spans="1:12" ht="12.75">
      <c r="A97">
        <v>1499</v>
      </c>
      <c r="B97" t="s">
        <v>695</v>
      </c>
      <c r="C97">
        <v>2021</v>
      </c>
      <c r="D97" s="24">
        <v>3852024</v>
      </c>
      <c r="E97" s="24">
        <v>122303</v>
      </c>
      <c r="F97" s="24">
        <v>0</v>
      </c>
      <c r="G97">
        <v>3974327</v>
      </c>
      <c r="H97" s="24">
        <v>900325</v>
      </c>
      <c r="I97" s="24">
        <v>13000</v>
      </c>
      <c r="J97" s="24">
        <v>0</v>
      </c>
      <c r="K97">
        <v>0</v>
      </c>
      <c r="L97">
        <v>0</v>
      </c>
    </row>
    <row r="98" spans="1:12" ht="12.75">
      <c r="A98">
        <v>1526</v>
      </c>
      <c r="B98" t="s">
        <v>346</v>
      </c>
      <c r="C98">
        <v>2021</v>
      </c>
      <c r="D98" s="24">
        <v>17850251</v>
      </c>
      <c r="E98" s="24">
        <v>81782</v>
      </c>
      <c r="F98" s="24">
        <v>0</v>
      </c>
      <c r="G98">
        <v>17932033</v>
      </c>
      <c r="H98" s="24">
        <v>2480683</v>
      </c>
      <c r="I98" s="24">
        <v>105000</v>
      </c>
      <c r="J98" s="24">
        <v>0</v>
      </c>
      <c r="K98">
        <v>0</v>
      </c>
      <c r="L98">
        <v>0</v>
      </c>
    </row>
    <row r="99" spans="1:12" ht="12.75">
      <c r="A99">
        <v>1540</v>
      </c>
      <c r="B99" t="s">
        <v>183</v>
      </c>
      <c r="C99">
        <v>2021</v>
      </c>
      <c r="D99" s="24">
        <v>13029288</v>
      </c>
      <c r="E99" s="24">
        <v>0</v>
      </c>
      <c r="F99" s="24">
        <v>0</v>
      </c>
      <c r="G99">
        <v>13029288</v>
      </c>
      <c r="H99" s="24">
        <v>2187734</v>
      </c>
      <c r="I99" s="24">
        <v>256328</v>
      </c>
      <c r="J99" s="24">
        <v>0</v>
      </c>
      <c r="K99">
        <v>0</v>
      </c>
      <c r="L99">
        <v>0</v>
      </c>
    </row>
    <row r="100" spans="1:12" ht="12.75">
      <c r="A100">
        <v>1554</v>
      </c>
      <c r="B100" t="s">
        <v>184</v>
      </c>
      <c r="C100">
        <v>2021</v>
      </c>
      <c r="D100" s="24">
        <v>52871038</v>
      </c>
      <c r="E100" s="24">
        <v>3132538</v>
      </c>
      <c r="F100" s="24">
        <v>0</v>
      </c>
      <c r="G100">
        <v>56003576</v>
      </c>
      <c r="H100" s="24">
        <v>3493650</v>
      </c>
      <c r="I100" s="24">
        <v>744782</v>
      </c>
      <c r="J100" s="24">
        <v>40363</v>
      </c>
      <c r="K100">
        <v>0</v>
      </c>
      <c r="L100">
        <v>0</v>
      </c>
    </row>
    <row r="101" spans="1:12" ht="12.75">
      <c r="A101">
        <v>1561</v>
      </c>
      <c r="B101" t="s">
        <v>185</v>
      </c>
      <c r="C101">
        <v>2021</v>
      </c>
      <c r="D101" s="24">
        <v>1317171</v>
      </c>
      <c r="E101" s="24">
        <v>126846</v>
      </c>
      <c r="F101" s="24">
        <v>0</v>
      </c>
      <c r="G101">
        <v>1444017</v>
      </c>
      <c r="H101" s="24">
        <v>1062405</v>
      </c>
      <c r="I101" s="24">
        <v>0</v>
      </c>
      <c r="J101" s="24">
        <v>0</v>
      </c>
      <c r="K101">
        <v>0</v>
      </c>
      <c r="L101">
        <v>0</v>
      </c>
    </row>
    <row r="102" spans="1:12" ht="12.75">
      <c r="A102">
        <v>1568</v>
      </c>
      <c r="B102" t="s">
        <v>186</v>
      </c>
      <c r="C102">
        <v>2021</v>
      </c>
      <c r="D102" s="24">
        <v>8953873</v>
      </c>
      <c r="E102" s="24">
        <v>0</v>
      </c>
      <c r="F102" s="24">
        <v>0</v>
      </c>
      <c r="G102">
        <v>8953873</v>
      </c>
      <c r="H102" s="24">
        <v>3620645</v>
      </c>
      <c r="I102" s="24">
        <v>125000</v>
      </c>
      <c r="J102" s="24">
        <v>0</v>
      </c>
      <c r="K102">
        <v>0</v>
      </c>
      <c r="L102">
        <v>0</v>
      </c>
    </row>
    <row r="103" spans="1:12" ht="12.75">
      <c r="A103">
        <v>1582</v>
      </c>
      <c r="B103" t="s">
        <v>187</v>
      </c>
      <c r="C103">
        <v>2021</v>
      </c>
      <c r="D103" s="24">
        <v>3688542</v>
      </c>
      <c r="E103" s="24">
        <v>0</v>
      </c>
      <c r="F103" s="24">
        <v>0</v>
      </c>
      <c r="G103">
        <v>3688542</v>
      </c>
      <c r="H103" s="24">
        <v>1277494</v>
      </c>
      <c r="I103" s="24">
        <v>75000</v>
      </c>
      <c r="J103" s="24">
        <v>0</v>
      </c>
      <c r="K103">
        <v>0</v>
      </c>
      <c r="L103">
        <v>0</v>
      </c>
    </row>
    <row r="104" spans="1:12" ht="12.75">
      <c r="A104">
        <v>1600</v>
      </c>
      <c r="B104" t="s">
        <v>188</v>
      </c>
      <c r="C104">
        <v>2021</v>
      </c>
      <c r="D104" s="24">
        <v>1656098</v>
      </c>
      <c r="E104" s="24">
        <v>133382</v>
      </c>
      <c r="F104" s="24">
        <v>0</v>
      </c>
      <c r="G104">
        <v>1789480</v>
      </c>
      <c r="H104" s="24">
        <v>1305150</v>
      </c>
      <c r="I104" s="24">
        <v>0</v>
      </c>
      <c r="J104" s="24">
        <v>0</v>
      </c>
      <c r="K104">
        <v>0</v>
      </c>
      <c r="L104">
        <v>0</v>
      </c>
    </row>
    <row r="105" spans="1:12" ht="12.75">
      <c r="A105">
        <v>1631</v>
      </c>
      <c r="B105" t="s">
        <v>190</v>
      </c>
      <c r="C105">
        <v>2021</v>
      </c>
      <c r="D105" s="24">
        <v>5762160</v>
      </c>
      <c r="E105" s="24">
        <v>176997</v>
      </c>
      <c r="F105" s="24">
        <v>0</v>
      </c>
      <c r="G105">
        <v>5939157</v>
      </c>
      <c r="H105" s="24">
        <v>0</v>
      </c>
      <c r="I105" s="24">
        <v>0</v>
      </c>
      <c r="J105" s="24">
        <v>0</v>
      </c>
      <c r="K105">
        <v>0</v>
      </c>
      <c r="L105">
        <v>0</v>
      </c>
    </row>
    <row r="106" spans="1:12" ht="12.75">
      <c r="A106">
        <v>1638</v>
      </c>
      <c r="B106" t="s">
        <v>191</v>
      </c>
      <c r="C106">
        <v>2021</v>
      </c>
      <c r="D106" s="24">
        <v>15714225</v>
      </c>
      <c r="E106" s="24">
        <v>10000</v>
      </c>
      <c r="F106" s="24">
        <v>0</v>
      </c>
      <c r="G106">
        <v>15724225</v>
      </c>
      <c r="H106" s="24">
        <v>4591299</v>
      </c>
      <c r="I106" s="24">
        <v>398500</v>
      </c>
      <c r="J106" s="24">
        <v>1252</v>
      </c>
      <c r="K106">
        <v>0</v>
      </c>
      <c r="L106">
        <v>0</v>
      </c>
    </row>
    <row r="107" spans="1:12" ht="12.75">
      <c r="A107">
        <v>1645</v>
      </c>
      <c r="B107" t="s">
        <v>189</v>
      </c>
      <c r="C107">
        <v>2021</v>
      </c>
      <c r="D107" s="24">
        <v>2318111</v>
      </c>
      <c r="E107" s="24">
        <v>0</v>
      </c>
      <c r="F107" s="24">
        <v>0</v>
      </c>
      <c r="G107">
        <v>2318111</v>
      </c>
      <c r="H107" s="24">
        <v>1017387</v>
      </c>
      <c r="I107" s="24">
        <v>0</v>
      </c>
      <c r="J107" s="24">
        <v>0</v>
      </c>
      <c r="K107">
        <v>0</v>
      </c>
      <c r="L107">
        <v>0</v>
      </c>
    </row>
    <row r="108" spans="1:12" ht="12.75">
      <c r="A108">
        <v>1659</v>
      </c>
      <c r="B108" t="s">
        <v>192</v>
      </c>
      <c r="C108">
        <v>2021</v>
      </c>
      <c r="D108" s="24">
        <v>6839809</v>
      </c>
      <c r="E108" s="24">
        <v>333391</v>
      </c>
      <c r="F108" s="24">
        <v>0</v>
      </c>
      <c r="G108">
        <v>7173200</v>
      </c>
      <c r="H108" s="24">
        <v>2212574</v>
      </c>
      <c r="I108" s="24">
        <v>150000</v>
      </c>
      <c r="J108" s="24">
        <v>0</v>
      </c>
      <c r="K108">
        <v>0</v>
      </c>
      <c r="L108">
        <v>0</v>
      </c>
    </row>
    <row r="109" spans="1:12" ht="12.75">
      <c r="A109">
        <v>1666</v>
      </c>
      <c r="B109" t="s">
        <v>194</v>
      </c>
      <c r="C109">
        <v>2021</v>
      </c>
      <c r="D109" s="24">
        <v>1933049</v>
      </c>
      <c r="E109" s="24">
        <v>0</v>
      </c>
      <c r="F109" s="24">
        <v>0</v>
      </c>
      <c r="G109">
        <v>1933049</v>
      </c>
      <c r="H109" s="24">
        <v>0</v>
      </c>
      <c r="I109" s="24">
        <v>25000</v>
      </c>
      <c r="J109" s="24">
        <v>0</v>
      </c>
      <c r="K109">
        <v>0</v>
      </c>
      <c r="L109">
        <v>0</v>
      </c>
    </row>
    <row r="110" spans="1:12" ht="12.75">
      <c r="A110">
        <v>1673</v>
      </c>
      <c r="B110" t="s">
        <v>696</v>
      </c>
      <c r="C110">
        <v>2021</v>
      </c>
      <c r="D110" s="24">
        <v>1447835</v>
      </c>
      <c r="E110" s="24">
        <v>218922</v>
      </c>
      <c r="F110" s="24">
        <v>0</v>
      </c>
      <c r="G110">
        <v>1666757</v>
      </c>
      <c r="H110" s="24">
        <v>376900</v>
      </c>
      <c r="I110" s="24">
        <v>20000</v>
      </c>
      <c r="J110" s="24">
        <v>0</v>
      </c>
      <c r="K110">
        <v>0</v>
      </c>
      <c r="L110">
        <v>0</v>
      </c>
    </row>
    <row r="111" spans="1:12" ht="12.75">
      <c r="A111">
        <v>1673</v>
      </c>
      <c r="B111" t="s">
        <v>409</v>
      </c>
      <c r="C111">
        <v>2021</v>
      </c>
      <c r="D111" s="24">
        <v>1447835</v>
      </c>
      <c r="E111" s="24">
        <v>218922</v>
      </c>
      <c r="F111" s="24">
        <v>0</v>
      </c>
      <c r="G111">
        <v>1666757</v>
      </c>
      <c r="H111" s="24">
        <v>376900</v>
      </c>
      <c r="I111" s="24">
        <v>20000</v>
      </c>
      <c r="J111" s="24">
        <v>0</v>
      </c>
      <c r="K111">
        <v>0</v>
      </c>
      <c r="L111">
        <v>0</v>
      </c>
    </row>
    <row r="112" spans="1:12" ht="12.75">
      <c r="A112">
        <v>1687</v>
      </c>
      <c r="B112" t="s">
        <v>195</v>
      </c>
      <c r="C112">
        <v>2021</v>
      </c>
      <c r="D112" s="24">
        <v>2214600</v>
      </c>
      <c r="E112" s="24">
        <v>0</v>
      </c>
      <c r="F112" s="24">
        <v>0</v>
      </c>
      <c r="G112">
        <v>2214600</v>
      </c>
      <c r="H112" s="24">
        <v>0</v>
      </c>
      <c r="I112" s="24">
        <v>8500</v>
      </c>
      <c r="J112" s="24">
        <v>0</v>
      </c>
      <c r="K112">
        <v>0</v>
      </c>
      <c r="L112">
        <v>0</v>
      </c>
    </row>
    <row r="113" spans="1:12" ht="12.75">
      <c r="A113">
        <v>1687</v>
      </c>
      <c r="B113" t="s">
        <v>697</v>
      </c>
      <c r="C113">
        <v>2021</v>
      </c>
      <c r="D113" s="24">
        <v>2214600</v>
      </c>
      <c r="E113" s="24">
        <v>0</v>
      </c>
      <c r="F113" s="24">
        <v>0</v>
      </c>
      <c r="G113">
        <v>2214600</v>
      </c>
      <c r="H113" s="24">
        <v>0</v>
      </c>
      <c r="I113" s="24">
        <v>8500</v>
      </c>
      <c r="J113" s="24">
        <v>0</v>
      </c>
      <c r="K113">
        <v>0</v>
      </c>
      <c r="L113">
        <v>0</v>
      </c>
    </row>
    <row r="114" spans="1:12" ht="12.75">
      <c r="A114">
        <v>1694</v>
      </c>
      <c r="B114" t="s">
        <v>196</v>
      </c>
      <c r="C114">
        <v>2021</v>
      </c>
      <c r="D114" s="24">
        <v>6480751</v>
      </c>
      <c r="E114" s="24">
        <v>0</v>
      </c>
      <c r="F114" s="24">
        <v>0</v>
      </c>
      <c r="G114">
        <v>6480751</v>
      </c>
      <c r="H114" s="24">
        <v>3232322</v>
      </c>
      <c r="I114" s="24">
        <v>0</v>
      </c>
      <c r="J114" s="24">
        <v>0</v>
      </c>
      <c r="K114">
        <v>0</v>
      </c>
      <c r="L114">
        <v>0</v>
      </c>
    </row>
    <row r="115" spans="1:12" ht="12.75">
      <c r="A115">
        <v>1729</v>
      </c>
      <c r="B115" t="s">
        <v>197</v>
      </c>
      <c r="C115">
        <v>2021</v>
      </c>
      <c r="D115" s="24">
        <v>2225906</v>
      </c>
      <c r="E115" s="24">
        <v>0</v>
      </c>
      <c r="F115" s="24">
        <v>0</v>
      </c>
      <c r="G115">
        <v>2225906</v>
      </c>
      <c r="H115" s="24">
        <v>1621945</v>
      </c>
      <c r="I115" s="24">
        <v>0</v>
      </c>
      <c r="J115" s="24">
        <v>0</v>
      </c>
      <c r="K115">
        <v>0</v>
      </c>
      <c r="L115">
        <v>0</v>
      </c>
    </row>
    <row r="116" spans="1:12" ht="12.75">
      <c r="A116">
        <v>1736</v>
      </c>
      <c r="B116" t="s">
        <v>198</v>
      </c>
      <c r="C116">
        <v>2021</v>
      </c>
      <c r="D116" s="24">
        <v>1812297</v>
      </c>
      <c r="E116" s="24">
        <v>0</v>
      </c>
      <c r="F116" s="24">
        <v>0</v>
      </c>
      <c r="G116">
        <v>1812297</v>
      </c>
      <c r="H116" s="24">
        <v>563793</v>
      </c>
      <c r="I116" s="24">
        <v>50000</v>
      </c>
      <c r="J116" s="24">
        <v>0</v>
      </c>
      <c r="K116">
        <v>0</v>
      </c>
      <c r="L116">
        <v>0</v>
      </c>
    </row>
    <row r="117" spans="1:12" ht="12.75">
      <c r="A117">
        <v>1813</v>
      </c>
      <c r="B117" t="s">
        <v>199</v>
      </c>
      <c r="C117">
        <v>2021</v>
      </c>
      <c r="D117" s="24">
        <v>2141852</v>
      </c>
      <c r="E117" s="24">
        <v>35000</v>
      </c>
      <c r="F117" s="24">
        <v>0</v>
      </c>
      <c r="G117">
        <v>2176852</v>
      </c>
      <c r="H117" s="24">
        <v>777019</v>
      </c>
      <c r="I117" s="24">
        <v>0</v>
      </c>
      <c r="J117" s="24">
        <v>0</v>
      </c>
      <c r="K117">
        <v>0</v>
      </c>
      <c r="L117">
        <v>0</v>
      </c>
    </row>
    <row r="118" spans="1:12" ht="12.75">
      <c r="A118">
        <v>1848</v>
      </c>
      <c r="B118" t="s">
        <v>265</v>
      </c>
      <c r="C118">
        <v>2021</v>
      </c>
      <c r="D118" s="24">
        <v>6550000</v>
      </c>
      <c r="E118" s="24">
        <v>0</v>
      </c>
      <c r="F118" s="24">
        <v>0</v>
      </c>
      <c r="G118">
        <v>6550000</v>
      </c>
      <c r="H118" s="24">
        <v>0</v>
      </c>
      <c r="I118" s="24">
        <v>100000</v>
      </c>
      <c r="J118" s="24">
        <v>0</v>
      </c>
      <c r="K118">
        <v>0</v>
      </c>
      <c r="L118">
        <v>0</v>
      </c>
    </row>
    <row r="119" spans="1:12" ht="12.75">
      <c r="A119">
        <v>1855</v>
      </c>
      <c r="B119" t="s">
        <v>201</v>
      </c>
      <c r="C119">
        <v>2021</v>
      </c>
      <c r="D119" s="24">
        <v>5697056</v>
      </c>
      <c r="E119" s="24">
        <v>0</v>
      </c>
      <c r="F119" s="24">
        <v>0</v>
      </c>
      <c r="G119">
        <v>5697056</v>
      </c>
      <c r="H119" s="24">
        <v>831583</v>
      </c>
      <c r="I119" s="24">
        <v>12500</v>
      </c>
      <c r="J119" s="24">
        <v>0</v>
      </c>
      <c r="K119">
        <v>0</v>
      </c>
      <c r="L119">
        <v>0</v>
      </c>
    </row>
    <row r="120" spans="1:12" ht="12.75">
      <c r="A120">
        <v>1862</v>
      </c>
      <c r="B120" t="s">
        <v>202</v>
      </c>
      <c r="C120">
        <v>2021</v>
      </c>
      <c r="D120" s="24">
        <v>26251340</v>
      </c>
      <c r="E120" s="24">
        <v>842040</v>
      </c>
      <c r="F120" s="24">
        <v>0</v>
      </c>
      <c r="G120">
        <v>27093380</v>
      </c>
      <c r="H120" s="24">
        <v>5585465</v>
      </c>
      <c r="I120" s="24">
        <v>1554588</v>
      </c>
      <c r="J120" s="24">
        <v>6390</v>
      </c>
      <c r="K120">
        <v>0</v>
      </c>
      <c r="L120">
        <v>0</v>
      </c>
    </row>
    <row r="121" spans="1:12" ht="12.75">
      <c r="A121">
        <v>1870</v>
      </c>
      <c r="B121" t="s">
        <v>203</v>
      </c>
      <c r="C121">
        <v>2021</v>
      </c>
      <c r="D121" s="24">
        <v>2610542</v>
      </c>
      <c r="E121" s="24">
        <v>400060</v>
      </c>
      <c r="F121" s="24">
        <v>0</v>
      </c>
      <c r="G121">
        <v>3010602</v>
      </c>
      <c r="H121" s="24">
        <v>0</v>
      </c>
      <c r="I121" s="24">
        <v>230000</v>
      </c>
      <c r="J121" s="24">
        <v>0</v>
      </c>
      <c r="K121">
        <v>0</v>
      </c>
      <c r="L121">
        <v>0</v>
      </c>
    </row>
    <row r="122" spans="1:12" ht="12.75">
      <c r="A122">
        <v>1883</v>
      </c>
      <c r="B122" t="s">
        <v>204</v>
      </c>
      <c r="C122">
        <v>2021</v>
      </c>
      <c r="D122" s="24">
        <v>18061050</v>
      </c>
      <c r="E122" s="24">
        <v>0</v>
      </c>
      <c r="F122" s="24">
        <v>0</v>
      </c>
      <c r="G122">
        <v>18061050</v>
      </c>
      <c r="H122" s="24">
        <v>40602</v>
      </c>
      <c r="I122" s="24">
        <v>0</v>
      </c>
      <c r="J122" s="24">
        <v>0</v>
      </c>
      <c r="K122">
        <v>0</v>
      </c>
      <c r="L122">
        <v>0</v>
      </c>
    </row>
    <row r="123" spans="1:12" ht="12.75">
      <c r="A123">
        <v>1890</v>
      </c>
      <c r="B123" t="s">
        <v>205</v>
      </c>
      <c r="C123">
        <v>2021</v>
      </c>
      <c r="D123" s="24">
        <v>11378701</v>
      </c>
      <c r="E123" s="24">
        <v>0</v>
      </c>
      <c r="F123" s="24">
        <v>0</v>
      </c>
      <c r="G123">
        <v>11378701</v>
      </c>
      <c r="H123" s="24">
        <v>360000</v>
      </c>
      <c r="I123" s="24">
        <v>0</v>
      </c>
      <c r="J123" s="24">
        <v>2354</v>
      </c>
      <c r="K123">
        <v>0</v>
      </c>
      <c r="L123">
        <v>0</v>
      </c>
    </row>
    <row r="124" spans="1:12" ht="12.75">
      <c r="A124">
        <v>1897</v>
      </c>
      <c r="B124" t="s">
        <v>289</v>
      </c>
      <c r="C124">
        <v>2021</v>
      </c>
      <c r="D124" s="24">
        <v>6801214</v>
      </c>
      <c r="E124" s="24">
        <v>87339</v>
      </c>
      <c r="F124" s="24">
        <v>0</v>
      </c>
      <c r="G124">
        <v>6888553</v>
      </c>
      <c r="H124" s="24">
        <v>1314346</v>
      </c>
      <c r="I124" s="24">
        <v>69840</v>
      </c>
      <c r="J124" s="24">
        <v>0</v>
      </c>
      <c r="K124">
        <v>0</v>
      </c>
      <c r="L124">
        <v>0</v>
      </c>
    </row>
    <row r="125" spans="1:12" ht="12.75">
      <c r="A125">
        <v>1900</v>
      </c>
      <c r="B125" t="s">
        <v>206</v>
      </c>
      <c r="C125">
        <v>2021</v>
      </c>
      <c r="D125" s="24">
        <v>28641540</v>
      </c>
      <c r="E125" s="24">
        <v>0</v>
      </c>
      <c r="F125" s="24">
        <v>0</v>
      </c>
      <c r="G125">
        <v>28641540</v>
      </c>
      <c r="H125" s="24">
        <v>5447010</v>
      </c>
      <c r="I125" s="24">
        <v>626276</v>
      </c>
      <c r="J125" s="24">
        <v>0</v>
      </c>
      <c r="K125">
        <v>0</v>
      </c>
      <c r="L125">
        <v>0</v>
      </c>
    </row>
    <row r="126" spans="1:12" ht="12.75">
      <c r="A126">
        <v>1939</v>
      </c>
      <c r="B126" t="s">
        <v>207</v>
      </c>
      <c r="C126">
        <v>2021</v>
      </c>
      <c r="D126" s="24">
        <v>2310878</v>
      </c>
      <c r="E126" s="24">
        <v>342541</v>
      </c>
      <c r="F126" s="24">
        <v>0</v>
      </c>
      <c r="G126">
        <v>2653419</v>
      </c>
      <c r="H126" s="24">
        <v>630000</v>
      </c>
      <c r="I126" s="24">
        <v>179705</v>
      </c>
      <c r="J126" s="24">
        <v>0</v>
      </c>
      <c r="K126">
        <v>0</v>
      </c>
      <c r="L126">
        <v>0</v>
      </c>
    </row>
    <row r="127" spans="1:12" ht="12.75">
      <c r="A127">
        <v>1945</v>
      </c>
      <c r="B127" t="s">
        <v>345</v>
      </c>
      <c r="C127">
        <v>2021</v>
      </c>
      <c r="D127" s="24">
        <v>5446637</v>
      </c>
      <c r="E127" s="24">
        <v>207296</v>
      </c>
      <c r="F127" s="24">
        <v>0</v>
      </c>
      <c r="G127">
        <v>5653933</v>
      </c>
      <c r="H127" s="24">
        <v>1457193</v>
      </c>
      <c r="I127" s="24">
        <v>67955</v>
      </c>
      <c r="J127" s="24">
        <v>0</v>
      </c>
      <c r="K127">
        <v>0</v>
      </c>
      <c r="L127">
        <v>0</v>
      </c>
    </row>
    <row r="128" spans="1:12" ht="12.75">
      <c r="A128">
        <v>1953</v>
      </c>
      <c r="B128" t="s">
        <v>208</v>
      </c>
      <c r="C128">
        <v>2021</v>
      </c>
      <c r="D128" s="24">
        <v>6945038</v>
      </c>
      <c r="E128" s="24">
        <v>180000</v>
      </c>
      <c r="F128" s="24">
        <v>0</v>
      </c>
      <c r="G128">
        <v>7125038</v>
      </c>
      <c r="H128" s="24">
        <v>0</v>
      </c>
      <c r="I128" s="24">
        <v>0</v>
      </c>
      <c r="J128" s="24">
        <v>0</v>
      </c>
      <c r="K128">
        <v>0</v>
      </c>
      <c r="L128">
        <v>0</v>
      </c>
    </row>
    <row r="129" spans="1:12" ht="12.75">
      <c r="A129">
        <v>2009</v>
      </c>
      <c r="B129" t="s">
        <v>698</v>
      </c>
      <c r="C129">
        <v>2021</v>
      </c>
      <c r="D129" s="24">
        <v>5850687</v>
      </c>
      <c r="E129" s="24">
        <v>629148</v>
      </c>
      <c r="F129" s="24">
        <v>0</v>
      </c>
      <c r="G129">
        <v>6479835</v>
      </c>
      <c r="H129" s="24">
        <v>1495291</v>
      </c>
      <c r="I129" s="24">
        <v>0</v>
      </c>
      <c r="J129" s="24">
        <v>0</v>
      </c>
      <c r="K129">
        <v>0</v>
      </c>
      <c r="L129">
        <v>0</v>
      </c>
    </row>
    <row r="130" spans="1:12" ht="12.75">
      <c r="A130">
        <v>2009</v>
      </c>
      <c r="B130" t="s">
        <v>210</v>
      </c>
      <c r="C130">
        <v>2021</v>
      </c>
      <c r="D130" s="24">
        <v>5850687</v>
      </c>
      <c r="E130" s="24">
        <v>629148</v>
      </c>
      <c r="F130" s="24">
        <v>0</v>
      </c>
      <c r="G130">
        <v>6479835</v>
      </c>
      <c r="H130" s="24">
        <v>1495291</v>
      </c>
      <c r="I130" s="24">
        <v>0</v>
      </c>
      <c r="J130" s="24">
        <v>0</v>
      </c>
      <c r="K130">
        <v>0</v>
      </c>
      <c r="L130">
        <v>0</v>
      </c>
    </row>
    <row r="131" spans="1:12" ht="12.75">
      <c r="A131">
        <v>2016</v>
      </c>
      <c r="B131" t="s">
        <v>341</v>
      </c>
      <c r="C131">
        <v>2021</v>
      </c>
      <c r="D131" s="24">
        <v>1554799</v>
      </c>
      <c r="E131" s="24">
        <v>110769</v>
      </c>
      <c r="F131" s="24">
        <v>0</v>
      </c>
      <c r="G131">
        <v>1665568</v>
      </c>
      <c r="H131" s="24">
        <v>0</v>
      </c>
      <c r="I131" s="24">
        <v>40000</v>
      </c>
      <c r="J131" s="24">
        <v>0</v>
      </c>
      <c r="K131">
        <v>0</v>
      </c>
      <c r="L131">
        <v>0</v>
      </c>
    </row>
    <row r="132" spans="1:12" ht="12.75">
      <c r="A132">
        <v>2044</v>
      </c>
      <c r="B132" t="s">
        <v>211</v>
      </c>
      <c r="C132">
        <v>2021</v>
      </c>
      <c r="D132" s="24">
        <v>1884949</v>
      </c>
      <c r="E132" s="24">
        <v>0</v>
      </c>
      <c r="F132" s="24">
        <v>0</v>
      </c>
      <c r="G132">
        <v>1884949</v>
      </c>
      <c r="H132" s="24">
        <v>310750</v>
      </c>
      <c r="I132" s="24">
        <v>17000</v>
      </c>
      <c r="J132" s="24">
        <v>0</v>
      </c>
      <c r="K132">
        <v>0</v>
      </c>
      <c r="L132">
        <v>0</v>
      </c>
    </row>
    <row r="133" spans="1:12" ht="12.75">
      <c r="A133">
        <v>2051</v>
      </c>
      <c r="B133" t="s">
        <v>212</v>
      </c>
      <c r="C133">
        <v>2021</v>
      </c>
      <c r="D133" s="24">
        <v>1954049</v>
      </c>
      <c r="E133" s="24">
        <v>132940</v>
      </c>
      <c r="F133" s="24">
        <v>0</v>
      </c>
      <c r="G133">
        <v>2086989</v>
      </c>
      <c r="H133" s="24">
        <v>1233000</v>
      </c>
      <c r="I133" s="24">
        <v>55000</v>
      </c>
      <c r="J133" s="24">
        <v>0</v>
      </c>
      <c r="K133">
        <v>0</v>
      </c>
      <c r="L133">
        <v>0</v>
      </c>
    </row>
    <row r="134" spans="1:12" ht="12.75">
      <c r="A134">
        <v>2058</v>
      </c>
      <c r="B134" t="s">
        <v>213</v>
      </c>
      <c r="C134">
        <v>2021</v>
      </c>
      <c r="D134" s="24">
        <v>30258287</v>
      </c>
      <c r="E134" s="24">
        <v>757326</v>
      </c>
      <c r="F134" s="24">
        <v>0</v>
      </c>
      <c r="G134">
        <v>31015613</v>
      </c>
      <c r="H134" s="24">
        <v>6470513</v>
      </c>
      <c r="I134" s="24">
        <v>150000</v>
      </c>
      <c r="J134" s="24">
        <v>26000</v>
      </c>
      <c r="K134">
        <v>0</v>
      </c>
      <c r="L134">
        <v>0</v>
      </c>
    </row>
    <row r="135" spans="1:12" ht="12.75">
      <c r="A135">
        <v>2114</v>
      </c>
      <c r="B135" t="s">
        <v>214</v>
      </c>
      <c r="C135">
        <v>2021</v>
      </c>
      <c r="D135" s="24">
        <v>11405438</v>
      </c>
      <c r="E135" s="24">
        <v>0</v>
      </c>
      <c r="F135" s="24">
        <v>0</v>
      </c>
      <c r="G135">
        <v>11405438</v>
      </c>
      <c r="H135" s="24">
        <v>977400</v>
      </c>
      <c r="I135" s="24">
        <v>0</v>
      </c>
      <c r="J135" s="24">
        <v>0</v>
      </c>
      <c r="K135">
        <v>0</v>
      </c>
      <c r="L135">
        <v>0</v>
      </c>
    </row>
    <row r="136" spans="1:12" ht="12.75">
      <c r="A136">
        <v>2128</v>
      </c>
      <c r="B136" t="s">
        <v>215</v>
      </c>
      <c r="C136">
        <v>2021</v>
      </c>
      <c r="D136" s="24">
        <v>2407114</v>
      </c>
      <c r="E136" s="24">
        <v>754792</v>
      </c>
      <c r="F136" s="24">
        <v>0</v>
      </c>
      <c r="G136">
        <v>3161906</v>
      </c>
      <c r="H136" s="24">
        <v>0</v>
      </c>
      <c r="I136" s="24">
        <v>45000</v>
      </c>
      <c r="J136" s="24">
        <v>0</v>
      </c>
      <c r="K136">
        <v>0</v>
      </c>
      <c r="L136">
        <v>0</v>
      </c>
    </row>
    <row r="137" spans="1:12" ht="12.75">
      <c r="A137">
        <v>2135</v>
      </c>
      <c r="B137" t="s">
        <v>216</v>
      </c>
      <c r="C137">
        <v>2021</v>
      </c>
      <c r="D137" s="24">
        <v>2621670</v>
      </c>
      <c r="E137" s="24">
        <v>130828</v>
      </c>
      <c r="F137" s="24">
        <v>0</v>
      </c>
      <c r="G137">
        <v>2752498</v>
      </c>
      <c r="H137" s="24">
        <v>0</v>
      </c>
      <c r="I137" s="24">
        <v>25000</v>
      </c>
      <c r="J137" s="24">
        <v>0</v>
      </c>
      <c r="K137">
        <v>0</v>
      </c>
      <c r="L137">
        <v>0</v>
      </c>
    </row>
    <row r="138" spans="1:12" ht="12.75">
      <c r="A138">
        <v>2142</v>
      </c>
      <c r="B138" t="s">
        <v>217</v>
      </c>
      <c r="C138">
        <v>2021</v>
      </c>
      <c r="D138" s="24">
        <v>1414280</v>
      </c>
      <c r="E138" s="24">
        <v>0</v>
      </c>
      <c r="F138" s="24">
        <v>0</v>
      </c>
      <c r="G138">
        <v>1414280</v>
      </c>
      <c r="H138" s="24">
        <v>0</v>
      </c>
      <c r="I138" s="24">
        <v>0</v>
      </c>
      <c r="J138" s="24">
        <v>0</v>
      </c>
      <c r="K138">
        <v>0</v>
      </c>
      <c r="L138">
        <v>0</v>
      </c>
    </row>
    <row r="139" spans="1:12" ht="12.75">
      <c r="A139">
        <v>2177</v>
      </c>
      <c r="B139" t="s">
        <v>338</v>
      </c>
      <c r="C139">
        <v>2021</v>
      </c>
      <c r="D139" s="24">
        <v>18135265</v>
      </c>
      <c r="E139" s="24">
        <v>1115447</v>
      </c>
      <c r="F139" s="24">
        <v>0</v>
      </c>
      <c r="G139">
        <v>19250712</v>
      </c>
      <c r="H139" s="24">
        <v>0</v>
      </c>
      <c r="I139" s="24">
        <v>342000</v>
      </c>
      <c r="J139" s="24">
        <v>403</v>
      </c>
      <c r="K139">
        <v>0</v>
      </c>
      <c r="L139">
        <v>0</v>
      </c>
    </row>
    <row r="140" spans="1:12" ht="12.75">
      <c r="A140">
        <v>2184</v>
      </c>
      <c r="B140" t="s">
        <v>218</v>
      </c>
      <c r="C140">
        <v>2021</v>
      </c>
      <c r="D140" s="24">
        <v>12980980</v>
      </c>
      <c r="E140" s="24">
        <v>256061</v>
      </c>
      <c r="F140" s="24">
        <v>0</v>
      </c>
      <c r="G140">
        <v>13237041</v>
      </c>
      <c r="H140" s="24">
        <v>0</v>
      </c>
      <c r="I140" s="24">
        <v>564755</v>
      </c>
      <c r="J140" s="24">
        <v>0</v>
      </c>
      <c r="K140">
        <v>0</v>
      </c>
      <c r="L140">
        <v>0</v>
      </c>
    </row>
    <row r="141" spans="1:12" ht="12.75">
      <c r="A141">
        <v>2198</v>
      </c>
      <c r="B141" t="s">
        <v>219</v>
      </c>
      <c r="C141">
        <v>2021</v>
      </c>
      <c r="D141" s="24">
        <v>1681298</v>
      </c>
      <c r="E141" s="24">
        <v>0</v>
      </c>
      <c r="F141" s="24">
        <v>0</v>
      </c>
      <c r="G141">
        <v>1681298</v>
      </c>
      <c r="H141" s="24">
        <v>654138</v>
      </c>
      <c r="I141" s="24">
        <v>500000</v>
      </c>
      <c r="J141" s="24">
        <v>0</v>
      </c>
      <c r="K141">
        <v>0</v>
      </c>
      <c r="L141">
        <v>0</v>
      </c>
    </row>
    <row r="142" spans="1:12" ht="12.75">
      <c r="A142">
        <v>2212</v>
      </c>
      <c r="B142" t="s">
        <v>221</v>
      </c>
      <c r="C142">
        <v>2021</v>
      </c>
      <c r="D142" s="24">
        <v>1992292</v>
      </c>
      <c r="E142" s="24">
        <v>0</v>
      </c>
      <c r="F142" s="24">
        <v>0</v>
      </c>
      <c r="G142">
        <v>1992292</v>
      </c>
      <c r="H142" s="24">
        <v>0</v>
      </c>
      <c r="I142" s="24">
        <v>0</v>
      </c>
      <c r="J142" s="24">
        <v>0</v>
      </c>
      <c r="K142">
        <v>0</v>
      </c>
      <c r="L142">
        <v>0</v>
      </c>
    </row>
    <row r="143" spans="1:12" ht="12.75">
      <c r="A143">
        <v>2217</v>
      </c>
      <c r="B143" t="s">
        <v>222</v>
      </c>
      <c r="C143">
        <v>2021</v>
      </c>
      <c r="D143" s="24">
        <v>14876771</v>
      </c>
      <c r="E143" s="24">
        <v>495995</v>
      </c>
      <c r="F143" s="24">
        <v>100</v>
      </c>
      <c r="G143">
        <v>15372866</v>
      </c>
      <c r="H143" s="24">
        <v>3401272</v>
      </c>
      <c r="I143" s="24">
        <v>0</v>
      </c>
      <c r="J143" s="24">
        <v>0</v>
      </c>
      <c r="K143">
        <v>0</v>
      </c>
      <c r="L143">
        <v>0</v>
      </c>
    </row>
    <row r="144" spans="1:12" ht="12.75">
      <c r="A144">
        <v>2226</v>
      </c>
      <c r="B144" t="s">
        <v>223</v>
      </c>
      <c r="C144">
        <v>2021</v>
      </c>
      <c r="D144" s="24">
        <v>892201</v>
      </c>
      <c r="E144" s="24">
        <v>0</v>
      </c>
      <c r="F144" s="24">
        <v>0</v>
      </c>
      <c r="G144">
        <v>892201</v>
      </c>
      <c r="H144" s="24">
        <v>212090</v>
      </c>
      <c r="I144" s="24">
        <v>30000</v>
      </c>
      <c r="J144" s="24">
        <v>0</v>
      </c>
      <c r="K144">
        <v>0</v>
      </c>
      <c r="L144">
        <v>0</v>
      </c>
    </row>
    <row r="145" spans="1:12" ht="12.75">
      <c r="A145">
        <v>2233</v>
      </c>
      <c r="B145" t="s">
        <v>224</v>
      </c>
      <c r="C145">
        <v>2021</v>
      </c>
      <c r="D145" s="24">
        <v>3351478</v>
      </c>
      <c r="E145" s="24">
        <v>0</v>
      </c>
      <c r="F145" s="24">
        <v>0</v>
      </c>
      <c r="G145">
        <v>3351478</v>
      </c>
      <c r="H145" s="24">
        <v>0</v>
      </c>
      <c r="I145" s="24">
        <v>66501</v>
      </c>
      <c r="J145" s="24">
        <v>0</v>
      </c>
      <c r="K145">
        <v>0</v>
      </c>
      <c r="L145">
        <v>0</v>
      </c>
    </row>
    <row r="146" spans="1:12" ht="12.75">
      <c r="A146">
        <v>2240</v>
      </c>
      <c r="B146" t="s">
        <v>126</v>
      </c>
      <c r="C146">
        <v>2021</v>
      </c>
      <c r="D146" s="24">
        <v>1242128</v>
      </c>
      <c r="E146" s="24">
        <v>78285</v>
      </c>
      <c r="F146" s="24">
        <v>0</v>
      </c>
      <c r="G146">
        <v>1320413</v>
      </c>
      <c r="H146" s="24">
        <v>100000</v>
      </c>
      <c r="I146" s="24">
        <v>0</v>
      </c>
      <c r="J146" s="24">
        <v>0</v>
      </c>
      <c r="K146">
        <v>0</v>
      </c>
      <c r="L146">
        <v>0</v>
      </c>
    </row>
    <row r="147" spans="1:12" ht="12.75">
      <c r="A147">
        <v>2289</v>
      </c>
      <c r="B147" t="s">
        <v>225</v>
      </c>
      <c r="C147">
        <v>2021</v>
      </c>
      <c r="D147" s="24">
        <v>72110491</v>
      </c>
      <c r="E147" s="24">
        <v>0</v>
      </c>
      <c r="F147" s="24">
        <v>0</v>
      </c>
      <c r="G147">
        <v>72110491</v>
      </c>
      <c r="H147" s="24">
        <v>20700000</v>
      </c>
      <c r="I147" s="24">
        <v>2764368</v>
      </c>
      <c r="J147" s="24">
        <v>0</v>
      </c>
      <c r="K147">
        <v>0</v>
      </c>
      <c r="L147">
        <v>0</v>
      </c>
    </row>
    <row r="148" spans="1:12" ht="12.75">
      <c r="A148">
        <v>2296</v>
      </c>
      <c r="B148" t="s">
        <v>227</v>
      </c>
      <c r="C148">
        <v>2021</v>
      </c>
      <c r="D148" s="24">
        <v>11268646</v>
      </c>
      <c r="E148" s="24">
        <v>678898</v>
      </c>
      <c r="F148" s="24">
        <v>0</v>
      </c>
      <c r="G148">
        <v>11947544</v>
      </c>
      <c r="H148" s="24">
        <v>2981471</v>
      </c>
      <c r="I148" s="24">
        <v>741068</v>
      </c>
      <c r="J148" s="24">
        <v>0</v>
      </c>
      <c r="K148">
        <v>0</v>
      </c>
      <c r="L148">
        <v>0</v>
      </c>
    </row>
    <row r="149" spans="1:12" ht="12.75">
      <c r="A149">
        <v>2303</v>
      </c>
      <c r="B149" t="s">
        <v>228</v>
      </c>
      <c r="C149">
        <v>2021</v>
      </c>
      <c r="D149" s="24">
        <v>15095526</v>
      </c>
      <c r="E149" s="24">
        <v>862374</v>
      </c>
      <c r="F149" s="24">
        <v>0</v>
      </c>
      <c r="G149">
        <v>15957900</v>
      </c>
      <c r="H149" s="24">
        <v>4395498</v>
      </c>
      <c r="I149" s="24">
        <v>200000</v>
      </c>
      <c r="J149" s="24">
        <v>805</v>
      </c>
      <c r="K149">
        <v>0</v>
      </c>
      <c r="L149">
        <v>0</v>
      </c>
    </row>
    <row r="150" spans="1:12" ht="12.75">
      <c r="A150">
        <v>2310</v>
      </c>
      <c r="B150" t="s">
        <v>226</v>
      </c>
      <c r="C150">
        <v>2021</v>
      </c>
      <c r="D150" s="24">
        <v>4160990</v>
      </c>
      <c r="E150" s="24">
        <v>285858</v>
      </c>
      <c r="F150" s="24">
        <v>0</v>
      </c>
      <c r="G150">
        <v>4446848</v>
      </c>
      <c r="H150" s="24">
        <v>0</v>
      </c>
      <c r="I150" s="24">
        <v>93500</v>
      </c>
      <c r="J150" s="24">
        <v>0</v>
      </c>
      <c r="K150">
        <v>0</v>
      </c>
      <c r="L150">
        <v>0</v>
      </c>
    </row>
    <row r="151" spans="1:12" ht="12.75">
      <c r="A151">
        <v>2394</v>
      </c>
      <c r="B151" t="s">
        <v>229</v>
      </c>
      <c r="C151">
        <v>2021</v>
      </c>
      <c r="D151" s="24">
        <v>2389222</v>
      </c>
      <c r="E151" s="24">
        <v>0</v>
      </c>
      <c r="F151" s="24">
        <v>0</v>
      </c>
      <c r="G151">
        <v>2389222</v>
      </c>
      <c r="H151" s="24">
        <v>0</v>
      </c>
      <c r="I151" s="24">
        <v>15000</v>
      </c>
      <c r="J151" s="24">
        <v>0</v>
      </c>
      <c r="K151">
        <v>0</v>
      </c>
      <c r="L151">
        <v>0</v>
      </c>
    </row>
    <row r="152" spans="1:12" ht="12.75">
      <c r="A152">
        <v>2415</v>
      </c>
      <c r="B152" t="s">
        <v>230</v>
      </c>
      <c r="C152">
        <v>2021</v>
      </c>
      <c r="D152" s="24">
        <v>1732389</v>
      </c>
      <c r="E152" s="24">
        <v>0</v>
      </c>
      <c r="F152" s="24">
        <v>0</v>
      </c>
      <c r="G152">
        <v>1732389</v>
      </c>
      <c r="H152" s="24">
        <v>175000</v>
      </c>
      <c r="I152" s="24">
        <v>0</v>
      </c>
      <c r="J152" s="24">
        <v>0</v>
      </c>
      <c r="K152">
        <v>0</v>
      </c>
      <c r="L152">
        <v>0</v>
      </c>
    </row>
    <row r="153" spans="1:12" ht="12.75">
      <c r="A153">
        <v>2420</v>
      </c>
      <c r="B153" t="s">
        <v>231</v>
      </c>
      <c r="C153">
        <v>2021</v>
      </c>
      <c r="D153" s="24">
        <v>29288143</v>
      </c>
      <c r="E153" s="24">
        <v>0</v>
      </c>
      <c r="F153" s="24">
        <v>0</v>
      </c>
      <c r="G153">
        <v>29288143</v>
      </c>
      <c r="H153" s="24">
        <v>3885944</v>
      </c>
      <c r="I153" s="24">
        <v>31000</v>
      </c>
      <c r="J153" s="24">
        <v>0</v>
      </c>
      <c r="K153">
        <v>0</v>
      </c>
      <c r="L153">
        <v>0</v>
      </c>
    </row>
    <row r="154" spans="1:12" ht="12.75">
      <c r="A154">
        <v>2422</v>
      </c>
      <c r="B154" t="s">
        <v>411</v>
      </c>
      <c r="C154">
        <v>2021</v>
      </c>
      <c r="D154" s="24">
        <v>3915430</v>
      </c>
      <c r="E154" s="24">
        <v>644038</v>
      </c>
      <c r="F154" s="24">
        <v>0</v>
      </c>
      <c r="G154">
        <v>4559468</v>
      </c>
      <c r="H154" s="24">
        <v>3779930</v>
      </c>
      <c r="I154" s="24">
        <v>70000</v>
      </c>
      <c r="J154" s="24">
        <v>0</v>
      </c>
      <c r="K154">
        <v>0</v>
      </c>
      <c r="L154">
        <v>0</v>
      </c>
    </row>
    <row r="155" spans="1:12" ht="12.75">
      <c r="A155">
        <v>2436</v>
      </c>
      <c r="B155" t="s">
        <v>233</v>
      </c>
      <c r="C155">
        <v>2021</v>
      </c>
      <c r="D155" s="24">
        <v>10671902</v>
      </c>
      <c r="E155" s="24">
        <v>617414</v>
      </c>
      <c r="F155" s="24">
        <v>0</v>
      </c>
      <c r="G155">
        <v>11289316</v>
      </c>
      <c r="H155" s="24">
        <v>0</v>
      </c>
      <c r="I155" s="24">
        <v>0</v>
      </c>
      <c r="J155" s="24">
        <v>1663</v>
      </c>
      <c r="K155">
        <v>0</v>
      </c>
      <c r="L155">
        <v>0</v>
      </c>
    </row>
    <row r="156" spans="1:12" ht="12.75">
      <c r="A156">
        <v>2443</v>
      </c>
      <c r="B156" t="s">
        <v>232</v>
      </c>
      <c r="C156">
        <v>2021</v>
      </c>
      <c r="D156" s="24">
        <v>8460549</v>
      </c>
      <c r="E156" s="24">
        <v>878575</v>
      </c>
      <c r="F156" s="24">
        <v>0</v>
      </c>
      <c r="G156">
        <v>9339124</v>
      </c>
      <c r="H156" s="24">
        <v>1035000</v>
      </c>
      <c r="I156" s="24">
        <v>310094</v>
      </c>
      <c r="J156" s="24">
        <v>0</v>
      </c>
      <c r="K156">
        <v>0</v>
      </c>
      <c r="L156">
        <v>0</v>
      </c>
    </row>
    <row r="157" spans="1:12" ht="12.75">
      <c r="A157">
        <v>2450</v>
      </c>
      <c r="B157" t="s">
        <v>104</v>
      </c>
      <c r="C157">
        <v>2021</v>
      </c>
      <c r="D157" s="24">
        <v>17963348</v>
      </c>
      <c r="E157" s="24">
        <v>117090</v>
      </c>
      <c r="F157" s="24">
        <v>300000</v>
      </c>
      <c r="G157">
        <v>18380438</v>
      </c>
      <c r="H157" s="24">
        <v>0</v>
      </c>
      <c r="I157" s="24">
        <v>0</v>
      </c>
      <c r="J157" s="24">
        <v>0</v>
      </c>
      <c r="K157">
        <v>0</v>
      </c>
      <c r="L157">
        <v>0</v>
      </c>
    </row>
    <row r="158" spans="1:12" ht="12.75">
      <c r="A158">
        <v>2460</v>
      </c>
      <c r="B158" t="s">
        <v>234</v>
      </c>
      <c r="C158">
        <v>2021</v>
      </c>
      <c r="D158" s="24">
        <v>7388249</v>
      </c>
      <c r="E158" s="24">
        <v>0</v>
      </c>
      <c r="F158" s="24">
        <v>0</v>
      </c>
      <c r="G158">
        <v>7388249</v>
      </c>
      <c r="H158" s="24">
        <v>0</v>
      </c>
      <c r="I158" s="24">
        <v>350000</v>
      </c>
      <c r="J158" s="24">
        <v>0</v>
      </c>
      <c r="K158">
        <v>0</v>
      </c>
      <c r="L158">
        <v>0</v>
      </c>
    </row>
    <row r="159" spans="1:12" ht="12.75">
      <c r="A159">
        <v>2478</v>
      </c>
      <c r="B159" t="s">
        <v>235</v>
      </c>
      <c r="C159">
        <v>2021</v>
      </c>
      <c r="D159" s="24">
        <v>17977202</v>
      </c>
      <c r="E159" s="24">
        <v>1433250</v>
      </c>
      <c r="F159" s="24">
        <v>0</v>
      </c>
      <c r="G159">
        <v>19410452</v>
      </c>
      <c r="H159" s="24">
        <v>0</v>
      </c>
      <c r="I159" s="24">
        <v>75000</v>
      </c>
      <c r="J159" s="24">
        <v>0</v>
      </c>
      <c r="K159">
        <v>0</v>
      </c>
      <c r="L159">
        <v>0</v>
      </c>
    </row>
    <row r="160" spans="1:12" ht="12.75">
      <c r="A160">
        <v>2485</v>
      </c>
      <c r="B160" t="s">
        <v>434</v>
      </c>
      <c r="C160">
        <v>2021</v>
      </c>
      <c r="D160" s="24">
        <v>1780853</v>
      </c>
      <c r="E160" s="24">
        <v>106700</v>
      </c>
      <c r="F160" s="24">
        <v>0</v>
      </c>
      <c r="G160">
        <v>1887553</v>
      </c>
      <c r="H160" s="24">
        <v>1636700</v>
      </c>
      <c r="I160" s="24">
        <v>35000</v>
      </c>
      <c r="J160" s="24">
        <v>0</v>
      </c>
      <c r="K160">
        <v>0</v>
      </c>
      <c r="L160">
        <v>0</v>
      </c>
    </row>
    <row r="161" spans="1:12" ht="12.75">
      <c r="A161">
        <v>2525</v>
      </c>
      <c r="B161" t="s">
        <v>647</v>
      </c>
      <c r="C161">
        <v>2021</v>
      </c>
      <c r="D161" s="24">
        <v>2636501</v>
      </c>
      <c r="E161" s="24">
        <v>0</v>
      </c>
      <c r="F161" s="24">
        <v>0</v>
      </c>
      <c r="G161">
        <v>2636501</v>
      </c>
      <c r="H161" s="24">
        <v>0</v>
      </c>
      <c r="I161" s="24">
        <v>0</v>
      </c>
      <c r="J161" s="24">
        <v>0</v>
      </c>
      <c r="K161">
        <v>0</v>
      </c>
      <c r="L161">
        <v>0</v>
      </c>
    </row>
    <row r="162" spans="1:12" ht="12.75">
      <c r="A162">
        <v>2527</v>
      </c>
      <c r="B162" t="s">
        <v>237</v>
      </c>
      <c r="C162">
        <v>2021</v>
      </c>
      <c r="D162" s="24">
        <v>940791</v>
      </c>
      <c r="E162" s="24">
        <v>132904</v>
      </c>
      <c r="F162" s="24">
        <v>0</v>
      </c>
      <c r="G162">
        <v>1073695</v>
      </c>
      <c r="H162" s="24">
        <v>270960</v>
      </c>
      <c r="I162" s="24">
        <v>10000</v>
      </c>
      <c r="J162" s="24">
        <v>0</v>
      </c>
      <c r="K162">
        <v>0</v>
      </c>
      <c r="L162">
        <v>0</v>
      </c>
    </row>
    <row r="163" spans="1:12" ht="12.75">
      <c r="A163">
        <v>2534</v>
      </c>
      <c r="B163" t="s">
        <v>238</v>
      </c>
      <c r="C163">
        <v>2021</v>
      </c>
      <c r="D163" s="24">
        <v>1138277</v>
      </c>
      <c r="E163" s="24">
        <v>0</v>
      </c>
      <c r="F163" s="24">
        <v>0</v>
      </c>
      <c r="G163">
        <v>1138277</v>
      </c>
      <c r="H163" s="24">
        <v>1388827</v>
      </c>
      <c r="I163" s="24">
        <v>51270</v>
      </c>
      <c r="J163" s="24">
        <v>0</v>
      </c>
      <c r="K163">
        <v>0</v>
      </c>
      <c r="L163">
        <v>0</v>
      </c>
    </row>
    <row r="164" spans="1:12" ht="12.75">
      <c r="A164">
        <v>2541</v>
      </c>
      <c r="B164" t="s">
        <v>239</v>
      </c>
      <c r="C164">
        <v>2021</v>
      </c>
      <c r="D164" s="24">
        <v>1915173</v>
      </c>
      <c r="E164" s="24">
        <v>431257</v>
      </c>
      <c r="F164" s="24">
        <v>0</v>
      </c>
      <c r="G164">
        <v>2346430</v>
      </c>
      <c r="H164" s="24">
        <v>120850</v>
      </c>
      <c r="I164" s="24">
        <v>5694</v>
      </c>
      <c r="J164" s="24">
        <v>0</v>
      </c>
      <c r="K164">
        <v>0</v>
      </c>
      <c r="L164">
        <v>0</v>
      </c>
    </row>
    <row r="165" spans="1:12" ht="12.75">
      <c r="A165">
        <v>2562</v>
      </c>
      <c r="B165" t="s">
        <v>240</v>
      </c>
      <c r="C165">
        <v>2021</v>
      </c>
      <c r="D165" s="24">
        <v>14585774</v>
      </c>
      <c r="E165" s="24">
        <v>0</v>
      </c>
      <c r="F165" s="24">
        <v>0</v>
      </c>
      <c r="G165">
        <v>14585774</v>
      </c>
      <c r="H165" s="24">
        <v>4868774</v>
      </c>
      <c r="I165" s="24">
        <v>80000</v>
      </c>
      <c r="J165" s="24">
        <v>0</v>
      </c>
      <c r="K165">
        <v>0</v>
      </c>
      <c r="L165">
        <v>0</v>
      </c>
    </row>
    <row r="166" spans="1:12" ht="12.75">
      <c r="A166">
        <v>2570</v>
      </c>
      <c r="B166" t="s">
        <v>663</v>
      </c>
      <c r="C166">
        <v>2021</v>
      </c>
      <c r="D166" s="24">
        <v>4960821</v>
      </c>
      <c r="E166" s="24">
        <v>174187</v>
      </c>
      <c r="F166" s="24">
        <v>150000</v>
      </c>
      <c r="G166">
        <v>5285008</v>
      </c>
      <c r="H166" s="24">
        <v>0</v>
      </c>
      <c r="I166" s="24">
        <v>0</v>
      </c>
      <c r="J166" s="24">
        <v>0</v>
      </c>
      <c r="K166">
        <v>0</v>
      </c>
      <c r="L166">
        <v>0</v>
      </c>
    </row>
    <row r="167" spans="1:12" ht="12.75">
      <c r="A167">
        <v>2576</v>
      </c>
      <c r="B167" t="s">
        <v>241</v>
      </c>
      <c r="C167">
        <v>2021</v>
      </c>
      <c r="D167" s="24">
        <v>2824815</v>
      </c>
      <c r="E167" s="24">
        <v>0</v>
      </c>
      <c r="F167" s="24">
        <v>0</v>
      </c>
      <c r="G167">
        <v>2824815</v>
      </c>
      <c r="H167" s="24">
        <v>1787225</v>
      </c>
      <c r="I167" s="24">
        <v>176000</v>
      </c>
      <c r="J167" s="24">
        <v>0</v>
      </c>
      <c r="K167">
        <v>0</v>
      </c>
      <c r="L167">
        <v>0</v>
      </c>
    </row>
    <row r="168" spans="1:12" ht="12.75">
      <c r="A168">
        <v>2583</v>
      </c>
      <c r="B168" t="s">
        <v>242</v>
      </c>
      <c r="C168">
        <v>2021</v>
      </c>
      <c r="D168" s="24">
        <v>15862559</v>
      </c>
      <c r="E168" s="24">
        <v>0</v>
      </c>
      <c r="F168" s="24">
        <v>0</v>
      </c>
      <c r="G168">
        <v>15862559</v>
      </c>
      <c r="H168" s="24">
        <v>4615525</v>
      </c>
      <c r="I168" s="24">
        <v>0</v>
      </c>
      <c r="J168" s="24">
        <v>0</v>
      </c>
      <c r="K168">
        <v>0</v>
      </c>
      <c r="L168">
        <v>0</v>
      </c>
    </row>
    <row r="169" spans="1:12" ht="12.75">
      <c r="A169">
        <v>2604</v>
      </c>
      <c r="B169" t="s">
        <v>243</v>
      </c>
      <c r="C169">
        <v>2021</v>
      </c>
      <c r="D169" s="24">
        <v>24207061</v>
      </c>
      <c r="E169" s="24">
        <v>307228</v>
      </c>
      <c r="F169" s="24">
        <v>0</v>
      </c>
      <c r="G169">
        <v>24514289</v>
      </c>
      <c r="H169" s="24">
        <v>5504375</v>
      </c>
      <c r="I169" s="24">
        <v>356781</v>
      </c>
      <c r="J169" s="24">
        <v>0</v>
      </c>
      <c r="K169">
        <v>0</v>
      </c>
      <c r="L169">
        <v>0</v>
      </c>
    </row>
    <row r="170" spans="1:12" ht="12.75">
      <c r="A170">
        <v>2605</v>
      </c>
      <c r="B170" t="s">
        <v>244</v>
      </c>
      <c r="C170">
        <v>2021</v>
      </c>
      <c r="D170" s="24">
        <v>3212691</v>
      </c>
      <c r="E170" s="24">
        <v>68000</v>
      </c>
      <c r="F170" s="24">
        <v>0</v>
      </c>
      <c r="G170">
        <v>3280691</v>
      </c>
      <c r="H170" s="24">
        <v>1416500</v>
      </c>
      <c r="I170" s="24">
        <v>0</v>
      </c>
      <c r="J170" s="24">
        <v>0</v>
      </c>
      <c r="K170">
        <v>0</v>
      </c>
      <c r="L170">
        <v>0</v>
      </c>
    </row>
    <row r="171" spans="1:12" ht="12.75">
      <c r="A171">
        <v>2611</v>
      </c>
      <c r="B171" t="s">
        <v>245</v>
      </c>
      <c r="C171">
        <v>2021</v>
      </c>
      <c r="D171" s="24">
        <v>42525846</v>
      </c>
      <c r="E171" s="24">
        <v>0</v>
      </c>
      <c r="F171" s="24">
        <v>0</v>
      </c>
      <c r="G171">
        <v>42525846</v>
      </c>
      <c r="H171" s="24">
        <v>7060426</v>
      </c>
      <c r="I171" s="24">
        <v>225000</v>
      </c>
      <c r="J171" s="24">
        <v>0</v>
      </c>
      <c r="K171">
        <v>0</v>
      </c>
      <c r="L171">
        <v>0</v>
      </c>
    </row>
    <row r="172" spans="1:12" ht="12.75">
      <c r="A172">
        <v>2618</v>
      </c>
      <c r="B172" t="s">
        <v>246</v>
      </c>
      <c r="C172">
        <v>2021</v>
      </c>
      <c r="D172" s="24">
        <v>2750026</v>
      </c>
      <c r="E172" s="24">
        <v>0</v>
      </c>
      <c r="F172" s="24">
        <v>0</v>
      </c>
      <c r="G172">
        <v>2750026</v>
      </c>
      <c r="H172" s="24">
        <v>0</v>
      </c>
      <c r="I172" s="24">
        <v>24550</v>
      </c>
      <c r="J172" s="24">
        <v>0</v>
      </c>
      <c r="K172">
        <v>0</v>
      </c>
      <c r="L172">
        <v>0</v>
      </c>
    </row>
    <row r="173" spans="1:12" ht="12.75">
      <c r="A173">
        <v>2625</v>
      </c>
      <c r="B173" t="s">
        <v>247</v>
      </c>
      <c r="C173">
        <v>2021</v>
      </c>
      <c r="D173" s="24">
        <v>3220154</v>
      </c>
      <c r="E173" s="24">
        <v>52710</v>
      </c>
      <c r="F173" s="24">
        <v>0</v>
      </c>
      <c r="G173">
        <v>3272864</v>
      </c>
      <c r="H173" s="24">
        <v>0</v>
      </c>
      <c r="I173" s="24">
        <v>20684</v>
      </c>
      <c r="J173" s="24">
        <v>0</v>
      </c>
      <c r="K173">
        <v>0</v>
      </c>
      <c r="L173">
        <v>0</v>
      </c>
    </row>
    <row r="174" spans="1:12" ht="12.75">
      <c r="A174">
        <v>2632</v>
      </c>
      <c r="B174" t="s">
        <v>248</v>
      </c>
      <c r="C174">
        <v>2021</v>
      </c>
      <c r="D174" s="24">
        <v>1811532</v>
      </c>
      <c r="E174" s="24">
        <v>0</v>
      </c>
      <c r="F174" s="24">
        <v>0</v>
      </c>
      <c r="G174">
        <v>1811532</v>
      </c>
      <c r="H174" s="24">
        <v>0</v>
      </c>
      <c r="I174" s="24">
        <v>0</v>
      </c>
      <c r="J174" s="24">
        <v>0</v>
      </c>
      <c r="K174">
        <v>0</v>
      </c>
      <c r="L174">
        <v>0</v>
      </c>
    </row>
    <row r="175" spans="1:12" ht="12.75">
      <c r="A175">
        <v>2639</v>
      </c>
      <c r="B175" t="s">
        <v>249</v>
      </c>
      <c r="C175">
        <v>2021</v>
      </c>
      <c r="D175" s="24">
        <v>3829161</v>
      </c>
      <c r="E175" s="24">
        <v>0</v>
      </c>
      <c r="F175" s="24">
        <v>0</v>
      </c>
      <c r="G175">
        <v>3829161</v>
      </c>
      <c r="H175" s="24">
        <v>725000</v>
      </c>
      <c r="I175" s="24">
        <v>77000</v>
      </c>
      <c r="J175" s="24">
        <v>0</v>
      </c>
      <c r="K175">
        <v>0</v>
      </c>
      <c r="L175">
        <v>0</v>
      </c>
    </row>
    <row r="176" spans="1:12" ht="12.75">
      <c r="A176">
        <v>2646</v>
      </c>
      <c r="B176" t="s">
        <v>250</v>
      </c>
      <c r="C176">
        <v>2021</v>
      </c>
      <c r="D176" s="24">
        <v>2869636</v>
      </c>
      <c r="E176" s="24">
        <v>173774</v>
      </c>
      <c r="F176" s="24">
        <v>0</v>
      </c>
      <c r="G176">
        <v>3043410</v>
      </c>
      <c r="H176" s="24">
        <v>0</v>
      </c>
      <c r="I176" s="24">
        <v>15000</v>
      </c>
      <c r="J176" s="24">
        <v>0</v>
      </c>
      <c r="K176">
        <v>0</v>
      </c>
      <c r="L176">
        <v>0</v>
      </c>
    </row>
    <row r="177" spans="1:12" ht="12.75">
      <c r="A177">
        <v>2660</v>
      </c>
      <c r="B177" t="s">
        <v>251</v>
      </c>
      <c r="C177">
        <v>2021</v>
      </c>
      <c r="D177" s="24">
        <v>1038206</v>
      </c>
      <c r="E177" s="24">
        <v>78405</v>
      </c>
      <c r="F177" s="24">
        <v>0</v>
      </c>
      <c r="G177">
        <v>1116611</v>
      </c>
      <c r="H177" s="24">
        <v>375002</v>
      </c>
      <c r="I177" s="24">
        <v>0</v>
      </c>
      <c r="J177" s="24">
        <v>0</v>
      </c>
      <c r="K177">
        <v>0</v>
      </c>
      <c r="L177">
        <v>0</v>
      </c>
    </row>
    <row r="178" spans="1:12" ht="12.75">
      <c r="A178">
        <v>2695</v>
      </c>
      <c r="B178" t="s">
        <v>252</v>
      </c>
      <c r="C178">
        <v>2021</v>
      </c>
      <c r="D178" s="24">
        <v>29683125</v>
      </c>
      <c r="E178" s="24">
        <v>2781218</v>
      </c>
      <c r="F178" s="24">
        <v>0</v>
      </c>
      <c r="G178">
        <v>32464343</v>
      </c>
      <c r="H178" s="24">
        <v>9683688</v>
      </c>
      <c r="I178" s="24">
        <v>50000</v>
      </c>
      <c r="J178" s="24">
        <v>175264</v>
      </c>
      <c r="K178">
        <v>0</v>
      </c>
      <c r="L178">
        <v>0</v>
      </c>
    </row>
    <row r="179" spans="1:12" ht="12.75">
      <c r="A179">
        <v>2702</v>
      </c>
      <c r="B179" t="s">
        <v>253</v>
      </c>
      <c r="C179">
        <v>2021</v>
      </c>
      <c r="D179" s="24">
        <v>8712468</v>
      </c>
      <c r="E179" s="24">
        <v>496698</v>
      </c>
      <c r="F179" s="24">
        <v>0</v>
      </c>
      <c r="G179">
        <v>9209166</v>
      </c>
      <c r="H179" s="24">
        <v>2905468</v>
      </c>
      <c r="I179" s="24">
        <v>57919</v>
      </c>
      <c r="J179" s="24">
        <v>0</v>
      </c>
      <c r="K179">
        <v>0</v>
      </c>
      <c r="L179">
        <v>0</v>
      </c>
    </row>
    <row r="180" spans="1:12" ht="12.75">
      <c r="A180">
        <v>2730</v>
      </c>
      <c r="B180" t="s">
        <v>254</v>
      </c>
      <c r="C180">
        <v>2021</v>
      </c>
      <c r="D180" s="24">
        <v>2922777</v>
      </c>
      <c r="E180" s="24">
        <v>217663</v>
      </c>
      <c r="F180" s="24">
        <v>0</v>
      </c>
      <c r="G180">
        <v>3140440</v>
      </c>
      <c r="H180" s="24">
        <v>2277335</v>
      </c>
      <c r="I180" s="24">
        <v>90000</v>
      </c>
      <c r="J180" s="24">
        <v>0</v>
      </c>
      <c r="K180">
        <v>0</v>
      </c>
      <c r="L180">
        <v>0</v>
      </c>
    </row>
    <row r="181" spans="1:12" ht="12.75">
      <c r="A181">
        <v>2737</v>
      </c>
      <c r="B181" t="s">
        <v>255</v>
      </c>
      <c r="C181">
        <v>2021</v>
      </c>
      <c r="D181" s="24">
        <v>1161254</v>
      </c>
      <c r="E181" s="24">
        <v>23475</v>
      </c>
      <c r="F181" s="24">
        <v>0</v>
      </c>
      <c r="G181">
        <v>1184729</v>
      </c>
      <c r="H181" s="24">
        <v>505434</v>
      </c>
      <c r="I181" s="24">
        <v>20000</v>
      </c>
      <c r="J181" s="24">
        <v>0</v>
      </c>
      <c r="K181">
        <v>0</v>
      </c>
      <c r="L181">
        <v>0</v>
      </c>
    </row>
    <row r="182" spans="1:12" ht="12.75">
      <c r="A182">
        <v>2744</v>
      </c>
      <c r="B182" t="s">
        <v>178</v>
      </c>
      <c r="C182">
        <v>2021</v>
      </c>
      <c r="D182" s="24">
        <v>2782842</v>
      </c>
      <c r="E182" s="24">
        <v>59346</v>
      </c>
      <c r="F182" s="24">
        <v>0</v>
      </c>
      <c r="G182">
        <v>2842188</v>
      </c>
      <c r="H182" s="24">
        <v>1188269</v>
      </c>
      <c r="I182" s="24">
        <v>0</v>
      </c>
      <c r="J182" s="24">
        <v>0</v>
      </c>
      <c r="K182">
        <v>0</v>
      </c>
      <c r="L182">
        <v>0</v>
      </c>
    </row>
    <row r="183" spans="1:12" ht="12.75">
      <c r="A183">
        <v>2758</v>
      </c>
      <c r="B183" t="s">
        <v>256</v>
      </c>
      <c r="C183">
        <v>2021</v>
      </c>
      <c r="D183" s="24">
        <v>15142662</v>
      </c>
      <c r="E183" s="24">
        <v>6459238</v>
      </c>
      <c r="F183" s="24">
        <v>0</v>
      </c>
      <c r="G183">
        <v>21601900</v>
      </c>
      <c r="H183" s="24">
        <v>0</v>
      </c>
      <c r="I183" s="24">
        <v>213550</v>
      </c>
      <c r="J183" s="24">
        <v>0</v>
      </c>
      <c r="K183">
        <v>0</v>
      </c>
      <c r="L183">
        <v>0</v>
      </c>
    </row>
    <row r="184" spans="1:12" ht="12.75">
      <c r="A184">
        <v>2793</v>
      </c>
      <c r="B184" t="s">
        <v>257</v>
      </c>
      <c r="C184">
        <v>2021</v>
      </c>
      <c r="D184" s="24">
        <v>80475961</v>
      </c>
      <c r="E184" s="24">
        <v>6972363</v>
      </c>
      <c r="F184" s="24">
        <v>0</v>
      </c>
      <c r="G184">
        <v>87448324</v>
      </c>
      <c r="H184" s="24">
        <v>6626029</v>
      </c>
      <c r="I184" s="24">
        <v>1500000</v>
      </c>
      <c r="J184" s="24">
        <v>0</v>
      </c>
      <c r="K184">
        <v>0</v>
      </c>
      <c r="L184">
        <v>0</v>
      </c>
    </row>
    <row r="185" spans="1:12" ht="12.75">
      <c r="A185">
        <v>2800</v>
      </c>
      <c r="B185" t="s">
        <v>259</v>
      </c>
      <c r="C185">
        <v>2021</v>
      </c>
      <c r="D185" s="24">
        <v>8986072</v>
      </c>
      <c r="E185" s="24">
        <v>312016</v>
      </c>
      <c r="F185" s="24">
        <v>0</v>
      </c>
      <c r="G185">
        <v>9298088</v>
      </c>
      <c r="H185" s="24">
        <v>1894550</v>
      </c>
      <c r="I185" s="24">
        <v>107125</v>
      </c>
      <c r="J185" s="24">
        <v>0</v>
      </c>
      <c r="K185">
        <v>0</v>
      </c>
      <c r="L185">
        <v>0</v>
      </c>
    </row>
    <row r="186" spans="1:12" ht="12.75">
      <c r="A186">
        <v>2814</v>
      </c>
      <c r="B186" t="s">
        <v>260</v>
      </c>
      <c r="C186">
        <v>2021</v>
      </c>
      <c r="D186" s="24">
        <v>4278720</v>
      </c>
      <c r="E186" s="24">
        <v>123079</v>
      </c>
      <c r="F186" s="24">
        <v>0</v>
      </c>
      <c r="G186">
        <v>4401799</v>
      </c>
      <c r="H186" s="24">
        <v>966807</v>
      </c>
      <c r="I186" s="24">
        <v>65000</v>
      </c>
      <c r="J186" s="24">
        <v>572081</v>
      </c>
      <c r="K186">
        <v>0</v>
      </c>
      <c r="L186">
        <v>0</v>
      </c>
    </row>
    <row r="187" spans="1:12" ht="12.75">
      <c r="A187">
        <v>2828</v>
      </c>
      <c r="B187" t="s">
        <v>262</v>
      </c>
      <c r="C187">
        <v>2021</v>
      </c>
      <c r="D187" s="24">
        <v>6104357</v>
      </c>
      <c r="E187" s="25">
        <v>147430.15</v>
      </c>
      <c r="F187" s="24">
        <v>0</v>
      </c>
      <c r="G187">
        <v>6251787.15</v>
      </c>
      <c r="H187" s="25">
        <v>1206365.75</v>
      </c>
      <c r="I187" s="25">
        <v>128139.41</v>
      </c>
      <c r="J187" s="24">
        <v>0</v>
      </c>
      <c r="K187">
        <v>0</v>
      </c>
      <c r="L187">
        <v>0</v>
      </c>
    </row>
    <row r="188" spans="1:12" ht="12.75">
      <c r="A188">
        <v>2835</v>
      </c>
      <c r="B188" t="s">
        <v>263</v>
      </c>
      <c r="C188">
        <v>2021</v>
      </c>
      <c r="D188" s="24">
        <v>13374506</v>
      </c>
      <c r="E188" s="24">
        <v>274500</v>
      </c>
      <c r="F188" s="24">
        <v>0</v>
      </c>
      <c r="G188">
        <v>13649006</v>
      </c>
      <c r="H188" s="24">
        <v>2369123</v>
      </c>
      <c r="I188" s="24">
        <v>26000</v>
      </c>
      <c r="J188" s="24">
        <v>0</v>
      </c>
      <c r="K188">
        <v>0</v>
      </c>
      <c r="L188">
        <v>0</v>
      </c>
    </row>
    <row r="189" spans="1:12" ht="12.75">
      <c r="A189">
        <v>2842</v>
      </c>
      <c r="B189" t="s">
        <v>264</v>
      </c>
      <c r="C189">
        <v>2021</v>
      </c>
      <c r="D189" s="24">
        <v>4866456</v>
      </c>
      <c r="E189" s="24">
        <v>0</v>
      </c>
      <c r="F189" s="24">
        <v>0</v>
      </c>
      <c r="G189">
        <v>4866456</v>
      </c>
      <c r="H189" s="24">
        <v>1217400</v>
      </c>
      <c r="I189" s="24">
        <v>75875</v>
      </c>
      <c r="J189" s="24">
        <v>2439</v>
      </c>
      <c r="K189">
        <v>0</v>
      </c>
      <c r="L189">
        <v>0</v>
      </c>
    </row>
    <row r="190" spans="1:12" ht="12.75">
      <c r="A190">
        <v>2849</v>
      </c>
      <c r="B190" t="s">
        <v>266</v>
      </c>
      <c r="C190">
        <v>2021</v>
      </c>
      <c r="D190" s="24">
        <v>42584630</v>
      </c>
      <c r="E190" s="24">
        <v>842259</v>
      </c>
      <c r="F190" s="24">
        <v>1212500</v>
      </c>
      <c r="G190">
        <v>44639389</v>
      </c>
      <c r="H190" s="24">
        <v>3177936</v>
      </c>
      <c r="I190" s="24">
        <v>894400</v>
      </c>
      <c r="J190" s="24">
        <v>0</v>
      </c>
      <c r="K190">
        <v>0</v>
      </c>
      <c r="L190">
        <v>0</v>
      </c>
    </row>
    <row r="191" spans="1:12" ht="12.75">
      <c r="A191">
        <v>2856</v>
      </c>
      <c r="B191" t="s">
        <v>587</v>
      </c>
      <c r="C191">
        <v>2021</v>
      </c>
      <c r="D191" s="24">
        <v>1131968</v>
      </c>
      <c r="E191" s="24">
        <v>307414</v>
      </c>
      <c r="F191" s="24">
        <v>0</v>
      </c>
      <c r="G191">
        <v>1439382</v>
      </c>
      <c r="H191" s="24">
        <v>1732700</v>
      </c>
      <c r="I191" s="24">
        <v>85418</v>
      </c>
      <c r="J191" s="24">
        <v>0</v>
      </c>
      <c r="K191">
        <v>0</v>
      </c>
      <c r="L191">
        <v>0</v>
      </c>
    </row>
    <row r="192" spans="1:12" ht="12.75">
      <c r="A192">
        <v>2856</v>
      </c>
      <c r="B192" t="s">
        <v>699</v>
      </c>
      <c r="C192">
        <v>2021</v>
      </c>
      <c r="D192" s="24">
        <v>1131968</v>
      </c>
      <c r="E192" s="24">
        <v>307414</v>
      </c>
      <c r="F192" s="24">
        <v>0</v>
      </c>
      <c r="G192">
        <v>1439382</v>
      </c>
      <c r="H192" s="24">
        <v>1732700</v>
      </c>
      <c r="I192" s="24">
        <v>85418</v>
      </c>
      <c r="J192" s="24">
        <v>0</v>
      </c>
      <c r="K192">
        <v>0</v>
      </c>
      <c r="L192">
        <v>0</v>
      </c>
    </row>
    <row r="193" spans="1:12" ht="12.75">
      <c r="A193">
        <v>2863</v>
      </c>
      <c r="B193" t="s">
        <v>267</v>
      </c>
      <c r="C193">
        <v>2021</v>
      </c>
      <c r="D193" s="24">
        <v>977517</v>
      </c>
      <c r="E193" s="24">
        <v>113552</v>
      </c>
      <c r="F193" s="24">
        <v>0</v>
      </c>
      <c r="G193">
        <v>1091069</v>
      </c>
      <c r="H193" s="24">
        <v>255000</v>
      </c>
      <c r="I193" s="24">
        <v>0</v>
      </c>
      <c r="J193" s="24">
        <v>0</v>
      </c>
      <c r="K193">
        <v>0</v>
      </c>
      <c r="L193">
        <v>0</v>
      </c>
    </row>
    <row r="194" spans="1:12" ht="12.75">
      <c r="A194">
        <v>2884</v>
      </c>
      <c r="B194" t="s">
        <v>270</v>
      </c>
      <c r="C194">
        <v>2021</v>
      </c>
      <c r="D194" s="24">
        <v>15060326</v>
      </c>
      <c r="E194" s="24">
        <v>1658174</v>
      </c>
      <c r="F194" s="24">
        <v>0</v>
      </c>
      <c r="G194">
        <v>16718500</v>
      </c>
      <c r="H194" s="24">
        <v>0</v>
      </c>
      <c r="I194" s="24">
        <v>425157</v>
      </c>
      <c r="J194" s="24">
        <v>726</v>
      </c>
      <c r="K194">
        <v>0</v>
      </c>
      <c r="L194">
        <v>0</v>
      </c>
    </row>
    <row r="195" spans="1:12" ht="12.75">
      <c r="A195">
        <v>2885</v>
      </c>
      <c r="B195" t="s">
        <v>269</v>
      </c>
      <c r="C195">
        <v>2021</v>
      </c>
      <c r="D195" s="24">
        <v>14355938</v>
      </c>
      <c r="E195" s="24">
        <v>1099268</v>
      </c>
      <c r="F195" s="24">
        <v>0</v>
      </c>
      <c r="G195">
        <v>15455206</v>
      </c>
      <c r="H195" s="24">
        <v>1166550</v>
      </c>
      <c r="I195" s="24">
        <v>359717</v>
      </c>
      <c r="J195" s="24">
        <v>1555</v>
      </c>
      <c r="K195">
        <v>0</v>
      </c>
      <c r="L195">
        <v>0</v>
      </c>
    </row>
    <row r="196" spans="1:12" ht="12.75">
      <c r="A196">
        <v>2891</v>
      </c>
      <c r="B196" t="s">
        <v>271</v>
      </c>
      <c r="C196">
        <v>2021</v>
      </c>
      <c r="D196" s="24">
        <v>3833775</v>
      </c>
      <c r="E196" s="24">
        <v>65773</v>
      </c>
      <c r="F196" s="24">
        <v>0</v>
      </c>
      <c r="G196">
        <v>3899548</v>
      </c>
      <c r="H196" s="24">
        <v>0</v>
      </c>
      <c r="I196" s="24">
        <v>40000</v>
      </c>
      <c r="J196" s="24">
        <v>26</v>
      </c>
      <c r="K196">
        <v>0</v>
      </c>
      <c r="L196">
        <v>0</v>
      </c>
    </row>
    <row r="197" spans="1:12" ht="12.75">
      <c r="A197">
        <v>2898</v>
      </c>
      <c r="B197" t="s">
        <v>272</v>
      </c>
      <c r="C197">
        <v>2021</v>
      </c>
      <c r="D197" s="24">
        <v>6597714</v>
      </c>
      <c r="E197" s="24">
        <v>217375</v>
      </c>
      <c r="F197" s="24">
        <v>150000</v>
      </c>
      <c r="G197">
        <v>6965089</v>
      </c>
      <c r="H197" s="24">
        <v>2750506</v>
      </c>
      <c r="I197" s="24">
        <v>250000</v>
      </c>
      <c r="J197" s="24">
        <v>0</v>
      </c>
      <c r="K197">
        <v>0</v>
      </c>
      <c r="L197">
        <v>0</v>
      </c>
    </row>
    <row r="198" spans="1:12" ht="12.75">
      <c r="A198">
        <v>2912</v>
      </c>
      <c r="B198" t="s">
        <v>274</v>
      </c>
      <c r="C198">
        <v>2021</v>
      </c>
      <c r="D198" s="24">
        <v>3522025</v>
      </c>
      <c r="E198" s="24">
        <v>0</v>
      </c>
      <c r="F198" s="24">
        <v>0</v>
      </c>
      <c r="G198">
        <v>3522025</v>
      </c>
      <c r="H198" s="24">
        <v>0</v>
      </c>
      <c r="I198" s="24">
        <v>0</v>
      </c>
      <c r="J198" s="24">
        <v>0</v>
      </c>
      <c r="K198">
        <v>0</v>
      </c>
      <c r="L198">
        <v>0</v>
      </c>
    </row>
    <row r="199" spans="1:12" ht="12.75">
      <c r="A199">
        <v>2940</v>
      </c>
      <c r="B199" t="s">
        <v>275</v>
      </c>
      <c r="C199">
        <v>2021</v>
      </c>
      <c r="D199" s="24">
        <v>1797103</v>
      </c>
      <c r="E199" s="24">
        <v>0</v>
      </c>
      <c r="F199" s="24">
        <v>0</v>
      </c>
      <c r="G199">
        <v>1797103</v>
      </c>
      <c r="H199" s="24">
        <v>0</v>
      </c>
      <c r="I199" s="24">
        <v>0</v>
      </c>
      <c r="J199" s="24">
        <v>0</v>
      </c>
      <c r="K199">
        <v>0</v>
      </c>
      <c r="L199">
        <v>0</v>
      </c>
    </row>
    <row r="200" spans="1:12" ht="12.75">
      <c r="A200">
        <v>2961</v>
      </c>
      <c r="B200" t="s">
        <v>276</v>
      </c>
      <c r="C200">
        <v>2021</v>
      </c>
      <c r="D200" s="24">
        <v>1837686</v>
      </c>
      <c r="E200" s="24">
        <v>0</v>
      </c>
      <c r="F200" s="24">
        <v>0</v>
      </c>
      <c r="G200">
        <v>1837686</v>
      </c>
      <c r="H200" s="24">
        <v>242000</v>
      </c>
      <c r="I200" s="24">
        <v>10000</v>
      </c>
      <c r="J200" s="24">
        <v>0</v>
      </c>
      <c r="K200">
        <v>0</v>
      </c>
      <c r="L200">
        <v>0</v>
      </c>
    </row>
    <row r="201" spans="1:12" ht="12.75">
      <c r="A201">
        <v>3087</v>
      </c>
      <c r="B201" t="s">
        <v>277</v>
      </c>
      <c r="C201">
        <v>2021</v>
      </c>
      <c r="D201" s="24">
        <v>1605043</v>
      </c>
      <c r="E201" s="24">
        <v>200604</v>
      </c>
      <c r="F201" s="24">
        <v>0</v>
      </c>
      <c r="G201">
        <v>1805647</v>
      </c>
      <c r="H201" s="24">
        <v>0</v>
      </c>
      <c r="I201" s="24">
        <v>15000</v>
      </c>
      <c r="J201" s="24">
        <v>0</v>
      </c>
      <c r="K201">
        <v>0</v>
      </c>
      <c r="L201">
        <v>0</v>
      </c>
    </row>
    <row r="202" spans="1:12" ht="12.75">
      <c r="A202">
        <v>3094</v>
      </c>
      <c r="B202" t="s">
        <v>278</v>
      </c>
      <c r="C202">
        <v>2021</v>
      </c>
      <c r="D202" s="24">
        <v>1392026</v>
      </c>
      <c r="E202" s="24">
        <v>92897</v>
      </c>
      <c r="F202" s="24">
        <v>0</v>
      </c>
      <c r="G202">
        <v>1484923</v>
      </c>
      <c r="H202" s="24">
        <v>174010</v>
      </c>
      <c r="I202" s="24">
        <v>40000</v>
      </c>
      <c r="J202" s="24">
        <v>0</v>
      </c>
      <c r="K202">
        <v>0</v>
      </c>
      <c r="L202">
        <v>0</v>
      </c>
    </row>
    <row r="203" spans="1:12" ht="12.75">
      <c r="A203">
        <v>3122</v>
      </c>
      <c r="B203" t="s">
        <v>401</v>
      </c>
      <c r="C203">
        <v>2021</v>
      </c>
      <c r="D203" s="24">
        <v>2227207</v>
      </c>
      <c r="E203" s="24">
        <v>0</v>
      </c>
      <c r="F203" s="24">
        <v>0</v>
      </c>
      <c r="G203">
        <v>2227207</v>
      </c>
      <c r="H203" s="24">
        <v>0</v>
      </c>
      <c r="I203" s="24">
        <v>0</v>
      </c>
      <c r="J203" s="24">
        <v>0</v>
      </c>
      <c r="K203">
        <v>0</v>
      </c>
      <c r="L203">
        <v>0</v>
      </c>
    </row>
    <row r="204" spans="1:12" ht="12.75">
      <c r="A204">
        <v>3129</v>
      </c>
      <c r="B204" t="s">
        <v>279</v>
      </c>
      <c r="C204">
        <v>2021</v>
      </c>
      <c r="D204" s="25">
        <v>3556678.59</v>
      </c>
      <c r="E204" s="25">
        <v>74526.41</v>
      </c>
      <c r="F204" s="24">
        <v>25000</v>
      </c>
      <c r="G204">
        <v>3656205</v>
      </c>
      <c r="H204" s="24">
        <v>1612631</v>
      </c>
      <c r="I204" s="24">
        <v>68165</v>
      </c>
      <c r="J204" s="24">
        <v>31</v>
      </c>
      <c r="K204">
        <v>0</v>
      </c>
      <c r="L204">
        <v>0</v>
      </c>
    </row>
    <row r="205" spans="1:12" ht="12.75">
      <c r="A205">
        <v>3150</v>
      </c>
      <c r="B205" t="s">
        <v>280</v>
      </c>
      <c r="C205">
        <v>2021</v>
      </c>
      <c r="D205" s="24">
        <v>11067550</v>
      </c>
      <c r="E205" s="24">
        <v>53100</v>
      </c>
      <c r="F205" s="24">
        <v>50000</v>
      </c>
      <c r="G205">
        <v>11170650</v>
      </c>
      <c r="H205" s="24">
        <v>3275000</v>
      </c>
      <c r="I205" s="24">
        <v>325000</v>
      </c>
      <c r="J205" s="24">
        <v>0</v>
      </c>
      <c r="K205">
        <v>0</v>
      </c>
      <c r="L205">
        <v>0</v>
      </c>
    </row>
    <row r="206" spans="1:12" ht="12.75">
      <c r="A206">
        <v>3171</v>
      </c>
      <c r="B206" t="s">
        <v>281</v>
      </c>
      <c r="C206">
        <v>2021</v>
      </c>
      <c r="D206" s="24">
        <v>3072385</v>
      </c>
      <c r="E206" s="24">
        <v>0</v>
      </c>
      <c r="F206" s="24">
        <v>0</v>
      </c>
      <c r="G206">
        <v>3072385</v>
      </c>
      <c r="H206" s="24">
        <v>2605020</v>
      </c>
      <c r="I206" s="24">
        <v>0</v>
      </c>
      <c r="J206" s="24">
        <v>0</v>
      </c>
      <c r="K206">
        <v>0</v>
      </c>
      <c r="L206">
        <v>0</v>
      </c>
    </row>
    <row r="207" spans="1:12" ht="12.75">
      <c r="A207">
        <v>3206</v>
      </c>
      <c r="B207" t="s">
        <v>282</v>
      </c>
      <c r="C207">
        <v>2021</v>
      </c>
      <c r="D207" s="24">
        <v>1860647</v>
      </c>
      <c r="E207" s="24">
        <v>0</v>
      </c>
      <c r="F207" s="24">
        <v>0</v>
      </c>
      <c r="G207">
        <v>1860647</v>
      </c>
      <c r="H207" s="24">
        <v>0</v>
      </c>
      <c r="I207" s="24">
        <v>0</v>
      </c>
      <c r="J207" s="24">
        <v>0</v>
      </c>
      <c r="K207">
        <v>0</v>
      </c>
      <c r="L207">
        <v>0</v>
      </c>
    </row>
    <row r="208" spans="1:12" ht="12.75">
      <c r="A208">
        <v>3213</v>
      </c>
      <c r="B208" t="s">
        <v>283</v>
      </c>
      <c r="C208">
        <v>2021</v>
      </c>
      <c r="D208" s="24">
        <v>2374496</v>
      </c>
      <c r="E208" s="24">
        <v>0</v>
      </c>
      <c r="F208" s="24">
        <v>0</v>
      </c>
      <c r="G208">
        <v>2374496</v>
      </c>
      <c r="H208" s="24">
        <v>0</v>
      </c>
      <c r="I208" s="24">
        <v>300000</v>
      </c>
      <c r="J208" s="24">
        <v>0</v>
      </c>
      <c r="K208">
        <v>0</v>
      </c>
      <c r="L208">
        <v>0</v>
      </c>
    </row>
    <row r="209" spans="1:12" ht="12.75">
      <c r="A209">
        <v>3220</v>
      </c>
      <c r="B209" t="s">
        <v>284</v>
      </c>
      <c r="C209">
        <v>2021</v>
      </c>
      <c r="D209" s="24">
        <v>6866658</v>
      </c>
      <c r="E209" s="24">
        <v>547809</v>
      </c>
      <c r="F209" s="24">
        <v>0</v>
      </c>
      <c r="G209">
        <v>7414467</v>
      </c>
      <c r="H209" s="24">
        <v>1717853</v>
      </c>
      <c r="I209" s="24">
        <v>260109</v>
      </c>
      <c r="J209" s="24">
        <v>0</v>
      </c>
      <c r="K209">
        <v>0</v>
      </c>
      <c r="L209">
        <v>0</v>
      </c>
    </row>
    <row r="210" spans="1:12" ht="12.75">
      <c r="A210">
        <v>3269</v>
      </c>
      <c r="B210" t="s">
        <v>285</v>
      </c>
      <c r="C210">
        <v>2021</v>
      </c>
      <c r="D210" s="24">
        <v>311407617</v>
      </c>
      <c r="E210" s="24">
        <v>4433030</v>
      </c>
      <c r="F210" s="24">
        <v>5000000</v>
      </c>
      <c r="G210">
        <v>320840647</v>
      </c>
      <c r="H210" s="24">
        <v>18494475</v>
      </c>
      <c r="I210" s="24">
        <v>10638849</v>
      </c>
      <c r="J210" s="24">
        <v>65621</v>
      </c>
      <c r="K210">
        <v>0</v>
      </c>
      <c r="L210">
        <v>0</v>
      </c>
    </row>
    <row r="211" spans="1:12" ht="12.75">
      <c r="A211">
        <v>3276</v>
      </c>
      <c r="B211" t="s">
        <v>286</v>
      </c>
      <c r="C211">
        <v>2021</v>
      </c>
      <c r="D211" s="24">
        <v>2660335</v>
      </c>
      <c r="E211" s="24">
        <v>0</v>
      </c>
      <c r="F211" s="24">
        <v>0</v>
      </c>
      <c r="G211">
        <v>2660335</v>
      </c>
      <c r="H211" s="24">
        <v>981462</v>
      </c>
      <c r="I211" s="24">
        <v>25000</v>
      </c>
      <c r="J211" s="24">
        <v>0</v>
      </c>
      <c r="K211">
        <v>0</v>
      </c>
      <c r="L211">
        <v>0</v>
      </c>
    </row>
    <row r="212" spans="1:12" ht="12.75">
      <c r="A212">
        <v>3290</v>
      </c>
      <c r="B212" t="s">
        <v>287</v>
      </c>
      <c r="C212">
        <v>2021</v>
      </c>
      <c r="D212" s="24">
        <v>21055820</v>
      </c>
      <c r="E212" s="24">
        <v>0</v>
      </c>
      <c r="F212" s="24">
        <v>0</v>
      </c>
      <c r="G212">
        <v>21055820</v>
      </c>
      <c r="H212" s="24">
        <v>0</v>
      </c>
      <c r="I212" s="24">
        <v>0</v>
      </c>
      <c r="J212" s="24">
        <v>0</v>
      </c>
      <c r="K212">
        <v>0</v>
      </c>
      <c r="L212">
        <v>0</v>
      </c>
    </row>
    <row r="213" spans="1:12" ht="12.75">
      <c r="A213">
        <v>3297</v>
      </c>
      <c r="B213" t="s">
        <v>288</v>
      </c>
      <c r="C213">
        <v>2021</v>
      </c>
      <c r="D213" s="24">
        <v>5965477</v>
      </c>
      <c r="E213" s="24">
        <v>490683</v>
      </c>
      <c r="F213" s="24">
        <v>40000</v>
      </c>
      <c r="G213">
        <v>6496160</v>
      </c>
      <c r="H213" s="24">
        <v>3101825</v>
      </c>
      <c r="I213" s="24">
        <v>0</v>
      </c>
      <c r="J213" s="24">
        <v>0</v>
      </c>
      <c r="K213">
        <v>0</v>
      </c>
      <c r="L213">
        <v>0</v>
      </c>
    </row>
    <row r="214" spans="1:12" ht="12.75">
      <c r="A214">
        <v>3304</v>
      </c>
      <c r="B214" t="s">
        <v>290</v>
      </c>
      <c r="C214">
        <v>2021</v>
      </c>
      <c r="D214" s="24">
        <v>3786936</v>
      </c>
      <c r="E214" s="24">
        <v>42372</v>
      </c>
      <c r="F214" s="24">
        <v>0</v>
      </c>
      <c r="G214">
        <v>3829308</v>
      </c>
      <c r="H214" s="24">
        <v>674550</v>
      </c>
      <c r="I214" s="24">
        <v>0</v>
      </c>
      <c r="J214" s="24">
        <v>0</v>
      </c>
      <c r="K214">
        <v>0</v>
      </c>
      <c r="L214">
        <v>0</v>
      </c>
    </row>
    <row r="215" spans="1:12" ht="12.75">
      <c r="A215">
        <v>3311</v>
      </c>
      <c r="B215" t="s">
        <v>291</v>
      </c>
      <c r="C215">
        <v>2021</v>
      </c>
      <c r="D215" s="24">
        <v>6495825</v>
      </c>
      <c r="E215" s="24">
        <v>2937374</v>
      </c>
      <c r="F215" s="24">
        <v>0</v>
      </c>
      <c r="G215">
        <v>9433199</v>
      </c>
      <c r="H215" s="24">
        <v>290000</v>
      </c>
      <c r="I215" s="24">
        <v>0</v>
      </c>
      <c r="J215" s="24">
        <v>0</v>
      </c>
      <c r="K215">
        <v>0</v>
      </c>
      <c r="L215">
        <v>0</v>
      </c>
    </row>
    <row r="216" spans="1:12" ht="12.75">
      <c r="A216">
        <v>3318</v>
      </c>
      <c r="B216" t="s">
        <v>292</v>
      </c>
      <c r="C216">
        <v>2021</v>
      </c>
      <c r="D216" s="24">
        <v>1942541</v>
      </c>
      <c r="E216" s="24">
        <v>0</v>
      </c>
      <c r="F216" s="24">
        <v>0</v>
      </c>
      <c r="G216">
        <v>1942541</v>
      </c>
      <c r="H216" s="24">
        <v>0</v>
      </c>
      <c r="I216" s="24">
        <v>7600</v>
      </c>
      <c r="J216" s="24">
        <v>0</v>
      </c>
      <c r="K216">
        <v>0</v>
      </c>
      <c r="L216">
        <v>0</v>
      </c>
    </row>
    <row r="217" spans="1:12" ht="12.75">
      <c r="A217">
        <v>3325</v>
      </c>
      <c r="B217" t="s">
        <v>293</v>
      </c>
      <c r="C217">
        <v>2021</v>
      </c>
      <c r="D217" s="24">
        <v>5093208</v>
      </c>
      <c r="E217" s="24">
        <v>104560</v>
      </c>
      <c r="F217" s="24">
        <v>200000</v>
      </c>
      <c r="G217">
        <v>5397768</v>
      </c>
      <c r="H217" s="24">
        <v>0</v>
      </c>
      <c r="I217" s="24">
        <v>81000</v>
      </c>
      <c r="J217" s="24">
        <v>0</v>
      </c>
      <c r="K217">
        <v>0</v>
      </c>
      <c r="L217">
        <v>0</v>
      </c>
    </row>
    <row r="218" spans="1:12" ht="12.75">
      <c r="A218">
        <v>3332</v>
      </c>
      <c r="B218" t="s">
        <v>294</v>
      </c>
      <c r="C218">
        <v>2021</v>
      </c>
      <c r="D218" s="24">
        <v>3969491</v>
      </c>
      <c r="E218" s="24">
        <v>306468</v>
      </c>
      <c r="F218" s="24">
        <v>0</v>
      </c>
      <c r="G218">
        <v>4275959</v>
      </c>
      <c r="H218" s="24">
        <v>926425</v>
      </c>
      <c r="I218" s="24">
        <v>10000</v>
      </c>
      <c r="J218" s="24">
        <v>187</v>
      </c>
      <c r="K218">
        <v>0</v>
      </c>
      <c r="L218">
        <v>0</v>
      </c>
    </row>
    <row r="219" spans="1:12" ht="12.75">
      <c r="A219">
        <v>3339</v>
      </c>
      <c r="B219" t="s">
        <v>295</v>
      </c>
      <c r="C219">
        <v>2021</v>
      </c>
      <c r="D219" s="24">
        <v>17619980</v>
      </c>
      <c r="E219" s="24">
        <v>247812</v>
      </c>
      <c r="F219" s="24">
        <v>0</v>
      </c>
      <c r="G219">
        <v>17867792</v>
      </c>
      <c r="H219" s="24">
        <v>1967963</v>
      </c>
      <c r="I219" s="24">
        <v>0</v>
      </c>
      <c r="J219" s="24">
        <v>0</v>
      </c>
      <c r="K219">
        <v>0</v>
      </c>
      <c r="L219">
        <v>0</v>
      </c>
    </row>
    <row r="220" spans="1:12" ht="12.75">
      <c r="A220">
        <v>3360</v>
      </c>
      <c r="B220" t="s">
        <v>296</v>
      </c>
      <c r="C220">
        <v>2021</v>
      </c>
      <c r="D220" s="24">
        <v>4833191</v>
      </c>
      <c r="E220" s="24">
        <v>0</v>
      </c>
      <c r="F220" s="24">
        <v>75800</v>
      </c>
      <c r="G220">
        <v>4908991</v>
      </c>
      <c r="H220" s="24">
        <v>3360000</v>
      </c>
      <c r="I220" s="24">
        <v>50000</v>
      </c>
      <c r="J220" s="24">
        <v>0</v>
      </c>
      <c r="K220">
        <v>0</v>
      </c>
      <c r="L220">
        <v>0</v>
      </c>
    </row>
    <row r="221" spans="1:12" ht="12.75">
      <c r="A221">
        <v>3367</v>
      </c>
      <c r="B221" t="s">
        <v>297</v>
      </c>
      <c r="C221">
        <v>2021</v>
      </c>
      <c r="D221" s="24">
        <v>4236427</v>
      </c>
      <c r="E221" s="24">
        <v>167437</v>
      </c>
      <c r="F221" s="24">
        <v>0</v>
      </c>
      <c r="G221">
        <v>4403864</v>
      </c>
      <c r="H221" s="24">
        <v>2068022</v>
      </c>
      <c r="I221" s="24">
        <v>16068</v>
      </c>
      <c r="J221" s="24">
        <v>0</v>
      </c>
      <c r="K221">
        <v>0</v>
      </c>
      <c r="L221">
        <v>0</v>
      </c>
    </row>
    <row r="222" spans="1:12" ht="12.75">
      <c r="A222">
        <v>3381</v>
      </c>
      <c r="B222" t="s">
        <v>298</v>
      </c>
      <c r="C222">
        <v>2021</v>
      </c>
      <c r="D222" s="24">
        <v>13446198</v>
      </c>
      <c r="E222" s="24">
        <v>0</v>
      </c>
      <c r="F222" s="24">
        <v>249000</v>
      </c>
      <c r="G222">
        <v>13695198</v>
      </c>
      <c r="H222" s="24">
        <v>3978444</v>
      </c>
      <c r="I222" s="24">
        <v>394365</v>
      </c>
      <c r="J222" s="24">
        <v>0</v>
      </c>
      <c r="K222">
        <v>0</v>
      </c>
      <c r="L222">
        <v>0</v>
      </c>
    </row>
    <row r="223" spans="1:12" ht="12.75">
      <c r="A223">
        <v>3409</v>
      </c>
      <c r="B223" t="s">
        <v>299</v>
      </c>
      <c r="C223">
        <v>2021</v>
      </c>
      <c r="D223" s="24">
        <v>6293838</v>
      </c>
      <c r="E223" s="24">
        <v>80000</v>
      </c>
      <c r="F223" s="24">
        <v>0</v>
      </c>
      <c r="G223">
        <v>6373838</v>
      </c>
      <c r="H223" s="24">
        <v>1286000</v>
      </c>
      <c r="I223" s="24">
        <v>258495</v>
      </c>
      <c r="J223" s="24">
        <v>0</v>
      </c>
      <c r="K223">
        <v>0</v>
      </c>
      <c r="L223">
        <v>0</v>
      </c>
    </row>
    <row r="224" spans="1:12" ht="12.75">
      <c r="A224">
        <v>3427</v>
      </c>
      <c r="B224" t="s">
        <v>300</v>
      </c>
      <c r="C224">
        <v>2021</v>
      </c>
      <c r="D224" s="24">
        <v>1118483</v>
      </c>
      <c r="E224" s="24">
        <v>133972</v>
      </c>
      <c r="F224" s="24">
        <v>0</v>
      </c>
      <c r="G224">
        <v>1252455</v>
      </c>
      <c r="H224" s="24">
        <v>0</v>
      </c>
      <c r="I224" s="24">
        <v>0</v>
      </c>
      <c r="J224" s="24">
        <v>0</v>
      </c>
      <c r="K224">
        <v>0</v>
      </c>
      <c r="L224">
        <v>0</v>
      </c>
    </row>
    <row r="225" spans="1:12" ht="12.75">
      <c r="A225">
        <v>3428</v>
      </c>
      <c r="B225" t="s">
        <v>301</v>
      </c>
      <c r="C225">
        <v>2021</v>
      </c>
      <c r="D225" s="24">
        <v>3296086</v>
      </c>
      <c r="E225" s="24">
        <v>0</v>
      </c>
      <c r="F225" s="24">
        <v>0</v>
      </c>
      <c r="G225">
        <v>3296086</v>
      </c>
      <c r="H225" s="24">
        <v>1377263</v>
      </c>
      <c r="I225" s="24">
        <v>25000</v>
      </c>
      <c r="J225" s="24">
        <v>0</v>
      </c>
      <c r="K225">
        <v>0</v>
      </c>
      <c r="L225">
        <v>0</v>
      </c>
    </row>
    <row r="226" spans="1:12" ht="12.75">
      <c r="A226">
        <v>3430</v>
      </c>
      <c r="B226" t="s">
        <v>302</v>
      </c>
      <c r="C226">
        <v>2021</v>
      </c>
      <c r="D226" s="24">
        <v>9737538</v>
      </c>
      <c r="E226" s="24">
        <v>1140769</v>
      </c>
      <c r="F226" s="24">
        <v>0</v>
      </c>
      <c r="G226">
        <v>10878307</v>
      </c>
      <c r="H226" s="24">
        <v>5733157</v>
      </c>
      <c r="I226" s="24">
        <v>850000</v>
      </c>
      <c r="J226" s="24">
        <v>418</v>
      </c>
      <c r="K226">
        <v>0</v>
      </c>
      <c r="L226">
        <v>0</v>
      </c>
    </row>
    <row r="227" spans="1:12" ht="12.75">
      <c r="A227">
        <v>3434</v>
      </c>
      <c r="B227" t="s">
        <v>303</v>
      </c>
      <c r="C227">
        <v>2021</v>
      </c>
      <c r="D227" s="24">
        <v>3000000</v>
      </c>
      <c r="E227" s="24">
        <v>0</v>
      </c>
      <c r="F227" s="24">
        <v>0</v>
      </c>
      <c r="G227">
        <v>3000000</v>
      </c>
      <c r="H227" s="24">
        <v>0</v>
      </c>
      <c r="I227" s="24">
        <v>0</v>
      </c>
      <c r="J227" s="24">
        <v>0</v>
      </c>
      <c r="K227">
        <v>0</v>
      </c>
      <c r="L227">
        <v>0</v>
      </c>
    </row>
    <row r="228" spans="1:12" ht="12.75">
      <c r="A228">
        <v>3437</v>
      </c>
      <c r="B228" t="s">
        <v>304</v>
      </c>
      <c r="C228">
        <v>2021</v>
      </c>
      <c r="D228" s="24">
        <v>33269109</v>
      </c>
      <c r="E228" s="24">
        <v>710450</v>
      </c>
      <c r="F228" s="24">
        <v>0</v>
      </c>
      <c r="G228">
        <v>33979559</v>
      </c>
      <c r="H228" s="24">
        <v>4372809</v>
      </c>
      <c r="I228" s="24">
        <v>825000</v>
      </c>
      <c r="J228" s="24">
        <v>0</v>
      </c>
      <c r="K228">
        <v>0</v>
      </c>
      <c r="L228">
        <v>0</v>
      </c>
    </row>
    <row r="229" spans="1:12" ht="12.75">
      <c r="A229">
        <v>3444</v>
      </c>
      <c r="B229" t="s">
        <v>305</v>
      </c>
      <c r="C229">
        <v>2021</v>
      </c>
      <c r="D229" s="24">
        <v>13331108</v>
      </c>
      <c r="E229" s="24">
        <v>0</v>
      </c>
      <c r="F229" s="24">
        <v>0</v>
      </c>
      <c r="G229">
        <v>13331108</v>
      </c>
      <c r="H229" s="24">
        <v>4057700</v>
      </c>
      <c r="I229" s="24">
        <v>333000</v>
      </c>
      <c r="J229" s="24">
        <v>339</v>
      </c>
      <c r="K229">
        <v>0</v>
      </c>
      <c r="L229">
        <v>0</v>
      </c>
    </row>
    <row r="230" spans="1:12" ht="12.75">
      <c r="A230">
        <v>3479</v>
      </c>
      <c r="B230" t="s">
        <v>306</v>
      </c>
      <c r="C230">
        <v>2021</v>
      </c>
      <c r="D230" s="24">
        <v>38437613</v>
      </c>
      <c r="E230" s="24">
        <v>0</v>
      </c>
      <c r="F230" s="24">
        <v>0</v>
      </c>
      <c r="G230">
        <v>38437613</v>
      </c>
      <c r="H230" s="24">
        <v>4460596</v>
      </c>
      <c r="I230" s="24">
        <v>227580</v>
      </c>
      <c r="J230" s="24">
        <v>0</v>
      </c>
      <c r="K230">
        <v>0</v>
      </c>
      <c r="L230">
        <v>0</v>
      </c>
    </row>
    <row r="231" spans="1:12" ht="12.75">
      <c r="A231">
        <v>3484</v>
      </c>
      <c r="B231" t="s">
        <v>307</v>
      </c>
      <c r="C231">
        <v>2021</v>
      </c>
      <c r="D231" s="24">
        <v>2164145</v>
      </c>
      <c r="E231" s="24">
        <v>32493</v>
      </c>
      <c r="F231" s="24">
        <v>0</v>
      </c>
      <c r="G231">
        <v>2196638</v>
      </c>
      <c r="H231" s="24">
        <v>0</v>
      </c>
      <c r="I231" s="24">
        <v>54660</v>
      </c>
      <c r="J231" s="24">
        <v>0</v>
      </c>
      <c r="K231">
        <v>0</v>
      </c>
      <c r="L231">
        <v>0</v>
      </c>
    </row>
    <row r="232" spans="1:12" ht="12.75">
      <c r="A232">
        <v>3500</v>
      </c>
      <c r="B232" t="s">
        <v>308</v>
      </c>
      <c r="C232">
        <v>2021</v>
      </c>
      <c r="D232" s="24">
        <v>10690224</v>
      </c>
      <c r="E232" s="24">
        <v>570760</v>
      </c>
      <c r="F232" s="24">
        <v>0</v>
      </c>
      <c r="G232">
        <v>11260984</v>
      </c>
      <c r="H232" s="24">
        <v>0</v>
      </c>
      <c r="I232" s="24">
        <v>166135</v>
      </c>
      <c r="J232" s="24">
        <v>0</v>
      </c>
      <c r="K232">
        <v>0</v>
      </c>
      <c r="L232">
        <v>0</v>
      </c>
    </row>
    <row r="233" spans="1:12" ht="12.75">
      <c r="A233">
        <v>3510</v>
      </c>
      <c r="B233" t="s">
        <v>449</v>
      </c>
      <c r="C233">
        <v>2021</v>
      </c>
      <c r="D233" s="24">
        <v>4531392</v>
      </c>
      <c r="E233" s="24">
        <v>0</v>
      </c>
      <c r="F233" s="24">
        <v>0</v>
      </c>
      <c r="G233">
        <v>4531392</v>
      </c>
      <c r="H233" s="24">
        <v>575086</v>
      </c>
      <c r="I233" s="24">
        <v>0</v>
      </c>
      <c r="J233" s="24">
        <v>0</v>
      </c>
      <c r="K233">
        <v>0</v>
      </c>
      <c r="L233">
        <v>0</v>
      </c>
    </row>
    <row r="234" spans="1:12" ht="12.75">
      <c r="A234">
        <v>3514</v>
      </c>
      <c r="B234" t="s">
        <v>343</v>
      </c>
      <c r="C234">
        <v>2021</v>
      </c>
      <c r="D234" s="24">
        <v>2563914</v>
      </c>
      <c r="E234" s="24">
        <v>0</v>
      </c>
      <c r="F234" s="24">
        <v>0</v>
      </c>
      <c r="G234">
        <v>2563914</v>
      </c>
      <c r="H234" s="24">
        <v>250500</v>
      </c>
      <c r="I234" s="24">
        <v>25000</v>
      </c>
      <c r="J234" s="24">
        <v>0</v>
      </c>
      <c r="K234">
        <v>0</v>
      </c>
      <c r="L234">
        <v>0</v>
      </c>
    </row>
    <row r="235" spans="1:12" ht="12.75">
      <c r="A235">
        <v>3528</v>
      </c>
      <c r="B235" t="s">
        <v>309</v>
      </c>
      <c r="C235">
        <v>2021</v>
      </c>
      <c r="D235" s="24">
        <v>4530700</v>
      </c>
      <c r="E235" s="24">
        <v>63916</v>
      </c>
      <c r="F235" s="24">
        <v>1000</v>
      </c>
      <c r="G235">
        <v>4595616</v>
      </c>
      <c r="H235" s="24">
        <v>0</v>
      </c>
      <c r="I235" s="24">
        <v>0</v>
      </c>
      <c r="J235" s="24">
        <v>0</v>
      </c>
      <c r="K235">
        <v>0</v>
      </c>
      <c r="L235">
        <v>0</v>
      </c>
    </row>
    <row r="236" spans="1:12" ht="12.75">
      <c r="A236">
        <v>3542</v>
      </c>
      <c r="B236" t="s">
        <v>442</v>
      </c>
      <c r="C236">
        <v>2021</v>
      </c>
      <c r="D236" s="24">
        <v>3199530</v>
      </c>
      <c r="E236" s="24">
        <v>0</v>
      </c>
      <c r="F236" s="24">
        <v>0</v>
      </c>
      <c r="G236">
        <v>3199530</v>
      </c>
      <c r="H236" s="24">
        <v>281270</v>
      </c>
      <c r="I236" s="24">
        <v>31829</v>
      </c>
      <c r="J236" s="24">
        <v>0</v>
      </c>
      <c r="K236">
        <v>0</v>
      </c>
      <c r="L236">
        <v>0</v>
      </c>
    </row>
    <row r="237" spans="1:12" ht="12.75">
      <c r="A237">
        <v>3549</v>
      </c>
      <c r="B237" t="s">
        <v>310</v>
      </c>
      <c r="C237">
        <v>2021</v>
      </c>
      <c r="D237" s="24">
        <v>66778596</v>
      </c>
      <c r="E237" s="24">
        <v>120000</v>
      </c>
      <c r="F237" s="24">
        <v>1050000</v>
      </c>
      <c r="G237">
        <v>67948596</v>
      </c>
      <c r="H237" s="24">
        <v>11780919</v>
      </c>
      <c r="I237" s="24">
        <v>10000</v>
      </c>
      <c r="J237" s="24">
        <v>0</v>
      </c>
      <c r="K237">
        <v>0</v>
      </c>
      <c r="L237">
        <v>0</v>
      </c>
    </row>
    <row r="238" spans="1:12" ht="12.75">
      <c r="A238">
        <v>3612</v>
      </c>
      <c r="B238" t="s">
        <v>311</v>
      </c>
      <c r="C238">
        <v>2021</v>
      </c>
      <c r="D238" s="24">
        <v>15554054</v>
      </c>
      <c r="E238" s="24">
        <v>0</v>
      </c>
      <c r="F238" s="24">
        <v>0</v>
      </c>
      <c r="G238">
        <v>15554054</v>
      </c>
      <c r="H238" s="24">
        <v>3643275</v>
      </c>
      <c r="I238" s="24">
        <v>300000</v>
      </c>
      <c r="J238" s="24">
        <v>0</v>
      </c>
      <c r="K238">
        <v>0</v>
      </c>
      <c r="L238">
        <v>0</v>
      </c>
    </row>
    <row r="239" spans="1:12" ht="12.75">
      <c r="A239">
        <v>3619</v>
      </c>
      <c r="B239" t="s">
        <v>312</v>
      </c>
      <c r="C239">
        <v>2021</v>
      </c>
      <c r="D239" s="24">
        <v>271805065</v>
      </c>
      <c r="E239" s="24">
        <v>8945337</v>
      </c>
      <c r="F239" s="24">
        <v>0</v>
      </c>
      <c r="G239">
        <v>280750402</v>
      </c>
      <c r="H239" s="24">
        <v>0</v>
      </c>
      <c r="I239" s="24">
        <v>27225000</v>
      </c>
      <c r="J239" s="24">
        <v>0</v>
      </c>
      <c r="K239">
        <v>242121</v>
      </c>
      <c r="L239">
        <v>0</v>
      </c>
    </row>
    <row r="240" spans="1:12" ht="12.75">
      <c r="A240">
        <v>3633</v>
      </c>
      <c r="B240" t="s">
        <v>313</v>
      </c>
      <c r="C240">
        <v>2021</v>
      </c>
      <c r="D240" s="24">
        <v>3878583</v>
      </c>
      <c r="E240" s="24">
        <v>87170</v>
      </c>
      <c r="F240" s="24">
        <v>0</v>
      </c>
      <c r="G240">
        <v>3965753</v>
      </c>
      <c r="H240" s="24">
        <v>718002</v>
      </c>
      <c r="I240" s="24">
        <v>91000</v>
      </c>
      <c r="J240" s="24">
        <v>0</v>
      </c>
      <c r="K240">
        <v>0</v>
      </c>
      <c r="L240">
        <v>0</v>
      </c>
    </row>
    <row r="241" spans="1:12" ht="12.75">
      <c r="A241">
        <v>3640</v>
      </c>
      <c r="B241" t="s">
        <v>314</v>
      </c>
      <c r="C241">
        <v>2021</v>
      </c>
      <c r="D241" s="24">
        <v>6703113</v>
      </c>
      <c r="E241" s="24">
        <v>168000</v>
      </c>
      <c r="F241" s="24">
        <v>100000</v>
      </c>
      <c r="G241">
        <v>6971113</v>
      </c>
      <c r="H241" s="24">
        <v>0</v>
      </c>
      <c r="I241" s="24">
        <v>60000</v>
      </c>
      <c r="J241" s="24">
        <v>0</v>
      </c>
      <c r="K241">
        <v>0</v>
      </c>
      <c r="L241">
        <v>0</v>
      </c>
    </row>
    <row r="242" spans="1:12" ht="12.75">
      <c r="A242">
        <v>3647</v>
      </c>
      <c r="B242" t="s">
        <v>273</v>
      </c>
      <c r="C242">
        <v>2021</v>
      </c>
      <c r="D242" s="24">
        <v>10685256</v>
      </c>
      <c r="E242" s="24">
        <v>1006975</v>
      </c>
      <c r="F242" s="24">
        <v>0</v>
      </c>
      <c r="G242">
        <v>11692231</v>
      </c>
      <c r="H242" s="24">
        <v>0</v>
      </c>
      <c r="I242" s="24">
        <v>174550</v>
      </c>
      <c r="J242" s="24">
        <v>0</v>
      </c>
      <c r="K242">
        <v>0</v>
      </c>
      <c r="L242">
        <v>0</v>
      </c>
    </row>
    <row r="243" spans="1:12" ht="12.75">
      <c r="A243">
        <v>3654</v>
      </c>
      <c r="B243" t="s">
        <v>347</v>
      </c>
      <c r="C243">
        <v>2021</v>
      </c>
      <c r="D243" s="24">
        <v>3481056</v>
      </c>
      <c r="E243" s="24">
        <v>57695</v>
      </c>
      <c r="F243" s="24">
        <v>0</v>
      </c>
      <c r="G243">
        <v>3538751</v>
      </c>
      <c r="H243" s="24">
        <v>0</v>
      </c>
      <c r="I243" s="24">
        <v>160170</v>
      </c>
      <c r="J243" s="24">
        <v>0</v>
      </c>
      <c r="K243">
        <v>0</v>
      </c>
      <c r="L243">
        <v>0</v>
      </c>
    </row>
    <row r="244" spans="1:12" ht="12.75">
      <c r="A244">
        <v>3661</v>
      </c>
      <c r="B244" t="s">
        <v>315</v>
      </c>
      <c r="C244">
        <v>2021</v>
      </c>
      <c r="D244" s="24">
        <v>2907251</v>
      </c>
      <c r="E244" s="24">
        <v>91850</v>
      </c>
      <c r="F244" s="24">
        <v>0</v>
      </c>
      <c r="G244">
        <v>2999101</v>
      </c>
      <c r="H244" s="24">
        <v>1184025</v>
      </c>
      <c r="I244" s="24">
        <v>53157</v>
      </c>
      <c r="J244" s="24">
        <v>0</v>
      </c>
      <c r="K244">
        <v>0</v>
      </c>
      <c r="L244">
        <v>0</v>
      </c>
    </row>
    <row r="245" spans="1:12" ht="12.75">
      <c r="A245">
        <v>3668</v>
      </c>
      <c r="B245" t="s">
        <v>316</v>
      </c>
      <c r="C245">
        <v>2021</v>
      </c>
      <c r="D245" s="24">
        <v>3159223</v>
      </c>
      <c r="E245" s="24">
        <v>0</v>
      </c>
      <c r="F245" s="24">
        <v>0</v>
      </c>
      <c r="G245">
        <v>3159223</v>
      </c>
      <c r="H245" s="24">
        <v>1332013</v>
      </c>
      <c r="I245" s="24">
        <v>55000</v>
      </c>
      <c r="J245" s="24">
        <v>0</v>
      </c>
      <c r="K245">
        <v>0</v>
      </c>
      <c r="L245">
        <v>0</v>
      </c>
    </row>
    <row r="246" spans="1:12" ht="12.75">
      <c r="A246">
        <v>3675</v>
      </c>
      <c r="B246" t="s">
        <v>317</v>
      </c>
      <c r="C246">
        <v>2021</v>
      </c>
      <c r="D246" s="24">
        <v>22377969</v>
      </c>
      <c r="E246" s="24">
        <v>1494201</v>
      </c>
      <c r="F246" s="24">
        <v>0</v>
      </c>
      <c r="G246">
        <v>23872170</v>
      </c>
      <c r="H246" s="24">
        <v>5800000</v>
      </c>
      <c r="I246" s="24">
        <v>650000</v>
      </c>
      <c r="J246" s="24">
        <v>0</v>
      </c>
      <c r="K246">
        <v>0</v>
      </c>
      <c r="L246">
        <v>0</v>
      </c>
    </row>
    <row r="247" spans="1:12" ht="12.75">
      <c r="A247">
        <v>3682</v>
      </c>
      <c r="B247" t="s">
        <v>318</v>
      </c>
      <c r="C247">
        <v>2021</v>
      </c>
      <c r="D247" s="24">
        <v>9229645</v>
      </c>
      <c r="E247" s="24">
        <v>232213</v>
      </c>
      <c r="F247" s="24">
        <v>0</v>
      </c>
      <c r="G247">
        <v>9461858</v>
      </c>
      <c r="H247" s="24">
        <v>1792925</v>
      </c>
      <c r="I247" s="24">
        <v>1120000</v>
      </c>
      <c r="J247" s="24">
        <v>0</v>
      </c>
      <c r="K247">
        <v>0</v>
      </c>
      <c r="L247">
        <v>0</v>
      </c>
    </row>
    <row r="248" spans="1:12" ht="12.75">
      <c r="A248">
        <v>3689</v>
      </c>
      <c r="B248" t="s">
        <v>319</v>
      </c>
      <c r="C248">
        <v>2021</v>
      </c>
      <c r="D248" s="24">
        <v>4587058</v>
      </c>
      <c r="E248" s="24">
        <v>57663</v>
      </c>
      <c r="F248" s="24">
        <v>0</v>
      </c>
      <c r="G248">
        <v>4644721</v>
      </c>
      <c r="H248" s="24">
        <v>399925</v>
      </c>
      <c r="I248" s="24">
        <v>0</v>
      </c>
      <c r="J248" s="24">
        <v>0</v>
      </c>
      <c r="K248">
        <v>0</v>
      </c>
      <c r="L248">
        <v>0</v>
      </c>
    </row>
    <row r="249" spans="1:12" ht="12.75">
      <c r="A249">
        <v>3696</v>
      </c>
      <c r="B249" t="s">
        <v>320</v>
      </c>
      <c r="C249">
        <v>2021</v>
      </c>
      <c r="D249" s="24">
        <v>2021156</v>
      </c>
      <c r="E249" s="24">
        <v>308842</v>
      </c>
      <c r="F249" s="24">
        <v>0</v>
      </c>
      <c r="G249">
        <v>2329998</v>
      </c>
      <c r="H249" s="24">
        <v>0</v>
      </c>
      <c r="I249" s="24">
        <v>0</v>
      </c>
      <c r="J249" s="24">
        <v>0</v>
      </c>
      <c r="K249">
        <v>0</v>
      </c>
      <c r="L249">
        <v>0</v>
      </c>
    </row>
    <row r="250" spans="1:12" ht="12.75">
      <c r="A250">
        <v>3787</v>
      </c>
      <c r="B250" t="s">
        <v>321</v>
      </c>
      <c r="C250">
        <v>2021</v>
      </c>
      <c r="D250" s="24">
        <v>8112615</v>
      </c>
      <c r="E250" s="24">
        <v>943029</v>
      </c>
      <c r="F250" s="24">
        <v>0</v>
      </c>
      <c r="G250">
        <v>9055644</v>
      </c>
      <c r="H250" s="24">
        <v>1318375</v>
      </c>
      <c r="I250" s="24">
        <v>250000</v>
      </c>
      <c r="J250" s="24">
        <v>0</v>
      </c>
      <c r="K250">
        <v>0</v>
      </c>
      <c r="L250">
        <v>0</v>
      </c>
    </row>
    <row r="251" spans="1:12" ht="12.75">
      <c r="A251">
        <v>3794</v>
      </c>
      <c r="B251" t="s">
        <v>322</v>
      </c>
      <c r="C251">
        <v>2021</v>
      </c>
      <c r="D251" s="24">
        <v>10098569</v>
      </c>
      <c r="E251" s="24">
        <v>0</v>
      </c>
      <c r="F251" s="24">
        <v>0</v>
      </c>
      <c r="G251">
        <v>10098569</v>
      </c>
      <c r="H251" s="24">
        <v>3898075</v>
      </c>
      <c r="I251" s="24">
        <v>0</v>
      </c>
      <c r="J251" s="24">
        <v>0</v>
      </c>
      <c r="K251">
        <v>0</v>
      </c>
      <c r="L251">
        <v>0</v>
      </c>
    </row>
    <row r="252" spans="1:12" ht="12.75">
      <c r="A252">
        <v>3822</v>
      </c>
      <c r="B252" t="s">
        <v>323</v>
      </c>
      <c r="C252">
        <v>2021</v>
      </c>
      <c r="D252" s="24">
        <v>23710539</v>
      </c>
      <c r="E252" s="24">
        <v>0</v>
      </c>
      <c r="F252" s="24">
        <v>800000</v>
      </c>
      <c r="G252">
        <v>24510539</v>
      </c>
      <c r="H252" s="24">
        <v>6500000</v>
      </c>
      <c r="I252" s="24">
        <v>150000</v>
      </c>
      <c r="J252" s="24">
        <v>0</v>
      </c>
      <c r="K252">
        <v>0</v>
      </c>
      <c r="L252">
        <v>0</v>
      </c>
    </row>
    <row r="253" spans="1:12" ht="12.75">
      <c r="A253">
        <v>3850</v>
      </c>
      <c r="B253" t="s">
        <v>406</v>
      </c>
      <c r="C253">
        <v>2021</v>
      </c>
      <c r="D253" s="24">
        <v>2453372</v>
      </c>
      <c r="E253" s="24">
        <v>656374</v>
      </c>
      <c r="F253" s="24">
        <v>0</v>
      </c>
      <c r="G253">
        <v>3109746</v>
      </c>
      <c r="H253" s="24">
        <v>0</v>
      </c>
      <c r="I253" s="24">
        <v>60000</v>
      </c>
      <c r="J253" s="24">
        <v>0</v>
      </c>
      <c r="K253">
        <v>0</v>
      </c>
      <c r="L253">
        <v>0</v>
      </c>
    </row>
    <row r="254" spans="1:12" ht="12.75">
      <c r="A254">
        <v>3857</v>
      </c>
      <c r="B254" t="s">
        <v>324</v>
      </c>
      <c r="C254">
        <v>2021</v>
      </c>
      <c r="D254" s="24">
        <v>26476879</v>
      </c>
      <c r="E254" s="24">
        <v>0</v>
      </c>
      <c r="F254" s="24">
        <v>750000</v>
      </c>
      <c r="G254">
        <v>27226879</v>
      </c>
      <c r="H254" s="24">
        <v>4907393</v>
      </c>
      <c r="I254" s="24">
        <v>0</v>
      </c>
      <c r="J254" s="24">
        <v>629</v>
      </c>
      <c r="K254">
        <v>0</v>
      </c>
      <c r="L254">
        <v>0</v>
      </c>
    </row>
    <row r="255" spans="1:12" ht="12.75">
      <c r="A255">
        <v>3862</v>
      </c>
      <c r="B255" t="s">
        <v>268</v>
      </c>
      <c r="C255">
        <v>2021</v>
      </c>
      <c r="D255" s="24">
        <v>3944334</v>
      </c>
      <c r="E255" s="24">
        <v>0</v>
      </c>
      <c r="F255" s="24">
        <v>0</v>
      </c>
      <c r="G255">
        <v>3944334</v>
      </c>
      <c r="H255" s="24">
        <v>0</v>
      </c>
      <c r="I255" s="24">
        <v>56081</v>
      </c>
      <c r="J255" s="24">
        <v>0</v>
      </c>
      <c r="K255">
        <v>0</v>
      </c>
      <c r="L255">
        <v>0</v>
      </c>
    </row>
    <row r="256" spans="1:12" ht="12.75">
      <c r="A256">
        <v>3871</v>
      </c>
      <c r="B256" t="s">
        <v>325</v>
      </c>
      <c r="C256">
        <v>2021</v>
      </c>
      <c r="D256" s="24">
        <v>4480543</v>
      </c>
      <c r="E256" s="24">
        <v>693900</v>
      </c>
      <c r="F256" s="24">
        <v>0</v>
      </c>
      <c r="G256">
        <v>5174443</v>
      </c>
      <c r="H256" s="24">
        <v>0</v>
      </c>
      <c r="I256" s="24">
        <v>0</v>
      </c>
      <c r="J256" s="24">
        <v>0</v>
      </c>
      <c r="K256">
        <v>0</v>
      </c>
      <c r="L256">
        <v>0</v>
      </c>
    </row>
    <row r="257" spans="1:12" ht="12.75">
      <c r="A257">
        <v>3892</v>
      </c>
      <c r="B257" t="s">
        <v>326</v>
      </c>
      <c r="C257">
        <v>2021</v>
      </c>
      <c r="D257" s="24">
        <v>30862341</v>
      </c>
      <c r="E257" s="24">
        <v>0</v>
      </c>
      <c r="F257" s="24">
        <v>0</v>
      </c>
      <c r="G257">
        <v>30862341</v>
      </c>
      <c r="H257" s="24">
        <v>4915000</v>
      </c>
      <c r="I257" s="24">
        <v>550000</v>
      </c>
      <c r="J257" s="24">
        <v>25343</v>
      </c>
      <c r="K257">
        <v>0</v>
      </c>
      <c r="L257">
        <v>0</v>
      </c>
    </row>
    <row r="258" spans="1:12" ht="12.75">
      <c r="A258">
        <v>3899</v>
      </c>
      <c r="B258" t="s">
        <v>327</v>
      </c>
      <c r="C258">
        <v>2021</v>
      </c>
      <c r="D258" s="24">
        <v>3738510</v>
      </c>
      <c r="E258" s="24">
        <v>0</v>
      </c>
      <c r="F258" s="24">
        <v>0</v>
      </c>
      <c r="G258">
        <v>3738510</v>
      </c>
      <c r="H258" s="24">
        <v>0</v>
      </c>
      <c r="I258" s="24">
        <v>75000</v>
      </c>
      <c r="J258" s="24">
        <v>0</v>
      </c>
      <c r="K258">
        <v>0</v>
      </c>
      <c r="L258">
        <v>0</v>
      </c>
    </row>
    <row r="259" spans="1:12" ht="12.75">
      <c r="A259">
        <v>3906</v>
      </c>
      <c r="B259" t="s">
        <v>328</v>
      </c>
      <c r="C259">
        <v>2021</v>
      </c>
      <c r="D259" s="24">
        <v>9486644</v>
      </c>
      <c r="E259" s="24">
        <v>925993</v>
      </c>
      <c r="F259" s="24">
        <v>0</v>
      </c>
      <c r="G259">
        <v>10412637</v>
      </c>
      <c r="H259" s="24">
        <v>1136904</v>
      </c>
      <c r="I259" s="24">
        <v>250000</v>
      </c>
      <c r="J259" s="24">
        <v>0</v>
      </c>
      <c r="K259">
        <v>0</v>
      </c>
      <c r="L259">
        <v>0</v>
      </c>
    </row>
    <row r="260" spans="1:12" ht="12.75">
      <c r="A260">
        <v>3920</v>
      </c>
      <c r="B260" t="s">
        <v>330</v>
      </c>
      <c r="C260">
        <v>2021</v>
      </c>
      <c r="D260" s="24">
        <v>2785414</v>
      </c>
      <c r="E260" s="24">
        <v>76490</v>
      </c>
      <c r="F260" s="24">
        <v>0</v>
      </c>
      <c r="G260">
        <v>2861904</v>
      </c>
      <c r="H260" s="24">
        <v>329295</v>
      </c>
      <c r="I260" s="24">
        <v>5000</v>
      </c>
      <c r="J260" s="24">
        <v>0</v>
      </c>
      <c r="K260">
        <v>0</v>
      </c>
      <c r="L260">
        <v>0</v>
      </c>
    </row>
    <row r="261" spans="1:12" ht="12.75">
      <c r="A261">
        <v>3925</v>
      </c>
      <c r="B261" t="s">
        <v>331</v>
      </c>
      <c r="C261">
        <v>2021</v>
      </c>
      <c r="D261" s="24">
        <v>39862335</v>
      </c>
      <c r="E261" s="24">
        <v>5245944</v>
      </c>
      <c r="F261" s="24">
        <v>0</v>
      </c>
      <c r="G261">
        <v>45108279</v>
      </c>
      <c r="H261" s="24">
        <v>0</v>
      </c>
      <c r="I261" s="24">
        <v>625000</v>
      </c>
      <c r="J261" s="24">
        <v>9244</v>
      </c>
      <c r="K261">
        <v>0</v>
      </c>
      <c r="L261">
        <v>0</v>
      </c>
    </row>
    <row r="262" spans="1:12" ht="12.75">
      <c r="A262">
        <v>3934</v>
      </c>
      <c r="B262" t="s">
        <v>332</v>
      </c>
      <c r="C262">
        <v>2021</v>
      </c>
      <c r="D262" s="24">
        <v>3772208</v>
      </c>
      <c r="E262" s="24">
        <v>0</v>
      </c>
      <c r="F262" s="24">
        <v>0</v>
      </c>
      <c r="G262">
        <v>3772208</v>
      </c>
      <c r="H262" s="24">
        <v>2483414</v>
      </c>
      <c r="I262" s="24">
        <v>0</v>
      </c>
      <c r="J262" s="24">
        <v>0</v>
      </c>
      <c r="K262">
        <v>0</v>
      </c>
      <c r="L262">
        <v>0</v>
      </c>
    </row>
    <row r="263" spans="1:12" ht="12.75">
      <c r="A263">
        <v>3941</v>
      </c>
      <c r="B263" t="s">
        <v>333</v>
      </c>
      <c r="C263">
        <v>2021</v>
      </c>
      <c r="D263" s="24">
        <v>5191269</v>
      </c>
      <c r="E263" s="24">
        <v>363250</v>
      </c>
      <c r="F263" s="24">
        <v>0</v>
      </c>
      <c r="G263">
        <v>5554519</v>
      </c>
      <c r="H263" s="24">
        <v>1379875</v>
      </c>
      <c r="I263" s="24">
        <v>100000</v>
      </c>
      <c r="J263" s="24">
        <v>0</v>
      </c>
      <c r="K263">
        <v>0</v>
      </c>
      <c r="L263">
        <v>0</v>
      </c>
    </row>
    <row r="264" spans="1:12" ht="12.75">
      <c r="A264">
        <v>3948</v>
      </c>
      <c r="B264" t="s">
        <v>334</v>
      </c>
      <c r="C264">
        <v>2021</v>
      </c>
      <c r="D264" s="24">
        <v>3271052</v>
      </c>
      <c r="E264" s="24">
        <v>91544</v>
      </c>
      <c r="F264" s="24">
        <v>0</v>
      </c>
      <c r="G264">
        <v>3362596</v>
      </c>
      <c r="H264" s="24">
        <v>156290</v>
      </c>
      <c r="I264" s="24">
        <v>0</v>
      </c>
      <c r="J264" s="24">
        <v>0</v>
      </c>
      <c r="K264">
        <v>0</v>
      </c>
      <c r="L264">
        <v>0</v>
      </c>
    </row>
    <row r="265" spans="1:12" ht="12.75">
      <c r="A265">
        <v>3955</v>
      </c>
      <c r="B265" t="s">
        <v>335</v>
      </c>
      <c r="C265">
        <v>2021</v>
      </c>
      <c r="D265" s="24">
        <v>7425590</v>
      </c>
      <c r="E265" s="24">
        <v>1950462</v>
      </c>
      <c r="F265" s="24">
        <v>0</v>
      </c>
      <c r="G265">
        <v>9376052</v>
      </c>
      <c r="H265" s="24">
        <v>0</v>
      </c>
      <c r="I265" s="24">
        <v>94000</v>
      </c>
      <c r="J265" s="24">
        <v>0</v>
      </c>
      <c r="K265">
        <v>0</v>
      </c>
      <c r="L265">
        <v>0</v>
      </c>
    </row>
    <row r="266" spans="1:12" ht="12.75">
      <c r="A266">
        <v>3962</v>
      </c>
      <c r="B266" t="s">
        <v>336</v>
      </c>
      <c r="C266">
        <v>2021</v>
      </c>
      <c r="D266" s="24">
        <v>9134963</v>
      </c>
      <c r="E266" s="24">
        <v>119325</v>
      </c>
      <c r="F266" s="24">
        <v>0</v>
      </c>
      <c r="G266">
        <v>9254288</v>
      </c>
      <c r="H266" s="24">
        <v>7555400</v>
      </c>
      <c r="I266" s="24">
        <v>85000</v>
      </c>
      <c r="J266" s="24">
        <v>0</v>
      </c>
      <c r="K266">
        <v>0</v>
      </c>
      <c r="L266">
        <v>0</v>
      </c>
    </row>
    <row r="267" spans="1:12" ht="12.75">
      <c r="A267">
        <v>3969</v>
      </c>
      <c r="B267" t="s">
        <v>337</v>
      </c>
      <c r="C267">
        <v>2021</v>
      </c>
      <c r="D267" s="24">
        <v>1349253</v>
      </c>
      <c r="E267" s="24">
        <v>191816</v>
      </c>
      <c r="F267" s="24">
        <v>0</v>
      </c>
      <c r="G267">
        <v>1541069</v>
      </c>
      <c r="H267" s="24">
        <v>128000</v>
      </c>
      <c r="I267" s="24">
        <v>0</v>
      </c>
      <c r="J267" s="24">
        <v>0</v>
      </c>
      <c r="K267">
        <v>0</v>
      </c>
      <c r="L267">
        <v>0</v>
      </c>
    </row>
    <row r="268" spans="1:12" ht="12.75">
      <c r="A268">
        <v>3976</v>
      </c>
      <c r="B268" t="s">
        <v>339</v>
      </c>
      <c r="C268">
        <v>2021</v>
      </c>
      <c r="D268" s="24">
        <v>5000</v>
      </c>
      <c r="E268" s="24">
        <v>0</v>
      </c>
      <c r="F268" s="24">
        <v>0</v>
      </c>
      <c r="G268">
        <v>5000</v>
      </c>
      <c r="H268" s="24">
        <v>0</v>
      </c>
      <c r="I268" s="24">
        <v>0</v>
      </c>
      <c r="J268" s="24">
        <v>0</v>
      </c>
      <c r="K268">
        <v>0</v>
      </c>
      <c r="L268">
        <v>0</v>
      </c>
    </row>
    <row r="269" spans="1:12" ht="12.75">
      <c r="A269">
        <v>3983</v>
      </c>
      <c r="B269" t="s">
        <v>342</v>
      </c>
      <c r="C269">
        <v>2021</v>
      </c>
      <c r="D269" s="24">
        <v>3080545</v>
      </c>
      <c r="E269" s="24">
        <v>158790</v>
      </c>
      <c r="F269" s="24">
        <v>0</v>
      </c>
      <c r="G269">
        <v>3239335</v>
      </c>
      <c r="H269" s="24">
        <v>2285000</v>
      </c>
      <c r="I269" s="24">
        <v>129636</v>
      </c>
      <c r="J269" s="24">
        <v>0</v>
      </c>
      <c r="K269">
        <v>0</v>
      </c>
      <c r="L269">
        <v>0</v>
      </c>
    </row>
    <row r="270" spans="1:12" ht="12.75">
      <c r="A270">
        <v>3990</v>
      </c>
      <c r="B270" t="s">
        <v>700</v>
      </c>
      <c r="C270">
        <v>2021</v>
      </c>
      <c r="D270" s="24">
        <v>1399924</v>
      </c>
      <c r="E270" s="24">
        <v>0</v>
      </c>
      <c r="F270" s="24">
        <v>0</v>
      </c>
      <c r="G270">
        <v>1399924</v>
      </c>
      <c r="H270" s="24">
        <v>405096</v>
      </c>
      <c r="I270" s="24">
        <v>0</v>
      </c>
      <c r="J270" s="24">
        <v>0</v>
      </c>
      <c r="K270">
        <v>0</v>
      </c>
      <c r="L270">
        <v>0</v>
      </c>
    </row>
    <row r="271" spans="1:12" ht="12.75">
      <c r="A271">
        <v>3990</v>
      </c>
      <c r="B271" t="s">
        <v>348</v>
      </c>
      <c r="C271">
        <v>2021</v>
      </c>
      <c r="D271" s="24">
        <v>1399924</v>
      </c>
      <c r="E271" s="24">
        <v>0</v>
      </c>
      <c r="F271" s="24">
        <v>0</v>
      </c>
      <c r="G271">
        <v>1399924</v>
      </c>
      <c r="H271" s="24">
        <v>405096</v>
      </c>
      <c r="I271" s="24">
        <v>0</v>
      </c>
      <c r="J271" s="24">
        <v>0</v>
      </c>
      <c r="K271">
        <v>0</v>
      </c>
      <c r="L271">
        <v>0</v>
      </c>
    </row>
    <row r="272" spans="1:12" ht="12.75">
      <c r="A272">
        <v>4011</v>
      </c>
      <c r="B272" t="s">
        <v>349</v>
      </c>
      <c r="C272">
        <v>2021</v>
      </c>
      <c r="D272" s="24">
        <v>820558</v>
      </c>
      <c r="E272" s="24">
        <v>0</v>
      </c>
      <c r="F272" s="24">
        <v>30000</v>
      </c>
      <c r="G272">
        <v>850558</v>
      </c>
      <c r="H272" s="24">
        <v>0</v>
      </c>
      <c r="I272" s="24">
        <v>0</v>
      </c>
      <c r="J272" s="24">
        <v>0</v>
      </c>
      <c r="K272">
        <v>0</v>
      </c>
      <c r="L272">
        <v>0</v>
      </c>
    </row>
    <row r="273" spans="1:12" ht="12.75">
      <c r="A273">
        <v>4018</v>
      </c>
      <c r="B273" t="s">
        <v>350</v>
      </c>
      <c r="C273">
        <v>2021</v>
      </c>
      <c r="D273" s="24">
        <v>28038181</v>
      </c>
      <c r="E273" s="24">
        <v>1179950</v>
      </c>
      <c r="F273" s="24">
        <v>0</v>
      </c>
      <c r="G273">
        <v>29218131</v>
      </c>
      <c r="H273" s="24">
        <v>9579529</v>
      </c>
      <c r="I273" s="24">
        <v>216475</v>
      </c>
      <c r="J273" s="24">
        <v>995</v>
      </c>
      <c r="K273">
        <v>0</v>
      </c>
      <c r="L273">
        <v>0</v>
      </c>
    </row>
    <row r="274" spans="1:12" ht="12.75">
      <c r="A274">
        <v>4025</v>
      </c>
      <c r="B274" t="s">
        <v>351</v>
      </c>
      <c r="C274">
        <v>2021</v>
      </c>
      <c r="D274" s="24">
        <v>2200787</v>
      </c>
      <c r="E274" s="24">
        <v>0</v>
      </c>
      <c r="F274" s="24">
        <v>0</v>
      </c>
      <c r="G274">
        <v>2200787</v>
      </c>
      <c r="H274" s="24">
        <v>0</v>
      </c>
      <c r="I274" s="24">
        <v>0</v>
      </c>
      <c r="J274" s="24">
        <v>0</v>
      </c>
      <c r="K274">
        <v>0</v>
      </c>
      <c r="L274">
        <v>0</v>
      </c>
    </row>
    <row r="275" spans="1:12" ht="12.75">
      <c r="A275">
        <v>4060</v>
      </c>
      <c r="B275" t="s">
        <v>352</v>
      </c>
      <c r="C275">
        <v>2021</v>
      </c>
      <c r="D275" s="24">
        <v>48977215</v>
      </c>
      <c r="E275" s="24">
        <v>0</v>
      </c>
      <c r="F275" s="24">
        <v>0</v>
      </c>
      <c r="G275">
        <v>48977215</v>
      </c>
      <c r="H275" s="25">
        <v>8539609.76</v>
      </c>
      <c r="I275" s="24">
        <v>562000</v>
      </c>
      <c r="J275" s="25">
        <v>44.94</v>
      </c>
      <c r="K275">
        <v>0</v>
      </c>
      <c r="L275">
        <v>0</v>
      </c>
    </row>
    <row r="276" spans="1:12" ht="12.75">
      <c r="A276">
        <v>4067</v>
      </c>
      <c r="B276" t="s">
        <v>353</v>
      </c>
      <c r="C276">
        <v>2021</v>
      </c>
      <c r="D276" s="24">
        <v>3157387</v>
      </c>
      <c r="E276" s="24">
        <v>0</v>
      </c>
      <c r="F276" s="24">
        <v>0</v>
      </c>
      <c r="G276">
        <v>3157387</v>
      </c>
      <c r="H276" s="24">
        <v>1591825</v>
      </c>
      <c r="I276" s="24">
        <v>58118</v>
      </c>
      <c r="J276" s="24">
        <v>0</v>
      </c>
      <c r="K276">
        <v>0</v>
      </c>
      <c r="L276">
        <v>0</v>
      </c>
    </row>
    <row r="277" spans="1:12" ht="12.75">
      <c r="A277">
        <v>4074</v>
      </c>
      <c r="B277" t="s">
        <v>354</v>
      </c>
      <c r="C277">
        <v>2021</v>
      </c>
      <c r="D277" s="24">
        <v>9375494</v>
      </c>
      <c r="E277" s="24">
        <v>428000</v>
      </c>
      <c r="F277" s="24">
        <v>20000</v>
      </c>
      <c r="G277">
        <v>9823494</v>
      </c>
      <c r="H277" s="24">
        <v>696000</v>
      </c>
      <c r="I277" s="24">
        <v>387000</v>
      </c>
      <c r="J277" s="24">
        <v>0</v>
      </c>
      <c r="K277">
        <v>0</v>
      </c>
      <c r="L277">
        <v>0</v>
      </c>
    </row>
    <row r="278" spans="1:12" ht="12.75">
      <c r="A278">
        <v>4088</v>
      </c>
      <c r="B278" t="s">
        <v>355</v>
      </c>
      <c r="C278">
        <v>2021</v>
      </c>
      <c r="D278" s="24">
        <v>4869215</v>
      </c>
      <c r="E278" s="24">
        <v>620905</v>
      </c>
      <c r="F278" s="24">
        <v>0</v>
      </c>
      <c r="G278">
        <v>5490120</v>
      </c>
      <c r="H278" s="24">
        <v>531000</v>
      </c>
      <c r="I278" s="24">
        <v>169020</v>
      </c>
      <c r="J278" s="24">
        <v>0</v>
      </c>
      <c r="K278">
        <v>0</v>
      </c>
      <c r="L278">
        <v>0</v>
      </c>
    </row>
    <row r="279" spans="1:12" ht="12.75">
      <c r="A279">
        <v>4095</v>
      </c>
      <c r="B279" t="s">
        <v>356</v>
      </c>
      <c r="C279">
        <v>2021</v>
      </c>
      <c r="D279" s="24">
        <v>15853264</v>
      </c>
      <c r="E279" s="24">
        <v>211000</v>
      </c>
      <c r="F279" s="24">
        <v>0</v>
      </c>
      <c r="G279">
        <v>16064264</v>
      </c>
      <c r="H279" s="24">
        <v>1761100</v>
      </c>
      <c r="I279" s="24">
        <v>0</v>
      </c>
      <c r="J279" s="24">
        <v>4012</v>
      </c>
      <c r="K279">
        <v>0</v>
      </c>
      <c r="L279">
        <v>0</v>
      </c>
    </row>
    <row r="280" spans="1:12" ht="12.75">
      <c r="A280">
        <v>4137</v>
      </c>
      <c r="B280" t="s">
        <v>357</v>
      </c>
      <c r="C280">
        <v>2021</v>
      </c>
      <c r="D280" s="24">
        <v>3911818</v>
      </c>
      <c r="E280" s="24">
        <v>0</v>
      </c>
      <c r="F280" s="24">
        <v>0</v>
      </c>
      <c r="G280">
        <v>3911818</v>
      </c>
      <c r="H280" s="24">
        <v>1361932</v>
      </c>
      <c r="I280" s="24">
        <v>80000</v>
      </c>
      <c r="J280" s="24">
        <v>0</v>
      </c>
      <c r="K280">
        <v>0</v>
      </c>
      <c r="L280">
        <v>0</v>
      </c>
    </row>
    <row r="281" spans="1:12" ht="12.75">
      <c r="A281">
        <v>4144</v>
      </c>
      <c r="B281" t="s">
        <v>358</v>
      </c>
      <c r="C281">
        <v>2021</v>
      </c>
      <c r="D281" s="24">
        <v>24036525</v>
      </c>
      <c r="E281" s="24">
        <v>368185</v>
      </c>
      <c r="F281" s="24">
        <v>0</v>
      </c>
      <c r="G281">
        <v>24404710</v>
      </c>
      <c r="H281" s="24">
        <v>6246469</v>
      </c>
      <c r="I281" s="24">
        <v>555935</v>
      </c>
      <c r="J281" s="24">
        <v>0</v>
      </c>
      <c r="K281">
        <v>0</v>
      </c>
      <c r="L281">
        <v>0</v>
      </c>
    </row>
    <row r="282" spans="1:12" ht="12.75">
      <c r="A282">
        <v>4151</v>
      </c>
      <c r="B282" t="s">
        <v>367</v>
      </c>
      <c r="C282">
        <v>2021</v>
      </c>
      <c r="D282" s="24">
        <v>3779010</v>
      </c>
      <c r="E282" s="24">
        <v>172488</v>
      </c>
      <c r="F282" s="24">
        <v>0</v>
      </c>
      <c r="G282">
        <v>3951498</v>
      </c>
      <c r="H282" s="24">
        <v>1228700</v>
      </c>
      <c r="I282" s="24">
        <v>10000</v>
      </c>
      <c r="J282" s="24">
        <v>0</v>
      </c>
      <c r="K282">
        <v>0</v>
      </c>
      <c r="L282">
        <v>0</v>
      </c>
    </row>
    <row r="283" spans="1:12" ht="12.75">
      <c r="A283">
        <v>4165</v>
      </c>
      <c r="B283" t="s">
        <v>359</v>
      </c>
      <c r="C283">
        <v>2021</v>
      </c>
      <c r="D283" s="24">
        <v>6761076</v>
      </c>
      <c r="E283" s="24">
        <v>98235</v>
      </c>
      <c r="F283" s="24">
        <v>0</v>
      </c>
      <c r="G283">
        <v>6859311</v>
      </c>
      <c r="H283" s="24">
        <v>1880303</v>
      </c>
      <c r="I283" s="24">
        <v>125000</v>
      </c>
      <c r="J283" s="24">
        <v>0</v>
      </c>
      <c r="K283">
        <v>0</v>
      </c>
      <c r="L283">
        <v>0</v>
      </c>
    </row>
    <row r="284" spans="1:12" ht="12.75">
      <c r="A284">
        <v>4179</v>
      </c>
      <c r="B284" t="s">
        <v>360</v>
      </c>
      <c r="C284">
        <v>2021</v>
      </c>
      <c r="D284" s="24">
        <v>44183222</v>
      </c>
      <c r="E284" s="24">
        <v>3309012</v>
      </c>
      <c r="F284" s="24">
        <v>0</v>
      </c>
      <c r="G284">
        <v>47492234</v>
      </c>
      <c r="H284" s="24">
        <v>1850000</v>
      </c>
      <c r="I284" s="24">
        <v>2593186</v>
      </c>
      <c r="J284" s="24">
        <v>0</v>
      </c>
      <c r="K284">
        <v>0</v>
      </c>
      <c r="L284">
        <v>0</v>
      </c>
    </row>
    <row r="285" spans="1:12" ht="12.75">
      <c r="A285">
        <v>4186</v>
      </c>
      <c r="B285" t="s">
        <v>361</v>
      </c>
      <c r="C285">
        <v>2021</v>
      </c>
      <c r="D285" s="24">
        <v>2911477</v>
      </c>
      <c r="E285" s="24">
        <v>125994</v>
      </c>
      <c r="F285" s="24">
        <v>0</v>
      </c>
      <c r="G285">
        <v>3037471</v>
      </c>
      <c r="H285" s="24">
        <v>1629449</v>
      </c>
      <c r="I285" s="24">
        <v>81570</v>
      </c>
      <c r="J285" s="24">
        <v>0</v>
      </c>
      <c r="K285">
        <v>0</v>
      </c>
      <c r="L285">
        <v>0</v>
      </c>
    </row>
    <row r="286" spans="1:12" ht="12.75">
      <c r="A286">
        <v>4207</v>
      </c>
      <c r="B286" t="s">
        <v>362</v>
      </c>
      <c r="C286">
        <v>2021</v>
      </c>
      <c r="D286" s="24">
        <v>1897640</v>
      </c>
      <c r="E286" s="24">
        <v>105230</v>
      </c>
      <c r="F286" s="24">
        <v>0</v>
      </c>
      <c r="G286">
        <v>2002870</v>
      </c>
      <c r="H286" s="24">
        <v>110000</v>
      </c>
      <c r="I286" s="24">
        <v>5000</v>
      </c>
      <c r="J286" s="24">
        <v>0</v>
      </c>
      <c r="K286">
        <v>0</v>
      </c>
      <c r="L286">
        <v>0</v>
      </c>
    </row>
    <row r="287" spans="1:12" ht="12.75">
      <c r="A287">
        <v>4221</v>
      </c>
      <c r="B287" t="s">
        <v>363</v>
      </c>
      <c r="C287">
        <v>2021</v>
      </c>
      <c r="D287" s="24">
        <v>7365910</v>
      </c>
      <c r="E287" s="24">
        <v>370673</v>
      </c>
      <c r="F287" s="24">
        <v>0</v>
      </c>
      <c r="G287">
        <v>7736583</v>
      </c>
      <c r="H287" s="24">
        <v>1381533</v>
      </c>
      <c r="I287" s="24">
        <v>100000</v>
      </c>
      <c r="J287" s="24">
        <v>0</v>
      </c>
      <c r="K287">
        <v>0</v>
      </c>
      <c r="L287">
        <v>0</v>
      </c>
    </row>
    <row r="288" spans="1:12" ht="12.75">
      <c r="A288">
        <v>4228</v>
      </c>
      <c r="B288" t="s">
        <v>364</v>
      </c>
      <c r="C288">
        <v>2021</v>
      </c>
      <c r="D288" s="24">
        <v>4680950</v>
      </c>
      <c r="E288" s="24">
        <v>0</v>
      </c>
      <c r="F288" s="24">
        <v>25000</v>
      </c>
      <c r="G288">
        <v>4705950</v>
      </c>
      <c r="H288" s="24">
        <v>908711</v>
      </c>
      <c r="I288" s="24">
        <v>0</v>
      </c>
      <c r="J288" s="24">
        <v>0</v>
      </c>
      <c r="K288">
        <v>0</v>
      </c>
      <c r="L288">
        <v>0</v>
      </c>
    </row>
    <row r="289" spans="1:12" ht="12.75">
      <c r="A289">
        <v>4235</v>
      </c>
      <c r="B289" t="s">
        <v>365</v>
      </c>
      <c r="C289">
        <v>2021</v>
      </c>
      <c r="D289" s="24">
        <v>1695618</v>
      </c>
      <c r="E289" s="24">
        <v>0</v>
      </c>
      <c r="F289" s="24">
        <v>0</v>
      </c>
      <c r="G289">
        <v>1695618</v>
      </c>
      <c r="H289" s="24">
        <v>0</v>
      </c>
      <c r="I289" s="24">
        <v>0</v>
      </c>
      <c r="J289" s="24">
        <v>0</v>
      </c>
      <c r="K289">
        <v>0</v>
      </c>
      <c r="L289">
        <v>0</v>
      </c>
    </row>
    <row r="290" spans="1:12" ht="12.75">
      <c r="A290">
        <v>4263</v>
      </c>
      <c r="B290" t="s">
        <v>117</v>
      </c>
      <c r="C290">
        <v>2021</v>
      </c>
      <c r="D290" s="24">
        <v>3502379</v>
      </c>
      <c r="E290" s="24">
        <v>0</v>
      </c>
      <c r="F290" s="24">
        <v>0</v>
      </c>
      <c r="G290">
        <v>3502379</v>
      </c>
      <c r="H290" s="24">
        <v>0</v>
      </c>
      <c r="I290" s="24">
        <v>35000</v>
      </c>
      <c r="J290" s="24">
        <v>0</v>
      </c>
      <c r="K290">
        <v>0</v>
      </c>
      <c r="L290">
        <v>0</v>
      </c>
    </row>
    <row r="291" spans="1:12" ht="12.75">
      <c r="A291">
        <v>4270</v>
      </c>
      <c r="B291" t="s">
        <v>369</v>
      </c>
      <c r="C291">
        <v>2021</v>
      </c>
      <c r="D291" s="24">
        <v>3149624</v>
      </c>
      <c r="E291" s="24">
        <v>0</v>
      </c>
      <c r="F291" s="24">
        <v>0</v>
      </c>
      <c r="G291">
        <v>3149624</v>
      </c>
      <c r="H291" s="24">
        <v>0</v>
      </c>
      <c r="I291" s="24">
        <v>18000</v>
      </c>
      <c r="J291" s="24">
        <v>0</v>
      </c>
      <c r="K291">
        <v>0</v>
      </c>
      <c r="L291">
        <v>0</v>
      </c>
    </row>
    <row r="292" spans="1:12" ht="12.75">
      <c r="A292">
        <v>4305</v>
      </c>
      <c r="B292" t="s">
        <v>370</v>
      </c>
      <c r="C292">
        <v>2021</v>
      </c>
      <c r="D292" s="24">
        <v>2818488</v>
      </c>
      <c r="E292" s="24">
        <v>0</v>
      </c>
      <c r="F292" s="24">
        <v>0</v>
      </c>
      <c r="G292">
        <v>2818488</v>
      </c>
      <c r="H292" s="24">
        <v>684050</v>
      </c>
      <c r="I292" s="24">
        <v>0</v>
      </c>
      <c r="J292" s="24">
        <v>0</v>
      </c>
      <c r="K292">
        <v>0</v>
      </c>
      <c r="L292">
        <v>0</v>
      </c>
    </row>
    <row r="293" spans="1:12" ht="12.75">
      <c r="A293">
        <v>4312</v>
      </c>
      <c r="B293" t="s">
        <v>371</v>
      </c>
      <c r="C293">
        <v>2021</v>
      </c>
      <c r="D293" s="24">
        <v>23259176</v>
      </c>
      <c r="E293" s="24">
        <v>0</v>
      </c>
      <c r="F293" s="24">
        <v>10000</v>
      </c>
      <c r="G293">
        <v>23269176</v>
      </c>
      <c r="H293" s="24">
        <v>5317394</v>
      </c>
      <c r="I293" s="24">
        <v>0</v>
      </c>
      <c r="J293" s="24">
        <v>0</v>
      </c>
      <c r="K293">
        <v>0</v>
      </c>
      <c r="L293">
        <v>0</v>
      </c>
    </row>
    <row r="294" spans="1:12" ht="12.75">
      <c r="A294">
        <v>4330</v>
      </c>
      <c r="B294" t="s">
        <v>372</v>
      </c>
      <c r="C294">
        <v>2021</v>
      </c>
      <c r="D294" s="24">
        <v>2879318</v>
      </c>
      <c r="E294" s="24">
        <v>0</v>
      </c>
      <c r="F294" s="24">
        <v>0</v>
      </c>
      <c r="G294">
        <v>2879318</v>
      </c>
      <c r="H294" s="24">
        <v>0</v>
      </c>
      <c r="I294" s="24">
        <v>116302</v>
      </c>
      <c r="J294" s="24">
        <v>0</v>
      </c>
      <c r="K294">
        <v>0</v>
      </c>
      <c r="L294">
        <v>0</v>
      </c>
    </row>
    <row r="295" spans="1:12" ht="12.75">
      <c r="A295">
        <v>4347</v>
      </c>
      <c r="B295" t="s">
        <v>373</v>
      </c>
      <c r="C295">
        <v>2021</v>
      </c>
      <c r="D295" s="25">
        <v>4048195.65</v>
      </c>
      <c r="E295" s="25">
        <v>300666.35</v>
      </c>
      <c r="F295" s="24">
        <v>0</v>
      </c>
      <c r="G295">
        <v>4348862</v>
      </c>
      <c r="H295" s="25">
        <v>548536.67</v>
      </c>
      <c r="I295" s="24">
        <v>311500</v>
      </c>
      <c r="J295" s="24">
        <v>0</v>
      </c>
      <c r="K295">
        <v>0</v>
      </c>
      <c r="L295">
        <v>0</v>
      </c>
    </row>
    <row r="296" spans="1:12" ht="12.75">
      <c r="A296">
        <v>4368</v>
      </c>
      <c r="B296" t="s">
        <v>374</v>
      </c>
      <c r="C296">
        <v>2021</v>
      </c>
      <c r="D296" s="24">
        <v>2679567</v>
      </c>
      <c r="E296" s="24">
        <v>143678</v>
      </c>
      <c r="F296" s="24">
        <v>0</v>
      </c>
      <c r="G296">
        <v>2823245</v>
      </c>
      <c r="H296" s="24">
        <v>183278</v>
      </c>
      <c r="I296" s="24">
        <v>185545</v>
      </c>
      <c r="J296" s="24">
        <v>0</v>
      </c>
      <c r="K296">
        <v>0</v>
      </c>
      <c r="L296">
        <v>0</v>
      </c>
    </row>
    <row r="297" spans="1:12" ht="12.75">
      <c r="A297">
        <v>4375</v>
      </c>
      <c r="B297" t="s">
        <v>458</v>
      </c>
      <c r="C297">
        <v>2021</v>
      </c>
      <c r="D297" s="24">
        <v>2577384</v>
      </c>
      <c r="E297" s="24">
        <v>0</v>
      </c>
      <c r="F297" s="24">
        <v>0</v>
      </c>
      <c r="G297">
        <v>2577384</v>
      </c>
      <c r="H297" s="24">
        <v>0</v>
      </c>
      <c r="I297" s="24">
        <v>46470</v>
      </c>
      <c r="J297" s="24">
        <v>0</v>
      </c>
      <c r="K297">
        <v>0</v>
      </c>
      <c r="L297">
        <v>0</v>
      </c>
    </row>
    <row r="298" spans="1:12" ht="12.75">
      <c r="A298">
        <v>4389</v>
      </c>
      <c r="B298" t="s">
        <v>375</v>
      </c>
      <c r="C298">
        <v>2021</v>
      </c>
      <c r="D298" s="24">
        <v>6938518</v>
      </c>
      <c r="E298" s="24">
        <v>146363</v>
      </c>
      <c r="F298" s="24">
        <v>0</v>
      </c>
      <c r="G298">
        <v>7084881</v>
      </c>
      <c r="H298" s="24">
        <v>1528163</v>
      </c>
      <c r="I298" s="24">
        <v>90000</v>
      </c>
      <c r="J298" s="24">
        <v>0</v>
      </c>
      <c r="K298">
        <v>0</v>
      </c>
      <c r="L298">
        <v>0</v>
      </c>
    </row>
    <row r="299" spans="1:12" ht="12.75">
      <c r="A299">
        <v>4459</v>
      </c>
      <c r="B299" t="s">
        <v>376</v>
      </c>
      <c r="C299">
        <v>2021</v>
      </c>
      <c r="D299" s="24">
        <v>1553647</v>
      </c>
      <c r="E299" s="24">
        <v>0</v>
      </c>
      <c r="F299" s="24">
        <v>0</v>
      </c>
      <c r="G299">
        <v>1553647</v>
      </c>
      <c r="H299" s="24">
        <v>234000</v>
      </c>
      <c r="I299" s="24">
        <v>0</v>
      </c>
      <c r="J299" s="24">
        <v>0</v>
      </c>
      <c r="K299">
        <v>0</v>
      </c>
      <c r="L299">
        <v>0</v>
      </c>
    </row>
    <row r="300" spans="1:12" ht="12.75">
      <c r="A300">
        <v>4473</v>
      </c>
      <c r="B300" t="s">
        <v>377</v>
      </c>
      <c r="C300">
        <v>2021</v>
      </c>
      <c r="D300" s="24">
        <v>9833910</v>
      </c>
      <c r="E300" s="25">
        <v>157449.79</v>
      </c>
      <c r="F300" s="24">
        <v>0</v>
      </c>
      <c r="G300">
        <v>9991359.79</v>
      </c>
      <c r="H300" s="25">
        <v>2916887.5</v>
      </c>
      <c r="I300" s="24">
        <v>185000</v>
      </c>
      <c r="J300" s="24">
        <v>0</v>
      </c>
      <c r="K300">
        <v>0</v>
      </c>
      <c r="L300">
        <v>0</v>
      </c>
    </row>
    <row r="301" spans="1:12" ht="12.75">
      <c r="A301">
        <v>4501</v>
      </c>
      <c r="B301" t="s">
        <v>380</v>
      </c>
      <c r="C301">
        <v>2021</v>
      </c>
      <c r="D301" s="24">
        <v>11944302</v>
      </c>
      <c r="E301" s="24">
        <v>0</v>
      </c>
      <c r="F301" s="24">
        <v>0</v>
      </c>
      <c r="G301">
        <v>11944302</v>
      </c>
      <c r="H301" s="24">
        <v>0</v>
      </c>
      <c r="I301" s="24">
        <v>0</v>
      </c>
      <c r="J301" s="24">
        <v>224</v>
      </c>
      <c r="K301">
        <v>0</v>
      </c>
      <c r="L301">
        <v>0</v>
      </c>
    </row>
    <row r="302" spans="1:12" ht="12.75">
      <c r="A302">
        <v>4508</v>
      </c>
      <c r="B302" t="s">
        <v>378</v>
      </c>
      <c r="C302">
        <v>2021</v>
      </c>
      <c r="D302" s="24">
        <v>1941248</v>
      </c>
      <c r="E302" s="24">
        <v>89735</v>
      </c>
      <c r="F302" s="24">
        <v>0</v>
      </c>
      <c r="G302">
        <v>2030983</v>
      </c>
      <c r="H302" s="24">
        <v>0</v>
      </c>
      <c r="I302" s="24">
        <v>15000</v>
      </c>
      <c r="J302" s="24">
        <v>0</v>
      </c>
      <c r="K302">
        <v>0</v>
      </c>
      <c r="L302">
        <v>0</v>
      </c>
    </row>
    <row r="303" spans="1:12" ht="12.75">
      <c r="A303">
        <v>4515</v>
      </c>
      <c r="B303" t="s">
        <v>379</v>
      </c>
      <c r="C303">
        <v>2021</v>
      </c>
      <c r="D303" s="24">
        <v>12783941</v>
      </c>
      <c r="E303" s="24">
        <v>179692</v>
      </c>
      <c r="F303" s="24">
        <v>0</v>
      </c>
      <c r="G303">
        <v>12963633</v>
      </c>
      <c r="H303" s="24">
        <v>3954728</v>
      </c>
      <c r="I303" s="24">
        <v>247580</v>
      </c>
      <c r="J303" s="24">
        <v>0</v>
      </c>
      <c r="K303">
        <v>0</v>
      </c>
      <c r="L303">
        <v>0</v>
      </c>
    </row>
    <row r="304" spans="1:12" ht="12.75">
      <c r="A304">
        <v>4522</v>
      </c>
      <c r="B304" t="s">
        <v>432</v>
      </c>
      <c r="C304">
        <v>2021</v>
      </c>
      <c r="D304" s="24">
        <v>3516532</v>
      </c>
      <c r="E304" s="24">
        <v>0</v>
      </c>
      <c r="F304" s="24">
        <v>0</v>
      </c>
      <c r="G304">
        <v>3516532</v>
      </c>
      <c r="H304" s="24">
        <v>0</v>
      </c>
      <c r="I304" s="24">
        <v>20000</v>
      </c>
      <c r="J304" s="24">
        <v>0</v>
      </c>
      <c r="K304">
        <v>0</v>
      </c>
      <c r="L304">
        <v>0</v>
      </c>
    </row>
    <row r="305" spans="1:12" ht="12.75">
      <c r="A305">
        <v>4529</v>
      </c>
      <c r="B305" t="s">
        <v>381</v>
      </c>
      <c r="C305">
        <v>2021</v>
      </c>
      <c r="D305" s="24">
        <v>1787875</v>
      </c>
      <c r="E305" s="24">
        <v>0</v>
      </c>
      <c r="F305" s="24">
        <v>0</v>
      </c>
      <c r="G305">
        <v>1787875</v>
      </c>
      <c r="H305" s="24">
        <v>400000</v>
      </c>
      <c r="I305" s="24">
        <v>0</v>
      </c>
      <c r="J305" s="24">
        <v>0</v>
      </c>
      <c r="K305">
        <v>0</v>
      </c>
      <c r="L305">
        <v>0</v>
      </c>
    </row>
    <row r="306" spans="1:12" ht="12.75">
      <c r="A306">
        <v>4536</v>
      </c>
      <c r="B306" t="s">
        <v>382</v>
      </c>
      <c r="C306">
        <v>2021</v>
      </c>
      <c r="D306" s="24">
        <v>5106192</v>
      </c>
      <c r="E306" s="24">
        <v>130723</v>
      </c>
      <c r="F306" s="24">
        <v>0</v>
      </c>
      <c r="G306">
        <v>5236915</v>
      </c>
      <c r="H306" s="24">
        <v>2350119</v>
      </c>
      <c r="I306" s="24">
        <v>40000</v>
      </c>
      <c r="J306" s="24">
        <v>0</v>
      </c>
      <c r="K306">
        <v>0</v>
      </c>
      <c r="L306">
        <v>0</v>
      </c>
    </row>
    <row r="307" spans="1:12" ht="12.75">
      <c r="A307">
        <v>4543</v>
      </c>
      <c r="B307" t="s">
        <v>383</v>
      </c>
      <c r="C307">
        <v>2021</v>
      </c>
      <c r="D307" s="24">
        <v>4260908</v>
      </c>
      <c r="E307" s="24">
        <v>113685</v>
      </c>
      <c r="F307" s="24">
        <v>0</v>
      </c>
      <c r="G307">
        <v>4374593</v>
      </c>
      <c r="H307" s="24">
        <v>1625800</v>
      </c>
      <c r="I307" s="24">
        <v>150000</v>
      </c>
      <c r="J307" s="24">
        <v>0</v>
      </c>
      <c r="K307">
        <v>0</v>
      </c>
      <c r="L307">
        <v>0</v>
      </c>
    </row>
    <row r="308" spans="1:12" ht="12.75">
      <c r="A308">
        <v>4557</v>
      </c>
      <c r="B308" t="s">
        <v>384</v>
      </c>
      <c r="C308">
        <v>2021</v>
      </c>
      <c r="D308" s="24">
        <v>1206379</v>
      </c>
      <c r="E308" s="24">
        <v>125000</v>
      </c>
      <c r="F308" s="24">
        <v>0</v>
      </c>
      <c r="G308">
        <v>1331379</v>
      </c>
      <c r="H308" s="24">
        <v>0</v>
      </c>
      <c r="I308" s="24">
        <v>50000</v>
      </c>
      <c r="J308" s="24">
        <v>0</v>
      </c>
      <c r="K308">
        <v>0</v>
      </c>
      <c r="L308">
        <v>0</v>
      </c>
    </row>
    <row r="309" spans="1:12" ht="12.75">
      <c r="A309">
        <v>4571</v>
      </c>
      <c r="B309" t="s">
        <v>385</v>
      </c>
      <c r="C309">
        <v>2021</v>
      </c>
      <c r="D309" s="24">
        <v>2336878</v>
      </c>
      <c r="E309" s="24">
        <v>0</v>
      </c>
      <c r="F309" s="24">
        <v>0</v>
      </c>
      <c r="G309">
        <v>2336878</v>
      </c>
      <c r="H309" s="24">
        <v>546881</v>
      </c>
      <c r="I309" s="24">
        <v>0</v>
      </c>
      <c r="J309" s="24">
        <v>0</v>
      </c>
      <c r="K309">
        <v>0</v>
      </c>
      <c r="L309">
        <v>0</v>
      </c>
    </row>
    <row r="310" spans="1:12" ht="12.75">
      <c r="A310">
        <v>4578</v>
      </c>
      <c r="B310" t="s">
        <v>386</v>
      </c>
      <c r="C310">
        <v>2021</v>
      </c>
      <c r="D310" s="24">
        <v>6380266</v>
      </c>
      <c r="E310" s="24">
        <v>372399</v>
      </c>
      <c r="F310" s="24">
        <v>0</v>
      </c>
      <c r="G310">
        <v>6752665</v>
      </c>
      <c r="H310" s="24">
        <v>2679580</v>
      </c>
      <c r="I310" s="24">
        <v>150000</v>
      </c>
      <c r="J310" s="24">
        <v>0</v>
      </c>
      <c r="K310">
        <v>0</v>
      </c>
      <c r="L310">
        <v>0</v>
      </c>
    </row>
    <row r="311" spans="1:12" ht="12.75">
      <c r="A311">
        <v>4606</v>
      </c>
      <c r="B311" t="s">
        <v>387</v>
      </c>
      <c r="C311">
        <v>2021</v>
      </c>
      <c r="D311" s="24">
        <v>3347050</v>
      </c>
      <c r="E311" s="24">
        <v>49612</v>
      </c>
      <c r="F311" s="24">
        <v>0</v>
      </c>
      <c r="G311">
        <v>3396662</v>
      </c>
      <c r="H311" s="24">
        <v>0</v>
      </c>
      <c r="I311" s="24">
        <v>30000</v>
      </c>
      <c r="J311" s="24">
        <v>0</v>
      </c>
      <c r="K311">
        <v>0</v>
      </c>
      <c r="L311">
        <v>0</v>
      </c>
    </row>
    <row r="312" spans="1:12" ht="12.75">
      <c r="A312">
        <v>4613</v>
      </c>
      <c r="B312" t="s">
        <v>388</v>
      </c>
      <c r="C312">
        <v>2021</v>
      </c>
      <c r="D312" s="24">
        <v>11611492</v>
      </c>
      <c r="E312" s="24">
        <v>1451935</v>
      </c>
      <c r="F312" s="24">
        <v>345000</v>
      </c>
      <c r="G312">
        <v>13408427</v>
      </c>
      <c r="H312" s="24">
        <v>1625000</v>
      </c>
      <c r="I312" s="24">
        <v>516175</v>
      </c>
      <c r="J312" s="24">
        <v>0</v>
      </c>
      <c r="K312">
        <v>0</v>
      </c>
      <c r="L312">
        <v>0</v>
      </c>
    </row>
    <row r="313" spans="1:12" ht="12.75">
      <c r="A313">
        <v>4620</v>
      </c>
      <c r="B313" t="s">
        <v>389</v>
      </c>
      <c r="C313">
        <v>2021</v>
      </c>
      <c r="D313" s="24">
        <v>82729239</v>
      </c>
      <c r="E313" s="24">
        <v>13626774</v>
      </c>
      <c r="F313" s="24">
        <v>0</v>
      </c>
      <c r="G313">
        <v>96356013</v>
      </c>
      <c r="H313" s="24">
        <v>0</v>
      </c>
      <c r="I313" s="24">
        <v>3900000</v>
      </c>
      <c r="J313" s="24">
        <v>0</v>
      </c>
      <c r="K313">
        <v>0</v>
      </c>
      <c r="L313">
        <v>0</v>
      </c>
    </row>
    <row r="314" spans="1:12" ht="12.75">
      <c r="A314">
        <v>4627</v>
      </c>
      <c r="B314" t="s">
        <v>390</v>
      </c>
      <c r="C314">
        <v>2021</v>
      </c>
      <c r="D314" s="24">
        <v>4122072</v>
      </c>
      <c r="E314" s="24">
        <v>77751</v>
      </c>
      <c r="F314" s="24">
        <v>0</v>
      </c>
      <c r="G314">
        <v>4199823</v>
      </c>
      <c r="H314" s="24">
        <v>1798945</v>
      </c>
      <c r="I314" s="24">
        <v>50000</v>
      </c>
      <c r="J314" s="24">
        <v>0</v>
      </c>
      <c r="K314">
        <v>0</v>
      </c>
      <c r="L314">
        <v>0</v>
      </c>
    </row>
    <row r="315" spans="1:12" ht="12.75">
      <c r="A315">
        <v>4634</v>
      </c>
      <c r="B315" t="s">
        <v>391</v>
      </c>
      <c r="C315">
        <v>2021</v>
      </c>
      <c r="D315" s="24">
        <v>1378081</v>
      </c>
      <c r="E315" s="24">
        <v>0</v>
      </c>
      <c r="F315" s="24">
        <v>0</v>
      </c>
      <c r="G315">
        <v>1378081</v>
      </c>
      <c r="H315" s="24">
        <v>1753688</v>
      </c>
      <c r="I315" s="24">
        <v>20000</v>
      </c>
      <c r="J315" s="24">
        <v>0</v>
      </c>
      <c r="K315">
        <v>0</v>
      </c>
      <c r="L315">
        <v>0</v>
      </c>
    </row>
    <row r="316" spans="1:12" ht="12.75">
      <c r="A316">
        <v>4641</v>
      </c>
      <c r="B316" t="s">
        <v>392</v>
      </c>
      <c r="C316">
        <v>2021</v>
      </c>
      <c r="D316" s="24">
        <v>4173893</v>
      </c>
      <c r="E316" s="24">
        <v>105080</v>
      </c>
      <c r="F316" s="24">
        <v>0</v>
      </c>
      <c r="G316">
        <v>4278973</v>
      </c>
      <c r="H316" s="24">
        <v>1559269</v>
      </c>
      <c r="I316" s="24">
        <v>214843</v>
      </c>
      <c r="J316" s="24">
        <v>0</v>
      </c>
      <c r="K316">
        <v>0</v>
      </c>
      <c r="L316">
        <v>0</v>
      </c>
    </row>
    <row r="317" spans="1:12" ht="12.75">
      <c r="A317">
        <v>4686</v>
      </c>
      <c r="B317" t="s">
        <v>393</v>
      </c>
      <c r="C317">
        <v>2021</v>
      </c>
      <c r="D317" s="24">
        <v>2428414</v>
      </c>
      <c r="E317" s="24">
        <v>179017</v>
      </c>
      <c r="F317" s="24">
        <v>0</v>
      </c>
      <c r="G317">
        <v>2607431</v>
      </c>
      <c r="H317" s="24">
        <v>1534806</v>
      </c>
      <c r="I317" s="24">
        <v>0</v>
      </c>
      <c r="J317" s="24">
        <v>0</v>
      </c>
      <c r="K317">
        <v>0</v>
      </c>
      <c r="L317">
        <v>0</v>
      </c>
    </row>
    <row r="318" spans="1:12" ht="12.75">
      <c r="A318">
        <v>4690</v>
      </c>
      <c r="B318" t="s">
        <v>340</v>
      </c>
      <c r="C318">
        <v>2021</v>
      </c>
      <c r="D318" s="24">
        <v>1575556</v>
      </c>
      <c r="E318" s="24">
        <v>0</v>
      </c>
      <c r="F318" s="24">
        <v>0</v>
      </c>
      <c r="G318">
        <v>1575556</v>
      </c>
      <c r="H318" s="24">
        <v>0</v>
      </c>
      <c r="I318" s="24">
        <v>0</v>
      </c>
      <c r="J318" s="24">
        <v>0</v>
      </c>
      <c r="K318">
        <v>0</v>
      </c>
      <c r="L318">
        <v>0</v>
      </c>
    </row>
    <row r="319" spans="1:12" ht="12.75">
      <c r="A319">
        <v>4753</v>
      </c>
      <c r="B319" t="s">
        <v>394</v>
      </c>
      <c r="C319">
        <v>2021</v>
      </c>
      <c r="D319" s="24">
        <v>9928540</v>
      </c>
      <c r="E319" s="24">
        <v>0</v>
      </c>
      <c r="F319" s="24">
        <v>0</v>
      </c>
      <c r="G319">
        <v>9928540</v>
      </c>
      <c r="H319" s="24">
        <v>2600000</v>
      </c>
      <c r="I319" s="24">
        <v>75000</v>
      </c>
      <c r="J319" s="24">
        <v>0</v>
      </c>
      <c r="K319">
        <v>0</v>
      </c>
      <c r="L319">
        <v>0</v>
      </c>
    </row>
    <row r="320" spans="1:12" ht="12.75">
      <c r="A320">
        <v>4760</v>
      </c>
      <c r="B320" t="s">
        <v>395</v>
      </c>
      <c r="C320">
        <v>2021</v>
      </c>
      <c r="D320" s="24">
        <v>2911503</v>
      </c>
      <c r="E320" s="24">
        <v>0</v>
      </c>
      <c r="F320" s="24">
        <v>0</v>
      </c>
      <c r="G320">
        <v>2911503</v>
      </c>
      <c r="H320" s="24">
        <v>1157086</v>
      </c>
      <c r="I320" s="24">
        <v>185000</v>
      </c>
      <c r="J320" s="24">
        <v>0</v>
      </c>
      <c r="K320">
        <v>0</v>
      </c>
      <c r="L320">
        <v>0</v>
      </c>
    </row>
    <row r="321" spans="1:12" ht="12.75">
      <c r="A321">
        <v>4781</v>
      </c>
      <c r="B321" t="s">
        <v>396</v>
      </c>
      <c r="C321">
        <v>2021</v>
      </c>
      <c r="D321" s="24">
        <v>22706267</v>
      </c>
      <c r="E321" s="24">
        <v>0</v>
      </c>
      <c r="F321" s="24">
        <v>0</v>
      </c>
      <c r="G321">
        <v>22706267</v>
      </c>
      <c r="H321" s="24">
        <v>1050000</v>
      </c>
      <c r="I321" s="24">
        <v>480000</v>
      </c>
      <c r="J321" s="24">
        <v>0</v>
      </c>
      <c r="K321">
        <v>0</v>
      </c>
      <c r="L321">
        <v>0</v>
      </c>
    </row>
    <row r="322" spans="1:12" ht="12.75">
      <c r="A322">
        <v>4795</v>
      </c>
      <c r="B322" t="s">
        <v>397</v>
      </c>
      <c r="C322">
        <v>2021</v>
      </c>
      <c r="D322" s="24">
        <v>1799943</v>
      </c>
      <c r="E322" s="24">
        <v>0</v>
      </c>
      <c r="F322" s="24">
        <v>0</v>
      </c>
      <c r="G322">
        <v>1799943</v>
      </c>
      <c r="H322" s="24">
        <v>515850</v>
      </c>
      <c r="I322" s="24">
        <v>22500</v>
      </c>
      <c r="J322" s="24">
        <v>0</v>
      </c>
      <c r="K322">
        <v>0</v>
      </c>
      <c r="L322">
        <v>0</v>
      </c>
    </row>
    <row r="323" spans="1:12" ht="12.75">
      <c r="A323">
        <v>4802</v>
      </c>
      <c r="B323" t="s">
        <v>398</v>
      </c>
      <c r="C323">
        <v>2021</v>
      </c>
      <c r="D323" s="24">
        <v>14595252</v>
      </c>
      <c r="E323" s="25">
        <v>518028.95</v>
      </c>
      <c r="F323" s="24">
        <v>0</v>
      </c>
      <c r="G323">
        <v>15113280.95</v>
      </c>
      <c r="H323" s="24">
        <v>2930000</v>
      </c>
      <c r="I323" s="24">
        <v>208270</v>
      </c>
      <c r="J323" s="25">
        <v>13990.61</v>
      </c>
      <c r="K323">
        <v>0</v>
      </c>
      <c r="L323">
        <v>0</v>
      </c>
    </row>
    <row r="324" spans="1:12" ht="12.75">
      <c r="A324">
        <v>4851</v>
      </c>
      <c r="B324" t="s">
        <v>400</v>
      </c>
      <c r="C324">
        <v>2021</v>
      </c>
      <c r="D324" s="24">
        <v>4626265</v>
      </c>
      <c r="E324" s="24">
        <v>798389</v>
      </c>
      <c r="F324" s="24">
        <v>0</v>
      </c>
      <c r="G324">
        <v>5424654</v>
      </c>
      <c r="H324" s="24">
        <v>223813</v>
      </c>
      <c r="I324" s="24">
        <v>26000</v>
      </c>
      <c r="J324" s="24">
        <v>0</v>
      </c>
      <c r="K324">
        <v>0</v>
      </c>
      <c r="L324">
        <v>0</v>
      </c>
    </row>
    <row r="325" spans="1:12" ht="12.75">
      <c r="A325">
        <v>4865</v>
      </c>
      <c r="B325" t="s">
        <v>402</v>
      </c>
      <c r="C325">
        <v>2021</v>
      </c>
      <c r="D325" s="24">
        <v>2711521</v>
      </c>
      <c r="E325" s="24">
        <v>223989</v>
      </c>
      <c r="F325" s="24">
        <v>0</v>
      </c>
      <c r="G325">
        <v>2935510</v>
      </c>
      <c r="H325" s="24">
        <v>0</v>
      </c>
      <c r="I325" s="24">
        <v>0</v>
      </c>
      <c r="J325" s="24">
        <v>0</v>
      </c>
      <c r="K325">
        <v>0</v>
      </c>
      <c r="L325">
        <v>0</v>
      </c>
    </row>
    <row r="326" spans="1:12" ht="12.75">
      <c r="A326">
        <v>4872</v>
      </c>
      <c r="B326" t="s">
        <v>701</v>
      </c>
      <c r="C326">
        <v>2021</v>
      </c>
      <c r="D326" s="24">
        <v>4036485</v>
      </c>
      <c r="E326" s="24">
        <v>252285</v>
      </c>
      <c r="F326" s="24">
        <v>0</v>
      </c>
      <c r="G326">
        <v>4288770</v>
      </c>
      <c r="H326" s="24">
        <v>1885000</v>
      </c>
      <c r="I326" s="24">
        <v>251272</v>
      </c>
      <c r="J326" s="25">
        <v>8.83</v>
      </c>
      <c r="K326">
        <v>0</v>
      </c>
      <c r="L326">
        <v>0</v>
      </c>
    </row>
    <row r="327" spans="1:12" ht="12.75">
      <c r="A327">
        <v>4872</v>
      </c>
      <c r="B327" t="s">
        <v>589</v>
      </c>
      <c r="C327">
        <v>2021</v>
      </c>
      <c r="D327" s="24">
        <v>4036485</v>
      </c>
      <c r="E327" s="24">
        <v>252285</v>
      </c>
      <c r="F327" s="24">
        <v>0</v>
      </c>
      <c r="G327">
        <v>4288770</v>
      </c>
      <c r="H327" s="24">
        <v>1885000</v>
      </c>
      <c r="I327" s="24">
        <v>251272</v>
      </c>
      <c r="J327" s="25">
        <v>8.83</v>
      </c>
      <c r="K327">
        <v>0</v>
      </c>
      <c r="L327">
        <v>0</v>
      </c>
    </row>
    <row r="328" spans="1:12" ht="12.75">
      <c r="A328">
        <v>4893</v>
      </c>
      <c r="B328" t="s">
        <v>403</v>
      </c>
      <c r="C328">
        <v>2021</v>
      </c>
      <c r="D328" s="24">
        <v>14423577</v>
      </c>
      <c r="E328" s="24">
        <v>0</v>
      </c>
      <c r="F328" s="24">
        <v>0</v>
      </c>
      <c r="G328">
        <v>14423577</v>
      </c>
      <c r="H328" s="24">
        <v>5716541</v>
      </c>
      <c r="I328" s="24">
        <v>190000</v>
      </c>
      <c r="J328" s="24">
        <v>9960</v>
      </c>
      <c r="K328">
        <v>0</v>
      </c>
      <c r="L328">
        <v>0</v>
      </c>
    </row>
    <row r="329" spans="1:12" ht="12.75">
      <c r="A329">
        <v>4904</v>
      </c>
      <c r="B329" t="s">
        <v>404</v>
      </c>
      <c r="C329">
        <v>2021</v>
      </c>
      <c r="D329" s="24">
        <v>2075182</v>
      </c>
      <c r="E329" s="24">
        <v>0</v>
      </c>
      <c r="F329" s="24">
        <v>0</v>
      </c>
      <c r="G329">
        <v>2075182</v>
      </c>
      <c r="H329" s="24">
        <v>810403</v>
      </c>
      <c r="I329" s="24">
        <v>0</v>
      </c>
      <c r="J329" s="24">
        <v>0</v>
      </c>
      <c r="K329">
        <v>0</v>
      </c>
      <c r="L329">
        <v>0</v>
      </c>
    </row>
    <row r="330" spans="1:12" ht="12.75">
      <c r="A330">
        <v>4956</v>
      </c>
      <c r="B330" t="s">
        <v>407</v>
      </c>
      <c r="C330">
        <v>2021</v>
      </c>
      <c r="D330" s="24">
        <v>2786551</v>
      </c>
      <c r="E330" s="24">
        <v>771950</v>
      </c>
      <c r="F330" s="24">
        <v>0</v>
      </c>
      <c r="G330">
        <v>3558501</v>
      </c>
      <c r="H330" s="24">
        <v>0</v>
      </c>
      <c r="I330" s="24">
        <v>0</v>
      </c>
      <c r="J330" s="24">
        <v>0</v>
      </c>
      <c r="K330">
        <v>0</v>
      </c>
      <c r="L330">
        <v>0</v>
      </c>
    </row>
    <row r="331" spans="1:12" ht="12.75">
      <c r="A331">
        <v>4963</v>
      </c>
      <c r="B331" t="s">
        <v>408</v>
      </c>
      <c r="C331">
        <v>2021</v>
      </c>
      <c r="D331" s="24">
        <v>3877957</v>
      </c>
      <c r="E331" s="24">
        <v>0</v>
      </c>
      <c r="F331" s="24">
        <v>0</v>
      </c>
      <c r="G331">
        <v>3877957</v>
      </c>
      <c r="H331" s="24">
        <v>0</v>
      </c>
      <c r="I331" s="24">
        <v>0</v>
      </c>
      <c r="J331" s="24">
        <v>0</v>
      </c>
      <c r="K331">
        <v>0</v>
      </c>
      <c r="L331">
        <v>0</v>
      </c>
    </row>
    <row r="332" spans="1:12" ht="12.75">
      <c r="A332">
        <v>4970</v>
      </c>
      <c r="B332" t="s">
        <v>170</v>
      </c>
      <c r="C332">
        <v>2021</v>
      </c>
      <c r="D332" s="24">
        <v>19167491</v>
      </c>
      <c r="E332" s="24">
        <v>1394523</v>
      </c>
      <c r="F332" s="24">
        <v>0</v>
      </c>
      <c r="G332">
        <v>20562014</v>
      </c>
      <c r="H332" s="24">
        <v>6664759</v>
      </c>
      <c r="I332" s="24">
        <v>250000</v>
      </c>
      <c r="J332" s="24">
        <v>3918</v>
      </c>
      <c r="K332">
        <v>0</v>
      </c>
      <c r="L332">
        <v>0</v>
      </c>
    </row>
    <row r="333" spans="1:12" ht="12.75">
      <c r="A333">
        <v>5019</v>
      </c>
      <c r="B333" t="s">
        <v>412</v>
      </c>
      <c r="C333">
        <v>2021</v>
      </c>
      <c r="D333" s="24">
        <v>5521169</v>
      </c>
      <c r="E333" s="24">
        <v>0</v>
      </c>
      <c r="F333" s="24">
        <v>30000</v>
      </c>
      <c r="G333">
        <v>5551169</v>
      </c>
      <c r="H333" s="24">
        <v>2200000</v>
      </c>
      <c r="I333" s="24">
        <v>250000</v>
      </c>
      <c r="J333" s="24">
        <v>0</v>
      </c>
      <c r="K333">
        <v>0</v>
      </c>
      <c r="L333">
        <v>0</v>
      </c>
    </row>
    <row r="334" spans="1:12" ht="12.75">
      <c r="A334">
        <v>5026</v>
      </c>
      <c r="B334" t="s">
        <v>413</v>
      </c>
      <c r="C334">
        <v>2021</v>
      </c>
      <c r="D334" s="24">
        <v>4748906</v>
      </c>
      <c r="E334" s="24">
        <v>547598</v>
      </c>
      <c r="F334" s="24">
        <v>0</v>
      </c>
      <c r="G334">
        <v>5296504</v>
      </c>
      <c r="H334" s="24">
        <v>2067150</v>
      </c>
      <c r="I334" s="24">
        <v>375000</v>
      </c>
      <c r="J334" s="24">
        <v>0</v>
      </c>
      <c r="K334">
        <v>0</v>
      </c>
      <c r="L334">
        <v>0</v>
      </c>
    </row>
    <row r="335" spans="1:12" ht="12.75">
      <c r="A335">
        <v>5054</v>
      </c>
      <c r="B335" t="s">
        <v>151</v>
      </c>
      <c r="C335">
        <v>2021</v>
      </c>
      <c r="D335" s="24">
        <v>7815392</v>
      </c>
      <c r="E335" s="24">
        <v>434665</v>
      </c>
      <c r="F335" s="24">
        <v>0</v>
      </c>
      <c r="G335">
        <v>8250057</v>
      </c>
      <c r="H335" s="24">
        <v>596780</v>
      </c>
      <c r="I335" s="24">
        <v>0</v>
      </c>
      <c r="J335" s="24">
        <v>0</v>
      </c>
      <c r="K335">
        <v>0</v>
      </c>
      <c r="L335">
        <v>0</v>
      </c>
    </row>
    <row r="336" spans="1:12" ht="12.75">
      <c r="A336">
        <v>5068</v>
      </c>
      <c r="B336" t="s">
        <v>414</v>
      </c>
      <c r="C336">
        <v>2021</v>
      </c>
      <c r="D336" s="24">
        <v>6758131</v>
      </c>
      <c r="E336" s="24">
        <v>632063</v>
      </c>
      <c r="F336" s="24">
        <v>0</v>
      </c>
      <c r="G336">
        <v>7390194</v>
      </c>
      <c r="H336" s="24">
        <v>0</v>
      </c>
      <c r="I336" s="24">
        <v>0</v>
      </c>
      <c r="J336" s="24">
        <v>0</v>
      </c>
      <c r="K336">
        <v>0</v>
      </c>
      <c r="L336">
        <v>0</v>
      </c>
    </row>
    <row r="337" spans="1:12" ht="12.75">
      <c r="A337">
        <v>5068</v>
      </c>
      <c r="B337" t="s">
        <v>702</v>
      </c>
      <c r="C337">
        <v>2021</v>
      </c>
      <c r="D337" s="24">
        <v>6758131</v>
      </c>
      <c r="E337" s="24">
        <v>632063</v>
      </c>
      <c r="F337" s="24">
        <v>0</v>
      </c>
      <c r="G337">
        <v>7390194</v>
      </c>
      <c r="H337" s="24">
        <v>0</v>
      </c>
      <c r="I337" s="24">
        <v>0</v>
      </c>
      <c r="J337" s="24">
        <v>0</v>
      </c>
      <c r="K337">
        <v>0</v>
      </c>
      <c r="L337">
        <v>0</v>
      </c>
    </row>
    <row r="338" spans="1:12" ht="12.75">
      <c r="A338">
        <v>5100</v>
      </c>
      <c r="B338" t="s">
        <v>415</v>
      </c>
      <c r="C338">
        <v>2021</v>
      </c>
      <c r="D338" s="24">
        <v>14969115</v>
      </c>
      <c r="E338" s="24">
        <v>0</v>
      </c>
      <c r="F338" s="24">
        <v>175000</v>
      </c>
      <c r="G338">
        <v>15144115</v>
      </c>
      <c r="H338" s="24">
        <v>5735746</v>
      </c>
      <c r="I338" s="24">
        <v>501585</v>
      </c>
      <c r="J338" s="24">
        <v>0</v>
      </c>
      <c r="K338">
        <v>0</v>
      </c>
      <c r="L338">
        <v>0</v>
      </c>
    </row>
    <row r="339" spans="1:12" ht="12.75">
      <c r="A339">
        <v>5124</v>
      </c>
      <c r="B339" t="s">
        <v>416</v>
      </c>
      <c r="C339">
        <v>2021</v>
      </c>
      <c r="D339" s="24">
        <v>1448266</v>
      </c>
      <c r="E339" s="24">
        <v>0</v>
      </c>
      <c r="F339" s="24">
        <v>0</v>
      </c>
      <c r="G339">
        <v>1448266</v>
      </c>
      <c r="H339" s="24">
        <v>0</v>
      </c>
      <c r="I339" s="24">
        <v>0</v>
      </c>
      <c r="J339" s="24">
        <v>0</v>
      </c>
      <c r="K339">
        <v>0</v>
      </c>
      <c r="L339">
        <v>0</v>
      </c>
    </row>
    <row r="340" spans="1:12" ht="12.75">
      <c r="A340">
        <v>5130</v>
      </c>
      <c r="B340" t="s">
        <v>417</v>
      </c>
      <c r="C340">
        <v>2021</v>
      </c>
      <c r="D340" s="24">
        <v>8151383</v>
      </c>
      <c r="E340" s="24">
        <v>131945</v>
      </c>
      <c r="F340" s="24">
        <v>0</v>
      </c>
      <c r="G340">
        <v>8283328</v>
      </c>
      <c r="H340" s="24">
        <v>1811813</v>
      </c>
      <c r="I340" s="24">
        <v>20000</v>
      </c>
      <c r="J340" s="24">
        <v>0</v>
      </c>
      <c r="K340">
        <v>0</v>
      </c>
      <c r="L340">
        <v>0</v>
      </c>
    </row>
    <row r="341" spans="1:12" ht="12.75">
      <c r="A341">
        <v>5138</v>
      </c>
      <c r="B341" t="s">
        <v>418</v>
      </c>
      <c r="C341">
        <v>2021</v>
      </c>
      <c r="D341" s="24">
        <v>6560379</v>
      </c>
      <c r="E341" s="24">
        <v>0</v>
      </c>
      <c r="F341" s="24">
        <v>0</v>
      </c>
      <c r="G341">
        <v>6560379</v>
      </c>
      <c r="H341" s="24">
        <v>1450000</v>
      </c>
      <c r="I341" s="24">
        <v>285275</v>
      </c>
      <c r="J341" s="24">
        <v>0</v>
      </c>
      <c r="K341">
        <v>0</v>
      </c>
      <c r="L341">
        <v>0</v>
      </c>
    </row>
    <row r="342" spans="1:12" ht="12.75">
      <c r="A342">
        <v>5258</v>
      </c>
      <c r="B342" t="s">
        <v>419</v>
      </c>
      <c r="C342">
        <v>2021</v>
      </c>
      <c r="D342" s="24">
        <v>651474</v>
      </c>
      <c r="E342" s="24">
        <v>24576</v>
      </c>
      <c r="F342" s="24">
        <v>0</v>
      </c>
      <c r="G342">
        <v>676050</v>
      </c>
      <c r="H342" s="24">
        <v>487114</v>
      </c>
      <c r="I342" s="24">
        <v>10000</v>
      </c>
      <c r="J342" s="24">
        <v>0</v>
      </c>
      <c r="K342">
        <v>0</v>
      </c>
      <c r="L342">
        <v>0</v>
      </c>
    </row>
    <row r="343" spans="1:12" ht="12.75">
      <c r="A343">
        <v>5264</v>
      </c>
      <c r="B343" t="s">
        <v>570</v>
      </c>
      <c r="C343">
        <v>2021</v>
      </c>
      <c r="D343" s="24">
        <v>9105040</v>
      </c>
      <c r="E343" s="24">
        <v>0</v>
      </c>
      <c r="F343" s="24">
        <v>0</v>
      </c>
      <c r="G343">
        <v>9105040</v>
      </c>
      <c r="H343" s="24">
        <v>4555000</v>
      </c>
      <c r="I343" s="24">
        <v>318546</v>
      </c>
      <c r="J343" s="24">
        <v>0</v>
      </c>
      <c r="K343">
        <v>0</v>
      </c>
      <c r="L343">
        <v>0</v>
      </c>
    </row>
    <row r="344" spans="1:12" ht="12.75">
      <c r="A344">
        <v>5271</v>
      </c>
      <c r="B344" t="s">
        <v>420</v>
      </c>
      <c r="C344">
        <v>2021</v>
      </c>
      <c r="D344" s="24">
        <v>30235527</v>
      </c>
      <c r="E344" s="24">
        <v>1415514</v>
      </c>
      <c r="F344" s="24">
        <v>1300000</v>
      </c>
      <c r="G344">
        <v>32951041</v>
      </c>
      <c r="H344" s="24">
        <v>3226863</v>
      </c>
      <c r="I344" s="24">
        <v>1356528</v>
      </c>
      <c r="J344" s="24">
        <v>0</v>
      </c>
      <c r="K344">
        <v>0</v>
      </c>
      <c r="L344">
        <v>0</v>
      </c>
    </row>
    <row r="345" spans="1:12" ht="12.75">
      <c r="A345">
        <v>5278</v>
      </c>
      <c r="B345" t="s">
        <v>421</v>
      </c>
      <c r="C345">
        <v>2021</v>
      </c>
      <c r="D345" s="24">
        <v>6653816</v>
      </c>
      <c r="E345" s="24">
        <v>0</v>
      </c>
      <c r="F345" s="24">
        <v>0</v>
      </c>
      <c r="G345">
        <v>6653816</v>
      </c>
      <c r="H345" s="24">
        <v>2799406</v>
      </c>
      <c r="I345" s="24">
        <v>208311</v>
      </c>
      <c r="J345" s="24">
        <v>0</v>
      </c>
      <c r="K345">
        <v>0</v>
      </c>
      <c r="L345">
        <v>0</v>
      </c>
    </row>
    <row r="346" spans="1:12" ht="12.75">
      <c r="A346">
        <v>5306</v>
      </c>
      <c r="B346" t="s">
        <v>422</v>
      </c>
      <c r="C346">
        <v>2021</v>
      </c>
      <c r="D346" s="24">
        <v>3432478</v>
      </c>
      <c r="E346" s="24">
        <v>0</v>
      </c>
      <c r="F346" s="24">
        <v>30000</v>
      </c>
      <c r="G346">
        <v>3462478</v>
      </c>
      <c r="H346" s="24">
        <v>1107125</v>
      </c>
      <c r="I346" s="24">
        <v>86000</v>
      </c>
      <c r="J346" s="24">
        <v>0</v>
      </c>
      <c r="K346">
        <v>0</v>
      </c>
      <c r="L346">
        <v>0</v>
      </c>
    </row>
    <row r="347" spans="1:12" ht="12.75">
      <c r="A347">
        <v>5348</v>
      </c>
      <c r="B347" t="s">
        <v>423</v>
      </c>
      <c r="C347">
        <v>2021</v>
      </c>
      <c r="D347" s="24">
        <v>3192275</v>
      </c>
      <c r="E347" s="24">
        <v>81635</v>
      </c>
      <c r="F347" s="24">
        <v>0</v>
      </c>
      <c r="G347">
        <v>3273910</v>
      </c>
      <c r="H347" s="24">
        <v>240050</v>
      </c>
      <c r="I347" s="24">
        <v>33524</v>
      </c>
      <c r="J347" s="24">
        <v>3060</v>
      </c>
      <c r="K347">
        <v>0</v>
      </c>
      <c r="L347">
        <v>0</v>
      </c>
    </row>
    <row r="348" spans="1:12" ht="12.75">
      <c r="A348">
        <v>5355</v>
      </c>
      <c r="B348" t="s">
        <v>424</v>
      </c>
      <c r="C348">
        <v>2021</v>
      </c>
      <c r="D348" s="24">
        <v>16187953</v>
      </c>
      <c r="E348" s="24">
        <v>599849</v>
      </c>
      <c r="F348" s="24">
        <v>275000</v>
      </c>
      <c r="G348">
        <v>17062802</v>
      </c>
      <c r="H348" s="24">
        <v>3971546</v>
      </c>
      <c r="I348" s="24">
        <v>1250000</v>
      </c>
      <c r="J348" s="24">
        <v>0</v>
      </c>
      <c r="K348">
        <v>0</v>
      </c>
      <c r="L348">
        <v>0</v>
      </c>
    </row>
    <row r="349" spans="1:12" ht="12.75">
      <c r="A349">
        <v>5362</v>
      </c>
      <c r="B349" t="s">
        <v>425</v>
      </c>
      <c r="C349">
        <v>2021</v>
      </c>
      <c r="D349" s="24">
        <v>1343689</v>
      </c>
      <c r="E349" s="24">
        <v>0</v>
      </c>
      <c r="F349" s="24">
        <v>0</v>
      </c>
      <c r="G349">
        <v>1343689</v>
      </c>
      <c r="H349" s="24">
        <v>0</v>
      </c>
      <c r="I349" s="24">
        <v>10000</v>
      </c>
      <c r="J349" s="24">
        <v>0</v>
      </c>
      <c r="K349">
        <v>0</v>
      </c>
      <c r="L349">
        <v>0</v>
      </c>
    </row>
    <row r="350" spans="1:12" ht="12.75">
      <c r="A350">
        <v>5369</v>
      </c>
      <c r="B350" t="s">
        <v>426</v>
      </c>
      <c r="C350">
        <v>2021</v>
      </c>
      <c r="D350" s="24">
        <v>1842536</v>
      </c>
      <c r="E350" s="24">
        <v>538044</v>
      </c>
      <c r="F350" s="24">
        <v>0</v>
      </c>
      <c r="G350">
        <v>2380580</v>
      </c>
      <c r="H350" s="24">
        <v>0</v>
      </c>
      <c r="I350" s="24">
        <v>0</v>
      </c>
      <c r="J350" s="24">
        <v>0</v>
      </c>
      <c r="K350">
        <v>0</v>
      </c>
      <c r="L350">
        <v>0</v>
      </c>
    </row>
    <row r="351" spans="1:12" ht="12.75">
      <c r="A351">
        <v>5376</v>
      </c>
      <c r="B351" t="s">
        <v>427</v>
      </c>
      <c r="C351">
        <v>2021</v>
      </c>
      <c r="D351" s="24">
        <v>4738122</v>
      </c>
      <c r="E351" s="24">
        <v>565629</v>
      </c>
      <c r="F351" s="24">
        <v>0</v>
      </c>
      <c r="G351">
        <v>5303751</v>
      </c>
      <c r="H351" s="24">
        <v>128100</v>
      </c>
      <c r="I351" s="24">
        <v>40000</v>
      </c>
      <c r="J351" s="24">
        <v>0</v>
      </c>
      <c r="K351">
        <v>0</v>
      </c>
      <c r="L351">
        <v>0</v>
      </c>
    </row>
    <row r="352" spans="1:12" ht="12.75">
      <c r="A352">
        <v>5390</v>
      </c>
      <c r="B352" t="s">
        <v>428</v>
      </c>
      <c r="C352">
        <v>2021</v>
      </c>
      <c r="D352" s="24">
        <v>14047047</v>
      </c>
      <c r="E352" s="24">
        <v>0</v>
      </c>
      <c r="F352" s="24">
        <v>200000</v>
      </c>
      <c r="G352">
        <v>14247047</v>
      </c>
      <c r="H352" s="24">
        <v>2927712</v>
      </c>
      <c r="I352" s="24">
        <v>0</v>
      </c>
      <c r="J352" s="24">
        <v>0</v>
      </c>
      <c r="K352">
        <v>0</v>
      </c>
      <c r="L352">
        <v>0</v>
      </c>
    </row>
    <row r="353" spans="1:12" ht="12.75">
      <c r="A353">
        <v>5397</v>
      </c>
      <c r="B353" t="s">
        <v>429</v>
      </c>
      <c r="C353">
        <v>2021</v>
      </c>
      <c r="D353" s="24">
        <v>2452420</v>
      </c>
      <c r="E353" s="24">
        <v>0</v>
      </c>
      <c r="F353" s="24">
        <v>0</v>
      </c>
      <c r="G353">
        <v>2452420</v>
      </c>
      <c r="H353" s="24">
        <v>0</v>
      </c>
      <c r="I353" s="24">
        <v>75521</v>
      </c>
      <c r="J353" s="24">
        <v>0</v>
      </c>
      <c r="K353">
        <v>0</v>
      </c>
      <c r="L353">
        <v>0</v>
      </c>
    </row>
    <row r="354" spans="1:12" ht="12.75">
      <c r="A354">
        <v>5432</v>
      </c>
      <c r="B354" t="s">
        <v>430</v>
      </c>
      <c r="C354">
        <v>2021</v>
      </c>
      <c r="D354" s="24">
        <v>6888333</v>
      </c>
      <c r="E354" s="24">
        <v>17152</v>
      </c>
      <c r="F354" s="24">
        <v>0</v>
      </c>
      <c r="G354">
        <v>6905485</v>
      </c>
      <c r="H354" s="24">
        <v>2055045</v>
      </c>
      <c r="I354" s="24">
        <v>0</v>
      </c>
      <c r="J354" s="24">
        <v>0</v>
      </c>
      <c r="K354">
        <v>0</v>
      </c>
      <c r="L354">
        <v>0</v>
      </c>
    </row>
    <row r="355" spans="1:12" ht="12.75">
      <c r="A355">
        <v>5439</v>
      </c>
      <c r="B355" t="s">
        <v>431</v>
      </c>
      <c r="C355">
        <v>2021</v>
      </c>
      <c r="D355" s="24">
        <v>9132608</v>
      </c>
      <c r="E355" s="24">
        <v>528582</v>
      </c>
      <c r="F355" s="24">
        <v>0</v>
      </c>
      <c r="G355">
        <v>9661190</v>
      </c>
      <c r="H355" s="24">
        <v>3621750</v>
      </c>
      <c r="I355" s="24">
        <v>792808</v>
      </c>
      <c r="J355" s="24">
        <v>426</v>
      </c>
      <c r="K355">
        <v>0</v>
      </c>
      <c r="L355">
        <v>0</v>
      </c>
    </row>
    <row r="356" spans="1:12" ht="12.75">
      <c r="A356">
        <v>5457</v>
      </c>
      <c r="B356" t="s">
        <v>703</v>
      </c>
      <c r="C356">
        <v>2021</v>
      </c>
      <c r="D356" s="24">
        <v>9460202</v>
      </c>
      <c r="E356" s="24">
        <v>650641</v>
      </c>
      <c r="F356" s="24">
        <v>0</v>
      </c>
      <c r="G356">
        <v>10110843</v>
      </c>
      <c r="H356" s="24">
        <v>324000</v>
      </c>
      <c r="I356" s="24">
        <v>176712</v>
      </c>
      <c r="J356" s="24">
        <v>0</v>
      </c>
      <c r="K356">
        <v>0</v>
      </c>
      <c r="L356">
        <v>0</v>
      </c>
    </row>
    <row r="357" spans="1:12" ht="12.75">
      <c r="A357">
        <v>5457</v>
      </c>
      <c r="B357" t="s">
        <v>433</v>
      </c>
      <c r="C357">
        <v>2021</v>
      </c>
      <c r="D357" s="24">
        <v>9460202</v>
      </c>
      <c r="E357" s="24">
        <v>650641</v>
      </c>
      <c r="F357" s="24">
        <v>0</v>
      </c>
      <c r="G357">
        <v>10110843</v>
      </c>
      <c r="H357" s="24">
        <v>324000</v>
      </c>
      <c r="I357" s="24">
        <v>176712</v>
      </c>
      <c r="J357" s="24">
        <v>0</v>
      </c>
      <c r="K357">
        <v>0</v>
      </c>
      <c r="L357">
        <v>0</v>
      </c>
    </row>
    <row r="358" spans="1:12" ht="12.75">
      <c r="A358">
        <v>5460</v>
      </c>
      <c r="B358" t="s">
        <v>435</v>
      </c>
      <c r="C358">
        <v>2021</v>
      </c>
      <c r="D358" s="24">
        <v>9176212</v>
      </c>
      <c r="E358" s="24">
        <v>0</v>
      </c>
      <c r="F358" s="24">
        <v>0</v>
      </c>
      <c r="G358">
        <v>9176212</v>
      </c>
      <c r="H358" s="24">
        <v>2750000</v>
      </c>
      <c r="I358" s="24">
        <v>20000</v>
      </c>
      <c r="J358" s="24">
        <v>0</v>
      </c>
      <c r="K358">
        <v>0</v>
      </c>
      <c r="L358">
        <v>0</v>
      </c>
    </row>
    <row r="359" spans="1:12" ht="12.75">
      <c r="A359">
        <v>5467</v>
      </c>
      <c r="B359" t="s">
        <v>436</v>
      </c>
      <c r="C359">
        <v>2021</v>
      </c>
      <c r="D359" s="24">
        <v>3061790</v>
      </c>
      <c r="E359" s="24">
        <v>0</v>
      </c>
      <c r="F359" s="24">
        <v>0</v>
      </c>
      <c r="G359">
        <v>3061790</v>
      </c>
      <c r="H359" s="24">
        <v>393889</v>
      </c>
      <c r="I359" s="24">
        <v>20000</v>
      </c>
      <c r="J359" s="24">
        <v>0</v>
      </c>
      <c r="K359">
        <v>0</v>
      </c>
      <c r="L359">
        <v>0</v>
      </c>
    </row>
    <row r="360" spans="1:12" ht="12.75">
      <c r="A360">
        <v>5474</v>
      </c>
      <c r="B360" t="s">
        <v>437</v>
      </c>
      <c r="C360">
        <v>2021</v>
      </c>
      <c r="D360" s="24">
        <v>12393987</v>
      </c>
      <c r="E360" s="24">
        <v>0</v>
      </c>
      <c r="F360" s="24">
        <v>0</v>
      </c>
      <c r="G360">
        <v>12393987</v>
      </c>
      <c r="H360" s="24">
        <v>4250000</v>
      </c>
      <c r="I360" s="24">
        <v>125000</v>
      </c>
      <c r="J360" s="24">
        <v>0</v>
      </c>
      <c r="K360">
        <v>0</v>
      </c>
      <c r="L360">
        <v>0</v>
      </c>
    </row>
    <row r="361" spans="1:12" ht="12.75">
      <c r="A361">
        <v>5523</v>
      </c>
      <c r="B361" t="s">
        <v>405</v>
      </c>
      <c r="C361">
        <v>2021</v>
      </c>
      <c r="D361" s="24">
        <v>9539763</v>
      </c>
      <c r="E361" s="24">
        <v>172722</v>
      </c>
      <c r="F361" s="24">
        <v>0</v>
      </c>
      <c r="G361">
        <v>9712485</v>
      </c>
      <c r="H361" s="24">
        <v>0</v>
      </c>
      <c r="I361" s="24">
        <v>80000</v>
      </c>
      <c r="J361" s="24">
        <v>0</v>
      </c>
      <c r="K361">
        <v>0</v>
      </c>
      <c r="L361">
        <v>0</v>
      </c>
    </row>
    <row r="362" spans="1:12" ht="12.75">
      <c r="A362">
        <v>5586</v>
      </c>
      <c r="B362" t="s">
        <v>438</v>
      </c>
      <c r="C362">
        <v>2021</v>
      </c>
      <c r="D362" s="24">
        <v>2538761</v>
      </c>
      <c r="E362" s="24">
        <v>0</v>
      </c>
      <c r="F362" s="24">
        <v>0</v>
      </c>
      <c r="G362">
        <v>2538761</v>
      </c>
      <c r="H362" s="24">
        <v>1049384</v>
      </c>
      <c r="I362" s="24">
        <v>40000</v>
      </c>
      <c r="J362" s="24">
        <v>0</v>
      </c>
      <c r="K362">
        <v>0</v>
      </c>
      <c r="L362">
        <v>0</v>
      </c>
    </row>
    <row r="363" spans="1:12" ht="12.75">
      <c r="A363">
        <v>5593</v>
      </c>
      <c r="B363" t="s">
        <v>439</v>
      </c>
      <c r="C363">
        <v>2021</v>
      </c>
      <c r="D363" s="24">
        <v>2779679</v>
      </c>
      <c r="E363" s="24">
        <v>0</v>
      </c>
      <c r="F363" s="24">
        <v>0</v>
      </c>
      <c r="G363">
        <v>2779679</v>
      </c>
      <c r="H363" s="24">
        <v>0</v>
      </c>
      <c r="I363" s="24">
        <v>95000</v>
      </c>
      <c r="J363" s="24">
        <v>0</v>
      </c>
      <c r="K363">
        <v>0</v>
      </c>
      <c r="L363">
        <v>0</v>
      </c>
    </row>
    <row r="364" spans="1:12" ht="12.75">
      <c r="A364">
        <v>5607</v>
      </c>
      <c r="B364" t="s">
        <v>440</v>
      </c>
      <c r="C364">
        <v>2021</v>
      </c>
      <c r="D364" s="24">
        <v>33675436</v>
      </c>
      <c r="E364" s="24">
        <v>2069300</v>
      </c>
      <c r="F364" s="24">
        <v>0</v>
      </c>
      <c r="G364">
        <v>35744736</v>
      </c>
      <c r="H364" s="24">
        <v>4390206</v>
      </c>
      <c r="I364" s="24">
        <v>369991</v>
      </c>
      <c r="J364" s="24">
        <v>2729</v>
      </c>
      <c r="K364">
        <v>0</v>
      </c>
      <c r="L364">
        <v>0</v>
      </c>
    </row>
    <row r="365" spans="1:12" ht="12.75">
      <c r="A365">
        <v>5614</v>
      </c>
      <c r="B365" t="s">
        <v>441</v>
      </c>
      <c r="C365">
        <v>2021</v>
      </c>
      <c r="D365" s="24">
        <v>1850491</v>
      </c>
      <c r="E365" s="24">
        <v>213323</v>
      </c>
      <c r="F365" s="24">
        <v>0</v>
      </c>
      <c r="G365">
        <v>2063814</v>
      </c>
      <c r="H365" s="24">
        <v>19635</v>
      </c>
      <c r="I365" s="24">
        <v>0</v>
      </c>
      <c r="J365" s="24">
        <v>0</v>
      </c>
      <c r="K365">
        <v>0</v>
      </c>
      <c r="L365">
        <v>0</v>
      </c>
    </row>
    <row r="366" spans="1:12" ht="12.75">
      <c r="A366">
        <v>5621</v>
      </c>
      <c r="B366" t="s">
        <v>443</v>
      </c>
      <c r="C366">
        <v>2021</v>
      </c>
      <c r="D366" s="24">
        <v>23425795</v>
      </c>
      <c r="E366" s="24">
        <v>0</v>
      </c>
      <c r="F366" s="24">
        <v>565841</v>
      </c>
      <c r="G366">
        <v>23991636</v>
      </c>
      <c r="H366" s="24">
        <v>1391703</v>
      </c>
      <c r="I366" s="24">
        <v>206667</v>
      </c>
      <c r="J366" s="24">
        <v>892</v>
      </c>
      <c r="K366">
        <v>0</v>
      </c>
      <c r="L366">
        <v>0</v>
      </c>
    </row>
    <row r="367" spans="1:12" ht="12.75">
      <c r="A367">
        <v>5628</v>
      </c>
      <c r="B367" t="s">
        <v>444</v>
      </c>
      <c r="C367">
        <v>2021</v>
      </c>
      <c r="D367" s="24">
        <v>2391859</v>
      </c>
      <c r="E367" s="24">
        <v>0</v>
      </c>
      <c r="F367" s="24">
        <v>0</v>
      </c>
      <c r="G367">
        <v>2391859</v>
      </c>
      <c r="H367" s="24">
        <v>1129500</v>
      </c>
      <c r="I367" s="24">
        <v>15500</v>
      </c>
      <c r="J367" s="24">
        <v>0</v>
      </c>
      <c r="K367">
        <v>0</v>
      </c>
      <c r="L367">
        <v>0</v>
      </c>
    </row>
    <row r="368" spans="1:12" ht="12.75">
      <c r="A368">
        <v>5642</v>
      </c>
      <c r="B368" t="s">
        <v>445</v>
      </c>
      <c r="C368">
        <v>2021</v>
      </c>
      <c r="D368" s="24">
        <v>9257083</v>
      </c>
      <c r="E368" s="24">
        <v>0</v>
      </c>
      <c r="F368" s="24">
        <v>250000</v>
      </c>
      <c r="G368">
        <v>9507083</v>
      </c>
      <c r="H368" s="25">
        <v>1295255.83</v>
      </c>
      <c r="I368" s="24">
        <v>0</v>
      </c>
      <c r="J368" s="24">
        <v>0</v>
      </c>
      <c r="K368">
        <v>0</v>
      </c>
      <c r="L368">
        <v>0</v>
      </c>
    </row>
    <row r="369" spans="1:12" ht="12.75">
      <c r="A369">
        <v>5656</v>
      </c>
      <c r="B369" t="s">
        <v>446</v>
      </c>
      <c r="C369">
        <v>2021</v>
      </c>
      <c r="D369" s="24">
        <v>50515100</v>
      </c>
      <c r="E369" s="24">
        <v>0</v>
      </c>
      <c r="F369" s="24">
        <v>0</v>
      </c>
      <c r="G369">
        <v>50515100</v>
      </c>
      <c r="H369" s="24">
        <v>20600000</v>
      </c>
      <c r="I369" s="24">
        <v>614000</v>
      </c>
      <c r="J369" s="24">
        <v>24451</v>
      </c>
      <c r="K369">
        <v>0</v>
      </c>
      <c r="L369">
        <v>0</v>
      </c>
    </row>
    <row r="370" spans="1:12" ht="12.75">
      <c r="A370">
        <v>5663</v>
      </c>
      <c r="B370" t="s">
        <v>447</v>
      </c>
      <c r="C370">
        <v>2021</v>
      </c>
      <c r="D370" s="24">
        <v>13934558</v>
      </c>
      <c r="E370" s="24">
        <v>677065</v>
      </c>
      <c r="F370" s="24">
        <v>0</v>
      </c>
      <c r="G370">
        <v>14611623</v>
      </c>
      <c r="H370" s="24">
        <v>7975969</v>
      </c>
      <c r="I370" s="24">
        <v>106632</v>
      </c>
      <c r="J370" s="24">
        <v>0</v>
      </c>
      <c r="K370">
        <v>0</v>
      </c>
      <c r="L370">
        <v>0</v>
      </c>
    </row>
    <row r="371" spans="1:12" ht="12.75">
      <c r="A371">
        <v>5670</v>
      </c>
      <c r="B371" t="s">
        <v>448</v>
      </c>
      <c r="C371">
        <v>2021</v>
      </c>
      <c r="D371" s="24">
        <v>4724917</v>
      </c>
      <c r="E371" s="24">
        <v>0</v>
      </c>
      <c r="F371" s="24">
        <v>0</v>
      </c>
      <c r="G371">
        <v>4724917</v>
      </c>
      <c r="H371" s="24">
        <v>0</v>
      </c>
      <c r="I371" s="24">
        <v>0</v>
      </c>
      <c r="J371" s="24">
        <v>0</v>
      </c>
      <c r="K371">
        <v>0</v>
      </c>
      <c r="L371">
        <v>0</v>
      </c>
    </row>
    <row r="372" spans="1:12" ht="12.75">
      <c r="A372">
        <v>5726</v>
      </c>
      <c r="B372" t="s">
        <v>450</v>
      </c>
      <c r="C372">
        <v>2021</v>
      </c>
      <c r="D372" s="24">
        <v>1585453</v>
      </c>
      <c r="E372" s="24">
        <v>275210</v>
      </c>
      <c r="F372" s="24">
        <v>0</v>
      </c>
      <c r="G372">
        <v>1860663</v>
      </c>
      <c r="H372" s="24">
        <v>311050</v>
      </c>
      <c r="I372" s="24">
        <v>50000</v>
      </c>
      <c r="J372" s="24">
        <v>0</v>
      </c>
      <c r="K372">
        <v>0</v>
      </c>
      <c r="L372">
        <v>0</v>
      </c>
    </row>
    <row r="373" spans="1:12" ht="12.75">
      <c r="A373">
        <v>5733</v>
      </c>
      <c r="B373" t="s">
        <v>451</v>
      </c>
      <c r="C373">
        <v>2021</v>
      </c>
      <c r="D373" s="24">
        <v>8259140</v>
      </c>
      <c r="E373" s="24">
        <v>318150</v>
      </c>
      <c r="F373" s="24">
        <v>0</v>
      </c>
      <c r="G373">
        <v>8577290</v>
      </c>
      <c r="H373" s="24">
        <v>0</v>
      </c>
      <c r="I373" s="24">
        <v>145000</v>
      </c>
      <c r="J373" s="24">
        <v>0</v>
      </c>
      <c r="K373">
        <v>0</v>
      </c>
      <c r="L373">
        <v>0</v>
      </c>
    </row>
    <row r="374" spans="1:12" ht="12.75">
      <c r="A374">
        <v>5740</v>
      </c>
      <c r="B374" t="s">
        <v>452</v>
      </c>
      <c r="C374">
        <v>2021</v>
      </c>
      <c r="D374" s="24">
        <v>984964</v>
      </c>
      <c r="E374" s="24">
        <v>0</v>
      </c>
      <c r="F374" s="24">
        <v>0</v>
      </c>
      <c r="G374">
        <v>984964</v>
      </c>
      <c r="H374" s="24">
        <v>450000</v>
      </c>
      <c r="I374" s="24">
        <v>80000</v>
      </c>
      <c r="J374" s="24">
        <v>0</v>
      </c>
      <c r="K374">
        <v>0</v>
      </c>
      <c r="L374">
        <v>0</v>
      </c>
    </row>
    <row r="375" spans="1:12" ht="12.75">
      <c r="A375">
        <v>5747</v>
      </c>
      <c r="B375" t="s">
        <v>453</v>
      </c>
      <c r="C375">
        <v>2021</v>
      </c>
      <c r="D375" s="24">
        <v>12983396</v>
      </c>
      <c r="E375" s="24">
        <v>0</v>
      </c>
      <c r="F375" s="24">
        <v>0</v>
      </c>
      <c r="G375">
        <v>12983396</v>
      </c>
      <c r="H375" s="24">
        <v>0</v>
      </c>
      <c r="I375" s="24">
        <v>0</v>
      </c>
      <c r="J375" s="24">
        <v>0</v>
      </c>
      <c r="K375">
        <v>0</v>
      </c>
      <c r="L375">
        <v>0</v>
      </c>
    </row>
    <row r="376" spans="1:12" ht="12.75">
      <c r="A376">
        <v>5754</v>
      </c>
      <c r="B376" t="s">
        <v>454</v>
      </c>
      <c r="C376">
        <v>2021</v>
      </c>
      <c r="D376" s="24">
        <v>14147832</v>
      </c>
      <c r="E376" s="24">
        <v>0</v>
      </c>
      <c r="F376" s="24">
        <v>0</v>
      </c>
      <c r="G376">
        <v>14147832</v>
      </c>
      <c r="H376" s="24">
        <v>0</v>
      </c>
      <c r="I376" s="24">
        <v>200000</v>
      </c>
      <c r="J376" s="24">
        <v>0</v>
      </c>
      <c r="K376">
        <v>0</v>
      </c>
      <c r="L376">
        <v>0</v>
      </c>
    </row>
    <row r="377" spans="1:12" ht="12.75">
      <c r="A377">
        <v>5757</v>
      </c>
      <c r="B377" t="s">
        <v>200</v>
      </c>
      <c r="C377">
        <v>2021</v>
      </c>
      <c r="D377" s="24">
        <v>2518356</v>
      </c>
      <c r="E377" s="24">
        <v>0</v>
      </c>
      <c r="F377" s="24">
        <v>0</v>
      </c>
      <c r="G377">
        <v>2518356</v>
      </c>
      <c r="H377" s="24">
        <v>0</v>
      </c>
      <c r="I377" s="24">
        <v>48000</v>
      </c>
      <c r="J377" s="24">
        <v>0</v>
      </c>
      <c r="K377">
        <v>0</v>
      </c>
      <c r="L377">
        <v>0</v>
      </c>
    </row>
    <row r="378" spans="1:12" ht="12.75">
      <c r="A378">
        <v>5780</v>
      </c>
      <c r="B378" t="s">
        <v>457</v>
      </c>
      <c r="C378">
        <v>2021</v>
      </c>
      <c r="D378" s="24">
        <v>1697166</v>
      </c>
      <c r="E378" s="24">
        <v>0</v>
      </c>
      <c r="F378" s="24">
        <v>0</v>
      </c>
      <c r="G378">
        <v>1697166</v>
      </c>
      <c r="H378" s="24">
        <v>1723959</v>
      </c>
      <c r="I378" s="24">
        <v>20000</v>
      </c>
      <c r="J378" s="24">
        <v>0</v>
      </c>
      <c r="K378">
        <v>0</v>
      </c>
      <c r="L378">
        <v>0</v>
      </c>
    </row>
    <row r="379" spans="1:12" ht="12.75">
      <c r="A379">
        <v>5810</v>
      </c>
      <c r="B379" t="s">
        <v>459</v>
      </c>
      <c r="C379">
        <v>2021</v>
      </c>
      <c r="D379" s="24">
        <v>4961169</v>
      </c>
      <c r="E379" s="24">
        <v>0</v>
      </c>
      <c r="F379" s="24">
        <v>0</v>
      </c>
      <c r="G379">
        <v>4961169</v>
      </c>
      <c r="H379" s="24">
        <v>0</v>
      </c>
      <c r="I379" s="24">
        <v>88000</v>
      </c>
      <c r="J379" s="24">
        <v>0</v>
      </c>
      <c r="K379">
        <v>0</v>
      </c>
      <c r="L379">
        <v>0</v>
      </c>
    </row>
    <row r="380" spans="1:12" ht="12.75">
      <c r="A380">
        <v>5817</v>
      </c>
      <c r="B380" t="s">
        <v>460</v>
      </c>
      <c r="C380">
        <v>2021</v>
      </c>
      <c r="D380" s="24">
        <v>3921712</v>
      </c>
      <c r="E380" s="24">
        <v>404073</v>
      </c>
      <c r="F380" s="24">
        <v>0</v>
      </c>
      <c r="G380">
        <v>4325785</v>
      </c>
      <c r="H380" s="24">
        <v>413644</v>
      </c>
      <c r="I380" s="24">
        <v>40000</v>
      </c>
      <c r="J380" s="24">
        <v>0</v>
      </c>
      <c r="K380">
        <v>0</v>
      </c>
      <c r="L380">
        <v>0</v>
      </c>
    </row>
    <row r="381" spans="1:12" ht="12.75">
      <c r="A381">
        <v>5824</v>
      </c>
      <c r="B381" t="s">
        <v>461</v>
      </c>
      <c r="C381">
        <v>2021</v>
      </c>
      <c r="D381" s="24">
        <v>3330226</v>
      </c>
      <c r="E381" s="24">
        <v>960907</v>
      </c>
      <c r="F381" s="24">
        <v>0</v>
      </c>
      <c r="G381">
        <v>4291133</v>
      </c>
      <c r="H381" s="24">
        <v>814075</v>
      </c>
      <c r="I381" s="24">
        <v>142000</v>
      </c>
      <c r="J381" s="24">
        <v>0</v>
      </c>
      <c r="K381">
        <v>0</v>
      </c>
      <c r="L381">
        <v>0</v>
      </c>
    </row>
    <row r="382" spans="1:12" ht="12.75">
      <c r="A382">
        <v>5852</v>
      </c>
      <c r="B382" t="s">
        <v>463</v>
      </c>
      <c r="C382">
        <v>2021</v>
      </c>
      <c r="D382" s="24">
        <v>4571390</v>
      </c>
      <c r="E382" s="24">
        <v>148890</v>
      </c>
      <c r="F382" s="24">
        <v>0</v>
      </c>
      <c r="G382">
        <v>4720280</v>
      </c>
      <c r="H382" s="24">
        <v>595028</v>
      </c>
      <c r="I382" s="24">
        <v>0</v>
      </c>
      <c r="J382" s="24">
        <v>2</v>
      </c>
      <c r="K382">
        <v>0</v>
      </c>
      <c r="L382">
        <v>0</v>
      </c>
    </row>
    <row r="383" spans="1:12" ht="12.75">
      <c r="A383">
        <v>5859</v>
      </c>
      <c r="B383" t="s">
        <v>462</v>
      </c>
      <c r="C383">
        <v>2021</v>
      </c>
      <c r="D383" s="24">
        <v>2196250</v>
      </c>
      <c r="E383" s="24">
        <v>0</v>
      </c>
      <c r="F383" s="24">
        <v>0</v>
      </c>
      <c r="G383">
        <v>2196250</v>
      </c>
      <c r="H383" s="24">
        <v>1397500</v>
      </c>
      <c r="I383" s="24">
        <v>2000</v>
      </c>
      <c r="J383" s="24">
        <v>0</v>
      </c>
      <c r="K383">
        <v>0</v>
      </c>
      <c r="L383">
        <v>0</v>
      </c>
    </row>
    <row r="384" spans="1:12" ht="12.75">
      <c r="A384">
        <v>5866</v>
      </c>
      <c r="B384" t="s">
        <v>465</v>
      </c>
      <c r="C384">
        <v>2021</v>
      </c>
      <c r="D384" s="24">
        <v>4432225</v>
      </c>
      <c r="E384" s="24">
        <v>0</v>
      </c>
      <c r="F384" s="24">
        <v>0</v>
      </c>
      <c r="G384">
        <v>4432225</v>
      </c>
      <c r="H384" s="24">
        <v>886289</v>
      </c>
      <c r="I384" s="24">
        <v>105000</v>
      </c>
      <c r="J384" s="24">
        <v>0</v>
      </c>
      <c r="K384">
        <v>0</v>
      </c>
      <c r="L384">
        <v>0</v>
      </c>
    </row>
    <row r="385" spans="1:12" ht="12.75">
      <c r="A385">
        <v>5901</v>
      </c>
      <c r="B385" t="s">
        <v>466</v>
      </c>
      <c r="C385">
        <v>2021</v>
      </c>
      <c r="D385" s="24">
        <v>46946727</v>
      </c>
      <c r="E385" s="24">
        <v>0</v>
      </c>
      <c r="F385" s="24">
        <v>1000</v>
      </c>
      <c r="G385">
        <v>46947727</v>
      </c>
      <c r="H385" s="24">
        <v>17335525</v>
      </c>
      <c r="I385" s="24">
        <v>956638</v>
      </c>
      <c r="J385" s="24">
        <v>27569</v>
      </c>
      <c r="K385">
        <v>0</v>
      </c>
      <c r="L385">
        <v>0</v>
      </c>
    </row>
    <row r="386" spans="1:12" ht="12.75">
      <c r="A386">
        <v>5960</v>
      </c>
      <c r="B386" t="s">
        <v>261</v>
      </c>
      <c r="C386">
        <v>2021</v>
      </c>
      <c r="D386" s="24">
        <v>1328504</v>
      </c>
      <c r="E386" s="24">
        <v>436500</v>
      </c>
      <c r="F386" s="24">
        <v>0</v>
      </c>
      <c r="G386">
        <v>1765004</v>
      </c>
      <c r="H386" s="24">
        <v>0</v>
      </c>
      <c r="I386" s="24">
        <v>0</v>
      </c>
      <c r="J386" s="24">
        <v>0</v>
      </c>
      <c r="K386">
        <v>0</v>
      </c>
      <c r="L386">
        <v>0</v>
      </c>
    </row>
    <row r="387" spans="1:12" ht="12.75">
      <c r="A387">
        <v>5985</v>
      </c>
      <c r="B387" t="s">
        <v>467</v>
      </c>
      <c r="C387">
        <v>2021</v>
      </c>
      <c r="D387" s="24">
        <v>4444860</v>
      </c>
      <c r="E387" s="24">
        <v>109230</v>
      </c>
      <c r="F387" s="24">
        <v>0</v>
      </c>
      <c r="G387">
        <v>4554090</v>
      </c>
      <c r="H387" s="24">
        <v>727435</v>
      </c>
      <c r="I387" s="24">
        <v>45000</v>
      </c>
      <c r="J387" s="24">
        <v>0</v>
      </c>
      <c r="K387">
        <v>0</v>
      </c>
      <c r="L387">
        <v>0</v>
      </c>
    </row>
    <row r="388" spans="1:12" ht="12.75">
      <c r="A388">
        <v>5992</v>
      </c>
      <c r="B388" t="s">
        <v>468</v>
      </c>
      <c r="C388">
        <v>2021</v>
      </c>
      <c r="D388" s="24">
        <v>5637588</v>
      </c>
      <c r="E388" s="24">
        <v>0</v>
      </c>
      <c r="F388" s="24">
        <v>0</v>
      </c>
      <c r="G388">
        <v>5637588</v>
      </c>
      <c r="H388" s="24">
        <v>0</v>
      </c>
      <c r="I388" s="24">
        <v>30000</v>
      </c>
      <c r="J388" s="24">
        <v>0</v>
      </c>
      <c r="K388">
        <v>0</v>
      </c>
      <c r="L388">
        <v>0</v>
      </c>
    </row>
    <row r="389" spans="1:12" ht="12.75">
      <c r="A389">
        <v>6013</v>
      </c>
      <c r="B389" t="s">
        <v>124</v>
      </c>
      <c r="C389">
        <v>2021</v>
      </c>
      <c r="D389" s="24">
        <v>6889675</v>
      </c>
      <c r="E389" s="24">
        <v>170413</v>
      </c>
      <c r="F389" s="24">
        <v>0</v>
      </c>
      <c r="G389">
        <v>7060088</v>
      </c>
      <c r="H389" s="24">
        <v>1000000</v>
      </c>
      <c r="I389" s="24">
        <v>489600</v>
      </c>
      <c r="J389" s="24">
        <v>16</v>
      </c>
      <c r="K389">
        <v>0</v>
      </c>
      <c r="L389">
        <v>0</v>
      </c>
    </row>
    <row r="390" spans="1:12" ht="12.75">
      <c r="A390">
        <v>6022</v>
      </c>
      <c r="B390" t="s">
        <v>469</v>
      </c>
      <c r="C390">
        <v>2021</v>
      </c>
      <c r="D390" s="24">
        <v>2421616</v>
      </c>
      <c r="E390" s="24">
        <v>511097</v>
      </c>
      <c r="F390" s="24">
        <v>0</v>
      </c>
      <c r="G390">
        <v>2932713</v>
      </c>
      <c r="H390" s="24">
        <v>0</v>
      </c>
      <c r="I390" s="24">
        <v>37400</v>
      </c>
      <c r="J390" s="24">
        <v>40</v>
      </c>
      <c r="K390">
        <v>0</v>
      </c>
      <c r="L390">
        <v>0</v>
      </c>
    </row>
    <row r="391" spans="1:12" ht="12.75">
      <c r="A391">
        <v>6027</v>
      </c>
      <c r="B391" t="s">
        <v>470</v>
      </c>
      <c r="C391">
        <v>2021</v>
      </c>
      <c r="D391" s="24">
        <v>2641940</v>
      </c>
      <c r="E391" s="24">
        <v>76349</v>
      </c>
      <c r="F391" s="24">
        <v>35000</v>
      </c>
      <c r="G391">
        <v>2753289</v>
      </c>
      <c r="H391" s="24">
        <v>0</v>
      </c>
      <c r="I391" s="24">
        <v>0</v>
      </c>
      <c r="J391" s="24">
        <v>0</v>
      </c>
      <c r="K391">
        <v>0</v>
      </c>
      <c r="L391">
        <v>0</v>
      </c>
    </row>
    <row r="392" spans="1:12" ht="12.75">
      <c r="A392">
        <v>6069</v>
      </c>
      <c r="B392" t="s">
        <v>471</v>
      </c>
      <c r="C392">
        <v>2021</v>
      </c>
      <c r="D392" s="24">
        <v>1429444</v>
      </c>
      <c r="E392" s="24">
        <v>61487</v>
      </c>
      <c r="F392" s="24">
        <v>0</v>
      </c>
      <c r="G392">
        <v>1490931</v>
      </c>
      <c r="H392" s="24">
        <v>0</v>
      </c>
      <c r="I392" s="24">
        <v>0</v>
      </c>
      <c r="J392" s="24">
        <v>0</v>
      </c>
      <c r="K392">
        <v>0</v>
      </c>
      <c r="L392">
        <v>0</v>
      </c>
    </row>
    <row r="393" spans="1:12" ht="12.75">
      <c r="A393">
        <v>6083</v>
      </c>
      <c r="B393" t="s">
        <v>474</v>
      </c>
      <c r="C393">
        <v>2021</v>
      </c>
      <c r="D393" s="24">
        <v>7578790</v>
      </c>
      <c r="E393" s="24">
        <v>0</v>
      </c>
      <c r="F393" s="24">
        <v>161500</v>
      </c>
      <c r="G393">
        <v>7740290</v>
      </c>
      <c r="H393" s="24">
        <v>675675</v>
      </c>
      <c r="I393" s="24">
        <v>170605</v>
      </c>
      <c r="J393" s="24">
        <v>0</v>
      </c>
      <c r="K393">
        <v>0</v>
      </c>
      <c r="L393">
        <v>0</v>
      </c>
    </row>
    <row r="394" spans="1:12" ht="12.75">
      <c r="A394">
        <v>6104</v>
      </c>
      <c r="B394" t="s">
        <v>472</v>
      </c>
      <c r="C394">
        <v>2021</v>
      </c>
      <c r="D394" s="24">
        <v>1393631</v>
      </c>
      <c r="E394" s="24">
        <v>0</v>
      </c>
      <c r="F394" s="24">
        <v>25000</v>
      </c>
      <c r="G394">
        <v>1418631</v>
      </c>
      <c r="H394" s="24">
        <v>0</v>
      </c>
      <c r="I394" s="24">
        <v>0</v>
      </c>
      <c r="J394" s="24">
        <v>0</v>
      </c>
      <c r="K394">
        <v>0</v>
      </c>
      <c r="L394">
        <v>0</v>
      </c>
    </row>
    <row r="395" spans="1:12" ht="12.75">
      <c r="A395">
        <v>6113</v>
      </c>
      <c r="B395" t="s">
        <v>473</v>
      </c>
      <c r="C395">
        <v>2021</v>
      </c>
      <c r="D395" s="24">
        <v>8315797</v>
      </c>
      <c r="E395" s="24">
        <v>0</v>
      </c>
      <c r="F395" s="24">
        <v>0</v>
      </c>
      <c r="G395">
        <v>8315797</v>
      </c>
      <c r="H395" s="24">
        <v>2899660</v>
      </c>
      <c r="I395" s="24">
        <v>131628</v>
      </c>
      <c r="J395" s="24">
        <v>0</v>
      </c>
      <c r="K395">
        <v>0</v>
      </c>
      <c r="L395">
        <v>0</v>
      </c>
    </row>
    <row r="396" spans="1:12" ht="12.75">
      <c r="A396">
        <v>6113</v>
      </c>
      <c r="B396" t="s">
        <v>704</v>
      </c>
      <c r="C396">
        <v>2021</v>
      </c>
      <c r="D396" s="24">
        <v>8315797</v>
      </c>
      <c r="E396" s="24">
        <v>0</v>
      </c>
      <c r="F396" s="24">
        <v>0</v>
      </c>
      <c r="G396">
        <v>8315797</v>
      </c>
      <c r="H396" s="24">
        <v>2899660</v>
      </c>
      <c r="I396" s="24">
        <v>131628</v>
      </c>
      <c r="J396" s="24">
        <v>0</v>
      </c>
      <c r="K396">
        <v>0</v>
      </c>
      <c r="L396">
        <v>0</v>
      </c>
    </row>
    <row r="397" spans="1:12" ht="12.75">
      <c r="A397">
        <v>6118</v>
      </c>
      <c r="B397" t="s">
        <v>475</v>
      </c>
      <c r="C397">
        <v>2021</v>
      </c>
      <c r="D397" s="24">
        <v>3229978</v>
      </c>
      <c r="E397" s="24">
        <v>50000</v>
      </c>
      <c r="F397" s="24">
        <v>0</v>
      </c>
      <c r="G397">
        <v>3279978</v>
      </c>
      <c r="H397" s="24">
        <v>1133606</v>
      </c>
      <c r="I397" s="24">
        <v>125000</v>
      </c>
      <c r="J397" s="24">
        <v>0</v>
      </c>
      <c r="K397">
        <v>0</v>
      </c>
      <c r="L397">
        <v>0</v>
      </c>
    </row>
    <row r="398" spans="1:12" ht="12.75">
      <c r="A398">
        <v>6125</v>
      </c>
      <c r="B398" t="s">
        <v>476</v>
      </c>
      <c r="C398">
        <v>2021</v>
      </c>
      <c r="D398" s="24">
        <v>18328446</v>
      </c>
      <c r="E398" s="24">
        <v>320363</v>
      </c>
      <c r="F398" s="24">
        <v>0</v>
      </c>
      <c r="G398">
        <v>18648809</v>
      </c>
      <c r="H398" s="24">
        <v>1794873</v>
      </c>
      <c r="I398" s="24">
        <v>258500</v>
      </c>
      <c r="J398" s="24">
        <v>0</v>
      </c>
      <c r="K398">
        <v>0</v>
      </c>
      <c r="L398">
        <v>0</v>
      </c>
    </row>
    <row r="399" spans="1:12" ht="12.75">
      <c r="A399">
        <v>6174</v>
      </c>
      <c r="B399" t="s">
        <v>477</v>
      </c>
      <c r="C399">
        <v>2021</v>
      </c>
      <c r="D399" s="24">
        <v>72613201</v>
      </c>
      <c r="E399" s="24">
        <v>841388</v>
      </c>
      <c r="F399" s="24">
        <v>3258407</v>
      </c>
      <c r="G399">
        <v>76712996</v>
      </c>
      <c r="H399" s="24">
        <v>11236436</v>
      </c>
      <c r="I399" s="24">
        <v>319565</v>
      </c>
      <c r="J399" s="24">
        <v>50157</v>
      </c>
      <c r="K399">
        <v>0</v>
      </c>
      <c r="L399">
        <v>0</v>
      </c>
    </row>
    <row r="400" spans="1:12" ht="12.75">
      <c r="A400">
        <v>6181</v>
      </c>
      <c r="B400" t="s">
        <v>478</v>
      </c>
      <c r="C400">
        <v>2021</v>
      </c>
      <c r="D400" s="24">
        <v>26294430</v>
      </c>
      <c r="E400" s="24">
        <v>0</v>
      </c>
      <c r="F400" s="24">
        <v>509296</v>
      </c>
      <c r="G400">
        <v>26803726</v>
      </c>
      <c r="H400" s="24">
        <v>7394445</v>
      </c>
      <c r="I400" s="24">
        <v>450091</v>
      </c>
      <c r="J400" s="24">
        <v>0</v>
      </c>
      <c r="K400">
        <v>0</v>
      </c>
      <c r="L400">
        <v>0</v>
      </c>
    </row>
    <row r="401" spans="1:12" ht="12.75">
      <c r="A401">
        <v>6195</v>
      </c>
      <c r="B401" t="s">
        <v>479</v>
      </c>
      <c r="C401">
        <v>2021</v>
      </c>
      <c r="D401" s="24">
        <v>12152170</v>
      </c>
      <c r="E401" s="24">
        <v>216256</v>
      </c>
      <c r="F401" s="24">
        <v>0</v>
      </c>
      <c r="G401">
        <v>12368426</v>
      </c>
      <c r="H401" s="24">
        <v>0</v>
      </c>
      <c r="I401" s="24">
        <v>0</v>
      </c>
      <c r="J401" s="24">
        <v>0</v>
      </c>
      <c r="K401">
        <v>0</v>
      </c>
      <c r="L401">
        <v>0</v>
      </c>
    </row>
    <row r="402" spans="1:12" ht="12.75">
      <c r="A402">
        <v>6216</v>
      </c>
      <c r="B402" t="s">
        <v>480</v>
      </c>
      <c r="C402">
        <v>2021</v>
      </c>
      <c r="D402" s="24">
        <v>6481090</v>
      </c>
      <c r="E402" s="24">
        <v>493819</v>
      </c>
      <c r="F402" s="24">
        <v>0</v>
      </c>
      <c r="G402">
        <v>6974909</v>
      </c>
      <c r="H402" s="24">
        <v>2552981</v>
      </c>
      <c r="I402" s="24">
        <v>105000</v>
      </c>
      <c r="J402" s="24">
        <v>0</v>
      </c>
      <c r="K402">
        <v>0</v>
      </c>
      <c r="L402">
        <v>0</v>
      </c>
    </row>
    <row r="403" spans="1:12" ht="12.75">
      <c r="A403">
        <v>6223</v>
      </c>
      <c r="B403" t="s">
        <v>481</v>
      </c>
      <c r="C403">
        <v>2021</v>
      </c>
      <c r="D403" s="24">
        <v>30990354</v>
      </c>
      <c r="E403" s="24">
        <v>2109346</v>
      </c>
      <c r="F403" s="24">
        <v>0</v>
      </c>
      <c r="G403">
        <v>33099700</v>
      </c>
      <c r="H403" s="24">
        <v>14055000</v>
      </c>
      <c r="I403" s="24">
        <v>662200</v>
      </c>
      <c r="J403" s="24">
        <v>154450</v>
      </c>
      <c r="K403">
        <v>0</v>
      </c>
      <c r="L403">
        <v>0</v>
      </c>
    </row>
    <row r="404" spans="1:12" ht="12.75">
      <c r="A404">
        <v>6230</v>
      </c>
      <c r="B404" t="s">
        <v>482</v>
      </c>
      <c r="C404">
        <v>2021</v>
      </c>
      <c r="D404" s="24">
        <v>4456925</v>
      </c>
      <c r="E404" s="24">
        <v>0</v>
      </c>
      <c r="F404" s="24">
        <v>0</v>
      </c>
      <c r="G404">
        <v>4456925</v>
      </c>
      <c r="H404" s="24">
        <v>0</v>
      </c>
      <c r="I404" s="24">
        <v>30000</v>
      </c>
      <c r="J404" s="24">
        <v>0</v>
      </c>
      <c r="K404">
        <v>0</v>
      </c>
      <c r="L404">
        <v>0</v>
      </c>
    </row>
    <row r="405" spans="1:12" ht="12.75">
      <c r="A405">
        <v>6237</v>
      </c>
      <c r="B405" t="s">
        <v>483</v>
      </c>
      <c r="C405">
        <v>2021</v>
      </c>
      <c r="D405" s="24">
        <v>7048289</v>
      </c>
      <c r="E405" s="24">
        <v>436538</v>
      </c>
      <c r="F405" s="24">
        <v>0</v>
      </c>
      <c r="G405">
        <v>7484827</v>
      </c>
      <c r="H405" s="24">
        <v>0</v>
      </c>
      <c r="I405" s="24">
        <v>200000</v>
      </c>
      <c r="J405" s="24">
        <v>0</v>
      </c>
      <c r="K405">
        <v>0</v>
      </c>
      <c r="L405">
        <v>0</v>
      </c>
    </row>
    <row r="406" spans="1:12" ht="12.75">
      <c r="A406">
        <v>6244</v>
      </c>
      <c r="B406" t="s">
        <v>484</v>
      </c>
      <c r="C406">
        <v>2021</v>
      </c>
      <c r="D406" s="24">
        <v>43199772</v>
      </c>
      <c r="E406" s="24">
        <v>0</v>
      </c>
      <c r="F406" s="24">
        <v>10000</v>
      </c>
      <c r="G406">
        <v>43209772</v>
      </c>
      <c r="H406" s="24">
        <v>10789150</v>
      </c>
      <c r="I406" s="24">
        <v>1051601</v>
      </c>
      <c r="J406" s="24">
        <v>36030</v>
      </c>
      <c r="K406">
        <v>0</v>
      </c>
      <c r="L406">
        <v>0</v>
      </c>
    </row>
    <row r="407" spans="1:12" ht="12.75">
      <c r="A407">
        <v>6251</v>
      </c>
      <c r="B407" t="s">
        <v>485</v>
      </c>
      <c r="C407">
        <v>2021</v>
      </c>
      <c r="D407" s="24">
        <v>1175500</v>
      </c>
      <c r="E407" s="24">
        <v>0</v>
      </c>
      <c r="F407" s="24">
        <v>0</v>
      </c>
      <c r="G407">
        <v>1175500</v>
      </c>
      <c r="H407" s="24">
        <v>0</v>
      </c>
      <c r="I407" s="24">
        <v>0</v>
      </c>
      <c r="J407" s="24">
        <v>0</v>
      </c>
      <c r="K407">
        <v>0</v>
      </c>
      <c r="L407">
        <v>0</v>
      </c>
    </row>
    <row r="408" spans="1:12" ht="12.75">
      <c r="A408">
        <v>6293</v>
      </c>
      <c r="B408" t="s">
        <v>486</v>
      </c>
      <c r="C408">
        <v>2021</v>
      </c>
      <c r="D408" s="24">
        <v>6657780</v>
      </c>
      <c r="E408" s="24">
        <v>0</v>
      </c>
      <c r="F408" s="24">
        <v>0</v>
      </c>
      <c r="G408">
        <v>6657780</v>
      </c>
      <c r="H408" s="24">
        <v>823284</v>
      </c>
      <c r="I408" s="24">
        <v>94000</v>
      </c>
      <c r="J408" s="24">
        <v>0</v>
      </c>
      <c r="K408">
        <v>0</v>
      </c>
      <c r="L408">
        <v>0</v>
      </c>
    </row>
    <row r="409" spans="1:12" ht="12.75">
      <c r="A409">
        <v>6300</v>
      </c>
      <c r="B409" t="s">
        <v>487</v>
      </c>
      <c r="C409">
        <v>2021</v>
      </c>
      <c r="D409" s="24">
        <v>36459192</v>
      </c>
      <c r="E409" s="24">
        <v>3329196</v>
      </c>
      <c r="F409" s="24">
        <v>0</v>
      </c>
      <c r="G409">
        <v>39788388</v>
      </c>
      <c r="H409" s="24">
        <v>0</v>
      </c>
      <c r="I409" s="24">
        <v>3000000</v>
      </c>
      <c r="J409" s="24">
        <v>37007</v>
      </c>
      <c r="K409">
        <v>0</v>
      </c>
      <c r="L409">
        <v>0</v>
      </c>
    </row>
    <row r="410" spans="1:12" ht="12.75">
      <c r="A410">
        <v>6307</v>
      </c>
      <c r="B410" t="s">
        <v>488</v>
      </c>
      <c r="C410">
        <v>2021</v>
      </c>
      <c r="D410" s="24">
        <v>36654733</v>
      </c>
      <c r="E410" s="24">
        <v>828902</v>
      </c>
      <c r="F410" s="24">
        <v>1100000</v>
      </c>
      <c r="G410">
        <v>38583635</v>
      </c>
      <c r="H410" s="24">
        <v>5725000</v>
      </c>
      <c r="I410" s="24">
        <v>270000</v>
      </c>
      <c r="J410" s="24">
        <v>5334</v>
      </c>
      <c r="K410">
        <v>0</v>
      </c>
      <c r="L410">
        <v>0</v>
      </c>
    </row>
    <row r="411" spans="1:12" ht="12.75">
      <c r="A411">
        <v>6321</v>
      </c>
      <c r="B411" t="s">
        <v>491</v>
      </c>
      <c r="C411">
        <v>2021</v>
      </c>
      <c r="D411" s="24">
        <v>3729563</v>
      </c>
      <c r="E411" s="24">
        <v>358903</v>
      </c>
      <c r="F411" s="24">
        <v>0</v>
      </c>
      <c r="G411">
        <v>4088466</v>
      </c>
      <c r="H411" s="24">
        <v>2046900</v>
      </c>
      <c r="I411" s="24">
        <v>0</v>
      </c>
      <c r="J411" s="24">
        <v>0</v>
      </c>
      <c r="K411">
        <v>0</v>
      </c>
      <c r="L411">
        <v>0</v>
      </c>
    </row>
    <row r="412" spans="1:12" ht="12.75">
      <c r="A412">
        <v>6328</v>
      </c>
      <c r="B412" t="s">
        <v>489</v>
      </c>
      <c r="C412">
        <v>2021</v>
      </c>
      <c r="D412" s="24">
        <v>15425038</v>
      </c>
      <c r="E412" s="24">
        <v>174283</v>
      </c>
      <c r="F412" s="24">
        <v>0</v>
      </c>
      <c r="G412">
        <v>15599321</v>
      </c>
      <c r="H412" s="24">
        <v>6340000</v>
      </c>
      <c r="I412" s="24">
        <v>0</v>
      </c>
      <c r="J412" s="24">
        <v>0</v>
      </c>
      <c r="K412">
        <v>0</v>
      </c>
      <c r="L412">
        <v>0</v>
      </c>
    </row>
    <row r="413" spans="1:12" ht="12.75">
      <c r="A413">
        <v>6335</v>
      </c>
      <c r="B413" t="s">
        <v>492</v>
      </c>
      <c r="C413">
        <v>2021</v>
      </c>
      <c r="D413" s="24">
        <v>7537512</v>
      </c>
      <c r="E413" s="24">
        <v>100000</v>
      </c>
      <c r="F413" s="24">
        <v>0</v>
      </c>
      <c r="G413">
        <v>7637512</v>
      </c>
      <c r="H413" s="24">
        <v>0</v>
      </c>
      <c r="I413" s="24">
        <v>0</v>
      </c>
      <c r="J413" s="24">
        <v>0</v>
      </c>
      <c r="K413">
        <v>0</v>
      </c>
      <c r="L413">
        <v>0</v>
      </c>
    </row>
    <row r="414" spans="1:12" ht="12.75">
      <c r="A414">
        <v>6354</v>
      </c>
      <c r="B414" t="s">
        <v>493</v>
      </c>
      <c r="C414">
        <v>2021</v>
      </c>
      <c r="D414" s="24">
        <v>1029089</v>
      </c>
      <c r="E414" s="24">
        <v>24734</v>
      </c>
      <c r="F414" s="24">
        <v>0</v>
      </c>
      <c r="G414">
        <v>1053823</v>
      </c>
      <c r="H414" s="24">
        <v>0</v>
      </c>
      <c r="I414" s="24">
        <v>67979</v>
      </c>
      <c r="J414" s="24">
        <v>0</v>
      </c>
      <c r="K414">
        <v>0</v>
      </c>
      <c r="L414">
        <v>0</v>
      </c>
    </row>
    <row r="415" spans="1:12" ht="12.75">
      <c r="A415">
        <v>6370</v>
      </c>
      <c r="B415" t="s">
        <v>490</v>
      </c>
      <c r="C415">
        <v>2021</v>
      </c>
      <c r="D415" s="24">
        <v>7699658</v>
      </c>
      <c r="E415" s="24">
        <v>70597</v>
      </c>
      <c r="F415" s="24">
        <v>0</v>
      </c>
      <c r="G415">
        <v>7770255</v>
      </c>
      <c r="H415" s="24">
        <v>1682048</v>
      </c>
      <c r="I415" s="24">
        <v>109500</v>
      </c>
      <c r="J415" s="24">
        <v>0</v>
      </c>
      <c r="K415">
        <v>0</v>
      </c>
      <c r="L415">
        <v>0</v>
      </c>
    </row>
    <row r="416" spans="1:12" ht="12.75">
      <c r="A416">
        <v>6384</v>
      </c>
      <c r="B416" t="s">
        <v>494</v>
      </c>
      <c r="C416">
        <v>2021</v>
      </c>
      <c r="D416" s="24">
        <v>4746281</v>
      </c>
      <c r="E416" s="24">
        <v>0</v>
      </c>
      <c r="F416" s="24">
        <v>50000</v>
      </c>
      <c r="G416">
        <v>4796281</v>
      </c>
      <c r="H416" s="24">
        <v>2151672</v>
      </c>
      <c r="I416" s="24">
        <v>92000</v>
      </c>
      <c r="J416" s="24">
        <v>0</v>
      </c>
      <c r="K416">
        <v>0</v>
      </c>
      <c r="L416">
        <v>0</v>
      </c>
    </row>
    <row r="417" spans="1:12" ht="12.75">
      <c r="A417">
        <v>6412</v>
      </c>
      <c r="B417" t="s">
        <v>496</v>
      </c>
      <c r="C417">
        <v>2021</v>
      </c>
      <c r="D417" s="24">
        <v>2709376</v>
      </c>
      <c r="E417" s="24">
        <v>0</v>
      </c>
      <c r="F417" s="24">
        <v>0</v>
      </c>
      <c r="G417">
        <v>2709376</v>
      </c>
      <c r="H417" s="24">
        <v>941358</v>
      </c>
      <c r="I417" s="24">
        <v>70000</v>
      </c>
      <c r="J417" s="24">
        <v>0</v>
      </c>
      <c r="K417">
        <v>0</v>
      </c>
      <c r="L417">
        <v>0</v>
      </c>
    </row>
    <row r="418" spans="1:12" ht="12.75">
      <c r="A418">
        <v>6419</v>
      </c>
      <c r="B418" t="s">
        <v>498</v>
      </c>
      <c r="C418">
        <v>2021</v>
      </c>
      <c r="D418" s="24">
        <v>20048873</v>
      </c>
      <c r="E418" s="24">
        <v>0</v>
      </c>
      <c r="F418" s="24">
        <v>0</v>
      </c>
      <c r="G418">
        <v>20048873</v>
      </c>
      <c r="H418" s="24">
        <v>1108839</v>
      </c>
      <c r="I418" s="24">
        <v>191093</v>
      </c>
      <c r="J418" s="24">
        <v>0</v>
      </c>
      <c r="K418">
        <v>0</v>
      </c>
      <c r="L418">
        <v>0</v>
      </c>
    </row>
    <row r="419" spans="1:12" ht="12.75">
      <c r="A419">
        <v>6426</v>
      </c>
      <c r="B419" t="s">
        <v>499</v>
      </c>
      <c r="C419">
        <v>2021</v>
      </c>
      <c r="D419" s="24">
        <v>2053071</v>
      </c>
      <c r="E419" s="24">
        <v>111633</v>
      </c>
      <c r="F419" s="24">
        <v>0</v>
      </c>
      <c r="G419">
        <v>2164704</v>
      </c>
      <c r="H419" s="24">
        <v>970225</v>
      </c>
      <c r="I419" s="24">
        <v>0</v>
      </c>
      <c r="J419" s="24">
        <v>171</v>
      </c>
      <c r="K419">
        <v>0</v>
      </c>
      <c r="L419">
        <v>0</v>
      </c>
    </row>
    <row r="420" spans="1:12" ht="12.75">
      <c r="A420">
        <v>6440</v>
      </c>
      <c r="B420" t="s">
        <v>497</v>
      </c>
      <c r="C420">
        <v>2021</v>
      </c>
      <c r="D420" s="24">
        <v>2150588</v>
      </c>
      <c r="E420" s="24">
        <v>0</v>
      </c>
      <c r="F420" s="24">
        <v>0</v>
      </c>
      <c r="G420">
        <v>2150588</v>
      </c>
      <c r="H420" s="24">
        <v>211144</v>
      </c>
      <c r="I420" s="24">
        <v>0</v>
      </c>
      <c r="J420" s="24">
        <v>0</v>
      </c>
      <c r="K420">
        <v>0</v>
      </c>
      <c r="L420">
        <v>0</v>
      </c>
    </row>
    <row r="421" spans="1:12" ht="12.75">
      <c r="A421">
        <v>6461</v>
      </c>
      <c r="B421" t="s">
        <v>500</v>
      </c>
      <c r="C421">
        <v>2021</v>
      </c>
      <c r="D421" s="24">
        <v>13223044</v>
      </c>
      <c r="E421" s="24">
        <v>465222</v>
      </c>
      <c r="F421" s="24">
        <v>150000</v>
      </c>
      <c r="G421">
        <v>13838266</v>
      </c>
      <c r="H421" s="24">
        <v>3074574</v>
      </c>
      <c r="I421" s="24">
        <v>200000</v>
      </c>
      <c r="J421" s="24">
        <v>361</v>
      </c>
      <c r="K421">
        <v>0</v>
      </c>
      <c r="L421">
        <v>0</v>
      </c>
    </row>
    <row r="422" spans="1:12" ht="12.75">
      <c r="A422">
        <v>6470</v>
      </c>
      <c r="B422" t="s">
        <v>501</v>
      </c>
      <c r="C422">
        <v>2021</v>
      </c>
      <c r="D422" s="24">
        <v>13903656</v>
      </c>
      <c r="E422" s="24">
        <v>118293</v>
      </c>
      <c r="F422" s="24">
        <v>600000</v>
      </c>
      <c r="G422">
        <v>14621949</v>
      </c>
      <c r="H422" s="24">
        <v>1878051</v>
      </c>
      <c r="I422" s="24">
        <v>0</v>
      </c>
      <c r="J422" s="24">
        <v>0</v>
      </c>
      <c r="K422">
        <v>0</v>
      </c>
      <c r="L422">
        <v>0</v>
      </c>
    </row>
    <row r="423" spans="1:12" ht="12.75">
      <c r="A423">
        <v>6475</v>
      </c>
      <c r="B423" t="s">
        <v>502</v>
      </c>
      <c r="C423">
        <v>2021</v>
      </c>
      <c r="D423" s="24">
        <v>5296381</v>
      </c>
      <c r="E423" s="24">
        <v>582675</v>
      </c>
      <c r="F423" s="24">
        <v>0</v>
      </c>
      <c r="G423">
        <v>5879056</v>
      </c>
      <c r="H423" s="24">
        <v>0</v>
      </c>
      <c r="I423" s="24">
        <v>19800</v>
      </c>
      <c r="J423" s="24">
        <v>569</v>
      </c>
      <c r="K423">
        <v>0</v>
      </c>
      <c r="L423">
        <v>0</v>
      </c>
    </row>
    <row r="424" spans="1:12" ht="12.75">
      <c r="A424">
        <v>6482</v>
      </c>
      <c r="B424" t="s">
        <v>503</v>
      </c>
      <c r="C424">
        <v>2021</v>
      </c>
      <c r="D424" s="24">
        <v>7637406</v>
      </c>
      <c r="E424" s="24">
        <v>479928</v>
      </c>
      <c r="F424" s="24">
        <v>0</v>
      </c>
      <c r="G424">
        <v>8117334</v>
      </c>
      <c r="H424" s="24">
        <v>1895406</v>
      </c>
      <c r="I424" s="24">
        <v>0</v>
      </c>
      <c r="J424" s="24">
        <v>0</v>
      </c>
      <c r="K424">
        <v>0</v>
      </c>
      <c r="L424">
        <v>0</v>
      </c>
    </row>
    <row r="425" spans="1:12" ht="12.75">
      <c r="A425">
        <v>6545</v>
      </c>
      <c r="B425" t="s">
        <v>505</v>
      </c>
      <c r="C425">
        <v>2021</v>
      </c>
      <c r="D425" s="24">
        <v>9112867</v>
      </c>
      <c r="E425" s="24">
        <v>70000</v>
      </c>
      <c r="F425" s="24">
        <v>0</v>
      </c>
      <c r="G425">
        <v>9182867</v>
      </c>
      <c r="H425" s="24">
        <v>4076735</v>
      </c>
      <c r="I425" s="24">
        <v>63933</v>
      </c>
      <c r="J425" s="24">
        <v>0</v>
      </c>
      <c r="K425">
        <v>0</v>
      </c>
      <c r="L425">
        <v>0</v>
      </c>
    </row>
    <row r="426" spans="1:12" ht="12.75">
      <c r="A426">
        <v>6608</v>
      </c>
      <c r="B426" t="s">
        <v>506</v>
      </c>
      <c r="C426">
        <v>2021</v>
      </c>
      <c r="D426" s="24">
        <v>7865234</v>
      </c>
      <c r="E426" s="24">
        <v>0</v>
      </c>
      <c r="F426" s="24">
        <v>100000</v>
      </c>
      <c r="G426">
        <v>7965234</v>
      </c>
      <c r="H426" s="24">
        <v>1865119</v>
      </c>
      <c r="I426" s="24">
        <v>0</v>
      </c>
      <c r="J426" s="24">
        <v>0</v>
      </c>
      <c r="K426">
        <v>0</v>
      </c>
      <c r="L426">
        <v>0</v>
      </c>
    </row>
    <row r="427" spans="1:12" ht="12.75">
      <c r="A427">
        <v>6615</v>
      </c>
      <c r="B427" t="s">
        <v>507</v>
      </c>
      <c r="C427">
        <v>2021</v>
      </c>
      <c r="D427" s="24">
        <v>3013819</v>
      </c>
      <c r="E427" s="24">
        <v>0</v>
      </c>
      <c r="F427" s="24">
        <v>0</v>
      </c>
      <c r="G427">
        <v>3013819</v>
      </c>
      <c r="H427" s="24">
        <v>273401</v>
      </c>
      <c r="I427" s="24">
        <v>177387</v>
      </c>
      <c r="J427" s="24">
        <v>0</v>
      </c>
      <c r="K427">
        <v>0</v>
      </c>
      <c r="L427">
        <v>0</v>
      </c>
    </row>
    <row r="428" spans="1:12" ht="12.75">
      <c r="A428">
        <v>6678</v>
      </c>
      <c r="B428" t="s">
        <v>508</v>
      </c>
      <c r="C428">
        <v>2021</v>
      </c>
      <c r="D428" s="24">
        <v>16727177</v>
      </c>
      <c r="E428" s="24">
        <v>0</v>
      </c>
      <c r="F428" s="24">
        <v>0</v>
      </c>
      <c r="G428">
        <v>16727177</v>
      </c>
      <c r="H428" s="24">
        <v>2025973</v>
      </c>
      <c r="I428" s="24">
        <v>0</v>
      </c>
      <c r="J428" s="24">
        <v>624</v>
      </c>
      <c r="K428">
        <v>0</v>
      </c>
      <c r="L428">
        <v>0</v>
      </c>
    </row>
    <row r="429" spans="1:12" ht="12.75">
      <c r="A429">
        <v>6685</v>
      </c>
      <c r="B429" t="s">
        <v>510</v>
      </c>
      <c r="C429">
        <v>2021</v>
      </c>
      <c r="D429" s="24">
        <v>20430904</v>
      </c>
      <c r="E429" s="24">
        <v>0</v>
      </c>
      <c r="F429" s="24">
        <v>0</v>
      </c>
      <c r="G429">
        <v>20430904</v>
      </c>
      <c r="H429" s="24">
        <v>1686083</v>
      </c>
      <c r="I429" s="24">
        <v>2345164</v>
      </c>
      <c r="J429" s="24">
        <v>1531</v>
      </c>
      <c r="K429">
        <v>0</v>
      </c>
      <c r="L429">
        <v>0</v>
      </c>
    </row>
    <row r="430" spans="1:12" ht="12.75">
      <c r="A430">
        <v>6692</v>
      </c>
      <c r="B430" t="s">
        <v>511</v>
      </c>
      <c r="C430">
        <v>2021</v>
      </c>
      <c r="D430" s="24">
        <v>3796704</v>
      </c>
      <c r="E430" s="24">
        <v>0</v>
      </c>
      <c r="F430" s="24">
        <v>0</v>
      </c>
      <c r="G430">
        <v>3796704</v>
      </c>
      <c r="H430" s="24">
        <v>731332</v>
      </c>
      <c r="I430" s="24">
        <v>225000</v>
      </c>
      <c r="J430" s="24">
        <v>0</v>
      </c>
      <c r="K430">
        <v>0</v>
      </c>
      <c r="L430">
        <v>0</v>
      </c>
    </row>
    <row r="431" spans="1:12" ht="12.75">
      <c r="A431">
        <v>6713</v>
      </c>
      <c r="B431" t="s">
        <v>512</v>
      </c>
      <c r="C431">
        <v>2021</v>
      </c>
      <c r="D431" s="24">
        <v>2381793</v>
      </c>
      <c r="E431" s="24">
        <v>82688</v>
      </c>
      <c r="F431" s="24">
        <v>0</v>
      </c>
      <c r="G431">
        <v>2464481</v>
      </c>
      <c r="H431" s="24">
        <v>377228</v>
      </c>
      <c r="I431" s="24">
        <v>14000</v>
      </c>
      <c r="J431" s="24">
        <v>0</v>
      </c>
      <c r="K431">
        <v>0</v>
      </c>
      <c r="L431">
        <v>0</v>
      </c>
    </row>
    <row r="432" spans="1:12" ht="12.75">
      <c r="A432">
        <v>6720</v>
      </c>
      <c r="B432" t="s">
        <v>513</v>
      </c>
      <c r="C432">
        <v>2021</v>
      </c>
      <c r="D432" s="24">
        <v>5284185</v>
      </c>
      <c r="E432" s="24">
        <v>0</v>
      </c>
      <c r="F432" s="24">
        <v>100000</v>
      </c>
      <c r="G432">
        <v>5384185</v>
      </c>
      <c r="H432" s="24">
        <v>0</v>
      </c>
      <c r="I432" s="24">
        <v>30000</v>
      </c>
      <c r="J432" s="24">
        <v>0</v>
      </c>
      <c r="K432">
        <v>0</v>
      </c>
      <c r="L432">
        <v>0</v>
      </c>
    </row>
    <row r="433" spans="1:12" ht="12.75">
      <c r="A433">
        <v>6734</v>
      </c>
      <c r="B433" t="s">
        <v>514</v>
      </c>
      <c r="C433">
        <v>2021</v>
      </c>
      <c r="D433" s="24">
        <v>4764837</v>
      </c>
      <c r="E433" s="24">
        <v>0</v>
      </c>
      <c r="F433" s="24">
        <v>0</v>
      </c>
      <c r="G433">
        <v>4764837</v>
      </c>
      <c r="H433" s="24">
        <v>2210000</v>
      </c>
      <c r="I433" s="24">
        <v>150000</v>
      </c>
      <c r="J433" s="24">
        <v>0</v>
      </c>
      <c r="K433">
        <v>0</v>
      </c>
      <c r="L433">
        <v>0</v>
      </c>
    </row>
    <row r="434" spans="1:12" ht="12.75">
      <c r="A434">
        <v>6748</v>
      </c>
      <c r="B434" t="s">
        <v>515</v>
      </c>
      <c r="C434">
        <v>2021</v>
      </c>
      <c r="D434" s="24">
        <v>3327589</v>
      </c>
      <c r="E434" s="24">
        <v>85818</v>
      </c>
      <c r="F434" s="24">
        <v>0</v>
      </c>
      <c r="G434">
        <v>3413407</v>
      </c>
      <c r="H434" s="25">
        <v>932768.76</v>
      </c>
      <c r="I434" s="24">
        <v>22000</v>
      </c>
      <c r="J434" s="24">
        <v>0</v>
      </c>
      <c r="K434">
        <v>0</v>
      </c>
      <c r="L434">
        <v>0</v>
      </c>
    </row>
  </sheetData>
  <sheetProtection/>
  <conditionalFormatting sqref="B1:B434">
    <cfRule type="duplicateValues" priority="1" dxfId="2">
      <formula>AND(COUNTIF($B$1:$B$434,B1)&gt;1,NOT(ISBLANK(B1)))</formula>
    </cfRule>
    <cfRule type="duplicateValues" priority="2" dxfId="2">
      <formula>AND(COUNTIF($B$1:$B$434,B1)&gt;1,NOT(ISBLANK(B1)))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15-Year Levy History</dc:title>
  <dc:subject>Public School District Levies</dc:subject>
  <dc:creator>School Financial Services</dc:creator>
  <cp:keywords>levy</cp:keywords>
  <dc:description>A 15-year, district-specific, longitudinal Excel spreadsheet displaying levies by fund for the past 15 years.</dc:description>
  <cp:lastModifiedBy>Ben Kopitzke</cp:lastModifiedBy>
  <cp:lastPrinted>2021-06-29T15:49:33Z</cp:lastPrinted>
  <dcterms:created xsi:type="dcterms:W3CDTF">2008-04-29T17:29:55Z</dcterms:created>
  <dcterms:modified xsi:type="dcterms:W3CDTF">2022-04-13T21:31:39Z</dcterms:modified>
  <cp:category/>
  <cp:version/>
  <cp:contentType/>
  <cp:contentStatus/>
</cp:coreProperties>
</file>