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Test (2)" sheetId="1" r:id="rId1"/>
  </sheets>
  <definedNames/>
  <calcPr fullCalcOnLoad="1"/>
</workbook>
</file>

<file path=xl/sharedStrings.xml><?xml version="1.0" encoding="utf-8"?>
<sst xmlns="http://schemas.openxmlformats.org/spreadsheetml/2006/main" count="161" uniqueCount="125">
  <si>
    <t>DISTRICT:</t>
  </si>
  <si>
    <r>
      <t xml:space="preserve">      1999-2000 Revenue Limit Worksheet  </t>
    </r>
    <r>
      <rPr>
        <b/>
        <sz val="9"/>
        <rFont val="Arial"/>
        <family val="2"/>
      </rPr>
      <t xml:space="preserve"> as signed by Governor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-</t>
    </r>
    <r>
      <rPr>
        <b/>
        <sz val="8"/>
        <rFont val="Arial"/>
        <family val="2"/>
      </rPr>
      <t xml:space="preserve"> 10/27/99 </t>
    </r>
  </si>
  <si>
    <r>
      <t xml:space="preserve">  EXCEL USERS:   </t>
    </r>
    <r>
      <rPr>
        <b/>
        <sz val="9"/>
        <rFont val="Arial"/>
        <family val="2"/>
      </rPr>
      <t xml:space="preserve"> ENTER DISTRICT DATA IN SHADED FIELDS ONLY</t>
    </r>
  </si>
  <si>
    <r>
      <t xml:space="preserve">worksheet: </t>
    </r>
    <r>
      <rPr>
        <b/>
        <i/>
        <sz val="10"/>
        <rFont val="Arial"/>
        <family val="2"/>
      </rPr>
      <t xml:space="preserve">www.dpi.state.wi.us/dfm/sfms/ws.html  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no change from 9-28 version</t>
    </r>
  </si>
  <si>
    <t xml:space="preserve">         Formulas compute non-entered fields after base levy entry.</t>
  </si>
  <si>
    <t xml:space="preserve">1.  </t>
  </si>
  <si>
    <t>1998-99 Base Revenue (Funds 10, 38, 41, 80)</t>
  </si>
  <si>
    <t>(from left)</t>
  </si>
  <si>
    <r>
      <t xml:space="preserve">           Line 1: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1998-99 Revenue Base Computation</t>
    </r>
    <r>
      <rPr>
        <sz val="11"/>
        <rFont val="Arial"/>
        <family val="2"/>
      </rPr>
      <t xml:space="preserve"> </t>
    </r>
  </si>
  <si>
    <t xml:space="preserve"> Not to Exceed Line 9 of 98-99 Revenue Limit </t>
  </si>
  <si>
    <t xml:space="preserve">  Use Final 98-99 Revenue Limit Worksheet to complete this section.</t>
  </si>
  <si>
    <t xml:space="preserve">2.  </t>
  </si>
  <si>
    <r>
      <t xml:space="preserve">Base Sept Membership Avg  </t>
    </r>
    <r>
      <rPr>
        <sz val="8"/>
        <rFont val="Arial"/>
        <family val="2"/>
      </rPr>
      <t>(96, 97, 98 + .2 SS)</t>
    </r>
  </si>
  <si>
    <r>
      <t xml:space="preserve">98-99 Oct General Aid Cert </t>
    </r>
    <r>
      <rPr>
        <sz val="8"/>
        <rFont val="Arial"/>
        <family val="2"/>
      </rPr>
      <t>(98-99 line 12)</t>
    </r>
  </si>
  <si>
    <t>+</t>
  </si>
  <si>
    <t xml:space="preserve">3.  </t>
  </si>
  <si>
    <t>98-99 Base Revenue Per Member (Ln 1 / Ln2)</t>
  </si>
  <si>
    <t>(with cents)</t>
  </si>
  <si>
    <r>
      <t xml:space="preserve">98-99 Fnd 10, </t>
    </r>
    <r>
      <rPr>
        <sz val="8"/>
        <rFont val="Arial"/>
        <family val="2"/>
      </rPr>
      <t>Src 211</t>
    </r>
    <r>
      <rPr>
        <sz val="10"/>
        <rFont val="Arial"/>
        <family val="2"/>
      </rPr>
      <t xml:space="preserve"> Levy Cert </t>
    </r>
    <r>
      <rPr>
        <sz val="8"/>
        <rFont val="Arial"/>
        <family val="2"/>
      </rPr>
      <t>(98-99 13A levy 10)</t>
    </r>
  </si>
  <si>
    <t xml:space="preserve">4.  </t>
  </si>
  <si>
    <r>
      <t xml:space="preserve">1999-2000 Per Member Increase   </t>
    </r>
    <r>
      <rPr>
        <sz val="9"/>
        <rFont val="Arial"/>
        <family val="2"/>
      </rPr>
      <t xml:space="preserve">(A + B - C)     </t>
    </r>
  </si>
  <si>
    <t xml:space="preserve"> (not &lt; 212.43)</t>
  </si>
  <si>
    <r>
      <t xml:space="preserve">98-99 Fnd 38 Levy Cert </t>
    </r>
    <r>
      <rPr>
        <sz val="8"/>
        <rFont val="Arial"/>
        <family val="2"/>
      </rPr>
      <t>(98-99 13A levy 38)</t>
    </r>
  </si>
  <si>
    <r>
      <t xml:space="preserve">A. Allowed Per Pupil Increase    </t>
    </r>
    <r>
      <rPr>
        <b/>
        <sz val="10"/>
        <rFont val="Arial"/>
        <family val="2"/>
      </rPr>
      <t xml:space="preserve"> </t>
    </r>
  </si>
  <si>
    <r>
      <t xml:space="preserve">98-99 Fnd 41 Levy Cert </t>
    </r>
    <r>
      <rPr>
        <sz val="8"/>
        <rFont val="Arial"/>
        <family val="2"/>
      </rPr>
      <t>(98-99 13A levy 41)</t>
    </r>
  </si>
  <si>
    <r>
      <t xml:space="preserve">B. Low Revenue Increase  (6300 - (3 + 4A))  </t>
    </r>
    <r>
      <rPr>
        <b/>
        <sz val="8"/>
        <rFont val="Arial"/>
        <family val="2"/>
      </rPr>
      <t>Not &lt; 0</t>
    </r>
  </si>
  <si>
    <r>
      <t xml:space="preserve">98-99 Fnd 80 Levy Cert </t>
    </r>
    <r>
      <rPr>
        <sz val="8"/>
        <rFont val="Arial"/>
        <family val="2"/>
      </rPr>
      <t>(98-99 13A levy 80)</t>
    </r>
  </si>
  <si>
    <r>
      <t>C.</t>
    </r>
    <r>
      <rPr>
        <b/>
        <sz val="9"/>
        <rFont val="Arial"/>
        <family val="2"/>
      </rPr>
      <t xml:space="preserve">  (Low Rev Dist in CCDEB, Enter DPI Adjustment)</t>
    </r>
  </si>
  <si>
    <r>
      <t xml:space="preserve">98-99 Non-Recur Referenda </t>
    </r>
    <r>
      <rPr>
        <sz val="8"/>
        <rFont val="Arial"/>
        <family val="2"/>
      </rPr>
      <t>(98-99 line 10A)</t>
    </r>
    <r>
      <rPr>
        <sz val="10"/>
        <rFont val="Arial"/>
        <family val="2"/>
      </rPr>
      <t xml:space="preserve"> </t>
    </r>
  </si>
  <si>
    <t>-</t>
  </si>
  <si>
    <t>5.</t>
  </si>
  <si>
    <t>99-2000 Maximum Revenue / Memb (Ln 3 + Ln 4)</t>
  </si>
  <si>
    <r>
      <t xml:space="preserve">98-99 Declining Enrollment  </t>
    </r>
    <r>
      <rPr>
        <sz val="8"/>
        <rFont val="Arial"/>
        <family val="2"/>
      </rPr>
      <t>(98-99 line 10B)</t>
    </r>
  </si>
  <si>
    <t>6.</t>
  </si>
  <si>
    <t xml:space="preserve">Current Year Membership Average </t>
  </si>
  <si>
    <r>
      <t xml:space="preserve">98-99 Revenue Limit Penalty </t>
    </r>
    <r>
      <rPr>
        <sz val="8"/>
        <rFont val="Arial"/>
        <family val="2"/>
      </rPr>
      <t>(98-99 bottom)</t>
    </r>
  </si>
  <si>
    <t>7.</t>
  </si>
  <si>
    <t>1999-2000 Rev Limit, No Exemptions (Ln 5 x Ln 6)</t>
  </si>
  <si>
    <t>(rounded)</t>
  </si>
  <si>
    <r>
      <t>1998-99 Revenue Base</t>
    </r>
    <r>
      <rPr>
        <sz val="10"/>
        <rFont val="Arial"/>
        <family val="2"/>
      </rPr>
      <t xml:space="preserve">    (Rounded)</t>
    </r>
  </si>
  <si>
    <t>=</t>
  </si>
  <si>
    <t>8.</t>
  </si>
  <si>
    <r>
      <t xml:space="preserve">Total Recurring Exemptions   </t>
    </r>
    <r>
      <rPr>
        <sz val="9"/>
        <rFont val="Arial"/>
        <family val="2"/>
      </rPr>
      <t>(A + B + C + D + E)</t>
    </r>
  </si>
  <si>
    <r>
      <t xml:space="preserve">      Base May Not Exceed </t>
    </r>
    <r>
      <rPr>
        <b/>
        <i/>
        <u val="single"/>
        <sz val="9"/>
        <rFont val="Arial"/>
        <family val="2"/>
      </rPr>
      <t>Line 9 of Final 98-99</t>
    </r>
    <r>
      <rPr>
        <b/>
        <i/>
        <sz val="9"/>
        <rFont val="Arial"/>
        <family val="2"/>
      </rPr>
      <t xml:space="preserve"> Rev Limit Worksheet!</t>
    </r>
  </si>
  <si>
    <r>
      <t xml:space="preserve">Unused 98-99 Revenue </t>
    </r>
    <r>
      <rPr>
        <sz val="8"/>
        <rFont val="Arial"/>
        <family val="2"/>
      </rPr>
      <t>(on final DPI 98-99 worksheet)</t>
    </r>
  </si>
  <si>
    <t>A.</t>
  </si>
  <si>
    <r>
      <t xml:space="preserve">75% of Prior Year Unused Revenue  </t>
    </r>
    <r>
      <rPr>
        <sz val="8"/>
        <rFont val="Arial"/>
        <family val="2"/>
      </rPr>
      <t>(Entered Above)</t>
    </r>
  </si>
  <si>
    <r>
      <t xml:space="preserve">     </t>
    </r>
    <r>
      <rPr>
        <b/>
        <sz val="11"/>
        <rFont val="Arial"/>
        <family val="2"/>
      </rPr>
      <t>September &amp; Summer FTE Membership Averages</t>
    </r>
    <r>
      <rPr>
        <sz val="11"/>
        <rFont val="Arial"/>
        <family val="2"/>
      </rPr>
      <t xml:space="preserve"> </t>
    </r>
  </si>
  <si>
    <t>B.</t>
  </si>
  <si>
    <t>Transfer of Service    (if negative, include sign)</t>
  </si>
  <si>
    <t>C.</t>
  </si>
  <si>
    <t>Transfer of Territory   (if negative, include sign)</t>
  </si>
  <si>
    <r>
      <t xml:space="preserve">Line 2: </t>
    </r>
    <r>
      <rPr>
        <sz val="10"/>
        <rFont val="Arial"/>
        <family val="2"/>
      </rPr>
      <t xml:space="preserve"> Base Yrs Avg: (96 + 97 + 98 w/ .2 SS) / 3    =</t>
    </r>
  </si>
  <si>
    <t>D.</t>
  </si>
  <si>
    <t>Federal Impact Aid Loss  (97-98 to 98-99)</t>
  </si>
  <si>
    <t>E.</t>
  </si>
  <si>
    <r>
      <t xml:space="preserve">Recurring Referenda to Exceed  </t>
    </r>
    <r>
      <rPr>
        <sz val="8"/>
        <rFont val="Arial"/>
        <family val="2"/>
      </rPr>
      <t>(If 99-00 is first year)</t>
    </r>
  </si>
  <si>
    <r>
      <t xml:space="preserve">Summer </t>
    </r>
    <r>
      <rPr>
        <sz val="8"/>
        <rFont val="Arial"/>
        <family val="2"/>
      </rPr>
      <t>ADM</t>
    </r>
    <r>
      <rPr>
        <sz val="9"/>
        <rFont val="Arial"/>
        <family val="2"/>
      </rPr>
      <t>:</t>
    </r>
  </si>
  <si>
    <t>N/A</t>
  </si>
  <si>
    <t>9.</t>
  </si>
  <si>
    <r>
      <t xml:space="preserve">99-2000 Limit with Recurring Exemptions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(Ln 7 + Ln 8)</t>
    </r>
  </si>
  <si>
    <t xml:space="preserve">20% SS </t>
  </si>
  <si>
    <t>10.</t>
  </si>
  <si>
    <r>
      <t xml:space="preserve">Total 99-2000 Non-Recurring Exemptions     </t>
    </r>
    <r>
      <rPr>
        <sz val="9"/>
        <rFont val="Arial"/>
        <family val="2"/>
      </rPr>
      <t xml:space="preserve">(A + B) </t>
    </r>
    <r>
      <rPr>
        <sz val="10"/>
        <rFont val="Arial"/>
        <family val="2"/>
      </rPr>
      <t xml:space="preserve"> </t>
    </r>
  </si>
  <si>
    <t>SEPT FTE</t>
  </si>
  <si>
    <t>(incl ch 220 res full fte)</t>
  </si>
  <si>
    <t>Non-Recurring Referenda, to Exceed 99-00 Limit</t>
  </si>
  <si>
    <t>TOT FTE</t>
  </si>
  <si>
    <t>(Sept + 20% Summer)</t>
  </si>
  <si>
    <r>
      <t>Proposed Declining Enrollment Exemption, (</t>
    </r>
    <r>
      <rPr>
        <sz val="9"/>
        <rFont val="Arial"/>
        <family val="2"/>
      </rPr>
      <t>JFC)</t>
    </r>
  </si>
  <si>
    <t>11.</t>
  </si>
  <si>
    <r>
      <t xml:space="preserve">99-2000 Revenue Limit With Exemptions    </t>
    </r>
    <r>
      <rPr>
        <sz val="10"/>
        <rFont val="Arial"/>
        <family val="2"/>
      </rPr>
      <t>(Ln 9 + Ln 10)</t>
    </r>
  </si>
  <si>
    <r>
      <t xml:space="preserve">Line 6:  </t>
    </r>
    <r>
      <rPr>
        <sz val="10"/>
        <rFont val="Arial"/>
        <family val="2"/>
      </rPr>
      <t>Current Year Avg: (97+  98 &amp; 99 w .2 SS) / 3  =</t>
    </r>
  </si>
  <si>
    <t>12.</t>
  </si>
  <si>
    <t>Oct 15, 1999 Certification of 99-2000 General Aid</t>
  </si>
  <si>
    <t>(DPI Oct 15 Certification of  99-2000 Gen Aid Payment)</t>
  </si>
  <si>
    <t>13.</t>
  </si>
  <si>
    <r>
      <t>Maximum Limited Revenue:</t>
    </r>
    <r>
      <rPr>
        <sz val="10"/>
        <rFont val="Arial"/>
        <family val="2"/>
      </rPr>
      <t xml:space="preserve"> 10, 38, 41, 80 Levies + Src 691</t>
    </r>
  </si>
  <si>
    <r>
      <t xml:space="preserve">     </t>
    </r>
    <r>
      <rPr>
        <sz val="10"/>
        <rFont val="Arial"/>
        <family val="2"/>
      </rPr>
      <t>(Line 11 - Line 12)</t>
    </r>
    <r>
      <rPr>
        <sz val="8"/>
        <rFont val="Arial"/>
        <family val="2"/>
      </rPr>
      <t xml:space="preserve">                         </t>
    </r>
    <r>
      <rPr>
        <b/>
        <sz val="8"/>
        <rFont val="Arial"/>
        <family val="2"/>
      </rPr>
      <t>(Src 691 is DOR Computer Aid)</t>
    </r>
    <r>
      <rPr>
        <b/>
        <sz val="10"/>
        <rFont val="Arial"/>
        <family val="2"/>
      </rPr>
      <t xml:space="preserve">    </t>
    </r>
  </si>
  <si>
    <t>14.</t>
  </si>
  <si>
    <r>
      <t xml:space="preserve">Total Limited Revenue To Be Used  </t>
    </r>
    <r>
      <rPr>
        <b/>
        <sz val="8"/>
        <rFont val="Arial"/>
        <family val="2"/>
      </rPr>
      <t>(Not &gt; Ln 13)</t>
    </r>
    <r>
      <rPr>
        <b/>
        <sz val="10"/>
        <rFont val="Arial"/>
        <family val="2"/>
      </rPr>
      <t xml:space="preserve">    </t>
    </r>
  </si>
  <si>
    <t>(A+B+C+D):</t>
  </si>
  <si>
    <r>
      <t xml:space="preserve">Entries Required Below:  </t>
    </r>
    <r>
      <rPr>
        <b/>
        <sz val="9"/>
        <rFont val="Arial"/>
        <family val="2"/>
      </rPr>
      <t>Amounts Needed by Purpose and Fund:</t>
    </r>
  </si>
  <si>
    <r>
      <t>General Operations:</t>
    </r>
    <r>
      <rPr>
        <sz val="9"/>
        <rFont val="Arial"/>
        <family val="2"/>
      </rPr>
      <t xml:space="preserve">           Fnd 10 Src 211 + Src 691</t>
    </r>
  </si>
  <si>
    <r>
      <t>(</t>
    </r>
    <r>
      <rPr>
        <b/>
        <sz val="7"/>
        <rFont val="Arial"/>
        <family val="2"/>
      </rPr>
      <t>Proposed</t>
    </r>
    <r>
      <rPr>
        <sz val="7"/>
        <rFont val="Arial"/>
        <family val="2"/>
      </rPr>
      <t xml:space="preserve"> Fund 10)</t>
    </r>
  </si>
  <si>
    <t>Line 10B:  Declining Enrollment Exemption   =</t>
  </si>
  <si>
    <r>
      <t>Non-Referendum Debt</t>
    </r>
    <r>
      <rPr>
        <sz val="9"/>
        <rFont val="Arial"/>
        <family val="2"/>
      </rPr>
      <t xml:space="preserve"> (inside limit)  Fnd 38 Src 210</t>
    </r>
  </si>
  <si>
    <t xml:space="preserve"> (to Budget Rpt)</t>
  </si>
  <si>
    <r>
      <t xml:space="preserve">Capital Exp, </t>
    </r>
    <r>
      <rPr>
        <sz val="8"/>
        <rFont val="Arial"/>
        <family val="2"/>
      </rPr>
      <t>Annual Meeting Approved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 Fnd 41 Src 210</t>
    </r>
  </si>
  <si>
    <t xml:space="preserve">  (to Budget Rpt)</t>
  </si>
  <si>
    <r>
      <t>Average FTE Loss  (</t>
    </r>
    <r>
      <rPr>
        <b/>
        <sz val="10"/>
        <rFont val="Arial"/>
        <family val="2"/>
      </rPr>
      <t>Line 2 - Line 6</t>
    </r>
    <r>
      <rPr>
        <sz val="10"/>
        <rFont val="Arial"/>
        <family val="2"/>
      </rPr>
      <t>)</t>
    </r>
  </si>
  <si>
    <r>
      <t>Community Services</t>
    </r>
    <r>
      <rPr>
        <sz val="9"/>
        <rFont val="Arial"/>
        <family val="2"/>
      </rPr>
      <t xml:space="preserve">                           Fnd 80 Src 210</t>
    </r>
  </si>
  <si>
    <r>
      <t xml:space="preserve">    X   </t>
    </r>
    <r>
      <rPr>
        <sz val="10"/>
        <rFont val="Arial"/>
        <family val="2"/>
      </rPr>
      <t xml:space="preserve">  0.75</t>
    </r>
  </si>
  <si>
    <t xml:space="preserve">     =</t>
  </si>
  <si>
    <t>15.</t>
  </si>
  <si>
    <t>Total Revenue from Other Levies</t>
  </si>
  <si>
    <t>(15A + 15B):</t>
  </si>
  <si>
    <r>
      <t xml:space="preserve"> X</t>
    </r>
    <r>
      <rPr>
        <sz val="10"/>
        <rFont val="Arial"/>
        <family val="2"/>
      </rPr>
      <t xml:space="preserve">    (Line 5, Maximum 99-00 Revenue per Memb)   </t>
    </r>
    <r>
      <rPr>
        <sz val="11"/>
        <rFont val="Times New Roman"/>
        <family val="1"/>
      </rPr>
      <t xml:space="preserve"> =</t>
    </r>
  </si>
  <si>
    <r>
      <t xml:space="preserve">Referendum Approved Debt Levy </t>
    </r>
    <r>
      <rPr>
        <sz val="9"/>
        <rFont val="Arial"/>
        <family val="2"/>
      </rPr>
      <t>(All Other, Non-38)</t>
    </r>
  </si>
  <si>
    <t xml:space="preserve">      Non-Recurring Exemption Amount:</t>
  </si>
  <si>
    <r>
      <t xml:space="preserve">Levy for Prior Year Chargebacks </t>
    </r>
    <r>
      <rPr>
        <sz val="9"/>
        <rFont val="Arial"/>
        <family val="2"/>
      </rPr>
      <t>(Fnd 10 Src 212)</t>
    </r>
  </si>
  <si>
    <t>16.</t>
  </si>
  <si>
    <r>
      <t>Total Levy + Src 691,</t>
    </r>
    <r>
      <rPr>
        <sz val="7"/>
        <rFont val="Arial"/>
        <family val="2"/>
      </rPr>
      <t xml:space="preserve">"Proposed Levy" on DOR Worksheet </t>
    </r>
    <r>
      <rPr>
        <sz val="10"/>
        <rFont val="Arial"/>
        <family val="2"/>
      </rPr>
      <t xml:space="preserve"> (Ln 14 + Ln 15)</t>
    </r>
  </si>
  <si>
    <t xml:space="preserve">Line 17:  State Aid for Exempt Computers    =    </t>
  </si>
  <si>
    <t>1999 Tax Apportionment Values must be entered on left for calculation of Computer Aid.</t>
  </si>
  <si>
    <r>
      <t>Line 17 =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A    X   </t>
    </r>
    <r>
      <rPr>
        <b/>
        <sz val="9"/>
        <rFont val="Arial"/>
        <family val="2"/>
      </rPr>
      <t xml:space="preserve">(Line 16  /  C) </t>
    </r>
    <r>
      <rPr>
        <i/>
        <sz val="8"/>
        <rFont val="Arial"/>
        <family val="2"/>
      </rPr>
      <t>(to 8 decimals)</t>
    </r>
  </si>
  <si>
    <t>Round to Dollar</t>
  </si>
  <si>
    <t>17.</t>
  </si>
  <si>
    <r>
      <t xml:space="preserve">Est Src 691 </t>
    </r>
    <r>
      <rPr>
        <sz val="8"/>
        <rFont val="Arial"/>
        <family val="2"/>
      </rPr>
      <t xml:space="preserve">(Comp Aid) Based on Ln 16 &amp; Values Entered </t>
    </r>
  </si>
  <si>
    <t xml:space="preserve"> Enter 1999 Property Values - Oct 99 Cert</t>
  </si>
  <si>
    <t>18.</t>
  </si>
  <si>
    <r>
      <t xml:space="preserve">Fnd 10 Src 211 </t>
    </r>
    <r>
      <rPr>
        <b/>
        <sz val="9"/>
        <rFont val="Arial"/>
        <family val="2"/>
      </rPr>
      <t>(Ln 14A - Ln 17)</t>
    </r>
    <r>
      <rPr>
        <sz val="10"/>
        <rFont val="Arial"/>
        <family val="2"/>
      </rPr>
      <t>, for 99-00 Budget</t>
    </r>
  </si>
  <si>
    <r>
      <t>A.</t>
    </r>
    <r>
      <rPr>
        <sz val="9"/>
        <rFont val="Arial"/>
        <family val="2"/>
      </rPr>
      <t xml:space="preserve">  1999 Exempt Computer Property Valuation</t>
    </r>
  </si>
  <si>
    <t xml:space="preserve">Required </t>
  </si>
  <si>
    <t xml:space="preserve">       Line 18 (not 14A) is the Fund 10 Levy certified by the Board.</t>
  </si>
  <si>
    <r>
      <t>B.</t>
    </r>
    <r>
      <rPr>
        <sz val="9"/>
        <rFont val="Arial"/>
        <family val="2"/>
      </rPr>
      <t xml:space="preserve">  1999 </t>
    </r>
    <r>
      <rPr>
        <u val="single"/>
        <sz val="9"/>
        <rFont val="Arial"/>
        <family val="2"/>
      </rPr>
      <t>TIF-Out</t>
    </r>
    <r>
      <rPr>
        <sz val="9"/>
        <rFont val="Arial"/>
        <family val="2"/>
      </rPr>
      <t xml:space="preserve"> Tax Apportionment Equalized Valuation</t>
    </r>
  </si>
  <si>
    <t>19.</t>
  </si>
  <si>
    <r>
      <t>Total All Fund Tax Levy</t>
    </r>
    <r>
      <rPr>
        <b/>
        <sz val="10"/>
        <rFont val="Arial"/>
        <family val="2"/>
      </rPr>
      <t xml:space="preserve">  </t>
    </r>
    <r>
      <rPr>
        <sz val="9"/>
        <rFont val="Arial"/>
        <family val="2"/>
      </rPr>
      <t>(18 + 14B + 14C + 14D + 15A + 15B)</t>
    </r>
  </si>
  <si>
    <r>
      <t>C.</t>
    </r>
    <r>
      <rPr>
        <sz val="9"/>
        <rFont val="Arial"/>
        <family val="2"/>
      </rPr>
      <t xml:space="preserve">  1999 TIF-Out Value plus Exempt Computers  (A + B)</t>
    </r>
  </si>
  <si>
    <r>
      <t xml:space="preserve">Line 19 = levy to be apportioned = </t>
    </r>
    <r>
      <rPr>
        <b/>
        <u val="single"/>
        <sz val="9"/>
        <rFont val="Arial"/>
        <family val="2"/>
      </rPr>
      <t>DOR PC-401 Col 5 Total.</t>
    </r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>Levy Rate =</t>
    </r>
    <r>
      <rPr>
        <b/>
        <sz val="9"/>
        <rFont val="Arial"/>
        <family val="2"/>
      </rPr>
      <t xml:space="preserve"> </t>
    </r>
  </si>
  <si>
    <t xml:space="preserve">     Computer aid replaces a portion of proposed Fund 10 Levy</t>
  </si>
  <si>
    <t>Total Fund 30 Tax Levy Revenue for Budget Report:</t>
  </si>
  <si>
    <t>Src 691 = Computer Value X  (Proposed Levy / (TIF-Out Val + Computer Value))</t>
  </si>
  <si>
    <t>20.</t>
  </si>
  <si>
    <r>
      <t xml:space="preserve">Fund 30 Src 210 (38 + Non-38)  </t>
    </r>
    <r>
      <rPr>
        <b/>
        <sz val="9"/>
        <rFont val="Arial"/>
        <family val="2"/>
      </rPr>
      <t>(Ln 14B +  Ln 15A)</t>
    </r>
    <r>
      <rPr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</si>
</sst>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#,##0.0"/>
    <numFmt numFmtId="166" formatCode="_(* #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i/>
      <u val="single"/>
      <sz val="9"/>
      <name val="Arial"/>
      <family val="2"/>
    </font>
    <font>
      <i/>
      <sz val="8"/>
      <name val="Arial"/>
      <family val="2"/>
    </font>
    <font>
      <i/>
      <sz val="10"/>
      <name val="Times New Roman"/>
      <family val="1"/>
    </font>
    <font>
      <b/>
      <u val="single"/>
      <sz val="9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9"/>
      <name val="Arial"/>
      <family val="2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0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4" fillId="2" borderId="1" xfId="0" applyNumberFormat="1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3" fontId="0" fillId="2" borderId="4" xfId="0" applyNumberFormat="1" applyFont="1" applyFill="1" applyBorder="1" applyAlignment="1" applyProtection="1">
      <alignment/>
      <protection locked="0"/>
    </xf>
    <xf numFmtId="3" fontId="0" fillId="2" borderId="5" xfId="0" applyNumberFormat="1" applyFont="1" applyFill="1" applyBorder="1" applyAlignment="1" applyProtection="1">
      <alignment/>
      <protection locked="0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center"/>
      <protection/>
    </xf>
    <xf numFmtId="4" fontId="0" fillId="0" borderId="5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" fontId="0" fillId="0" borderId="1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3" fontId="0" fillId="0" borderId="5" xfId="0" applyNumberFormat="1" applyFont="1" applyFill="1" applyBorder="1" applyAlignment="1" applyProtection="1" quotePrefix="1">
      <alignment/>
      <protection/>
    </xf>
    <xf numFmtId="3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19" fillId="0" borderId="0" xfId="0" applyNumberFormat="1" applyFont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 quotePrefix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center"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16" fillId="0" borderId="0" xfId="0" applyFont="1" applyAlignment="1" applyProtection="1">
      <alignment/>
      <protection/>
    </xf>
    <xf numFmtId="3" fontId="0" fillId="0" borderId="1" xfId="0" applyNumberFormat="1" applyFont="1" applyBorder="1" applyAlignment="1" applyProtection="1" quotePrefix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Fill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right"/>
      <protection/>
    </xf>
    <xf numFmtId="3" fontId="0" fillId="0" borderId="5" xfId="15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2" xfId="0" applyNumberFormat="1" applyFont="1" applyBorder="1" applyAlignment="1" applyProtection="1" quotePrefix="1">
      <alignment horizontal="right"/>
      <protection/>
    </xf>
    <xf numFmtId="3" fontId="0" fillId="0" borderId="6" xfId="0" applyNumberFormat="1" applyFont="1" applyBorder="1" applyAlignment="1" applyProtection="1">
      <alignment/>
      <protection/>
    </xf>
    <xf numFmtId="3" fontId="19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" fontId="1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0" fontId="11" fillId="0" borderId="0" xfId="0" applyFont="1" applyFill="1" applyAlignment="1" applyProtection="1">
      <alignment/>
      <protection/>
    </xf>
    <xf numFmtId="3" fontId="16" fillId="0" borderId="0" xfId="0" applyNumberFormat="1" applyFont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3" fontId="1" fillId="0" borderId="1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26" fillId="0" borderId="0" xfId="0" applyFont="1" applyAlignment="1" applyProtection="1" quotePrefix="1">
      <alignment horizontal="right"/>
      <protection/>
    </xf>
    <xf numFmtId="3" fontId="29" fillId="0" borderId="0" xfId="0" applyNumberFormat="1" applyFont="1" applyAlignment="1" applyProtection="1">
      <alignment/>
      <protection/>
    </xf>
    <xf numFmtId="3" fontId="1" fillId="0" borderId="5" xfId="0" applyNumberFormat="1" applyFont="1" applyBorder="1" applyAlignment="1" applyProtection="1">
      <alignment/>
      <protection/>
    </xf>
    <xf numFmtId="172" fontId="4" fillId="0" borderId="0" xfId="0" applyNumberFormat="1" applyFont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 locked="0"/>
    </xf>
    <xf numFmtId="3" fontId="6" fillId="0" borderId="5" xfId="0" applyNumberFormat="1" applyFont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29" fillId="0" borderId="0" xfId="0" applyNumberFormat="1" applyFont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2" width="12.8515625" style="1" customWidth="1"/>
    <col min="3" max="3" width="12.421875" style="1" customWidth="1"/>
    <col min="4" max="4" width="10.28125" style="1" customWidth="1"/>
    <col min="5" max="5" width="14.421875" style="1" customWidth="1"/>
    <col min="6" max="6" width="1.7109375" style="1" customWidth="1"/>
    <col min="7" max="7" width="0.5625" style="1" customWidth="1"/>
    <col min="8" max="8" width="3.57421875" style="1" customWidth="1"/>
    <col min="9" max="9" width="42.421875" style="1" customWidth="1"/>
    <col min="10" max="10" width="11.421875" style="2" customWidth="1"/>
    <col min="11" max="11" width="13.421875" style="2" customWidth="1"/>
    <col min="12" max="16384" width="9.140625" style="1" customWidth="1"/>
  </cols>
  <sheetData>
    <row r="1" spans="1:11" ht="15" customHeight="1">
      <c r="A1" s="14" t="s">
        <v>0</v>
      </c>
      <c r="B1" s="12"/>
      <c r="C1" s="108"/>
      <c r="D1" s="13"/>
      <c r="E1" s="15"/>
      <c r="F1" s="15"/>
      <c r="G1" s="16" t="s">
        <v>1</v>
      </c>
      <c r="H1" s="17"/>
      <c r="I1" s="15"/>
      <c r="J1" s="18"/>
      <c r="K1" s="18"/>
    </row>
    <row r="2" spans="1:11" ht="11.25" customHeight="1">
      <c r="A2" s="19" t="s">
        <v>2</v>
      </c>
      <c r="B2" s="20"/>
      <c r="C2" s="15"/>
      <c r="D2" s="15"/>
      <c r="E2" s="15"/>
      <c r="F2" s="21"/>
      <c r="G2" s="21"/>
      <c r="H2" s="22" t="s">
        <v>3</v>
      </c>
      <c r="J2" s="23"/>
      <c r="K2" s="114"/>
    </row>
    <row r="3" spans="1:11" ht="11.25" customHeight="1">
      <c r="A3" s="20"/>
      <c r="B3" s="24" t="s">
        <v>4</v>
      </c>
      <c r="C3" s="20"/>
      <c r="D3" s="20"/>
      <c r="E3" s="20"/>
      <c r="F3" s="21"/>
      <c r="G3" s="21"/>
      <c r="H3" s="25" t="s">
        <v>5</v>
      </c>
      <c r="I3" s="21" t="s">
        <v>6</v>
      </c>
      <c r="J3" s="26" t="s">
        <v>7</v>
      </c>
      <c r="K3" s="27">
        <f>IF(E7&gt;0,MAX(E14,0),"")</f>
      </c>
    </row>
    <row r="4" spans="1:11" ht="13.5" customHeight="1">
      <c r="A4" s="28" t="s">
        <v>8</v>
      </c>
      <c r="B4" s="21"/>
      <c r="C4" s="21"/>
      <c r="D4" s="21"/>
      <c r="E4" s="21"/>
      <c r="F4" s="21"/>
      <c r="G4" s="21"/>
      <c r="H4" s="21"/>
      <c r="I4" s="29" t="s">
        <v>9</v>
      </c>
      <c r="J4" s="30"/>
      <c r="K4" s="31"/>
    </row>
    <row r="5" spans="1:11" ht="11.25" customHeight="1">
      <c r="A5" s="32" t="s">
        <v>10</v>
      </c>
      <c r="B5" s="21"/>
      <c r="C5" s="21"/>
      <c r="D5" s="21"/>
      <c r="E5" s="21"/>
      <c r="F5" s="21"/>
      <c r="G5" s="21"/>
      <c r="H5" s="25" t="s">
        <v>11</v>
      </c>
      <c r="I5" s="21" t="s">
        <v>12</v>
      </c>
      <c r="J5" s="26" t="s">
        <v>7</v>
      </c>
      <c r="K5" s="27">
        <f>E19</f>
      </c>
    </row>
    <row r="6" spans="1:11" ht="12" customHeight="1">
      <c r="A6" s="21" t="s">
        <v>13</v>
      </c>
      <c r="B6" s="21"/>
      <c r="C6" s="21"/>
      <c r="D6" s="33" t="s">
        <v>14</v>
      </c>
      <c r="E6" s="4"/>
      <c r="F6" s="21"/>
      <c r="G6" s="21"/>
      <c r="H6" s="25" t="s">
        <v>15</v>
      </c>
      <c r="I6" s="21" t="s">
        <v>16</v>
      </c>
      <c r="J6" s="26" t="s">
        <v>17</v>
      </c>
      <c r="K6" s="34">
        <f>IF(E7&gt;0,ROUND((K3/K5),2),"")</f>
      </c>
    </row>
    <row r="7" spans="1:11" ht="12" customHeight="1">
      <c r="A7" s="21" t="s">
        <v>18</v>
      </c>
      <c r="B7" s="35"/>
      <c r="C7" s="35"/>
      <c r="D7" s="33" t="s">
        <v>14</v>
      </c>
      <c r="E7" s="5"/>
      <c r="F7" s="36"/>
      <c r="G7" s="21"/>
      <c r="H7" s="25" t="s">
        <v>19</v>
      </c>
      <c r="I7" s="21" t="s">
        <v>20</v>
      </c>
      <c r="J7" s="113" t="s">
        <v>21</v>
      </c>
      <c r="K7" s="34">
        <f>IF(E7&gt;0,MAX(212.43,J8+J9-J10),"")</f>
      </c>
    </row>
    <row r="8" spans="1:11" ht="10.5" customHeight="1">
      <c r="A8" s="21" t="s">
        <v>22</v>
      </c>
      <c r="B8" s="35"/>
      <c r="C8" s="35"/>
      <c r="D8" s="33" t="s">
        <v>14</v>
      </c>
      <c r="E8" s="5"/>
      <c r="F8" s="21"/>
      <c r="G8" s="21"/>
      <c r="H8" s="21"/>
      <c r="I8" s="21" t="s">
        <v>23</v>
      </c>
      <c r="J8" s="37">
        <v>212.43</v>
      </c>
      <c r="K8" s="30"/>
    </row>
    <row r="9" spans="1:11" ht="12" customHeight="1">
      <c r="A9" s="21" t="s">
        <v>24</v>
      </c>
      <c r="B9" s="35"/>
      <c r="C9" s="35"/>
      <c r="D9" s="33" t="s">
        <v>14</v>
      </c>
      <c r="E9" s="5"/>
      <c r="F9" s="21"/>
      <c r="G9" s="21"/>
      <c r="H9" s="21"/>
      <c r="I9" s="38" t="s">
        <v>25</v>
      </c>
      <c r="J9" s="39">
        <f>IF(E7&gt;0,MAX(0,(ROUND((6300-(K6+J8)),2))),"")</f>
      </c>
      <c r="K9" s="30"/>
    </row>
    <row r="10" spans="1:11" ht="11.25" customHeight="1">
      <c r="A10" s="21" t="s">
        <v>26</v>
      </c>
      <c r="B10" s="35"/>
      <c r="C10" s="35"/>
      <c r="D10" s="33" t="s">
        <v>14</v>
      </c>
      <c r="E10" s="5"/>
      <c r="F10" s="21"/>
      <c r="G10" s="21"/>
      <c r="H10" s="21"/>
      <c r="I10" s="40" t="s">
        <v>27</v>
      </c>
      <c r="J10" s="11"/>
      <c r="K10" s="30"/>
    </row>
    <row r="11" spans="1:11" ht="12" customHeight="1">
      <c r="A11" s="21" t="s">
        <v>28</v>
      </c>
      <c r="B11" s="35"/>
      <c r="C11" s="35"/>
      <c r="D11" s="41" t="s">
        <v>29</v>
      </c>
      <c r="E11" s="5"/>
      <c r="F11" s="21"/>
      <c r="G11" s="21"/>
      <c r="H11" s="25" t="s">
        <v>30</v>
      </c>
      <c r="I11" s="21" t="s">
        <v>31</v>
      </c>
      <c r="J11" s="30"/>
      <c r="K11" s="42">
        <f>IF(E7&gt;0,K6+K7,"")</f>
      </c>
    </row>
    <row r="12" spans="1:11" ht="12" customHeight="1">
      <c r="A12" s="21" t="s">
        <v>32</v>
      </c>
      <c r="B12" s="35"/>
      <c r="C12" s="35"/>
      <c r="D12" s="41" t="s">
        <v>29</v>
      </c>
      <c r="E12" s="5"/>
      <c r="F12" s="21"/>
      <c r="G12" s="21"/>
      <c r="H12" s="25" t="s">
        <v>33</v>
      </c>
      <c r="I12" s="38" t="s">
        <v>34</v>
      </c>
      <c r="J12" s="26" t="s">
        <v>7</v>
      </c>
      <c r="K12" s="43">
        <f>E26</f>
      </c>
    </row>
    <row r="13" spans="1:11" ht="12" customHeight="1">
      <c r="A13" s="21" t="s">
        <v>35</v>
      </c>
      <c r="B13" s="35"/>
      <c r="C13" s="35"/>
      <c r="D13" s="41" t="s">
        <v>29</v>
      </c>
      <c r="E13" s="5"/>
      <c r="F13" s="21"/>
      <c r="G13" s="21"/>
      <c r="H13" s="25" t="s">
        <v>36</v>
      </c>
      <c r="I13" s="21" t="s">
        <v>37</v>
      </c>
      <c r="J13" s="26" t="s">
        <v>38</v>
      </c>
      <c r="K13" s="27">
        <f>IF(E7&gt;0,ROUND((K11*K12),0),"")</f>
      </c>
    </row>
    <row r="14" spans="1:11" ht="12" customHeight="1">
      <c r="A14" s="40" t="s">
        <v>39</v>
      </c>
      <c r="B14" s="35"/>
      <c r="C14" s="35"/>
      <c r="D14" s="33" t="s">
        <v>40</v>
      </c>
      <c r="E14" s="44">
        <f>IF(E7&gt;0,E6+E7+E8+E9+E10-E11-E12-E13,"")</f>
      </c>
      <c r="F14" s="21"/>
      <c r="G14" s="21"/>
      <c r="H14" s="25" t="s">
        <v>41</v>
      </c>
      <c r="I14" s="21" t="s">
        <v>42</v>
      </c>
      <c r="J14" s="26" t="s">
        <v>38</v>
      </c>
      <c r="K14" s="27">
        <f>IF(E7&gt;0,J16+J17+J18+J19+J20,"")</f>
      </c>
    </row>
    <row r="15" spans="1:11" ht="11.25" customHeight="1">
      <c r="A15" s="32" t="s">
        <v>43</v>
      </c>
      <c r="B15" s="35"/>
      <c r="C15" s="35"/>
      <c r="D15" s="21"/>
      <c r="E15" s="21"/>
      <c r="F15" s="21"/>
      <c r="G15" s="21"/>
      <c r="H15" s="21"/>
      <c r="I15" s="40" t="s">
        <v>44</v>
      </c>
      <c r="J15" s="4"/>
      <c r="K15" s="30"/>
    </row>
    <row r="16" spans="1:11" ht="11.25" customHeight="1">
      <c r="A16" s="20"/>
      <c r="B16" s="20"/>
      <c r="C16" s="20"/>
      <c r="D16" s="20"/>
      <c r="E16" s="20"/>
      <c r="F16" s="20"/>
      <c r="G16" s="21"/>
      <c r="H16" s="45" t="s">
        <v>45</v>
      </c>
      <c r="I16" s="21" t="s">
        <v>46</v>
      </c>
      <c r="J16" s="46">
        <f>IF(E7&gt;0,ROUND((0.75*J15),0),"")</f>
      </c>
      <c r="K16" s="30"/>
    </row>
    <row r="17" spans="1:11" ht="13.5" customHeight="1">
      <c r="A17" s="47" t="s">
        <v>47</v>
      </c>
      <c r="B17" s="21"/>
      <c r="C17" s="21"/>
      <c r="D17" s="21"/>
      <c r="E17" s="21"/>
      <c r="F17" s="21"/>
      <c r="G17" s="21"/>
      <c r="H17" s="45" t="s">
        <v>48</v>
      </c>
      <c r="I17" s="21" t="s">
        <v>49</v>
      </c>
      <c r="J17" s="4"/>
      <c r="K17" s="30"/>
    </row>
    <row r="18" spans="1:11" ht="12" customHeight="1">
      <c r="A18" s="48">
        <f>IF(((D21&gt;D23)*AND(D23&gt;0)),"ERROR, 98 Summer ADM is larger than Fall FTE","")</f>
      </c>
      <c r="B18" s="21"/>
      <c r="C18" s="21"/>
      <c r="D18" s="21"/>
      <c r="E18" s="21"/>
      <c r="F18" s="21"/>
      <c r="G18" s="21"/>
      <c r="H18" s="45" t="s">
        <v>50</v>
      </c>
      <c r="I18" s="21" t="s">
        <v>51</v>
      </c>
      <c r="J18" s="5"/>
      <c r="K18" s="30"/>
    </row>
    <row r="19" spans="1:11" ht="12" customHeight="1">
      <c r="A19" s="40" t="s">
        <v>52</v>
      </c>
      <c r="B19" s="35"/>
      <c r="C19" s="35"/>
      <c r="D19" s="21"/>
      <c r="E19" s="49">
        <f>IF(E7&gt;0,ROUND(((B24+C24+D24)/3),0),"")</f>
      </c>
      <c r="F19" s="50"/>
      <c r="G19" s="21"/>
      <c r="H19" s="45" t="s">
        <v>53</v>
      </c>
      <c r="I19" s="21" t="s">
        <v>54</v>
      </c>
      <c r="J19" s="5"/>
      <c r="K19" s="48">
        <f>IF(J19&lt;0,"ERROR, must be positive number","")</f>
      </c>
    </row>
    <row r="20" spans="1:11" ht="12" customHeight="1">
      <c r="A20" s="21"/>
      <c r="B20" s="40">
        <v>1996</v>
      </c>
      <c r="C20" s="40">
        <v>1997</v>
      </c>
      <c r="D20" s="40">
        <v>1998</v>
      </c>
      <c r="E20" s="24"/>
      <c r="F20" s="21"/>
      <c r="G20" s="21"/>
      <c r="H20" s="45" t="s">
        <v>55</v>
      </c>
      <c r="I20" s="21" t="s">
        <v>56</v>
      </c>
      <c r="J20" s="5"/>
      <c r="K20" s="30"/>
    </row>
    <row r="21" spans="1:11" ht="12" customHeight="1">
      <c r="A21" s="51" t="s">
        <v>57</v>
      </c>
      <c r="B21" s="52" t="s">
        <v>58</v>
      </c>
      <c r="C21" s="52" t="s">
        <v>58</v>
      </c>
      <c r="D21" s="6"/>
      <c r="E21" s="24"/>
      <c r="F21" s="21"/>
      <c r="G21" s="21"/>
      <c r="H21" s="53" t="s">
        <v>59</v>
      </c>
      <c r="I21" s="38" t="s">
        <v>60</v>
      </c>
      <c r="J21" s="18"/>
      <c r="K21" s="54">
        <f>IF(E7&gt;0,K13+K14,"")</f>
      </c>
    </row>
    <row r="22" spans="1:11" ht="12.75" customHeight="1">
      <c r="A22" s="21" t="s">
        <v>61</v>
      </c>
      <c r="B22" s="45" t="s">
        <v>58</v>
      </c>
      <c r="C22" s="45" t="s">
        <v>58</v>
      </c>
      <c r="D22" s="55">
        <f>IF(E7&gt;0,ROUND((0.2*D21),0),"")</f>
      </c>
      <c r="E22" s="24"/>
      <c r="F22" s="21"/>
      <c r="G22" s="21"/>
      <c r="H22" s="56" t="s">
        <v>62</v>
      </c>
      <c r="I22" s="21" t="s">
        <v>63</v>
      </c>
      <c r="J22" s="30"/>
      <c r="K22" s="27">
        <f>IF(J24&lt;&gt;"",J23+J24,J23)</f>
        <v>0</v>
      </c>
    </row>
    <row r="23" spans="1:11" ht="12" customHeight="1">
      <c r="A23" s="50" t="s">
        <v>64</v>
      </c>
      <c r="B23" s="4"/>
      <c r="C23" s="4"/>
      <c r="D23" s="4"/>
      <c r="E23" s="57" t="s">
        <v>65</v>
      </c>
      <c r="F23" s="21"/>
      <c r="G23" s="21"/>
      <c r="H23" s="45" t="s">
        <v>45</v>
      </c>
      <c r="I23" s="21" t="s">
        <v>66</v>
      </c>
      <c r="J23" s="4"/>
      <c r="K23" s="30"/>
    </row>
    <row r="24" spans="1:11" ht="12" customHeight="1">
      <c r="A24" s="18" t="s">
        <v>67</v>
      </c>
      <c r="B24" s="55">
        <f>IF(B23&gt;0,B23,"")</f>
      </c>
      <c r="C24" s="55">
        <f>IF(C23&gt;0,C23,"")</f>
      </c>
      <c r="D24" s="58">
        <f>IF(E7&gt;0,D22+D23,"")</f>
      </c>
      <c r="E24" s="57" t="s">
        <v>68</v>
      </c>
      <c r="F24" s="21"/>
      <c r="G24" s="21"/>
      <c r="H24" s="59" t="s">
        <v>48</v>
      </c>
      <c r="I24" s="15" t="s">
        <v>69</v>
      </c>
      <c r="J24" s="46">
        <f>IF(E19=E26,"",E33)</f>
      </c>
      <c r="K24" s="48"/>
    </row>
    <row r="25" spans="1:11" ht="12" customHeight="1">
      <c r="A25" s="40"/>
      <c r="B25" s="21"/>
      <c r="C25" s="60"/>
      <c r="D25" s="21"/>
      <c r="E25" s="21"/>
      <c r="F25" s="21"/>
      <c r="G25" s="21"/>
      <c r="H25" s="61" t="s">
        <v>70</v>
      </c>
      <c r="I25" s="62" t="s">
        <v>71</v>
      </c>
      <c r="J25" s="18"/>
      <c r="K25" s="63">
        <f>IF(E7&gt;0,MAX((K21+K22),0),"")</f>
      </c>
    </row>
    <row r="26" spans="1:11" ht="11.25" customHeight="1">
      <c r="A26" s="40" t="s">
        <v>72</v>
      </c>
      <c r="B26" s="21"/>
      <c r="C26" s="21"/>
      <c r="D26" s="21"/>
      <c r="E26" s="49">
        <f>IF(E7&gt;0,ROUND(((B31+C31+D31)/3),0),"")</f>
      </c>
      <c r="F26" s="50"/>
      <c r="G26" s="21"/>
      <c r="H26" s="61" t="s">
        <v>73</v>
      </c>
      <c r="I26" s="40" t="s">
        <v>74</v>
      </c>
      <c r="J26" s="30"/>
      <c r="K26" s="10"/>
    </row>
    <row r="27" spans="1:11" ht="12" customHeight="1">
      <c r="A27" s="21"/>
      <c r="B27" s="40">
        <v>1997</v>
      </c>
      <c r="C27" s="40">
        <v>1998</v>
      </c>
      <c r="D27" s="40">
        <v>1999</v>
      </c>
      <c r="E27" s="64"/>
      <c r="F27" s="21"/>
      <c r="G27" s="21"/>
      <c r="H27" s="21"/>
      <c r="I27" s="65" t="s">
        <v>75</v>
      </c>
      <c r="J27" s="30"/>
      <c r="K27" s="30"/>
    </row>
    <row r="28" spans="1:11" ht="12" customHeight="1">
      <c r="A28" s="51" t="s">
        <v>57</v>
      </c>
      <c r="B28" s="52" t="s">
        <v>58</v>
      </c>
      <c r="C28" s="66">
        <f>IF(E7&gt;0,D21,"")</f>
      </c>
      <c r="D28" s="7"/>
      <c r="E28" s="24"/>
      <c r="F28" s="21"/>
      <c r="G28" s="21"/>
      <c r="H28" s="61" t="s">
        <v>76</v>
      </c>
      <c r="I28" s="40" t="s">
        <v>77</v>
      </c>
      <c r="J28" s="30"/>
      <c r="K28" s="67">
        <f>IF(E7&gt;0,MAX((K25-K26),0),"")</f>
      </c>
    </row>
    <row r="29" spans="1:11" ht="12" customHeight="1">
      <c r="A29" s="21" t="s">
        <v>61</v>
      </c>
      <c r="B29" s="45" t="s">
        <v>58</v>
      </c>
      <c r="C29" s="55">
        <f>D22</f>
      </c>
      <c r="D29" s="55">
        <f>IF(E7&gt;0,ROUND((0.2*D28),0),"")</f>
      </c>
      <c r="E29" s="24"/>
      <c r="F29" s="21"/>
      <c r="G29" s="21"/>
      <c r="H29" s="21"/>
      <c r="I29" s="68" t="s">
        <v>78</v>
      </c>
      <c r="J29" s="23"/>
      <c r="K29" s="30"/>
    </row>
    <row r="30" spans="1:12" ht="12" customHeight="1">
      <c r="A30" s="50" t="s">
        <v>64</v>
      </c>
      <c r="B30" s="46">
        <f>IF(E7&gt;0,C23,"")</f>
      </c>
      <c r="C30" s="46">
        <f>IF(E7&gt;0,D23,"")</f>
      </c>
      <c r="D30" s="8"/>
      <c r="E30" s="57" t="s">
        <v>65</v>
      </c>
      <c r="F30" s="21"/>
      <c r="G30" s="21"/>
      <c r="H30" s="69" t="s">
        <v>79</v>
      </c>
      <c r="I30" s="40" t="s">
        <v>80</v>
      </c>
      <c r="J30" s="70" t="s">
        <v>81</v>
      </c>
      <c r="K30" s="54">
        <f>IF(E7&gt;0,J32+J33+J34+J35,"")</f>
      </c>
      <c r="L30" s="3"/>
    </row>
    <row r="31" spans="1:11" ht="12" customHeight="1">
      <c r="A31" s="18" t="s">
        <v>67</v>
      </c>
      <c r="B31" s="55">
        <f>B30</f>
      </c>
      <c r="C31" s="71">
        <f>IF(E7&gt;0,C29+C30,"")</f>
      </c>
      <c r="D31" s="58">
        <f>IF(E7&gt;0,D29+D30,"")</f>
      </c>
      <c r="E31" s="57" t="s">
        <v>68</v>
      </c>
      <c r="F31" s="21"/>
      <c r="G31" s="21"/>
      <c r="H31" s="21"/>
      <c r="I31" s="112" t="s">
        <v>82</v>
      </c>
      <c r="J31" s="72"/>
      <c r="K31" s="73"/>
    </row>
    <row r="32" spans="1:11" ht="12" customHeight="1">
      <c r="A32" s="48">
        <f>IF(((D28&gt;D30)*AND(D30&gt;0)),"ERROR, 99 Summer ADM is larger than Fall FTE","")</f>
      </c>
      <c r="B32" s="21"/>
      <c r="C32" s="21"/>
      <c r="D32" s="21"/>
      <c r="E32" s="21"/>
      <c r="F32" s="21"/>
      <c r="G32" s="21"/>
      <c r="H32" s="45" t="s">
        <v>45</v>
      </c>
      <c r="I32" s="21" t="s">
        <v>83</v>
      </c>
      <c r="J32" s="9"/>
      <c r="K32" s="74" t="s">
        <v>84</v>
      </c>
    </row>
    <row r="33" spans="1:11" ht="12" customHeight="1">
      <c r="A33" s="62" t="s">
        <v>85</v>
      </c>
      <c r="B33" s="75"/>
      <c r="C33" s="17"/>
      <c r="D33" s="76"/>
      <c r="E33" s="46">
        <f>IF(E38&gt;0,E38,"")</f>
      </c>
      <c r="F33" s="21"/>
      <c r="G33" s="21"/>
      <c r="H33" s="45" t="s">
        <v>48</v>
      </c>
      <c r="I33" s="21" t="s">
        <v>86</v>
      </c>
      <c r="J33" s="4"/>
      <c r="K33" s="77" t="s">
        <v>87</v>
      </c>
    </row>
    <row r="34" spans="1:11" ht="12" customHeight="1">
      <c r="A34" s="20"/>
      <c r="B34" s="78"/>
      <c r="C34" s="79"/>
      <c r="D34" s="20"/>
      <c r="E34" s="20"/>
      <c r="F34" s="80"/>
      <c r="G34" s="21"/>
      <c r="H34" s="45" t="s">
        <v>50</v>
      </c>
      <c r="I34" s="21" t="s">
        <v>88</v>
      </c>
      <c r="J34" s="4"/>
      <c r="K34" s="77" t="s">
        <v>89</v>
      </c>
    </row>
    <row r="35" spans="1:11" ht="12" customHeight="1">
      <c r="A35" s="38" t="s">
        <v>90</v>
      </c>
      <c r="B35" s="17"/>
      <c r="C35" s="81"/>
      <c r="D35" s="18"/>
      <c r="E35" s="46">
        <f>IF(E19&gt;E26,(E19-E26),"")</f>
      </c>
      <c r="F35" s="80"/>
      <c r="G35" s="21"/>
      <c r="H35" s="45" t="s">
        <v>53</v>
      </c>
      <c r="I35" s="21" t="s">
        <v>91</v>
      </c>
      <c r="J35" s="4"/>
      <c r="K35" s="82" t="s">
        <v>89</v>
      </c>
    </row>
    <row r="36" spans="1:11" ht="12" customHeight="1">
      <c r="A36" s="38"/>
      <c r="B36" s="20"/>
      <c r="C36" s="83" t="s">
        <v>92</v>
      </c>
      <c r="D36" s="84" t="s">
        <v>93</v>
      </c>
      <c r="E36" s="46">
        <f>IF(E19&gt;E26,ROUND((0.75*E35),0),"")</f>
      </c>
      <c r="F36" s="21"/>
      <c r="G36" s="21"/>
      <c r="H36" s="80" t="s">
        <v>94</v>
      </c>
      <c r="I36" s="21" t="s">
        <v>95</v>
      </c>
      <c r="J36" s="85" t="s">
        <v>96</v>
      </c>
      <c r="K36" s="54">
        <f>IF(E7&gt;0,J37+J38,"")</f>
      </c>
    </row>
    <row r="37" spans="1:11" ht="12" customHeight="1">
      <c r="A37" s="62" t="s">
        <v>97</v>
      </c>
      <c r="B37" s="17"/>
      <c r="C37" s="86"/>
      <c r="D37" s="87"/>
      <c r="E37" s="88">
        <f>IF((E19&gt;E26),K11,"")</f>
      </c>
      <c r="F37" s="21"/>
      <c r="G37" s="21"/>
      <c r="H37" s="45" t="s">
        <v>45</v>
      </c>
      <c r="I37" s="21" t="s">
        <v>98</v>
      </c>
      <c r="J37" s="4"/>
      <c r="K37" s="111" t="str">
        <f>IF(J37="","Entry Required","")</f>
        <v>Entry Required</v>
      </c>
    </row>
    <row r="38" spans="1:11" ht="12" customHeight="1">
      <c r="A38" s="62" t="s">
        <v>99</v>
      </c>
      <c r="B38" s="17"/>
      <c r="C38" s="38"/>
      <c r="D38" s="18"/>
      <c r="E38" s="46">
        <f>IF((E19&gt;E26),ROUND((E36*E37),0),"")</f>
      </c>
      <c r="F38" s="21"/>
      <c r="G38" s="21"/>
      <c r="H38" s="45" t="s">
        <v>48</v>
      </c>
      <c r="I38" s="21" t="s">
        <v>100</v>
      </c>
      <c r="J38" s="5"/>
      <c r="K38" s="77" t="s">
        <v>89</v>
      </c>
    </row>
    <row r="39" spans="1:11" ht="12" customHeight="1">
      <c r="A39" s="20"/>
      <c r="B39" s="20"/>
      <c r="C39" s="20"/>
      <c r="D39" s="20"/>
      <c r="E39" s="20"/>
      <c r="F39" s="21"/>
      <c r="G39" s="21"/>
      <c r="H39" s="80" t="s">
        <v>101</v>
      </c>
      <c r="I39" s="21" t="s">
        <v>102</v>
      </c>
      <c r="J39" s="89"/>
      <c r="K39" s="54">
        <f>IF(E7&gt;0,K30+K36,"")</f>
      </c>
    </row>
    <row r="40" spans="1:11" ht="12" customHeight="1">
      <c r="A40" s="62" t="s">
        <v>103</v>
      </c>
      <c r="B40" s="20"/>
      <c r="C40" s="21"/>
      <c r="D40" s="90"/>
      <c r="E40" s="91">
        <f>IF(E7&lt;&gt;"",ROUND(E43*(ROUND((K39/E45),8)),0),"")</f>
      </c>
      <c r="F40" s="20"/>
      <c r="G40" s="92" t="s">
        <v>104</v>
      </c>
      <c r="H40" s="20"/>
      <c r="I40" s="20"/>
      <c r="J40" s="23"/>
      <c r="K40" s="23"/>
    </row>
    <row r="41" spans="1:11" ht="12" customHeight="1">
      <c r="A41" s="20"/>
      <c r="B41" s="92" t="s">
        <v>105</v>
      </c>
      <c r="C41" s="17"/>
      <c r="D41" s="17"/>
      <c r="E41" s="93" t="s">
        <v>106</v>
      </c>
      <c r="F41" s="20"/>
      <c r="G41" s="21"/>
      <c r="H41" s="80" t="s">
        <v>107</v>
      </c>
      <c r="I41" s="50" t="s">
        <v>108</v>
      </c>
      <c r="J41" s="109">
        <f>E40</f>
      </c>
      <c r="K41" s="77" t="s">
        <v>89</v>
      </c>
    </row>
    <row r="42" spans="1:11" ht="12" customHeight="1">
      <c r="A42" s="95" t="s">
        <v>109</v>
      </c>
      <c r="B42" s="20"/>
      <c r="C42" s="20"/>
      <c r="D42" s="96" t="str">
        <f>IF((AND(E43&lt;&gt;"",E44&gt;0,E44&gt;E43)),"","    Entry Incomplete or Incorrect")</f>
        <v>    Entry Incomplete or Incorrect</v>
      </c>
      <c r="E42" s="20"/>
      <c r="F42" s="20"/>
      <c r="G42" s="21"/>
      <c r="H42" s="80" t="s">
        <v>110</v>
      </c>
      <c r="I42" s="21" t="s">
        <v>111</v>
      </c>
      <c r="J42" s="27">
        <f>IF((E7&gt;0)*AND(E40&lt;&gt;""),J32-E40,"")</f>
      </c>
      <c r="K42" s="77" t="s">
        <v>87</v>
      </c>
    </row>
    <row r="43" spans="1:11" ht="12" customHeight="1">
      <c r="A43" s="92" t="s">
        <v>112</v>
      </c>
      <c r="B43" s="20"/>
      <c r="C43" s="20"/>
      <c r="D43" s="97" t="s">
        <v>113</v>
      </c>
      <c r="E43" s="6"/>
      <c r="F43" s="98" t="s">
        <v>14</v>
      </c>
      <c r="G43" s="21"/>
      <c r="H43" s="92" t="s">
        <v>114</v>
      </c>
      <c r="I43" s="21"/>
      <c r="J43" s="23"/>
      <c r="K43" s="99" t="str">
        <f>IF(E45="","Enter Values on Left","")</f>
        <v>Enter Values on Left</v>
      </c>
    </row>
    <row r="44" spans="1:11" ht="12" customHeight="1">
      <c r="A44" s="92" t="s">
        <v>115</v>
      </c>
      <c r="B44" s="20"/>
      <c r="C44" s="20"/>
      <c r="D44" s="20"/>
      <c r="E44" s="6"/>
      <c r="F44" s="98" t="s">
        <v>14</v>
      </c>
      <c r="G44" s="21"/>
      <c r="H44" s="69" t="s">
        <v>116</v>
      </c>
      <c r="I44" s="28" t="s">
        <v>117</v>
      </c>
      <c r="J44" s="23"/>
      <c r="K44" s="100">
        <f>IF((E7&gt;0)*AND(E40&lt;&gt;""),J33+J34+J35+J37+J38+J42,"")</f>
      </c>
    </row>
    <row r="45" spans="1:11" ht="11.25" customHeight="1">
      <c r="A45" s="95" t="s">
        <v>118</v>
      </c>
      <c r="B45" s="20"/>
      <c r="C45" s="20"/>
      <c r="D45" s="20"/>
      <c r="E45" s="110">
        <f>IF((AND(E43&lt;&gt;"",E44&lt;&gt;"",E44&gt;E43)),E43+E44,"")</f>
      </c>
      <c r="F45" s="98" t="s">
        <v>40</v>
      </c>
      <c r="G45" s="20"/>
      <c r="H45" s="95" t="s">
        <v>119</v>
      </c>
      <c r="I45" s="20"/>
      <c r="J45" s="23"/>
      <c r="K45" s="101">
        <f>IF(E44&lt;&gt;"",(K44/E44),"")</f>
      </c>
    </row>
    <row r="46" spans="1:11" ht="12" customHeight="1">
      <c r="A46" s="102" t="s">
        <v>120</v>
      </c>
      <c r="B46" s="20"/>
      <c r="C46" s="20"/>
      <c r="D46" s="20"/>
      <c r="E46" s="20"/>
      <c r="F46" s="20"/>
      <c r="G46" s="20"/>
      <c r="H46" s="103"/>
      <c r="I46" s="65" t="s">
        <v>121</v>
      </c>
      <c r="J46" s="94"/>
      <c r="K46" s="94"/>
    </row>
    <row r="47" spans="1:11" ht="11.25" customHeight="1">
      <c r="A47" s="35" t="s">
        <v>122</v>
      </c>
      <c r="B47" s="104"/>
      <c r="C47" s="104"/>
      <c r="D47" s="104"/>
      <c r="E47" s="20"/>
      <c r="F47" s="20"/>
      <c r="G47" s="104"/>
      <c r="H47" s="105" t="s">
        <v>123</v>
      </c>
      <c r="I47" s="106" t="s">
        <v>124</v>
      </c>
      <c r="J47" s="107">
        <f>IF(E7&gt;0,J33+J37,"")</f>
      </c>
      <c r="K47" s="82" t="s">
        <v>87</v>
      </c>
    </row>
  </sheetData>
  <sheetProtection sheet="1" objects="1" scenarios="1"/>
  <printOptions horizontalCentered="1" verticalCentered="1"/>
  <pageMargins left="0.1" right="0.1" top="0.15" bottom="0.1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Limit Worksheet - Excel Executable</dc:title>
  <dc:subject>Revenue Limit Worksheet - Excel Executable</dc:subject>
  <dc:creator>School Finance Consultant</dc:creator>
  <cp:keywords>Revenue Limit Worksheet,Rev Lim, Rev Limit</cp:keywords>
  <dc:description/>
  <cp:lastModifiedBy>Carlson, Donna</cp:lastModifiedBy>
  <cp:lastPrinted>1999-09-28T19:19:23Z</cp:lastPrinted>
  <dcterms:created xsi:type="dcterms:W3CDTF">1999-03-24T13:46:58Z</dcterms:created>
  <dcterms:modified xsi:type="dcterms:W3CDTF">2005-12-13T15:07:05Z</dcterms:modified>
  <cp:category/>
  <cp:version/>
  <cp:contentType/>
  <cp:contentStatus/>
</cp:coreProperties>
</file>