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85" windowWidth="17280" windowHeight="10470" tabRatio="837" activeTab="0"/>
  </bookViews>
  <sheets>
    <sheet name="09-10 Rev Lim Calc" sheetId="1" r:id="rId1"/>
    <sheet name="Sheet1" sheetId="2" r:id="rId2"/>
  </sheets>
  <definedNames>
    <definedName name="_xlnm.Print_Area" localSheetId="0">'09-10 Rev Lim Calc'!$A$1:$J$50</definedName>
  </definedNames>
  <calcPr fullCalcOnLoad="1"/>
</workbook>
</file>

<file path=xl/comments1.xml><?xml version="1.0" encoding="utf-8"?>
<comments xmlns="http://schemas.openxmlformats.org/spreadsheetml/2006/main">
  <authors>
    <author>A satisfied Microsoft Office user</author>
    <author>State of Wisconsin</author>
    <author>Karen Kucharz</author>
    <author>Karen A. Kucharz</author>
    <author>Karen A Kucharz Robbe</author>
  </authors>
  <commentList>
    <comment ref="E3" authorId="0">
      <text>
        <r>
          <rPr>
            <b/>
            <sz val="8"/>
            <rFont val="Tahoma"/>
            <family val="2"/>
          </rPr>
          <t xml:space="preserve">Make sure this amount does not exceed Line 9 of the 2008-2009 </t>
        </r>
        <r>
          <rPr>
            <b/>
            <u val="single"/>
            <sz val="8"/>
            <rFont val="Tahoma"/>
            <family val="2"/>
          </rPr>
          <t>Final</t>
        </r>
        <r>
          <rPr>
            <b/>
            <sz val="8"/>
            <rFont val="Tahoma"/>
            <family val="2"/>
          </rPr>
          <t xml:space="preserve"> Revenue Limit Worksheet to be produced by DPI in May, 2009.  If it does exceed Line 9, check the following:
1.  Did you have an aid penalty in 2008-2009 for levying above the revenue limit?  If so, the amount of the aid reduction on the penalty line. (Enter as a positive number......the formula will subtract the number entered.)
2.  Did you have a non-recurring exemption in 2008-2009 and levied to the maximum (Declining Enrollment or a Referenda to Exceed)?  If so enter the amount levied for that exemption on the appropriate line. (If you had a non-recurring exemption and did not levy to your maximum, enter the amount you actually levied for that exemption. This second situation could get tricky, so call a finance consultant if you have questions.)
3.  Did you include the Community Service levy here in error?
4. Did you include the referendum debt Fund 39 levy here in error?
</t>
        </r>
        <r>
          <rPr>
            <sz val="8"/>
            <rFont val="Tahoma"/>
            <family val="2"/>
          </rPr>
          <t xml:space="preserve">
</t>
        </r>
      </text>
    </comment>
    <comment ref="E5" authorId="0">
      <text>
        <r>
          <rPr>
            <b/>
            <sz val="8"/>
            <rFont val="Tahoma"/>
            <family val="2"/>
          </rPr>
          <t xml:space="preserve">Enter the amount of the October General Aid certification for 2008-2009. </t>
        </r>
        <r>
          <rPr>
            <sz val="8"/>
            <rFont val="Tahoma"/>
            <family val="2"/>
          </rPr>
          <t xml:space="preserve"> </t>
        </r>
        <r>
          <rPr>
            <b/>
            <sz val="8"/>
            <rFont val="Tahoma"/>
            <family val="2"/>
          </rPr>
          <t>Obtain this figure from Line I-5 of the General Aid Certification Worksheet mailed in October, 2008, or from Line 12 of the 2008-2009 Revenue Limit Worksheet produced by DPI.  
Enter the certified amount even if less aid was received due to a revenue limit penalty. October, 2008 General Aid Certification Worksheets are also available on the School Finance Team Website under the "Worksheets (DPI-Printed)" button on the homepage left scanbar or at:  www.dpi.wi.gov/sfs/workdpi.html</t>
        </r>
        <r>
          <rPr>
            <sz val="8"/>
            <rFont val="Tahoma"/>
            <family val="2"/>
          </rPr>
          <t xml:space="preserve">
</t>
        </r>
      </text>
    </comment>
    <comment ref="E6" authorId="0">
      <text>
        <r>
          <rPr>
            <b/>
            <sz val="8"/>
            <rFont val="Tahoma"/>
            <family val="2"/>
          </rPr>
          <t xml:space="preserve">Aid for Exempt Computer Property is part of the base revenue.  Enter the amount received, Source 691, in 2008-2009.    Computer Aid is shown  on Line 17 of the 2008-2009 Revenue Limit Worksheet produced by DPI and mailed to your district.  </t>
        </r>
      </text>
    </comment>
    <comment ref="I6" authorId="0">
      <text>
        <r>
          <rPr>
            <b/>
            <sz val="8"/>
            <rFont val="Tahoma"/>
            <family val="2"/>
          </rPr>
          <t xml:space="preserve">The allowable rate of inflationary increase applied to this number is the percentage change in the consumer price index for all urban consumers, U.S. city average, between the preceding March 31 and the 2nd preceding March 31, as computed by the Federal Department of Labor. 
$274.68 was the per-pupil inflationary increase used in the  08-09 Revenue Limit computation. </t>
        </r>
        <r>
          <rPr>
            <b/>
            <u val="single"/>
            <sz val="8"/>
            <rFont val="Tahoma"/>
            <family val="2"/>
          </rPr>
          <t xml:space="preserve">Users must estimate a number until the Finance Team updates this number in early April, 2009, after the Department of Revenue certifies to DPI the CPI increase applicable in this computation.
</t>
        </r>
        <r>
          <rPr>
            <b/>
            <sz val="8"/>
            <rFont val="Tahoma"/>
            <family val="2"/>
          </rPr>
          <t>As a resource until then, see a longitudinal survey of CPI inflationary increases since the inception of revenue limits at http://dpi.wi.gov/sfs/buddev_est.html.</t>
        </r>
      </text>
    </comment>
    <comment ref="E8" authorId="0">
      <text>
        <r>
          <rPr>
            <b/>
            <sz val="8"/>
            <rFont val="Tahoma"/>
            <family val="2"/>
          </rPr>
          <t>Use the Fall, 2008 SD-401 (Dept of Revenue Levy Certification Sheet) entry for account TAX 211 010 211. (Do not include amounts Chargebacks, Mobile Home Taxes or TIF Settlements.)</t>
        </r>
        <r>
          <rPr>
            <sz val="8"/>
            <rFont val="Tahoma"/>
            <family val="2"/>
          </rPr>
          <t xml:space="preserve">
</t>
        </r>
      </text>
    </comment>
    <comment ref="E9" authorId="0">
      <text>
        <r>
          <rPr>
            <b/>
            <sz val="8"/>
            <rFont val="Tahoma"/>
            <family val="2"/>
          </rPr>
          <t xml:space="preserve">Use the Fall, 2008 SD-401 (Dept of Revenue Levy Certification Sheet) entry for account TAX 211 038 210. </t>
        </r>
      </text>
    </comment>
    <comment ref="I8" authorId="0">
      <text>
        <r>
          <rPr>
            <b/>
            <sz val="8"/>
            <rFont val="Tahoma"/>
            <family val="2"/>
          </rPr>
          <t>Districts that participate in a CCDEB and who appear to be "low revenue" districts may need to reduce the amount of  increase available for low revenue status; however, all districts are guaranteed at least the statutory increase per pupil.  Contact Lori Ames at 608-266-3464 for assistance.</t>
        </r>
        <r>
          <rPr>
            <sz val="8"/>
            <rFont val="Tahoma"/>
            <family val="2"/>
          </rPr>
          <t xml:space="preserve">
</t>
        </r>
      </text>
    </comment>
    <comment ref="E10" authorId="0">
      <text>
        <r>
          <rPr>
            <b/>
            <sz val="8"/>
            <rFont val="Tahoma"/>
            <family val="2"/>
          </rPr>
          <t xml:space="preserve">Use the Fall, 2008 PC-401 (Dept of Revenue Levy Certification Sheet) entry for account TAX 211 041 210.  </t>
        </r>
        <r>
          <rPr>
            <sz val="8"/>
            <rFont val="Tahoma"/>
            <family val="2"/>
          </rPr>
          <t xml:space="preserve">
</t>
        </r>
      </text>
    </comment>
    <comment ref="I15" authorId="0">
      <text>
        <r>
          <rPr>
            <b/>
            <sz val="8"/>
            <rFont val="Tahoma"/>
            <family val="2"/>
          </rPr>
          <t xml:space="preserve">If the district had no non-recurring exemptions in 2008-09 (Line 10=0), the amount of unused levy authority eligible for carryover is obtained from the bottom right of the Final 2008-2009 Revenue Limit Worksheet produced in May, 2009 by DPI.  
If the district had one or more non-recurring exemptions in 2008-2009 (Line 10 &gt; 0) and did not levy to the maximum allowed, then only unused authority due to factors other than the non-recurring exemptions, if any,  is eligible for carryover.  Call DPI for assistance. </t>
        </r>
        <r>
          <rPr>
            <sz val="8"/>
            <rFont val="Tahoma"/>
            <family val="2"/>
          </rPr>
          <t xml:space="preserve">  
 </t>
        </r>
      </text>
    </comment>
    <comment ref="I17" authorId="1">
      <text>
        <r>
          <rPr>
            <b/>
            <sz val="8"/>
            <rFont val="Tahoma"/>
            <family val="2"/>
          </rPr>
          <t>Applications for Transfer of Service Exemption should be directed to Brad Adams at DPI 608-267-3752.  Forms are available on the website:  www.dpi.wi.gov/sfs/transerv.html.</t>
        </r>
      </text>
    </comment>
    <comment ref="I19" authorId="0">
      <text>
        <r>
          <rPr>
            <b/>
            <sz val="8"/>
            <rFont val="Tahoma"/>
            <family val="2"/>
          </rPr>
          <t>Districts that receive less Federal Impact Aid in 2008-2009 than was received in 2007-2008 are granted an exemption for the amount of the aid reduction.  Estimate the reduction in aid or contact Brad Adams at DPI for assistance 608-267-3752.</t>
        </r>
        <r>
          <rPr>
            <sz val="8"/>
            <rFont val="Tahoma"/>
            <family val="2"/>
          </rPr>
          <t xml:space="preserve">
</t>
        </r>
      </text>
    </comment>
    <comment ref="I20" authorId="0">
      <text>
        <r>
          <rPr>
            <b/>
            <sz val="8"/>
            <rFont val="Tahoma"/>
            <family val="2"/>
          </rPr>
          <t>Districts that have a referendum-approved exemption to exceed the revenue limit on a recurring basis for which 2009-2010 is the first year of the exemption, enter the full amount approved here.  
Do not enter an amount for a referenda-approved recurring exemption that began in a prior year.  The amount, to the extent the district used the referenda-approved levy authority, is already embedded in the levies included in the base revenue calculation on the left.  If the full amount of the referendum-approved exemption was not levied, 100% carryover would be eligible for entry in Line 8A above. 
Please call a finance consultant should you have questions.</t>
        </r>
        <r>
          <rPr>
            <sz val="8"/>
            <rFont val="Tahoma"/>
            <family val="2"/>
          </rPr>
          <t xml:space="preserve">
</t>
        </r>
      </text>
    </comment>
    <comment ref="I23" authorId="1">
      <text>
        <r>
          <rPr>
            <b/>
            <sz val="8"/>
            <rFont val="Tahoma"/>
            <family val="2"/>
          </rPr>
          <t>School Boards are required to notify DPI within 10 days of a board resolution to go to referendum and also of the results within 10 days of the referenda.  Forms are available at: www.dpi.wi.gov/sfs/referendum.html.</t>
        </r>
      </text>
    </comment>
    <comment ref="J32" authorId="1">
      <text>
        <r>
          <rPr>
            <b/>
            <sz val="8"/>
            <rFont val="Tahoma"/>
            <family val="2"/>
          </rPr>
          <t>The final revenue limit for each district will be computed by DPI in June, 2009.</t>
        </r>
        <r>
          <rPr>
            <sz val="8"/>
            <rFont val="Tahoma"/>
            <family val="2"/>
          </rPr>
          <t xml:space="preserve">
</t>
        </r>
      </text>
    </comment>
    <comment ref="D29" authorId="1">
      <text>
        <r>
          <rPr>
            <b/>
            <sz val="8"/>
            <rFont val="Tahoma"/>
            <family val="2"/>
          </rPr>
          <t>Summer School   counts 40% for revenue limits.</t>
        </r>
        <r>
          <rPr>
            <sz val="8"/>
            <rFont val="Tahoma"/>
            <family val="2"/>
          </rPr>
          <t xml:space="preserve">
</t>
        </r>
      </text>
    </comment>
    <comment ref="D30" authorId="1">
      <text>
        <r>
          <rPr>
            <b/>
            <sz val="8"/>
            <rFont val="Tahoma"/>
            <family val="2"/>
          </rPr>
          <t>You must estimate this number until actual data is available.
Districts in the Ch. 220 Inter Aid Program (Milwaukee suburbs) must count Sept. resident transfer students at 75% per fte.</t>
        </r>
        <r>
          <rPr>
            <sz val="8"/>
            <rFont val="Tahoma"/>
            <family val="2"/>
          </rPr>
          <t xml:space="preserve">
</t>
        </r>
      </text>
    </comment>
    <comment ref="I36" authorId="0">
      <text>
        <r>
          <rPr>
            <b/>
            <sz val="8"/>
            <rFont val="Tahoma"/>
            <family val="2"/>
          </rPr>
          <t xml:space="preserve">Enter the amount that district would levy for Fund 10 if Src 691, Aid for Exempt Computer Property, did not exist. 
  </t>
        </r>
        <r>
          <rPr>
            <sz val="8"/>
            <rFont val="Tahoma"/>
            <family val="2"/>
          </rPr>
          <t xml:space="preserve">
</t>
        </r>
      </text>
    </comment>
    <comment ref="I38" authorId="1">
      <text>
        <r>
          <rPr>
            <b/>
            <sz val="8"/>
            <rFont val="Tahoma"/>
            <family val="2"/>
          </rPr>
          <t>Annual meeting approval is required for each year of a levy for a capital expansion fund. Contact Jerry Landmark at 608-267-9209 for additional information.</t>
        </r>
        <r>
          <rPr>
            <sz val="8"/>
            <rFont val="Tahoma"/>
            <family val="2"/>
          </rPr>
          <t xml:space="preserve">
</t>
        </r>
      </text>
    </comment>
    <comment ref="I40" authorId="0">
      <text>
        <r>
          <rPr>
            <b/>
            <sz val="8"/>
            <rFont val="Tahoma"/>
            <family val="2"/>
          </rPr>
          <t>Enter the amount of Source 210 to be levied for repayment of Non-38 debt.</t>
        </r>
        <r>
          <rPr>
            <sz val="8"/>
            <rFont val="Tahoma"/>
            <family val="2"/>
          </rPr>
          <t xml:space="preserve">
</t>
        </r>
      </text>
    </comment>
    <comment ref="I42" authorId="0">
      <text>
        <r>
          <rPr>
            <b/>
            <sz val="8"/>
            <rFont val="Tahoma"/>
            <family val="2"/>
          </rPr>
          <t xml:space="preserve">Enter the amount district will levy to repay uncollected prior year taxes.
   </t>
        </r>
        <r>
          <rPr>
            <sz val="8"/>
            <rFont val="Tahoma"/>
            <family val="2"/>
          </rPr>
          <t xml:space="preserve">
</t>
        </r>
      </text>
    </comment>
    <comment ref="I43" authorId="0">
      <text>
        <r>
          <rPr>
            <b/>
            <sz val="8"/>
            <rFont val="Tahoma"/>
            <family val="2"/>
          </rPr>
          <t xml:space="preserve">Milwaukee Public Schools:  Enter amount of Source 220 for City paid Fund 30 debt (including  Fund 38).                     
Kenosha:  Enter amount deposited to new Capital Improvement Fund. </t>
        </r>
        <r>
          <rPr>
            <sz val="8"/>
            <rFont val="Tahoma"/>
            <family val="2"/>
          </rPr>
          <t xml:space="preserve">
</t>
        </r>
      </text>
    </comment>
    <comment ref="E43" authorId="1">
      <text>
        <r>
          <rPr>
            <b/>
            <sz val="8"/>
            <rFont val="Tahoma"/>
            <family val="2"/>
          </rPr>
          <t>Districts must estimate this value until actual certification in Oct, 2008.</t>
        </r>
        <r>
          <rPr>
            <sz val="8"/>
            <rFont val="Tahoma"/>
            <family val="2"/>
          </rPr>
          <t xml:space="preserve">
</t>
        </r>
      </text>
    </comment>
    <comment ref="E44" authorId="1">
      <text>
        <r>
          <rPr>
            <b/>
            <sz val="8"/>
            <rFont val="Tahoma"/>
            <family val="2"/>
          </rPr>
          <t>Districts must estimate this value until actual certification in Oct, 2008.</t>
        </r>
      </text>
    </comment>
    <comment ref="I41" authorId="2">
      <text>
        <r>
          <rPr>
            <b/>
            <sz val="8"/>
            <rFont val="Tahoma"/>
            <family val="2"/>
          </rPr>
          <t xml:space="preserve">Enter the amount of Source 210 to be levied in the Community Service Fund.
</t>
        </r>
      </text>
    </comment>
    <comment ref="I18" authorId="2">
      <text>
        <r>
          <rPr>
            <b/>
            <sz val="8"/>
            <rFont val="Tahoma"/>
            <family val="2"/>
          </rPr>
          <t>For assistance on Transfer of Territory, contact Jerry Landmark at 608-267-9209.</t>
        </r>
      </text>
    </comment>
    <comment ref="E11" authorId="0">
      <text>
        <r>
          <rPr>
            <b/>
            <sz val="8"/>
            <rFont val="Tahoma"/>
            <family val="2"/>
          </rPr>
          <t>Enter the amount of 2008-2009 Revenue Limit penalty, if any, from the bottom right of the 2008-2009 Revenue Limit Worksheet produced by DPI.</t>
        </r>
        <r>
          <rPr>
            <sz val="8"/>
            <rFont val="Tahoma"/>
            <family val="2"/>
          </rPr>
          <t xml:space="preserve">
</t>
        </r>
      </text>
    </comment>
    <comment ref="B21" authorId="2">
      <text>
        <r>
          <rPr>
            <b/>
            <sz val="8"/>
            <rFont val="Tahoma"/>
            <family val="2"/>
          </rPr>
          <t xml:space="preserve">All summer membership counts must be entered on a full time equivalency basis, rather than a head count.
</t>
        </r>
        <r>
          <rPr>
            <sz val="8"/>
            <rFont val="Tahoma"/>
            <family val="2"/>
          </rPr>
          <t xml:space="preserve">
</t>
        </r>
      </text>
    </comment>
    <comment ref="D28" authorId="2">
      <text>
        <r>
          <rPr>
            <b/>
            <sz val="8"/>
            <rFont val="Tahoma"/>
            <family val="2"/>
          </rPr>
          <t>You must estimate this number until actual data is available.
Districts in the Ch. 220 Inter Aid Program (Milwaukee suburbs) must count summer resident transfer students at 75% per fte.</t>
        </r>
      </text>
    </comment>
    <comment ref="E19" authorId="2">
      <text>
        <r>
          <rPr>
            <b/>
            <sz val="8"/>
            <rFont val="Tahoma"/>
            <family val="2"/>
          </rPr>
          <t>3-year average used in line 2 at right.</t>
        </r>
      </text>
    </comment>
    <comment ref="E26" authorId="2">
      <text>
        <r>
          <rPr>
            <b/>
            <sz val="8"/>
            <rFont val="Tahoma"/>
            <family val="2"/>
          </rPr>
          <t>3-year average used in line 6 at right.</t>
        </r>
      </text>
    </comment>
    <comment ref="E36" authorId="3">
      <text>
        <r>
          <rPr>
            <b/>
            <sz val="8"/>
            <rFont val="Tahoma"/>
            <family val="2"/>
          </rPr>
          <t>Law provides for a 100% declining enrollment exemption.</t>
        </r>
        <r>
          <rPr>
            <sz val="8"/>
            <rFont val="Tahoma"/>
            <family val="2"/>
          </rPr>
          <t xml:space="preserve">
</t>
        </r>
      </text>
    </comment>
    <comment ref="J11" authorId="3">
      <text>
        <r>
          <rPr>
            <b/>
            <sz val="8"/>
            <rFont val="Tahoma"/>
            <family val="2"/>
          </rPr>
          <t xml:space="preserve">The Line 7 Hold Harmless provision ensures that Line 7 of the 2009-10 Revenue Limit is not less than the amount in Line 1, 2008-09 Base Revenue. The type of district most likely to be eligible for this exemption is one experiencing severely declining enrollment - so severe that the inflationary increase benefit from Line 4A is more than wiped out by the magnitude of the declining enrollment. This non-recurring exemption gives the district an added cushion as they figure out how to handle the severe membership decline.
NOTE: IN ORDER FOR THE SPREADSHEET FORMULA TO AUTOMATICALLY PLACE THE LINE 1 AMOUNT IN THIS CELL (IF YOU QUALIFY), A PROJECTED VALUE FOR THE FALL 2008 MEMBERSHIP MUST HAVE BEEN ENTERED IN LINE 6.
</t>
        </r>
        <r>
          <rPr>
            <b/>
            <u val="single"/>
            <sz val="8"/>
            <rFont val="Tahoma"/>
            <family val="2"/>
          </rPr>
          <t>Important note:</t>
        </r>
        <r>
          <rPr>
            <b/>
            <sz val="8"/>
            <rFont val="Tahoma"/>
            <family val="2"/>
          </rPr>
          <t xml:space="preserve">  Districts working on multi-year budget projections are to be advised that the “hold harmless” amount on Line 7 in the revenue limit calculation is a non-recurring exemption - that is, any additional amount added to the district’s current year computation as a result of Line 5 x Line 6 being less than Line 1 is to be backed out of the base in the subsequent year’s computation.
</t>
        </r>
      </text>
    </comment>
    <comment ref="I24" authorId="3">
      <text>
        <r>
          <rPr>
            <b/>
            <sz val="8"/>
            <rFont val="Tahoma"/>
            <family val="2"/>
          </rPr>
          <t>This uses 100% of the membership decline between the two 3-year rolling averages at the left.
Remember that the declining enrollment exemption is non-recurring.</t>
        </r>
      </text>
    </comment>
    <comment ref="E13" authorId="3">
      <text>
        <r>
          <rPr>
            <b/>
            <sz val="8"/>
            <rFont val="Tahoma"/>
            <family val="2"/>
          </rPr>
          <t xml:space="preserve">If the district received an additional amount in 08-09 on Line 7B, enter the </t>
        </r>
        <r>
          <rPr>
            <b/>
            <u val="single"/>
            <sz val="8"/>
            <rFont val="Tahoma"/>
            <family val="2"/>
          </rPr>
          <t>amount levied</t>
        </r>
        <r>
          <rPr>
            <b/>
            <sz val="8"/>
            <rFont val="Tahoma"/>
            <family val="2"/>
          </rPr>
          <t xml:space="preserve"> for this authority.</t>
        </r>
      </text>
    </comment>
    <comment ref="E16" authorId="0">
      <text>
        <r>
          <rPr>
            <b/>
            <sz val="8"/>
            <rFont val="Tahoma"/>
            <family val="2"/>
          </rPr>
          <t>No district was authorized by DPI to use this exemption in 2008-09, therefore, no district should enter an amount here.</t>
        </r>
      </text>
    </comment>
    <comment ref="E14" authorId="3">
      <text>
        <r>
          <rPr>
            <b/>
            <sz val="8"/>
            <rFont val="Tahoma"/>
            <family val="2"/>
          </rPr>
          <t xml:space="preserve">If the district had an approved referenda to exceed the 2008-2009 revenue limit on a non-recurring basis, enter the amount levied for the exemption. 
If the district levied to the maximum in 2008-2009, enter the full amount of the exemption allowed; or, if the district did not levy to the maximum in 2008-2009, then enter only the amount of the exemption </t>
        </r>
        <r>
          <rPr>
            <b/>
            <u val="single"/>
            <sz val="8"/>
            <rFont val="Tahoma"/>
            <family val="2"/>
          </rPr>
          <t>actually used</t>
        </r>
        <r>
          <rPr>
            <b/>
            <sz val="8"/>
            <rFont val="Tahoma"/>
            <family val="2"/>
          </rPr>
          <t xml:space="preserve">.  This second situation could be tricky, so please call a finance consultant if you have questions.
</t>
        </r>
      </text>
    </comment>
    <comment ref="E15" authorId="3">
      <text>
        <r>
          <rPr>
            <b/>
            <sz val="8"/>
            <rFont val="Tahoma"/>
            <family val="2"/>
          </rPr>
          <t xml:space="preserve">If the district had a declining enrollment exemption in 2008-2009, enter the amount levied for that exemption.  
If the district levied to the maximum in 2008-2009, enter the full amount of the exemption from Line 10B of the 2008-2009 Revenue Limit Worksheet produced by DPI; or, if the district did not levy to the maximum in 2008-2009, then enter only the amount of the exemption </t>
        </r>
        <r>
          <rPr>
            <b/>
            <u val="single"/>
            <sz val="8"/>
            <rFont val="Tahoma"/>
            <family val="2"/>
          </rPr>
          <t>actually used</t>
        </r>
        <r>
          <rPr>
            <b/>
            <sz val="8"/>
            <rFont val="Tahoma"/>
            <family val="2"/>
          </rPr>
          <t>. This second situation could be tricky, so please call a finance consultant if you have questions.</t>
        </r>
      </text>
    </comment>
    <comment ref="E7" authorId="4">
      <text>
        <r>
          <rPr>
            <b/>
            <sz val="8"/>
            <rFont val="Tahoma"/>
            <family val="2"/>
          </rPr>
          <t>High Poverty Aid is part of the base revenue. Enter the amount received, Source 628,  in 08-09.
(Approximately 25 districts received this aid in 08-09.)</t>
        </r>
      </text>
    </comment>
    <comment ref="I7" authorId="4">
      <text>
        <r>
          <rPr>
            <b/>
            <sz val="8"/>
            <rFont val="Tahoma"/>
            <family val="2"/>
          </rPr>
          <t>The Low Revenue Increase is applied in situations where a district's revenue per member is NOT at least a statutory-designated dollar amount per member, after adding the allowable inflationary increase. The additional Low Revenue authority automatically increases the district's per member revenue limit to this  "floor." Eligible districts need not do anything special to receive this increase - the formulas in this spreadsheet will automatically fill in a low revenue increase amount if the district is eligible. 
Please call a finance consultant should you have questions.</t>
        </r>
      </text>
    </comment>
    <comment ref="J34" authorId="4">
      <text>
        <r>
          <rPr>
            <b/>
            <sz val="8"/>
            <rFont val="Tahoma"/>
            <family val="2"/>
          </rPr>
          <t>A district is in a penalty situation when their actual levies for Funds 10, 38, and 41, plus Computer Aid exceeds a district's legal revenue limit. 
Stated another way, as districts work through this computation and enter their numbers, Line 14 cannot exceed Line 13. If it does, the district is in a penalty situation, and the district will see a red "Exceeds Limit" message in cell J32. This means you are in a penalty situation and need to reduce something in Lines 14 A,B,C.
The strategy on getting Line 14 right is to enter any amounts into Lines 14B &amp; C first, then subtract those amounts from Line 13 to arrive at what to place in Line 14A. The idea is that the sum of the 3 buckets in Line 14 does not exceed the amount in Line 13. 
Please call a finance consultant should you have questions.</t>
        </r>
      </text>
    </comment>
    <comment ref="I25" authorId="4">
      <text>
        <r>
          <rPr>
            <b/>
            <sz val="8"/>
            <rFont val="Tahoma"/>
            <family val="2"/>
          </rPr>
          <t>Only 1 district in the history of Revenue Limits has been eligible for an "Other Non-Recur Exemption," and only after DPI approval. Please call a finance consultant should you have a situation the may qualify.</t>
        </r>
      </text>
    </comment>
  </commentList>
</comments>
</file>

<file path=xl/sharedStrings.xml><?xml version="1.0" encoding="utf-8"?>
<sst xmlns="http://schemas.openxmlformats.org/spreadsheetml/2006/main" count="181" uniqueCount="128">
  <si>
    <t>DISTRICT:</t>
  </si>
  <si>
    <t xml:space="preserve">1.  </t>
  </si>
  <si>
    <t>(from left)</t>
  </si>
  <si>
    <t>=</t>
  </si>
  <si>
    <t xml:space="preserve">2.  </t>
  </si>
  <si>
    <t xml:space="preserve">3.  </t>
  </si>
  <si>
    <t>(with cents)</t>
  </si>
  <si>
    <t>+</t>
  </si>
  <si>
    <t xml:space="preserve">4.  </t>
  </si>
  <si>
    <t>5.</t>
  </si>
  <si>
    <t>6.</t>
  </si>
  <si>
    <t>-</t>
  </si>
  <si>
    <t>7.</t>
  </si>
  <si>
    <t>(rounded)</t>
  </si>
  <si>
    <t>8.</t>
  </si>
  <si>
    <t>A.</t>
  </si>
  <si>
    <t>B.</t>
  </si>
  <si>
    <r>
      <t xml:space="preserve">Transfer of Service    </t>
    </r>
    <r>
      <rPr>
        <sz val="9"/>
        <rFont val="Arial"/>
        <family val="2"/>
      </rPr>
      <t>(if negative, include sign)</t>
    </r>
  </si>
  <si>
    <t>C.</t>
  </si>
  <si>
    <r>
      <t xml:space="preserve">Transfer of Territory   </t>
    </r>
    <r>
      <rPr>
        <sz val="9"/>
        <rFont val="Arial"/>
        <family val="2"/>
      </rPr>
      <t>(if negative, include sign)</t>
    </r>
  </si>
  <si>
    <t>D.</t>
  </si>
  <si>
    <t>E.</t>
  </si>
  <si>
    <t>9.</t>
  </si>
  <si>
    <r>
      <t>Summer fte</t>
    </r>
    <r>
      <rPr>
        <sz val="9"/>
        <rFont val="Arial"/>
        <family val="2"/>
      </rPr>
      <t>:</t>
    </r>
  </si>
  <si>
    <t>10.</t>
  </si>
  <si>
    <t>11.</t>
  </si>
  <si>
    <t>12.</t>
  </si>
  <si>
    <t>13.</t>
  </si>
  <si>
    <t>14.</t>
  </si>
  <si>
    <r>
      <t>Entries Required Below:</t>
    </r>
    <r>
      <rPr>
        <b/>
        <sz val="10"/>
        <rFont val="Arial"/>
        <family val="2"/>
      </rPr>
      <t xml:space="preserve"> </t>
    </r>
    <r>
      <rPr>
        <sz val="10"/>
        <rFont val="Arial"/>
        <family val="2"/>
      </rPr>
      <t xml:space="preserve"> </t>
    </r>
    <r>
      <rPr>
        <sz val="9"/>
        <rFont val="Arial"/>
        <family val="2"/>
      </rPr>
      <t>Amnts Needed by Purpose and Fund:</t>
    </r>
  </si>
  <si>
    <t>Line 10B:  Declining Enrollment Exemption   =</t>
  </si>
  <si>
    <r>
      <t>Non-Referendum Debt</t>
    </r>
    <r>
      <rPr>
        <sz val="9"/>
        <rFont val="Arial"/>
        <family val="2"/>
      </rPr>
      <t xml:space="preserve"> (inside limit)  Fnd 38 Src 210</t>
    </r>
  </si>
  <si>
    <r>
      <t xml:space="preserve">Capital Exp, </t>
    </r>
    <r>
      <rPr>
        <sz val="8"/>
        <rFont val="Arial"/>
        <family val="2"/>
      </rPr>
      <t>Annual Meeting Approved</t>
    </r>
    <r>
      <rPr>
        <sz val="10"/>
        <rFont val="Arial"/>
        <family val="2"/>
      </rPr>
      <t>:</t>
    </r>
    <r>
      <rPr>
        <sz val="9"/>
        <rFont val="Arial"/>
        <family val="2"/>
      </rPr>
      <t xml:space="preserve">  Fnd 41 Src 210</t>
    </r>
  </si>
  <si>
    <r>
      <t>Average FTE Loss  (</t>
    </r>
    <r>
      <rPr>
        <b/>
        <sz val="10"/>
        <rFont val="Arial"/>
        <family val="2"/>
      </rPr>
      <t xml:space="preserve">Line 2 - Line 6, </t>
    </r>
    <r>
      <rPr>
        <sz val="10"/>
        <rFont val="Arial"/>
        <family val="2"/>
      </rPr>
      <t>if  &gt; 0)</t>
    </r>
  </si>
  <si>
    <t xml:space="preserve">     =</t>
  </si>
  <si>
    <t>15.</t>
  </si>
  <si>
    <t>Total Revenue from Other Levies</t>
  </si>
  <si>
    <t>16.</t>
  </si>
  <si>
    <r>
      <t>Total Levy + Src 691, "Proposed Levy"</t>
    </r>
    <r>
      <rPr>
        <sz val="7"/>
        <rFont val="Arial"/>
        <family val="2"/>
      </rPr>
      <t xml:space="preserve">     </t>
    </r>
    <r>
      <rPr>
        <sz val="10"/>
        <rFont val="Arial"/>
        <family val="2"/>
      </rPr>
      <t>(Ln 14 + Ln 15)</t>
    </r>
  </si>
  <si>
    <t xml:space="preserve">Line 17:  State Aid for Exempt Computers    =    </t>
  </si>
  <si>
    <r>
      <t>Line 17 =</t>
    </r>
    <r>
      <rPr>
        <sz val="9"/>
        <rFont val="Arial"/>
        <family val="2"/>
      </rPr>
      <t xml:space="preserve">  </t>
    </r>
    <r>
      <rPr>
        <b/>
        <sz val="9"/>
        <rFont val="Arial"/>
        <family val="2"/>
      </rPr>
      <t xml:space="preserve">A    X   </t>
    </r>
    <r>
      <rPr>
        <b/>
        <sz val="9"/>
        <rFont val="Arial"/>
        <family val="2"/>
      </rPr>
      <t xml:space="preserve">(Line 16  /  C) </t>
    </r>
    <r>
      <rPr>
        <i/>
        <sz val="8"/>
        <rFont val="Arial"/>
        <family val="2"/>
      </rPr>
      <t>(to 8 decimals)</t>
    </r>
  </si>
  <si>
    <t>Round to Dollar</t>
  </si>
  <si>
    <t>17.</t>
  </si>
  <si>
    <r>
      <t xml:space="preserve">Est Src 691 </t>
    </r>
    <r>
      <rPr>
        <sz val="8"/>
        <rFont val="Arial"/>
        <family val="2"/>
      </rPr>
      <t xml:space="preserve">(Comp Aid) Based on Ln 16 &amp; Values Entered </t>
    </r>
  </si>
  <si>
    <t>18.</t>
  </si>
  <si>
    <t xml:space="preserve">Required </t>
  </si>
  <si>
    <t>19.</t>
  </si>
  <si>
    <t xml:space="preserve">     Computer aid replaces a portion of proposed Fund 10 Levy</t>
  </si>
  <si>
    <t>20.</t>
  </si>
  <si>
    <t>Src 691 = Computer Value X  (Proposed Levy / (TIF-Out Val + Computer Value))</t>
  </si>
  <si>
    <t xml:space="preserve">         Non-Recurring Exemption Amount:</t>
  </si>
  <si>
    <r>
      <t>Gen Operations:</t>
    </r>
    <r>
      <rPr>
        <sz val="9"/>
        <rFont val="Arial"/>
        <family val="2"/>
      </rPr>
      <t xml:space="preserve"> Fnd 10 including Src 211 &amp; Src 691</t>
    </r>
  </si>
  <si>
    <t xml:space="preserve">Fund 30 Src 210 (38 + Non-38)   (Ln 14B +  Ln 15A)  </t>
  </si>
  <si>
    <r>
      <t xml:space="preserve">Prior Year Levy Chargeback </t>
    </r>
    <r>
      <rPr>
        <sz val="9"/>
        <rFont val="Arial"/>
        <family val="2"/>
      </rPr>
      <t>(Src 212)</t>
    </r>
  </si>
  <si>
    <t xml:space="preserve">Other Levy Revenue - Milwaukee &amp; Kenosha Only </t>
  </si>
  <si>
    <t xml:space="preserve">Not &gt;line 13   </t>
  </si>
  <si>
    <t xml:space="preserve"> </t>
  </si>
  <si>
    <t>(A+B+C+D):</t>
  </si>
  <si>
    <r>
      <t xml:space="preserve">Total Limited Revenue To Be Used </t>
    </r>
    <r>
      <rPr>
        <sz val="10"/>
        <rFont val="Arial"/>
        <family val="2"/>
      </rPr>
      <t>(A+B+C)</t>
    </r>
  </si>
  <si>
    <t>_______________________</t>
  </si>
  <si>
    <t>(to Budget Rpt)</t>
  </si>
  <si>
    <r>
      <t>Allowable Limited Revenue:</t>
    </r>
    <r>
      <rPr>
        <sz val="10"/>
        <rFont val="Arial"/>
        <family val="2"/>
      </rPr>
      <t xml:space="preserve">  (Line 11 - Line 12)  </t>
    </r>
  </si>
  <si>
    <r>
      <t xml:space="preserve">       (10, 38, 41 Levies + Src 691.  Src 691 is DOR Computer Aid.)</t>
    </r>
    <r>
      <rPr>
        <sz val="10"/>
        <rFont val="Arial"/>
        <family val="2"/>
      </rPr>
      <t xml:space="preserve"> </t>
    </r>
    <r>
      <rPr>
        <b/>
        <sz val="10"/>
        <rFont val="Arial"/>
        <family val="2"/>
      </rPr>
      <t xml:space="preserve">   </t>
    </r>
  </si>
  <si>
    <r>
      <t>Community Services</t>
    </r>
    <r>
      <rPr>
        <sz val="9"/>
        <rFont val="Arial"/>
        <family val="2"/>
      </rPr>
      <t xml:space="preserve"> (Fnd 80 Src 210)</t>
    </r>
  </si>
  <si>
    <t>(Proposed Fund 10)</t>
  </si>
  <si>
    <t>Referendum Apprvd Debt (Non Fund 38 Debt-Src 210)</t>
  </si>
  <si>
    <r>
      <t xml:space="preserve">  Line 19 = levy to be apportioned = DOR PC-401                 </t>
    </r>
    <r>
      <rPr>
        <sz val="9"/>
        <rFont val="Arial"/>
        <family val="2"/>
      </rPr>
      <t xml:space="preserve">Levy Rate = </t>
    </r>
  </si>
  <si>
    <r>
      <t>%</t>
    </r>
    <r>
      <rPr>
        <sz val="9"/>
        <rFont val="Arial"/>
        <family val="2"/>
      </rPr>
      <t xml:space="preserve"> (40,40,40)</t>
    </r>
    <r>
      <rPr>
        <sz val="10"/>
        <rFont val="Arial"/>
        <family val="2"/>
      </rPr>
      <t xml:space="preserve"> </t>
    </r>
  </si>
  <si>
    <r>
      <t>C.</t>
    </r>
    <r>
      <rPr>
        <sz val="9"/>
        <rFont val="Arial"/>
        <family val="2"/>
      </rPr>
      <t xml:space="preserve"> Low Rev Dist in CCDEB (Enter DPI Adjustment)</t>
    </r>
  </si>
  <si>
    <r>
      <t>September &amp; Summer FTE Membership Averages</t>
    </r>
    <r>
      <rPr>
        <sz val="11"/>
        <rFont val="Arial"/>
        <family val="2"/>
      </rPr>
      <t xml:space="preserve"> </t>
    </r>
  </si>
  <si>
    <t>Sept fte:</t>
  </si>
  <si>
    <t>Total fte</t>
  </si>
  <si>
    <t>Count Ch. 220 Inter-District Resident Transfer Pupils @ 75%.</t>
  </si>
  <si>
    <r>
      <t xml:space="preserve">Prior Year Carryover  </t>
    </r>
    <r>
      <rPr>
        <sz val="8"/>
        <rFont val="Arial"/>
        <family val="2"/>
      </rPr>
      <t>(100% of Amnt Entered Above)</t>
    </r>
  </si>
  <si>
    <r>
      <t xml:space="preserve">    X   </t>
    </r>
    <r>
      <rPr>
        <sz val="10"/>
        <rFont val="Arial"/>
        <family val="2"/>
      </rPr>
      <t xml:space="preserve">  1.00</t>
    </r>
  </si>
  <si>
    <t>Other Non-Recur Exemption</t>
  </si>
  <si>
    <t>State Aid to High Poverty Districts (not all dists)</t>
  </si>
  <si>
    <t>Total Aid to be Used in Computation (12A + 12B)</t>
  </si>
  <si>
    <t>A. Allowed Per Pupil Increase</t>
  </si>
  <si>
    <r>
      <t>Hold Harm Non-Recurr Exemptn</t>
    </r>
    <r>
      <rPr>
        <sz val="7"/>
        <rFont val="Arial"/>
        <family val="2"/>
      </rPr>
      <t xml:space="preserve"> (Ensures Line 7 Not &lt; Line 1)</t>
    </r>
  </si>
  <si>
    <t xml:space="preserve">    Line 1:  2008-2009 Base Revenue  </t>
  </si>
  <si>
    <t>Line 1 Amnt May Not Exceed Line 9 of Final 08-09 Revenue Limit Worksheet.</t>
  </si>
  <si>
    <r>
      <t>08-09 General Aid Certification</t>
    </r>
    <r>
      <rPr>
        <sz val="8"/>
        <rFont val="Arial"/>
        <family val="2"/>
      </rPr>
      <t xml:space="preserve"> </t>
    </r>
    <r>
      <rPr>
        <sz val="7"/>
        <rFont val="Arial"/>
        <family val="2"/>
      </rPr>
      <t>(08-09 line 12)</t>
    </r>
  </si>
  <si>
    <r>
      <t xml:space="preserve">08-09 Computer Aid Received </t>
    </r>
    <r>
      <rPr>
        <sz val="7"/>
        <rFont val="Arial"/>
        <family val="2"/>
      </rPr>
      <t>(Src 691)</t>
    </r>
  </si>
  <si>
    <r>
      <t xml:space="preserve">08-09 Hi Pov Aid </t>
    </r>
    <r>
      <rPr>
        <sz val="7"/>
        <rFont val="Arial"/>
        <family val="2"/>
      </rPr>
      <t>(08-09 line 12B)</t>
    </r>
  </si>
  <si>
    <r>
      <t xml:space="preserve">08-09 Fnd 10 Levy Cert </t>
    </r>
    <r>
      <rPr>
        <sz val="7"/>
        <rFont val="Arial"/>
        <family val="2"/>
      </rPr>
      <t>(08-09 ln 18, levy 10 Src 211)</t>
    </r>
  </si>
  <si>
    <r>
      <t>08-09 Fnd 38 Levy Cert (</t>
    </r>
    <r>
      <rPr>
        <sz val="7"/>
        <rFont val="Arial"/>
        <family val="2"/>
      </rPr>
      <t>08-09 ln 14B, levy 38 Src 210)</t>
    </r>
  </si>
  <si>
    <r>
      <t xml:space="preserve">08-09 Fnd 41 Levy Cert </t>
    </r>
    <r>
      <rPr>
        <sz val="7"/>
        <rFont val="Arial"/>
        <family val="2"/>
      </rPr>
      <t>(08-09 ln 14C, levy 41 Src 210)</t>
    </r>
  </si>
  <si>
    <r>
      <t xml:space="preserve">08-09 Aid Penalty for Over Levy </t>
    </r>
    <r>
      <rPr>
        <sz val="7"/>
        <rFont val="Arial"/>
        <family val="2"/>
      </rPr>
      <t>(08-09 bottom)</t>
    </r>
  </si>
  <si>
    <t>08-09 Levy for 08-09 Non-Recurring Exemptions (ln 10),  Enter amnt used below.</t>
  </si>
  <si>
    <r>
      <t xml:space="preserve">Line 2: </t>
    </r>
    <r>
      <rPr>
        <sz val="10"/>
        <rFont val="Arial"/>
        <family val="2"/>
      </rPr>
      <t xml:space="preserve"> Base Avg:(06</t>
    </r>
    <r>
      <rPr>
        <sz val="9"/>
        <rFont val="Arial"/>
        <family val="2"/>
      </rPr>
      <t>+</t>
    </r>
    <r>
      <rPr>
        <sz val="10"/>
        <rFont val="Arial"/>
        <family val="2"/>
      </rPr>
      <t>.4ss)+(07+.4ss)+(08+.4ss) / 3 =</t>
    </r>
  </si>
  <si>
    <r>
      <t xml:space="preserve">Line 6:  </t>
    </r>
    <r>
      <rPr>
        <sz val="10"/>
        <rFont val="Arial"/>
        <family val="2"/>
      </rPr>
      <t>Curr Avg:(07</t>
    </r>
    <r>
      <rPr>
        <sz val="9"/>
        <rFont val="Arial"/>
        <family val="2"/>
      </rPr>
      <t>+</t>
    </r>
    <r>
      <rPr>
        <sz val="10"/>
        <rFont val="Arial"/>
        <family val="2"/>
      </rPr>
      <t>.4ss)+(08+.4ss)+(09+.4ss) / 3 =</t>
    </r>
  </si>
  <si>
    <t xml:space="preserve"> X  (Line 5, Maximum 2009-2010 Revenue per Memb)  =</t>
  </si>
  <si>
    <t>08-09 Line 7 Hold Harmless Amount (08-09 ln 7B)</t>
  </si>
  <si>
    <t>08-09 Non-Recurring Ref to Exceed Limit</t>
  </si>
  <si>
    <t>08-09 Declining Enrollment</t>
  </si>
  <si>
    <t>08-09 Other Non-Recurring Exemption</t>
  </si>
  <si>
    <t>Enter Estimated Fall, 2009 Property Values</t>
  </si>
  <si>
    <r>
      <t>A.</t>
    </r>
    <r>
      <rPr>
        <sz val="9"/>
        <rFont val="Arial"/>
        <family val="2"/>
      </rPr>
      <t xml:space="preserve">  2009 Exempt Computer Property Valuation</t>
    </r>
  </si>
  <si>
    <r>
      <t>B.</t>
    </r>
    <r>
      <rPr>
        <sz val="9"/>
        <rFont val="Arial"/>
        <family val="2"/>
      </rPr>
      <t xml:space="preserve">  2009 TIF-Out Tax Apportionment Equalized Valuation</t>
    </r>
  </si>
  <si>
    <r>
      <t>C.</t>
    </r>
    <r>
      <rPr>
        <sz val="9"/>
        <rFont val="Arial"/>
        <family val="2"/>
      </rPr>
      <t xml:space="preserve">  2009 TIF-Out Value plus Exempt Computers  (A + B)</t>
    </r>
  </si>
  <si>
    <t>2008-2009 Base Revenue (Funds 10, 38, 41)</t>
  </si>
  <si>
    <t>Base Sept Membership Avg  (06+.4ss, 07+.4ss, 08+.4ss/3)</t>
  </si>
  <si>
    <t>2008-2009 Base Revenue Per Member (Ln 1 / Ln2)</t>
  </si>
  <si>
    <t>2009-10 Maximum Revenue / Memb (Ln 3 + Ln 4)</t>
  </si>
  <si>
    <t>2009-10 Max Rev/Memb x Cur Memb Avg (Ln 5 x Ln 6)</t>
  </si>
  <si>
    <t xml:space="preserve">Unused 2008-2009 Recurring Levy Authority </t>
  </si>
  <si>
    <t>Federal Impact Aid Loss  (2007-08 to 2008-09)</t>
  </si>
  <si>
    <r>
      <t xml:space="preserve">Recurring Referenda to Exceed  </t>
    </r>
    <r>
      <rPr>
        <sz val="8"/>
        <rFont val="Arial"/>
        <family val="2"/>
      </rPr>
      <t>(If 09-10 is first year)</t>
    </r>
  </si>
  <si>
    <t>2009-2010 Limit with Recurring Exemptions   (Ln 7 + Ln 8)</t>
  </si>
  <si>
    <t>Non-Recurring Referenda, to Exceed 2009-10 Limit</t>
  </si>
  <si>
    <t>Declining Enrollment Exemptn for 09-10 (from left)</t>
  </si>
  <si>
    <t>2009-10 Revenue Limit With All Exemptions    (Ln 9 + Ln 10)</t>
  </si>
  <si>
    <t>Oct 15, 2009 Certification of 2009-10 General Aid</t>
  </si>
  <si>
    <t>Fnd 10 Src 211 (Ln 14A - Ln 17), 2009-10 Budget</t>
  </si>
  <si>
    <r>
      <t>Total Fall, 2009 All Fund Tax Levy</t>
    </r>
    <r>
      <rPr>
        <b/>
        <sz val="10"/>
        <rFont val="Arial"/>
        <family val="2"/>
      </rPr>
      <t xml:space="preserve">  </t>
    </r>
    <r>
      <rPr>
        <sz val="9"/>
        <rFont val="Arial"/>
        <family val="2"/>
      </rPr>
      <t>(14B + 14C + 15 + 18)</t>
    </r>
  </si>
  <si>
    <r>
      <t xml:space="preserve">        </t>
    </r>
    <r>
      <rPr>
        <i/>
        <u val="single"/>
        <sz val="9"/>
        <color indexed="10"/>
        <rFont val="Arial"/>
        <family val="2"/>
      </rPr>
      <t>Line 18</t>
    </r>
    <r>
      <rPr>
        <i/>
        <sz val="9"/>
        <color indexed="10"/>
        <rFont val="Arial"/>
        <family val="2"/>
      </rPr>
      <t xml:space="preserve"> (not 14A) is the Fund 10 Levy certified by the Board.</t>
    </r>
  </si>
  <si>
    <t>Enter data in yellow and pink cells.</t>
  </si>
  <si>
    <r>
      <t xml:space="preserve">Current Membership Avg  </t>
    </r>
    <r>
      <rPr>
        <sz val="8"/>
        <rFont val="Arial"/>
        <family val="2"/>
      </rPr>
      <t>(07+.4ss, 08+.4ss, 09+.4ss/3)</t>
    </r>
  </si>
  <si>
    <t>09-10 Revenue Limit Worksheet - ACT 28 (JUNE 29, 2009)</t>
  </si>
  <si>
    <t>Revised: 7-2-2009</t>
  </si>
  <si>
    <t xml:space="preserve">  Worksheet is available at:  http://dpi.wi.gov/sfs/revlimworksheet.html  </t>
  </si>
  <si>
    <t>Energy Efficiency Exemption</t>
  </si>
  <si>
    <t xml:space="preserve">Total 2009-2010 Non-Recurring Exemptions  (A+B+C+D)  </t>
  </si>
  <si>
    <r>
      <t xml:space="preserve">Total Recurring Exemptions   </t>
    </r>
    <r>
      <rPr>
        <sz val="9"/>
        <rFont val="Arial"/>
        <family val="2"/>
      </rPr>
      <t>(A+B+C+D+E)</t>
    </r>
  </si>
  <si>
    <t xml:space="preserve">2009-2010 Per Member Increase   (A+B)     </t>
  </si>
  <si>
    <r>
      <t>B. Low Revenue Increase  ((</t>
    </r>
    <r>
      <rPr>
        <b/>
        <i/>
        <sz val="10"/>
        <rFont val="Arial"/>
        <family val="2"/>
      </rPr>
      <t>9,000</t>
    </r>
    <r>
      <rPr>
        <sz val="10"/>
        <rFont val="Arial"/>
        <family val="2"/>
      </rPr>
      <t xml:space="preserve">-(3+4A))-4C) </t>
    </r>
    <r>
      <rPr>
        <b/>
        <sz val="8"/>
        <rFont val="Arial"/>
        <family val="2"/>
      </rPr>
      <t>Not &lt; 0</t>
    </r>
  </si>
  <si>
    <t>2009-20109 Rev Limit, No Exemptions (Ln 7A+7B)</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</si>
</sst>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0.0"/>
    <numFmt numFmtId="166" formatCode="_(* #"/>
    <numFmt numFmtId="167" formatCode="#,##0.000"/>
    <numFmt numFmtId="168" formatCode="#,##0.0000"/>
    <numFmt numFmtId="169" formatCode="#,##0.00000"/>
    <numFmt numFmtId="170" formatCode="#,##0.000000"/>
    <numFmt numFmtId="171" formatCode="#,##0.0000000"/>
    <numFmt numFmtId="172" formatCode="#,##0.00000000"/>
    <numFmt numFmtId="173" formatCode="#,##0.000000000"/>
    <numFmt numFmtId="174" formatCode="&quot;$&quot;#,##0"/>
    <numFmt numFmtId="175" formatCode="0.000%"/>
    <numFmt numFmtId="176" formatCode="0.0000%"/>
    <numFmt numFmtId="177" formatCode="0.00000%"/>
    <numFmt numFmtId="178" formatCode="0.000000%"/>
    <numFmt numFmtId="179" formatCode="0.0000000%"/>
    <numFmt numFmtId="180" formatCode="0.00000000%"/>
    <numFmt numFmtId="181" formatCode="0.000000000%"/>
    <numFmt numFmtId="182" formatCode="&quot;$&quot;#,##0.0_);[Red]\(&quot;$&quot;#,##0.0\)"/>
    <numFmt numFmtId="183" formatCode="0.0000;[Red]0.0000"/>
    <numFmt numFmtId="184" formatCode="&quot;$&quot;#,##0.0000_);\(&quot;$&quot;#,##0.0000\)"/>
    <numFmt numFmtId="185" formatCode="&quot;$&quot;#,##0.0_);\(&quot;$&quot;#,##0.0\)"/>
    <numFmt numFmtId="186" formatCode="mmmm\ d\,\ yyyy"/>
  </numFmts>
  <fonts count="77">
    <font>
      <sz val="10"/>
      <name val="Arial"/>
      <family val="0"/>
    </font>
    <font>
      <b/>
      <sz val="10"/>
      <name val="Arial"/>
      <family val="0"/>
    </font>
    <font>
      <i/>
      <sz val="10"/>
      <name val="Arial"/>
      <family val="0"/>
    </font>
    <font>
      <b/>
      <i/>
      <sz val="10"/>
      <name val="Arial"/>
      <family val="0"/>
    </font>
    <font>
      <sz val="9"/>
      <name val="Arial"/>
      <family val="2"/>
    </font>
    <font>
      <sz val="8"/>
      <name val="Arial"/>
      <family val="2"/>
    </font>
    <font>
      <sz val="10"/>
      <name val="Times New Roman"/>
      <family val="1"/>
    </font>
    <font>
      <sz val="11"/>
      <name val="Times New Roman"/>
      <family val="1"/>
    </font>
    <font>
      <b/>
      <sz val="11"/>
      <name val="Arial"/>
      <family val="2"/>
    </font>
    <font>
      <sz val="11"/>
      <name val="Arial"/>
      <family val="2"/>
    </font>
    <font>
      <b/>
      <sz val="9"/>
      <name val="Arial"/>
      <family val="2"/>
    </font>
    <font>
      <i/>
      <u val="single"/>
      <sz val="10"/>
      <name val="Arial"/>
      <family val="2"/>
    </font>
    <font>
      <b/>
      <sz val="8"/>
      <name val="Arial"/>
      <family val="2"/>
    </font>
    <font>
      <i/>
      <sz val="9"/>
      <name val="Arial"/>
      <family val="2"/>
    </font>
    <font>
      <sz val="7"/>
      <name val="Arial"/>
      <family val="2"/>
    </font>
    <font>
      <sz val="14"/>
      <name val="Arial"/>
      <family val="2"/>
    </font>
    <font>
      <sz val="10"/>
      <color indexed="10"/>
      <name val="Arial"/>
      <family val="2"/>
    </font>
    <font>
      <i/>
      <sz val="8"/>
      <name val="Arial"/>
      <family val="2"/>
    </font>
    <font>
      <i/>
      <sz val="10"/>
      <name val="Times New Roman"/>
      <family val="1"/>
    </font>
    <font>
      <b/>
      <sz val="11"/>
      <name val="Times New Roman"/>
      <family val="1"/>
    </font>
    <font>
      <sz val="8"/>
      <name val="Times New Roman"/>
      <family val="1"/>
    </font>
    <font>
      <b/>
      <i/>
      <sz val="10"/>
      <name val="Times New Roman"/>
      <family val="1"/>
    </font>
    <font>
      <sz val="8"/>
      <color indexed="10"/>
      <name val="Arial"/>
      <family val="2"/>
    </font>
    <font>
      <b/>
      <sz val="8"/>
      <name val="Times New Roman"/>
      <family val="1"/>
    </font>
    <font>
      <sz val="9"/>
      <name val="Times New Roman"/>
      <family val="1"/>
    </font>
    <font>
      <sz val="8"/>
      <name val="Tahoma"/>
      <family val="2"/>
    </font>
    <font>
      <b/>
      <sz val="8"/>
      <name val="Tahoma"/>
      <family val="2"/>
    </font>
    <font>
      <b/>
      <u val="single"/>
      <sz val="8"/>
      <name val="Tahoma"/>
      <family val="2"/>
    </font>
    <font>
      <sz val="10"/>
      <color indexed="9"/>
      <name val="Arial"/>
      <family val="2"/>
    </font>
    <font>
      <b/>
      <sz val="10"/>
      <name val="Times New Roman"/>
      <family val="1"/>
    </font>
    <font>
      <sz val="7"/>
      <color indexed="10"/>
      <name val="Arial"/>
      <family val="2"/>
    </font>
    <font>
      <sz val="8.5"/>
      <name val="Arial"/>
      <family val="2"/>
    </font>
    <font>
      <u val="single"/>
      <sz val="10"/>
      <color indexed="12"/>
      <name val="Arial"/>
      <family val="2"/>
    </font>
    <font>
      <u val="single"/>
      <sz val="10"/>
      <color indexed="36"/>
      <name val="Arial"/>
      <family val="2"/>
    </font>
    <font>
      <sz val="9"/>
      <color indexed="10"/>
      <name val="Times New Roman"/>
      <family val="1"/>
    </font>
    <font>
      <b/>
      <u val="single"/>
      <sz val="8"/>
      <name val="Arial"/>
      <family val="2"/>
    </font>
    <font>
      <b/>
      <u val="single"/>
      <sz val="8.5"/>
      <name val="Arial"/>
      <family val="2"/>
    </font>
    <font>
      <i/>
      <sz val="9"/>
      <color indexed="10"/>
      <name val="Arial"/>
      <family val="2"/>
    </font>
    <font>
      <b/>
      <i/>
      <u val="single"/>
      <sz val="9"/>
      <color indexed="10"/>
      <name val="Arial"/>
      <family val="2"/>
    </font>
    <font>
      <b/>
      <sz val="10"/>
      <color indexed="8"/>
      <name val="Arial"/>
      <family val="2"/>
    </font>
    <font>
      <b/>
      <sz val="10"/>
      <color indexed="10"/>
      <name val="Times New Roman"/>
      <family val="1"/>
    </font>
    <font>
      <i/>
      <u val="single"/>
      <sz val="9"/>
      <color indexed="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theme="5" tint="0.5999600291252136"/>
        <bgColor indexed="64"/>
      </patternFill>
    </fill>
    <fill>
      <patternFill patternType="solid">
        <fgColor indexed="42"/>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medium"/>
      <right>
        <color indexed="63"/>
      </right>
      <top>
        <color indexed="63"/>
      </top>
      <bottom>
        <color indexed="63"/>
      </bottom>
    </border>
    <border>
      <left style="thin"/>
      <right>
        <color indexed="63"/>
      </right>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medium"/>
      <right style="medium"/>
      <top style="medium"/>
      <bottom style="medium"/>
    </border>
    <border>
      <left>
        <color indexed="63"/>
      </left>
      <right>
        <color indexed="63"/>
      </right>
      <top style="thin"/>
      <bottom style="thin"/>
    </border>
    <border>
      <left>
        <color indexed="63"/>
      </left>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33"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32"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178">
    <xf numFmtId="0" fontId="0" fillId="0" borderId="0" xfId="0" applyAlignment="1">
      <alignment/>
    </xf>
    <xf numFmtId="0" fontId="0" fillId="0" borderId="1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left" vertical="center"/>
      <protection/>
    </xf>
    <xf numFmtId="3" fontId="1" fillId="0" borderId="11" xfId="0" applyNumberFormat="1" applyFont="1" applyFill="1" applyBorder="1" applyAlignment="1" applyProtection="1">
      <alignment vertical="center"/>
      <protection/>
    </xf>
    <xf numFmtId="0" fontId="8" fillId="0" borderId="12" xfId="0" applyFont="1" applyFill="1" applyBorder="1" applyAlignment="1" applyProtection="1">
      <alignment vertical="center"/>
      <protection/>
    </xf>
    <xf numFmtId="0" fontId="0" fillId="0" borderId="13" xfId="0" applyFont="1" applyFill="1" applyBorder="1" applyAlignment="1" applyProtection="1">
      <alignment vertical="center"/>
      <protection/>
    </xf>
    <xf numFmtId="0" fontId="9" fillId="0" borderId="0" xfId="0" applyFont="1" applyFill="1" applyBorder="1" applyAlignment="1" applyProtection="1" quotePrefix="1">
      <alignment horizontal="center" vertical="center"/>
      <protection/>
    </xf>
    <xf numFmtId="0" fontId="0" fillId="0" borderId="0" xfId="0" applyFont="1" applyBorder="1" applyAlignment="1" applyProtection="1">
      <alignment vertical="center"/>
      <protection/>
    </xf>
    <xf numFmtId="0" fontId="5" fillId="0" borderId="0" xfId="0" applyFont="1" applyFill="1" applyBorder="1" applyAlignment="1" applyProtection="1">
      <alignment vertical="center"/>
      <protection/>
    </xf>
    <xf numFmtId="3" fontId="5" fillId="0" borderId="0" xfId="0" applyNumberFormat="1" applyFont="1" applyFill="1" applyBorder="1" applyAlignment="1" applyProtection="1">
      <alignment horizontal="center" vertical="center"/>
      <protection/>
    </xf>
    <xf numFmtId="0" fontId="6" fillId="0" borderId="0" xfId="0" applyFont="1" applyAlignment="1" applyProtection="1">
      <alignment vertical="center"/>
      <protection/>
    </xf>
    <xf numFmtId="0" fontId="10" fillId="0" borderId="12" xfId="0" applyFont="1" applyFill="1" applyBorder="1" applyAlignment="1" applyProtection="1">
      <alignment vertical="center"/>
      <protection/>
    </xf>
    <xf numFmtId="0" fontId="0" fillId="0" borderId="12" xfId="0" applyFont="1" applyFill="1" applyBorder="1" applyAlignment="1" applyProtection="1">
      <alignment vertical="center"/>
      <protection/>
    </xf>
    <xf numFmtId="3" fontId="5" fillId="0" borderId="0" xfId="0" applyNumberFormat="1"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14" fillId="0" borderId="0" xfId="0" applyFont="1" applyBorder="1" applyAlignment="1" applyProtection="1">
      <alignment vertical="center"/>
      <protection/>
    </xf>
    <xf numFmtId="3" fontId="0" fillId="0" borderId="0" xfId="0" applyNumberFormat="1" applyFont="1" applyFill="1" applyBorder="1" applyAlignment="1" applyProtection="1">
      <alignment vertical="center"/>
      <protection/>
    </xf>
    <xf numFmtId="0" fontId="15" fillId="0" borderId="0" xfId="0" applyFont="1" applyFill="1" applyBorder="1" applyAlignment="1" applyProtection="1" quotePrefix="1">
      <alignment horizontal="center" vertical="center"/>
      <protection/>
    </xf>
    <xf numFmtId="0" fontId="6" fillId="0" borderId="0" xfId="0" applyFont="1" applyFill="1" applyBorder="1" applyAlignment="1" applyProtection="1">
      <alignment vertical="center"/>
      <protection/>
    </xf>
    <xf numFmtId="0" fontId="6" fillId="0" borderId="13" xfId="0" applyFont="1" applyFill="1" applyBorder="1" applyAlignment="1" applyProtection="1">
      <alignment vertical="center"/>
      <protection/>
    </xf>
    <xf numFmtId="0" fontId="1" fillId="0" borderId="0" xfId="0" applyFont="1" applyFill="1" applyBorder="1" applyAlignment="1" applyProtection="1">
      <alignment vertical="center"/>
      <protection/>
    </xf>
    <xf numFmtId="3" fontId="0" fillId="0" borderId="11" xfId="0" applyNumberFormat="1" applyFont="1" applyFill="1" applyBorder="1" applyAlignment="1" applyProtection="1">
      <alignment vertical="center"/>
      <protection/>
    </xf>
    <xf numFmtId="0" fontId="15" fillId="0" borderId="10" xfId="0" applyFont="1" applyFill="1" applyBorder="1" applyAlignment="1" applyProtection="1" quotePrefix="1">
      <alignment horizontal="center" vertical="center"/>
      <protection/>
    </xf>
    <xf numFmtId="0" fontId="6" fillId="0" borderId="0" xfId="0" applyFont="1" applyBorder="1" applyAlignment="1" applyProtection="1">
      <alignment vertical="center"/>
      <protection/>
    </xf>
    <xf numFmtId="0" fontId="0" fillId="0" borderId="13" xfId="0" applyFont="1" applyBorder="1" applyAlignment="1" applyProtection="1">
      <alignment vertical="center"/>
      <protection/>
    </xf>
    <xf numFmtId="0" fontId="6" fillId="0" borderId="13" xfId="0" applyFont="1" applyBorder="1" applyAlignment="1" applyProtection="1">
      <alignment vertical="center"/>
      <protection/>
    </xf>
    <xf numFmtId="0" fontId="1" fillId="0" borderId="12" xfId="0" applyFont="1" applyBorder="1" applyAlignment="1" applyProtection="1">
      <alignment vertical="center"/>
      <protection/>
    </xf>
    <xf numFmtId="0" fontId="4" fillId="0" borderId="0" xfId="0" applyFont="1" applyBorder="1" applyAlignment="1" applyProtection="1">
      <alignment vertical="center"/>
      <protection/>
    </xf>
    <xf numFmtId="0" fontId="4" fillId="0" borderId="13" xfId="0" applyFont="1" applyBorder="1" applyAlignment="1" applyProtection="1">
      <alignment vertical="center"/>
      <protection/>
    </xf>
    <xf numFmtId="3" fontId="1" fillId="0" borderId="11" xfId="0" applyNumberFormat="1" applyFont="1" applyFill="1" applyBorder="1" applyAlignment="1" applyProtection="1" quotePrefix="1">
      <alignment vertical="center"/>
      <protection/>
    </xf>
    <xf numFmtId="0" fontId="0" fillId="0" borderId="0" xfId="0" applyFont="1" applyBorder="1" applyAlignment="1" applyProtection="1">
      <alignment horizontal="left" vertical="center"/>
      <protection/>
    </xf>
    <xf numFmtId="0" fontId="17" fillId="0" borderId="0" xfId="0" applyFont="1" applyFill="1" applyBorder="1" applyAlignment="1" applyProtection="1">
      <alignment vertical="center"/>
      <protection/>
    </xf>
    <xf numFmtId="0" fontId="6" fillId="0" borderId="0" xfId="0" applyFont="1" applyFill="1" applyAlignment="1" applyProtection="1">
      <alignment vertical="center"/>
      <protection/>
    </xf>
    <xf numFmtId="0" fontId="4" fillId="0" borderId="12" xfId="0" applyFont="1" applyFill="1" applyBorder="1" applyAlignment="1" applyProtection="1">
      <alignment vertical="center"/>
      <protection/>
    </xf>
    <xf numFmtId="0" fontId="14" fillId="0" borderId="0" xfId="0" applyFont="1" applyFill="1" applyBorder="1" applyAlignment="1" applyProtection="1">
      <alignment vertical="center"/>
      <protection/>
    </xf>
    <xf numFmtId="3" fontId="0" fillId="0" borderId="10" xfId="0" applyNumberFormat="1" applyFont="1" applyFill="1" applyBorder="1" applyAlignment="1" applyProtection="1">
      <alignment vertical="center"/>
      <protection/>
    </xf>
    <xf numFmtId="3" fontId="0" fillId="0" borderId="14" xfId="0" applyNumberFormat="1" applyFont="1" applyFill="1" applyBorder="1" applyAlignment="1" applyProtection="1">
      <alignment vertical="center"/>
      <protection/>
    </xf>
    <xf numFmtId="0" fontId="0" fillId="0" borderId="0" xfId="0" applyFont="1" applyFill="1" applyBorder="1" applyAlignment="1" applyProtection="1" quotePrefix="1">
      <alignment horizontal="left" vertical="center"/>
      <protection/>
    </xf>
    <xf numFmtId="0" fontId="0" fillId="0" borderId="12" xfId="0" applyFont="1" applyFill="1" applyBorder="1" applyAlignment="1" applyProtection="1">
      <alignment horizontal="left" vertical="center"/>
      <protection/>
    </xf>
    <xf numFmtId="3" fontId="0" fillId="0" borderId="12" xfId="0" applyNumberFormat="1" applyFont="1" applyFill="1" applyBorder="1" applyAlignment="1" applyProtection="1">
      <alignment vertical="center"/>
      <protection/>
    </xf>
    <xf numFmtId="3" fontId="0" fillId="0" borderId="11" xfId="0" applyNumberFormat="1" applyFont="1" applyFill="1" applyBorder="1" applyAlignment="1" applyProtection="1" quotePrefix="1">
      <alignment horizontal="right" vertical="center"/>
      <protection/>
    </xf>
    <xf numFmtId="3" fontId="16" fillId="0" borderId="12" xfId="0" applyNumberFormat="1" applyFont="1" applyFill="1" applyBorder="1" applyAlignment="1" applyProtection="1">
      <alignment horizontal="left" vertical="center"/>
      <protection/>
    </xf>
    <xf numFmtId="0" fontId="6" fillId="0" borderId="12" xfId="0" applyFont="1" applyFill="1" applyBorder="1" applyAlignment="1" applyProtection="1">
      <alignment vertical="center"/>
      <protection/>
    </xf>
    <xf numFmtId="3" fontId="0" fillId="0" borderId="0" xfId="0" applyNumberFormat="1" applyFont="1" applyFill="1" applyBorder="1" applyAlignment="1" applyProtection="1">
      <alignment horizontal="center" vertical="center"/>
      <protection/>
    </xf>
    <xf numFmtId="0" fontId="1" fillId="0" borderId="12"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3" fontId="17" fillId="0" borderId="0" xfId="0" applyNumberFormat="1" applyFont="1" applyFill="1" applyBorder="1" applyAlignment="1" applyProtection="1">
      <alignment horizontal="left" vertical="center"/>
      <protection/>
    </xf>
    <xf numFmtId="3" fontId="0" fillId="0" borderId="14" xfId="0" applyNumberFormat="1" applyFont="1" applyFill="1" applyBorder="1" applyAlignment="1" applyProtection="1">
      <alignment horizontal="right" vertical="center"/>
      <protection/>
    </xf>
    <xf numFmtId="0" fontId="13" fillId="0" borderId="0" xfId="0" applyFont="1" applyFill="1" applyBorder="1" applyAlignment="1" applyProtection="1">
      <alignment vertical="center"/>
      <protection/>
    </xf>
    <xf numFmtId="0" fontId="1" fillId="0" borderId="0" xfId="0" applyFont="1" applyFill="1" applyBorder="1" applyAlignment="1" applyProtection="1" quotePrefix="1">
      <alignment horizontal="left" vertical="center"/>
      <protection/>
    </xf>
    <xf numFmtId="3" fontId="1" fillId="0" borderId="11" xfId="42" applyNumberFormat="1" applyFont="1" applyFill="1" applyBorder="1" applyAlignment="1" applyProtection="1">
      <alignment vertical="center"/>
      <protection/>
    </xf>
    <xf numFmtId="3" fontId="16" fillId="0" borderId="12" xfId="0" applyNumberFormat="1" applyFont="1" applyBorder="1" applyAlignment="1" applyProtection="1">
      <alignment horizontal="left" vertical="center"/>
      <protection/>
    </xf>
    <xf numFmtId="0" fontId="1" fillId="0" borderId="0" xfId="0" applyFont="1" applyFill="1" applyBorder="1" applyAlignment="1" applyProtection="1" quotePrefix="1">
      <alignment vertical="center"/>
      <protection/>
    </xf>
    <xf numFmtId="0" fontId="11" fillId="0" borderId="0"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6" fillId="0" borderId="12" xfId="0" applyFont="1" applyBorder="1" applyAlignment="1" applyProtection="1">
      <alignment vertical="center"/>
      <protection/>
    </xf>
    <xf numFmtId="0" fontId="6" fillId="0" borderId="0" xfId="0" applyFont="1" applyBorder="1" applyAlignment="1" applyProtection="1">
      <alignment horizontal="left" vertical="center"/>
      <protection/>
    </xf>
    <xf numFmtId="0" fontId="18" fillId="0" borderId="0" xfId="0" applyFont="1" applyBorder="1" applyAlignment="1" applyProtection="1">
      <alignment horizontal="center" vertical="center"/>
      <protection/>
    </xf>
    <xf numFmtId="0" fontId="0" fillId="0" borderId="0" xfId="0" applyFont="1" applyBorder="1" applyAlignment="1" applyProtection="1" quotePrefix="1">
      <alignment vertical="center"/>
      <protection/>
    </xf>
    <xf numFmtId="0" fontId="10" fillId="0" borderId="13" xfId="0" applyFont="1" applyFill="1" applyBorder="1" applyAlignment="1" applyProtection="1">
      <alignment vertical="center"/>
      <protection/>
    </xf>
    <xf numFmtId="0" fontId="1" fillId="0" borderId="0" xfId="0" applyFont="1" applyFill="1" applyBorder="1" applyAlignment="1" applyProtection="1">
      <alignment horizontal="left" vertical="center"/>
      <protection/>
    </xf>
    <xf numFmtId="0" fontId="19" fillId="0" borderId="0" xfId="0" applyFont="1" applyFill="1" applyBorder="1" applyAlignment="1" applyProtection="1">
      <alignment horizontal="center" vertical="center"/>
      <protection/>
    </xf>
    <xf numFmtId="4" fontId="7" fillId="0" borderId="0" xfId="0" applyNumberFormat="1" applyFont="1" applyFill="1" applyBorder="1" applyAlignment="1" applyProtection="1">
      <alignment vertical="center"/>
      <protection/>
    </xf>
    <xf numFmtId="4" fontId="0" fillId="0" borderId="11" xfId="0" applyNumberFormat="1" applyFont="1" applyFill="1" applyBorder="1" applyAlignment="1" applyProtection="1">
      <alignment vertical="center"/>
      <protection/>
    </xf>
    <xf numFmtId="0" fontId="5" fillId="0" borderId="0" xfId="0" applyFont="1" applyBorder="1" applyAlignment="1" applyProtection="1">
      <alignment horizontal="center" vertical="center"/>
      <protection/>
    </xf>
    <xf numFmtId="0" fontId="10" fillId="0" borderId="0" xfId="0" applyFont="1" applyBorder="1" applyAlignment="1" applyProtection="1">
      <alignment vertical="center"/>
      <protection/>
    </xf>
    <xf numFmtId="0" fontId="20" fillId="0" borderId="0" xfId="0"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20" fillId="0" borderId="0" xfId="0" applyFont="1" applyFill="1" applyBorder="1" applyAlignment="1" applyProtection="1" quotePrefix="1">
      <alignment horizontal="right" vertical="center"/>
      <protection/>
    </xf>
    <xf numFmtId="0" fontId="21" fillId="0" borderId="12" xfId="0" applyFont="1" applyBorder="1" applyAlignment="1" applyProtection="1">
      <alignment vertical="center"/>
      <protection/>
    </xf>
    <xf numFmtId="0" fontId="4" fillId="0" borderId="12" xfId="0" applyFont="1" applyBorder="1" applyAlignment="1" applyProtection="1">
      <alignment vertical="center"/>
      <protection/>
    </xf>
    <xf numFmtId="172" fontId="4" fillId="0" borderId="10" xfId="0" applyNumberFormat="1" applyFont="1" applyFill="1" applyBorder="1" applyAlignment="1" applyProtection="1">
      <alignment horizontal="center" vertical="center"/>
      <protection/>
    </xf>
    <xf numFmtId="3" fontId="4" fillId="0" borderId="11" xfId="0" applyNumberFormat="1" applyFont="1" applyFill="1" applyBorder="1" applyAlignment="1" applyProtection="1">
      <alignment vertical="center"/>
      <protection/>
    </xf>
    <xf numFmtId="3" fontId="6" fillId="0" borderId="0" xfId="0" applyNumberFormat="1" applyFont="1" applyFill="1" applyAlignment="1" applyProtection="1">
      <alignment vertical="center"/>
      <protection/>
    </xf>
    <xf numFmtId="3" fontId="6" fillId="0" borderId="0" xfId="0" applyNumberFormat="1" applyFont="1" applyAlignment="1" applyProtection="1">
      <alignment vertical="center"/>
      <protection/>
    </xf>
    <xf numFmtId="3" fontId="14" fillId="0" borderId="10" xfId="0" applyNumberFormat="1" applyFont="1" applyBorder="1" applyAlignment="1" applyProtection="1">
      <alignment horizontal="center" vertical="center"/>
      <protection/>
    </xf>
    <xf numFmtId="3" fontId="22" fillId="0" borderId="10" xfId="0" applyNumberFormat="1" applyFont="1" applyBorder="1" applyAlignment="1" applyProtection="1">
      <alignment horizontal="center" vertical="center"/>
      <protection/>
    </xf>
    <xf numFmtId="0" fontId="1" fillId="0" borderId="15" xfId="0" applyFont="1" applyFill="1" applyBorder="1" applyAlignment="1" applyProtection="1">
      <alignment vertical="center"/>
      <protection/>
    </xf>
    <xf numFmtId="0" fontId="0" fillId="0" borderId="12" xfId="0" applyFont="1" applyBorder="1" applyAlignment="1" applyProtection="1">
      <alignment vertical="center"/>
      <protection/>
    </xf>
    <xf numFmtId="0" fontId="0" fillId="0" borderId="0" xfId="0" applyFont="1" applyBorder="1" applyAlignment="1" applyProtection="1" quotePrefix="1">
      <alignment horizontal="left" vertical="center"/>
      <protection/>
    </xf>
    <xf numFmtId="0" fontId="0" fillId="0" borderId="0" xfId="0" applyFont="1" applyFill="1" applyBorder="1" applyAlignment="1" applyProtection="1" quotePrefix="1">
      <alignment vertical="center"/>
      <protection/>
    </xf>
    <xf numFmtId="3" fontId="30" fillId="0" borderId="10" xfId="0" applyNumberFormat="1" applyFont="1" applyFill="1" applyBorder="1" applyAlignment="1" applyProtection="1">
      <alignment horizontal="right" vertical="center"/>
      <protection/>
    </xf>
    <xf numFmtId="3" fontId="0" fillId="0" borderId="11" xfId="0" applyNumberFormat="1" applyFont="1" applyBorder="1" applyAlignment="1" applyProtection="1">
      <alignment vertical="center"/>
      <protection/>
    </xf>
    <xf numFmtId="3" fontId="0" fillId="0" borderId="16" xfId="0" applyNumberFormat="1" applyFont="1" applyBorder="1" applyAlignment="1" applyProtection="1">
      <alignment vertical="center"/>
      <protection/>
    </xf>
    <xf numFmtId="4" fontId="0" fillId="0" borderId="16" xfId="0" applyNumberFormat="1" applyFont="1" applyBorder="1" applyAlignment="1" applyProtection="1">
      <alignment vertical="center"/>
      <protection/>
    </xf>
    <xf numFmtId="0" fontId="31" fillId="0" borderId="0" xfId="0" applyFont="1" applyFill="1" applyBorder="1" applyAlignment="1" applyProtection="1">
      <alignment vertical="center"/>
      <protection/>
    </xf>
    <xf numFmtId="0" fontId="4" fillId="0" borderId="0" xfId="0" applyFont="1" applyBorder="1" applyAlignment="1" applyProtection="1">
      <alignment horizontal="right" vertical="center"/>
      <protection/>
    </xf>
    <xf numFmtId="0" fontId="4" fillId="0" borderId="0" xfId="0" applyFont="1" applyAlignment="1" applyProtection="1">
      <alignment horizontal="right" vertical="center"/>
      <protection/>
    </xf>
    <xf numFmtId="0" fontId="4" fillId="0" borderId="0" xfId="0" applyFont="1" applyFill="1" applyBorder="1" applyAlignment="1" applyProtection="1">
      <alignment horizontal="right" vertical="center"/>
      <protection/>
    </xf>
    <xf numFmtId="4" fontId="0" fillId="0" borderId="11" xfId="0" applyNumberFormat="1" applyFont="1" applyBorder="1" applyAlignment="1" applyProtection="1">
      <alignment vertical="center"/>
      <protection/>
    </xf>
    <xf numFmtId="3" fontId="0" fillId="0" borderId="11" xfId="0" applyNumberFormat="1" applyFont="1" applyFill="1" applyBorder="1" applyAlignment="1" applyProtection="1" quotePrefix="1">
      <alignment vertical="center"/>
      <protection/>
    </xf>
    <xf numFmtId="0" fontId="29" fillId="0" borderId="14" xfId="0" applyFont="1" applyFill="1" applyBorder="1" applyAlignment="1" applyProtection="1">
      <alignment horizontal="center" vertical="center"/>
      <protection/>
    </xf>
    <xf numFmtId="3" fontId="14" fillId="0" borderId="10" xfId="0" applyNumberFormat="1" applyFont="1" applyFill="1" applyBorder="1" applyAlignment="1" applyProtection="1">
      <alignment vertical="center"/>
      <protection/>
    </xf>
    <xf numFmtId="3" fontId="0" fillId="0" borderId="17" xfId="0" applyNumberFormat="1" applyFont="1" applyFill="1" applyBorder="1" applyAlignment="1" applyProtection="1">
      <alignment vertical="center"/>
      <protection/>
    </xf>
    <xf numFmtId="0" fontId="14" fillId="0" borderId="12" xfId="0" applyFont="1" applyFill="1" applyBorder="1" applyAlignment="1" applyProtection="1">
      <alignment vertical="center"/>
      <protection/>
    </xf>
    <xf numFmtId="3" fontId="0" fillId="0" borderId="18" xfId="0" applyNumberFormat="1" applyFont="1" applyBorder="1" applyAlignment="1" applyProtection="1">
      <alignment vertical="center"/>
      <protection/>
    </xf>
    <xf numFmtId="3" fontId="0" fillId="0" borderId="19" xfId="0" applyNumberFormat="1" applyFont="1" applyBorder="1" applyAlignment="1" applyProtection="1">
      <alignment vertical="center"/>
      <protection/>
    </xf>
    <xf numFmtId="3" fontId="0" fillId="0" borderId="15" xfId="0" applyNumberFormat="1" applyFont="1" applyFill="1" applyBorder="1" applyAlignment="1" applyProtection="1">
      <alignment vertical="center"/>
      <protection/>
    </xf>
    <xf numFmtId="3" fontId="6" fillId="0" borderId="20" xfId="0" applyNumberFormat="1" applyFont="1" applyFill="1" applyBorder="1" applyAlignment="1" applyProtection="1">
      <alignment vertical="center"/>
      <protection/>
    </xf>
    <xf numFmtId="3" fontId="14" fillId="0" borderId="21" xfId="0" applyNumberFormat="1" applyFont="1" applyFill="1" applyBorder="1" applyAlignment="1" applyProtection="1">
      <alignment horizontal="center" vertical="center"/>
      <protection/>
    </xf>
    <xf numFmtId="0" fontId="1" fillId="0" borderId="0" xfId="0" applyFont="1" applyBorder="1" applyAlignment="1" applyProtection="1" quotePrefix="1">
      <alignment vertical="center"/>
      <protection/>
    </xf>
    <xf numFmtId="3" fontId="14" fillId="0" borderId="16" xfId="0" applyNumberFormat="1" applyFont="1" applyBorder="1" applyAlignment="1" applyProtection="1">
      <alignment horizontal="center" vertical="center"/>
      <protection/>
    </xf>
    <xf numFmtId="0" fontId="20" fillId="0" borderId="0" xfId="0" applyFont="1" applyAlignment="1" applyProtection="1">
      <alignment vertical="center"/>
      <protection/>
    </xf>
    <xf numFmtId="0" fontId="20" fillId="0" borderId="15" xfId="0" applyFont="1" applyBorder="1" applyAlignment="1" applyProtection="1">
      <alignment vertical="center"/>
      <protection/>
    </xf>
    <xf numFmtId="0" fontId="34" fillId="0" borderId="0" xfId="0" applyFont="1" applyFill="1" applyBorder="1" applyAlignment="1" applyProtection="1">
      <alignment vertical="center"/>
      <protection/>
    </xf>
    <xf numFmtId="0" fontId="10" fillId="0" borderId="0" xfId="0" applyFont="1" applyFill="1" applyBorder="1" applyAlignment="1" applyProtection="1">
      <alignment vertical="center"/>
      <protection/>
    </xf>
    <xf numFmtId="3" fontId="0" fillId="0" borderId="12" xfId="0" applyNumberFormat="1" applyFont="1" applyFill="1" applyBorder="1" applyAlignment="1" applyProtection="1">
      <alignment horizontal="center" vertical="center"/>
      <protection/>
    </xf>
    <xf numFmtId="3" fontId="0" fillId="0" borderId="22" xfId="0" applyNumberFormat="1" applyFont="1" applyFill="1" applyBorder="1" applyAlignment="1" applyProtection="1">
      <alignment horizontal="center" vertical="center"/>
      <protection/>
    </xf>
    <xf numFmtId="0" fontId="24" fillId="0" borderId="15" xfId="0" applyFont="1" applyFill="1" applyBorder="1" applyAlignment="1" applyProtection="1">
      <alignment vertical="center"/>
      <protection/>
    </xf>
    <xf numFmtId="0" fontId="5" fillId="0" borderId="0" xfId="0" applyFont="1" applyFill="1" applyAlignment="1" applyProtection="1">
      <alignment vertical="center"/>
      <protection/>
    </xf>
    <xf numFmtId="0" fontId="0" fillId="0" borderId="0" xfId="0" applyAlignment="1" applyProtection="1">
      <alignment/>
      <protection/>
    </xf>
    <xf numFmtId="0" fontId="5" fillId="0" borderId="0" xfId="0" applyFont="1" applyAlignment="1" applyProtection="1">
      <alignment vertical="center"/>
      <protection/>
    </xf>
    <xf numFmtId="3" fontId="28" fillId="0" borderId="17" xfId="0" applyNumberFormat="1" applyFont="1" applyFill="1" applyBorder="1" applyAlignment="1" applyProtection="1">
      <alignment vertical="center"/>
      <protection/>
    </xf>
    <xf numFmtId="0" fontId="4" fillId="0" borderId="0" xfId="0" applyFont="1" applyFill="1" applyAlignment="1" applyProtection="1">
      <alignment horizontal="center" vertical="center"/>
      <protection/>
    </xf>
    <xf numFmtId="0" fontId="4" fillId="0" borderId="0" xfId="0" applyFont="1" applyFill="1" applyBorder="1" applyAlignment="1" applyProtection="1">
      <alignment horizontal="left" vertical="center"/>
      <protection/>
    </xf>
    <xf numFmtId="0" fontId="4" fillId="0" borderId="0" xfId="0" applyFont="1" applyFill="1" applyAlignment="1" applyProtection="1">
      <alignment vertical="center"/>
      <protection/>
    </xf>
    <xf numFmtId="0" fontId="0" fillId="0" borderId="0" xfId="0" applyFont="1" applyFill="1" applyAlignment="1" applyProtection="1">
      <alignment vertical="center"/>
      <protection/>
    </xf>
    <xf numFmtId="3" fontId="0" fillId="0" borderId="19" xfId="0" applyNumberFormat="1" applyFont="1" applyFill="1" applyBorder="1" applyAlignment="1" applyProtection="1">
      <alignment vertical="center"/>
      <protection/>
    </xf>
    <xf numFmtId="0" fontId="36" fillId="0" borderId="12" xfId="0" applyFont="1" applyFill="1" applyBorder="1" applyAlignment="1" applyProtection="1">
      <alignment vertical="center"/>
      <protection/>
    </xf>
    <xf numFmtId="0" fontId="37" fillId="0" borderId="0" xfId="0" applyFont="1" applyFill="1" applyBorder="1" applyAlignment="1" applyProtection="1">
      <alignment vertical="center"/>
      <protection/>
    </xf>
    <xf numFmtId="4" fontId="0" fillId="0" borderId="16" xfId="0" applyNumberFormat="1" applyFont="1" applyFill="1" applyBorder="1" applyAlignment="1" applyProtection="1">
      <alignment horizontal="right" vertical="center"/>
      <protection/>
    </xf>
    <xf numFmtId="3" fontId="0" fillId="33" borderId="11" xfId="0" applyNumberFormat="1" applyFont="1" applyFill="1" applyBorder="1" applyAlignment="1" applyProtection="1">
      <alignment vertical="center"/>
      <protection locked="0"/>
    </xf>
    <xf numFmtId="3" fontId="0" fillId="33" borderId="16" xfId="0" applyNumberFormat="1"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3" fontId="1" fillId="0" borderId="16" xfId="0" applyNumberFormat="1" applyFont="1" applyFill="1" applyBorder="1" applyAlignment="1" applyProtection="1">
      <alignment vertical="center"/>
      <protection/>
    </xf>
    <xf numFmtId="3" fontId="0" fillId="0" borderId="16" xfId="0" applyNumberFormat="1" applyFont="1" applyFill="1" applyBorder="1" applyAlignment="1" applyProtection="1">
      <alignment vertical="center"/>
      <protection/>
    </xf>
    <xf numFmtId="4" fontId="0" fillId="9" borderId="23" xfId="0" applyNumberFormat="1" applyFont="1" applyFill="1" applyBorder="1" applyAlignment="1" applyProtection="1">
      <alignment horizontal="right" vertical="center"/>
      <protection locked="0"/>
    </xf>
    <xf numFmtId="3" fontId="4" fillId="9" borderId="17" xfId="0" applyNumberFormat="1" applyFont="1" applyFill="1" applyBorder="1" applyAlignment="1" applyProtection="1">
      <alignment vertical="center"/>
      <protection locked="0"/>
    </xf>
    <xf numFmtId="3" fontId="0" fillId="9" borderId="17" xfId="0" applyNumberFormat="1" applyFont="1" applyFill="1" applyBorder="1" applyAlignment="1" applyProtection="1">
      <alignment vertical="center"/>
      <protection locked="0"/>
    </xf>
    <xf numFmtId="3" fontId="0" fillId="9" borderId="11" xfId="0" applyNumberFormat="1" applyFont="1" applyFill="1" applyBorder="1" applyAlignment="1" applyProtection="1">
      <alignment vertical="center"/>
      <protection locked="0"/>
    </xf>
    <xf numFmtId="4" fontId="0" fillId="9" borderId="11" xfId="0" applyNumberFormat="1" applyFont="1" applyFill="1" applyBorder="1" applyAlignment="1" applyProtection="1">
      <alignment horizontal="right" vertical="center"/>
      <protection locked="0"/>
    </xf>
    <xf numFmtId="3" fontId="0" fillId="9" borderId="16" xfId="0" applyNumberFormat="1" applyFont="1" applyFill="1" applyBorder="1" applyAlignment="1" applyProtection="1">
      <alignment vertical="center"/>
      <protection locked="0"/>
    </xf>
    <xf numFmtId="3" fontId="0" fillId="9" borderId="21" xfId="0" applyNumberFormat="1" applyFont="1" applyFill="1" applyBorder="1" applyAlignment="1" applyProtection="1">
      <alignment vertical="center"/>
      <protection locked="0"/>
    </xf>
    <xf numFmtId="0" fontId="40" fillId="0" borderId="24" xfId="0" applyFont="1" applyFill="1" applyBorder="1" applyAlignment="1" applyProtection="1">
      <alignment vertical="center"/>
      <protection/>
    </xf>
    <xf numFmtId="0" fontId="1" fillId="0" borderId="12" xfId="0" applyFont="1" applyFill="1" applyBorder="1" applyAlignment="1" applyProtection="1">
      <alignment horizontal="left" vertical="center"/>
      <protection/>
    </xf>
    <xf numFmtId="0" fontId="0" fillId="0" borderId="12" xfId="0" applyFont="1" applyBorder="1" applyAlignment="1" applyProtection="1" quotePrefix="1">
      <alignment vertical="center"/>
      <protection/>
    </xf>
    <xf numFmtId="0" fontId="6" fillId="0" borderId="0" xfId="0" applyFont="1" applyBorder="1" applyAlignment="1" applyProtection="1" quotePrefix="1">
      <alignment horizontal="center" vertical="center"/>
      <protection/>
    </xf>
    <xf numFmtId="0" fontId="5" fillId="0" borderId="12" xfId="0" applyFont="1" applyBorder="1" applyAlignment="1" applyProtection="1" quotePrefix="1">
      <alignment vertical="center"/>
      <protection/>
    </xf>
    <xf numFmtId="0" fontId="15" fillId="0" borderId="0" xfId="0" applyFont="1" applyBorder="1" applyAlignment="1" applyProtection="1" quotePrefix="1">
      <alignment horizontal="center" vertical="center"/>
      <protection/>
    </xf>
    <xf numFmtId="0" fontId="5" fillId="0" borderId="12" xfId="0" applyFont="1" applyFill="1" applyBorder="1" applyAlignment="1" applyProtection="1">
      <alignment vertical="center"/>
      <protection/>
    </xf>
    <xf numFmtId="0" fontId="5" fillId="0" borderId="12" xfId="0" applyFont="1" applyBorder="1" applyAlignment="1" applyProtection="1">
      <alignment vertical="center"/>
      <protection/>
    </xf>
    <xf numFmtId="0" fontId="76" fillId="0" borderId="0" xfId="0" applyFont="1" applyFill="1" applyBorder="1" applyAlignment="1" applyProtection="1">
      <alignment vertical="center"/>
      <protection/>
    </xf>
    <xf numFmtId="0" fontId="10" fillId="0" borderId="19" xfId="0" applyFont="1" applyBorder="1" applyAlignment="1" applyProtection="1">
      <alignment vertical="center"/>
      <protection/>
    </xf>
    <xf numFmtId="0" fontId="10" fillId="0" borderId="12" xfId="0" applyFont="1" applyBorder="1" applyAlignment="1" applyProtection="1">
      <alignment vertical="center"/>
      <protection/>
    </xf>
    <xf numFmtId="0" fontId="0" fillId="0" borderId="0" xfId="0" applyFont="1" applyFill="1" applyBorder="1" applyAlignment="1" applyProtection="1">
      <alignment vertical="center"/>
      <protection/>
    </xf>
    <xf numFmtId="0" fontId="4" fillId="0" borderId="15" xfId="0" applyFont="1" applyBorder="1" applyAlignment="1" applyProtection="1">
      <alignment vertical="center"/>
      <protection/>
    </xf>
    <xf numFmtId="0" fontId="4" fillId="34" borderId="14" xfId="0" applyFont="1" applyFill="1" applyBorder="1" applyAlignment="1" applyProtection="1">
      <alignment horizontal="right" vertical="center"/>
      <protection locked="0"/>
    </xf>
    <xf numFmtId="0" fontId="4" fillId="34" borderId="11" xfId="0" applyFont="1" applyFill="1" applyBorder="1" applyAlignment="1" applyProtection="1">
      <alignment horizontal="right" vertical="center"/>
      <protection locked="0"/>
    </xf>
    <xf numFmtId="3" fontId="4" fillId="34" borderId="17" xfId="0" applyNumberFormat="1" applyFont="1" applyFill="1" applyBorder="1" applyAlignment="1" applyProtection="1">
      <alignment vertical="center"/>
      <protection locked="0"/>
    </xf>
    <xf numFmtId="3" fontId="0" fillId="34" borderId="14" xfId="0" applyNumberFormat="1" applyFont="1" applyFill="1" applyBorder="1" applyAlignment="1" applyProtection="1">
      <alignment vertical="center"/>
      <protection locked="0"/>
    </xf>
    <xf numFmtId="3" fontId="0" fillId="34" borderId="11" xfId="0" applyNumberFormat="1" applyFont="1" applyFill="1" applyBorder="1" applyAlignment="1" applyProtection="1">
      <alignment vertical="center"/>
      <protection locked="0"/>
    </xf>
    <xf numFmtId="3" fontId="0" fillId="34" borderId="17" xfId="0" applyNumberFormat="1" applyFont="1" applyFill="1" applyBorder="1" applyAlignment="1" applyProtection="1">
      <alignment vertical="center"/>
      <protection locked="0"/>
    </xf>
    <xf numFmtId="3" fontId="0" fillId="35" borderId="11" xfId="0" applyNumberFormat="1" applyFont="1" applyFill="1" applyBorder="1" applyAlignment="1" applyProtection="1">
      <alignment vertical="center"/>
      <protection/>
    </xf>
    <xf numFmtId="0" fontId="4" fillId="0" borderId="15" xfId="0" applyFont="1" applyBorder="1" applyAlignment="1" applyProtection="1" quotePrefix="1">
      <alignment vertical="center"/>
      <protection/>
    </xf>
    <xf numFmtId="0" fontId="4" fillId="0" borderId="15" xfId="0" applyFont="1" applyFill="1" applyBorder="1" applyAlignment="1" applyProtection="1">
      <alignment vertical="center"/>
      <protection/>
    </xf>
    <xf numFmtId="3" fontId="14" fillId="0" borderId="25" xfId="0" applyNumberFormat="1" applyFont="1" applyBorder="1" applyAlignment="1" applyProtection="1">
      <alignment horizontal="center" vertical="center"/>
      <protection/>
    </xf>
    <xf numFmtId="0" fontId="12" fillId="0" borderId="16" xfId="0" applyFont="1" applyBorder="1" applyAlignment="1" applyProtection="1">
      <alignment horizontal="left"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right" vertical="center"/>
      <protection/>
    </xf>
    <xf numFmtId="0" fontId="0" fillId="36" borderId="11" xfId="0" applyFont="1" applyFill="1" applyBorder="1" applyAlignment="1" applyProtection="1">
      <alignment vertical="center"/>
      <protection/>
    </xf>
    <xf numFmtId="0" fontId="35" fillId="0" borderId="12" xfId="0" applyFont="1" applyBorder="1" applyAlignment="1" applyProtection="1">
      <alignment horizontal="center" vertical="center"/>
      <protection/>
    </xf>
    <xf numFmtId="0" fontId="35" fillId="0" borderId="0" xfId="0" applyFont="1" applyBorder="1" applyAlignment="1" applyProtection="1">
      <alignment horizontal="center" vertical="center"/>
      <protection/>
    </xf>
    <xf numFmtId="0" fontId="39" fillId="37" borderId="14" xfId="0" applyFont="1" applyFill="1" applyBorder="1" applyAlignment="1" applyProtection="1">
      <alignment horizontal="center" vertical="center"/>
      <protection/>
    </xf>
    <xf numFmtId="0" fontId="39" fillId="37" borderId="24" xfId="0" applyFont="1" applyFill="1" applyBorder="1" applyAlignment="1" applyProtection="1">
      <alignment horizontal="center" vertical="center"/>
      <protection/>
    </xf>
    <xf numFmtId="0" fontId="39" fillId="37" borderId="17" xfId="0" applyFont="1" applyFill="1" applyBorder="1" applyAlignment="1" applyProtection="1">
      <alignment horizontal="center" vertical="center"/>
      <protection/>
    </xf>
    <xf numFmtId="0" fontId="5" fillId="0" borderId="12"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10" fillId="0" borderId="12" xfId="0" applyFont="1" applyFill="1" applyBorder="1" applyAlignment="1" applyProtection="1">
      <alignment horizontal="center"/>
      <protection/>
    </xf>
    <xf numFmtId="0" fontId="10" fillId="0" borderId="0" xfId="0" applyFont="1" applyFill="1" applyBorder="1" applyAlignment="1" applyProtection="1">
      <alignment horizontal="center"/>
      <protection/>
    </xf>
    <xf numFmtId="0" fontId="8" fillId="0" borderId="12"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3" fillId="34" borderId="0" xfId="0" applyFont="1" applyFill="1" applyBorder="1" applyAlignment="1" applyProtection="1">
      <alignment vertical="center"/>
      <protection locked="0"/>
    </xf>
    <xf numFmtId="0" fontId="0" fillId="34" borderId="10" xfId="0" applyFill="1" applyBorder="1" applyAlignment="1" applyProtection="1">
      <alignment vertical="center"/>
      <protection locked="0"/>
    </xf>
    <xf numFmtId="0" fontId="38" fillId="37" borderId="14" xfId="0" applyFont="1" applyFill="1" applyBorder="1" applyAlignment="1" applyProtection="1">
      <alignment horizontal="center" vertical="center"/>
      <protection/>
    </xf>
    <xf numFmtId="0" fontId="38" fillId="37" borderId="24" xfId="0" applyFont="1" applyFill="1" applyBorder="1" applyAlignment="1" applyProtection="1">
      <alignment horizontal="center" vertical="center"/>
      <protection/>
    </xf>
    <xf numFmtId="0" fontId="38" fillId="37" borderId="17" xfId="0" applyFont="1" applyFill="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50"/>
  <sheetViews>
    <sheetView tabSelected="1" zoomScalePageLayoutView="0" workbookViewId="0" topLeftCell="A1">
      <selection activeCell="A1" sqref="A1"/>
    </sheetView>
  </sheetViews>
  <sheetFormatPr defaultColWidth="9.140625" defaultRowHeight="12.75"/>
  <cols>
    <col min="1" max="1" width="11.28125" style="11" customWidth="1"/>
    <col min="2" max="3" width="12.8515625" style="11" customWidth="1"/>
    <col min="4" max="4" width="10.28125" style="11" customWidth="1"/>
    <col min="5" max="5" width="14.421875" style="11" customWidth="1"/>
    <col min="6" max="6" width="2.28125" style="11" customWidth="1"/>
    <col min="7" max="7" width="3.00390625" style="11" customWidth="1"/>
    <col min="8" max="8" width="47.140625" style="34" customWidth="1"/>
    <col min="9" max="9" width="12.421875" style="75" customWidth="1"/>
    <col min="10" max="10" width="13.421875" style="76" customWidth="1"/>
    <col min="11" max="16384" width="9.140625" style="11" customWidth="1"/>
  </cols>
  <sheetData>
    <row r="1" spans="1:10" ht="15" customHeight="1">
      <c r="A1" s="136" t="s">
        <v>0</v>
      </c>
      <c r="B1" s="173" t="s">
        <v>59</v>
      </c>
      <c r="C1" s="174"/>
      <c r="D1" s="144" t="s">
        <v>117</v>
      </c>
      <c r="E1" s="147"/>
      <c r="H1" s="164" t="s">
        <v>119</v>
      </c>
      <c r="I1" s="165"/>
      <c r="J1" s="166"/>
    </row>
    <row r="2" spans="1:10" ht="12" customHeight="1">
      <c r="A2" s="175"/>
      <c r="B2" s="176"/>
      <c r="C2" s="176"/>
      <c r="D2" s="176"/>
      <c r="E2" s="177"/>
      <c r="F2" s="8"/>
      <c r="G2" s="81" t="s">
        <v>1</v>
      </c>
      <c r="H2" s="2" t="s">
        <v>101</v>
      </c>
      <c r="I2" s="10" t="s">
        <v>2</v>
      </c>
      <c r="J2" s="84">
        <f>IF(E8&gt;0,MAX(E3,0),"")</f>
      </c>
    </row>
    <row r="3" spans="1:10" ht="12.75" customHeight="1">
      <c r="A3" s="5" t="s">
        <v>80</v>
      </c>
      <c r="B3" s="2"/>
      <c r="C3" s="6"/>
      <c r="D3" s="7" t="s">
        <v>3</v>
      </c>
      <c r="E3" s="126">
        <f>IF(E8&gt;0,E5+E6+E7+E8+E9+E10-E11-E13-E14-E15-E16,"")</f>
      </c>
      <c r="F3" s="8"/>
      <c r="G3" s="81" t="s">
        <v>4</v>
      </c>
      <c r="H3" s="87" t="s">
        <v>102</v>
      </c>
      <c r="I3" s="10" t="s">
        <v>2</v>
      </c>
      <c r="J3" s="85">
        <f>E19</f>
        <v>0</v>
      </c>
    </row>
    <row r="4" spans="1:10" ht="13.5" customHeight="1">
      <c r="A4" s="169" t="s">
        <v>81</v>
      </c>
      <c r="B4" s="170"/>
      <c r="C4" s="170"/>
      <c r="D4" s="170"/>
      <c r="E4" s="170"/>
      <c r="F4" s="107"/>
      <c r="G4" s="81" t="s">
        <v>5</v>
      </c>
      <c r="H4" s="2" t="s">
        <v>103</v>
      </c>
      <c r="I4" s="10" t="s">
        <v>6</v>
      </c>
      <c r="J4" s="86">
        <f>IF(E8&gt;0,ROUND((J2/J3),2),"")</f>
      </c>
    </row>
    <row r="5" spans="1:10" ht="12" customHeight="1" thickBot="1">
      <c r="A5" s="13" t="s">
        <v>82</v>
      </c>
      <c r="B5" s="2"/>
      <c r="C5" s="6"/>
      <c r="D5" s="7" t="s">
        <v>7</v>
      </c>
      <c r="E5" s="123"/>
      <c r="F5" s="8"/>
      <c r="G5" s="81" t="s">
        <v>8</v>
      </c>
      <c r="H5" s="146" t="s">
        <v>125</v>
      </c>
      <c r="I5" s="14" t="s">
        <v>56</v>
      </c>
      <c r="J5" s="86">
        <f>IF(E8&gt;0,MAX(I6,I6+I7-I8),"")</f>
      </c>
    </row>
    <row r="6" spans="1:10" ht="12" customHeight="1" thickBot="1">
      <c r="A6" s="13" t="s">
        <v>83</v>
      </c>
      <c r="B6" s="2"/>
      <c r="C6" s="6"/>
      <c r="D6" s="7" t="s">
        <v>7</v>
      </c>
      <c r="E6" s="123"/>
      <c r="F6" s="8"/>
      <c r="G6" s="8"/>
      <c r="H6" s="2" t="s">
        <v>78</v>
      </c>
      <c r="I6" s="128">
        <v>200</v>
      </c>
      <c r="J6" s="114"/>
    </row>
    <row r="7" spans="1:12" ht="12" customHeight="1">
      <c r="A7" s="137" t="s">
        <v>84</v>
      </c>
      <c r="B7" s="25"/>
      <c r="C7" s="25"/>
      <c r="D7" s="138" t="s">
        <v>7</v>
      </c>
      <c r="E7" s="125"/>
      <c r="F7" s="17"/>
      <c r="G7" s="8"/>
      <c r="H7" s="146" t="s">
        <v>126</v>
      </c>
      <c r="I7" s="122">
        <f>IF(E8&gt;0,MAX(0,ROUND(((9000-(J4+I6))-I8),2)),"")</f>
      </c>
      <c r="J7" s="97"/>
      <c r="L7" s="11" t="s">
        <v>56</v>
      </c>
    </row>
    <row r="8" spans="1:10" ht="12" customHeight="1">
      <c r="A8" s="13" t="s">
        <v>85</v>
      </c>
      <c r="B8" s="15"/>
      <c r="C8" s="16"/>
      <c r="D8" s="7" t="s">
        <v>7</v>
      </c>
      <c r="E8" s="123"/>
      <c r="F8" s="8"/>
      <c r="G8" s="8"/>
      <c r="H8" s="2" t="s">
        <v>68</v>
      </c>
      <c r="I8" s="132"/>
      <c r="J8" s="98"/>
    </row>
    <row r="9" spans="1:10" ht="12" customHeight="1">
      <c r="A9" s="13" t="s">
        <v>86</v>
      </c>
      <c r="B9" s="15"/>
      <c r="C9" s="16"/>
      <c r="D9" s="7" t="s">
        <v>7</v>
      </c>
      <c r="E9" s="123"/>
      <c r="F9" s="8"/>
      <c r="G9" s="81" t="s">
        <v>9</v>
      </c>
      <c r="H9" s="2" t="s">
        <v>104</v>
      </c>
      <c r="I9" s="18"/>
      <c r="J9" s="91">
        <f>IF(E8&gt;0,J4+J5,"")</f>
      </c>
    </row>
    <row r="10" spans="1:10" ht="12" customHeight="1">
      <c r="A10" s="13" t="s">
        <v>87</v>
      </c>
      <c r="B10" s="15"/>
      <c r="C10" s="16"/>
      <c r="D10" s="7" t="s">
        <v>7</v>
      </c>
      <c r="E10" s="123"/>
      <c r="F10" s="8"/>
      <c r="G10" s="81" t="s">
        <v>10</v>
      </c>
      <c r="H10" s="146" t="s">
        <v>118</v>
      </c>
      <c r="I10" s="10" t="s">
        <v>2</v>
      </c>
      <c r="J10" s="92">
        <f>E26</f>
        <v>0</v>
      </c>
    </row>
    <row r="11" spans="1:10" ht="13.5" customHeight="1">
      <c r="A11" s="13" t="s">
        <v>88</v>
      </c>
      <c r="B11" s="15"/>
      <c r="C11" s="16"/>
      <c r="D11" s="19" t="s">
        <v>11</v>
      </c>
      <c r="E11" s="123"/>
      <c r="F11" s="8"/>
      <c r="G11" s="81" t="s">
        <v>12</v>
      </c>
      <c r="H11" s="146" t="s">
        <v>127</v>
      </c>
      <c r="I11" s="10" t="s">
        <v>13</v>
      </c>
      <c r="J11" s="23" t="e">
        <f>IF(AND(E8&gt;0,D30&gt;0,(J9*J10)&lt;E3),E3,ROUND((J9*J10),0))</f>
        <v>#VALUE!</v>
      </c>
    </row>
    <row r="12" spans="1:9" ht="12" customHeight="1">
      <c r="A12" s="120" t="s">
        <v>89</v>
      </c>
      <c r="B12" s="20"/>
      <c r="C12" s="21"/>
      <c r="D12" s="20"/>
      <c r="E12" s="110"/>
      <c r="F12" s="8"/>
      <c r="G12" s="89" t="s">
        <v>15</v>
      </c>
      <c r="H12" s="117" t="s">
        <v>105</v>
      </c>
      <c r="I12" s="23" t="e">
        <f>J9*J10</f>
        <v>#VALUE!</v>
      </c>
    </row>
    <row r="13" spans="1:9" ht="12" customHeight="1">
      <c r="A13" s="139" t="s">
        <v>93</v>
      </c>
      <c r="B13" s="25"/>
      <c r="C13" s="25"/>
      <c r="D13" s="140" t="s">
        <v>11</v>
      </c>
      <c r="E13" s="123"/>
      <c r="F13" s="8"/>
      <c r="G13" s="89" t="s">
        <v>16</v>
      </c>
      <c r="H13" s="117" t="s">
        <v>79</v>
      </c>
      <c r="I13" s="127" t="e">
        <f>IF(AND(E3&gt;0,E31&gt;0,(J9*J10)&lt;E3),E3-I12,0)</f>
        <v>#VALUE!</v>
      </c>
    </row>
    <row r="14" spans="1:10" ht="12" customHeight="1">
      <c r="A14" s="141" t="s">
        <v>94</v>
      </c>
      <c r="B14" s="15"/>
      <c r="C14" s="15"/>
      <c r="D14" s="19" t="s">
        <v>11</v>
      </c>
      <c r="E14" s="124"/>
      <c r="F14" s="8"/>
      <c r="G14" s="81" t="s">
        <v>14</v>
      </c>
      <c r="H14" s="146" t="s">
        <v>124</v>
      </c>
      <c r="I14" s="10" t="s">
        <v>13</v>
      </c>
      <c r="J14" s="84">
        <f>IF(E8&gt;0,I16+I17+I18+I19+I20,"")</f>
      </c>
    </row>
    <row r="15" spans="1:10" ht="12" customHeight="1">
      <c r="A15" s="141" t="s">
        <v>95</v>
      </c>
      <c r="B15" s="15"/>
      <c r="C15" s="15"/>
      <c r="D15" s="19" t="s">
        <v>11</v>
      </c>
      <c r="E15" s="124"/>
      <c r="F15" s="8"/>
      <c r="G15" s="8"/>
      <c r="H15" s="2" t="s">
        <v>106</v>
      </c>
      <c r="I15" s="152"/>
      <c r="J15" s="111"/>
    </row>
    <row r="16" spans="1:13" ht="13.5" customHeight="1">
      <c r="A16" s="141" t="s">
        <v>96</v>
      </c>
      <c r="B16" s="15"/>
      <c r="C16" s="15"/>
      <c r="D16" s="24" t="s">
        <v>11</v>
      </c>
      <c r="E16" s="124"/>
      <c r="F16" s="25"/>
      <c r="G16" s="88" t="s">
        <v>15</v>
      </c>
      <c r="H16" s="2" t="s">
        <v>73</v>
      </c>
      <c r="I16" s="154">
        <f>IF(E8&gt;0,ROUND((1*I15),0),"")</f>
      </c>
      <c r="J16" s="111"/>
      <c r="M16" s="11" t="s">
        <v>56</v>
      </c>
    </row>
    <row r="17" spans="1:10" ht="13.5" customHeight="1">
      <c r="A17" s="171" t="s">
        <v>69</v>
      </c>
      <c r="B17" s="172"/>
      <c r="C17" s="172"/>
      <c r="D17" s="172"/>
      <c r="E17" s="172"/>
      <c r="F17" s="2"/>
      <c r="G17" s="88" t="s">
        <v>16</v>
      </c>
      <c r="H17" s="2" t="s">
        <v>17</v>
      </c>
      <c r="I17" s="131"/>
      <c r="J17" s="111"/>
    </row>
    <row r="18" spans="1:10" ht="13.5" customHeight="1">
      <c r="A18" s="167" t="s">
        <v>72</v>
      </c>
      <c r="B18" s="168"/>
      <c r="C18" s="168"/>
      <c r="D18" s="168"/>
      <c r="E18" s="25"/>
      <c r="F18" s="8"/>
      <c r="G18" s="88" t="s">
        <v>18</v>
      </c>
      <c r="H18" s="2" t="s">
        <v>19</v>
      </c>
      <c r="I18" s="133"/>
      <c r="J18" s="111"/>
    </row>
    <row r="19" spans="1:10" ht="12" customHeight="1">
      <c r="A19" s="28" t="s">
        <v>90</v>
      </c>
      <c r="B19" s="29"/>
      <c r="C19" s="30"/>
      <c r="D19" s="8"/>
      <c r="E19" s="31">
        <f>ROUND(((B24+C24+D24)/3),0)</f>
        <v>0</v>
      </c>
      <c r="F19" s="32"/>
      <c r="G19" s="88" t="s">
        <v>20</v>
      </c>
      <c r="H19" s="2" t="s">
        <v>107</v>
      </c>
      <c r="I19" s="133"/>
      <c r="J19" s="111" t="s">
        <v>56</v>
      </c>
    </row>
    <row r="20" spans="1:12" s="34" customFormat="1" ht="12" customHeight="1">
      <c r="A20" s="13"/>
      <c r="B20" s="22">
        <v>2006</v>
      </c>
      <c r="C20" s="79">
        <v>2007</v>
      </c>
      <c r="D20" s="22">
        <v>2008</v>
      </c>
      <c r="E20" s="33"/>
      <c r="F20" s="2"/>
      <c r="G20" s="88" t="s">
        <v>21</v>
      </c>
      <c r="H20" s="2" t="s">
        <v>108</v>
      </c>
      <c r="I20" s="131"/>
      <c r="J20" s="113"/>
      <c r="L20" s="11"/>
    </row>
    <row r="21" spans="1:10" s="34" customFormat="1" ht="12" customHeight="1">
      <c r="A21" s="35" t="s">
        <v>23</v>
      </c>
      <c r="B21" s="148"/>
      <c r="C21" s="149"/>
      <c r="D21" s="150"/>
      <c r="E21" s="36" t="s">
        <v>56</v>
      </c>
      <c r="F21" s="2"/>
      <c r="G21" s="39" t="s">
        <v>22</v>
      </c>
      <c r="H21" s="2" t="s">
        <v>109</v>
      </c>
      <c r="I21" s="37"/>
      <c r="J21" s="23">
        <f>IF(E8&gt;0,J11+J14,"")</f>
      </c>
    </row>
    <row r="22" spans="1:10" s="34" customFormat="1" ht="12.75" customHeight="1">
      <c r="A22" s="13" t="s">
        <v>67</v>
      </c>
      <c r="B22" s="38">
        <f>IF(D8&gt;0,ROUND((0.4*B21),0),"")</f>
        <v>0</v>
      </c>
      <c r="C22" s="38">
        <f>ROUND((0.4*C21),0)</f>
        <v>0</v>
      </c>
      <c r="D22" s="23">
        <f>ROUND((0.4*D21),0)</f>
        <v>0</v>
      </c>
      <c r="E22" s="36" t="s">
        <v>56</v>
      </c>
      <c r="F22" s="2"/>
      <c r="G22" s="82" t="s">
        <v>24</v>
      </c>
      <c r="H22" s="146" t="s">
        <v>123</v>
      </c>
      <c r="I22" s="18"/>
      <c r="J22" s="23">
        <f>IF(E8&gt;0,SUM(I23:I26),"")</f>
      </c>
    </row>
    <row r="23" spans="1:10" s="34" customFormat="1" ht="12" customHeight="1">
      <c r="A23" s="40" t="s">
        <v>70</v>
      </c>
      <c r="B23" s="151"/>
      <c r="C23" s="152"/>
      <c r="D23" s="153"/>
      <c r="E23" s="36" t="s">
        <v>56</v>
      </c>
      <c r="F23" s="2"/>
      <c r="G23" s="90" t="s">
        <v>15</v>
      </c>
      <c r="H23" s="2" t="s">
        <v>110</v>
      </c>
      <c r="I23" s="131"/>
      <c r="J23" s="41"/>
    </row>
    <row r="24" spans="1:10" s="34" customFormat="1" ht="12" customHeight="1">
      <c r="A24" s="108" t="s">
        <v>71</v>
      </c>
      <c r="B24" s="42">
        <f>B22+B23</f>
        <v>0</v>
      </c>
      <c r="C24" s="42">
        <f>C22+C23</f>
        <v>0</v>
      </c>
      <c r="D24" s="42">
        <f>D22+D23</f>
        <v>0</v>
      </c>
      <c r="E24" s="36" t="s">
        <v>56</v>
      </c>
      <c r="F24" s="2"/>
      <c r="G24" s="90" t="s">
        <v>16</v>
      </c>
      <c r="H24" s="2" t="s">
        <v>111</v>
      </c>
      <c r="I24" s="23">
        <f>IF(E19=E26,"",E33)</f>
      </c>
      <c r="J24" s="43"/>
    </row>
    <row r="25" spans="1:9" s="34" customFormat="1" ht="12" customHeight="1">
      <c r="A25" s="44"/>
      <c r="B25" s="2"/>
      <c r="C25" s="45"/>
      <c r="D25" s="2"/>
      <c r="E25" s="2"/>
      <c r="F25" s="2"/>
      <c r="G25" s="90" t="s">
        <v>18</v>
      </c>
      <c r="H25" s="2" t="s">
        <v>75</v>
      </c>
      <c r="I25" s="23"/>
    </row>
    <row r="26" spans="1:10" s="34" customFormat="1" ht="11.25" customHeight="1">
      <c r="A26" s="46" t="s">
        <v>91</v>
      </c>
      <c r="B26" s="2"/>
      <c r="C26" s="6"/>
      <c r="D26" s="2"/>
      <c r="E26" s="31">
        <f>ROUND(((B31+C31+D31)/3),0)</f>
        <v>0</v>
      </c>
      <c r="F26" s="47"/>
      <c r="G26" s="160" t="s">
        <v>20</v>
      </c>
      <c r="H26" s="159" t="s">
        <v>122</v>
      </c>
      <c r="I26" s="161"/>
      <c r="J26" s="159"/>
    </row>
    <row r="27" spans="1:10" s="34" customFormat="1" ht="12" customHeight="1">
      <c r="A27" s="13"/>
      <c r="B27" s="22">
        <v>2007</v>
      </c>
      <c r="C27" s="79">
        <v>2008</v>
      </c>
      <c r="D27" s="22">
        <v>2009</v>
      </c>
      <c r="E27" s="48"/>
      <c r="F27" s="2"/>
      <c r="G27" s="39" t="s">
        <v>25</v>
      </c>
      <c r="H27" s="2" t="s">
        <v>112</v>
      </c>
      <c r="I27" s="18"/>
      <c r="J27" s="23">
        <f>IF(E8&gt;0,MAX((J21+J22),0),"")</f>
      </c>
    </row>
    <row r="28" spans="1:10" s="34" customFormat="1" ht="12" customHeight="1">
      <c r="A28" s="35" t="s">
        <v>23</v>
      </c>
      <c r="B28" s="38">
        <f aca="true" t="shared" si="0" ref="B28:C31">C21</f>
        <v>0</v>
      </c>
      <c r="C28" s="23">
        <f t="shared" si="0"/>
        <v>0</v>
      </c>
      <c r="D28" s="129"/>
      <c r="E28" s="36" t="s">
        <v>56</v>
      </c>
      <c r="F28" s="2"/>
      <c r="G28" s="39" t="s">
        <v>26</v>
      </c>
      <c r="H28" s="118" t="s">
        <v>77</v>
      </c>
      <c r="I28" s="18"/>
      <c r="J28" s="154">
        <f>I29+I30</f>
        <v>0</v>
      </c>
    </row>
    <row r="29" spans="1:9" s="34" customFormat="1" ht="12" customHeight="1">
      <c r="A29" s="13" t="s">
        <v>67</v>
      </c>
      <c r="B29" s="49">
        <f t="shared" si="0"/>
        <v>0</v>
      </c>
      <c r="C29" s="23">
        <f t="shared" si="0"/>
        <v>0</v>
      </c>
      <c r="D29" s="95">
        <f>ROUND((0.4*D28),0)</f>
        <v>0</v>
      </c>
      <c r="E29" s="36" t="s">
        <v>56</v>
      </c>
      <c r="F29" s="2"/>
      <c r="G29" s="115" t="s">
        <v>15</v>
      </c>
      <c r="H29" s="116" t="s">
        <v>113</v>
      </c>
      <c r="I29" s="131"/>
    </row>
    <row r="30" spans="1:11" s="34" customFormat="1" ht="12" customHeight="1">
      <c r="A30" s="40" t="s">
        <v>70</v>
      </c>
      <c r="B30" s="38">
        <f t="shared" si="0"/>
        <v>0</v>
      </c>
      <c r="C30" s="23">
        <f t="shared" si="0"/>
        <v>0</v>
      </c>
      <c r="D30" s="130"/>
      <c r="E30" s="96" t="s">
        <v>56</v>
      </c>
      <c r="F30" s="2"/>
      <c r="G30" s="115" t="s">
        <v>16</v>
      </c>
      <c r="H30" s="117" t="s">
        <v>76</v>
      </c>
      <c r="I30" s="131"/>
      <c r="K30" s="20"/>
    </row>
    <row r="31" spans="1:10" s="34" customFormat="1" ht="12" customHeight="1">
      <c r="A31" s="109" t="s">
        <v>71</v>
      </c>
      <c r="B31" s="38">
        <f t="shared" si="0"/>
        <v>0</v>
      </c>
      <c r="C31" s="42">
        <f t="shared" si="0"/>
        <v>0</v>
      </c>
      <c r="D31" s="42">
        <f>D29+D30</f>
        <v>0</v>
      </c>
      <c r="E31" s="36" t="s">
        <v>56</v>
      </c>
      <c r="F31" s="2"/>
      <c r="G31" s="47"/>
      <c r="H31" s="112"/>
      <c r="I31" s="18"/>
      <c r="J31" s="119"/>
    </row>
    <row r="32" spans="1:10" ht="12" customHeight="1">
      <c r="A32" s="53">
        <f>IF(((D28&gt;D30)*AND(D30&gt;0)),"ERROR, 99 Summer FTE is larger than Fall FTE","")</f>
      </c>
      <c r="B32" s="8"/>
      <c r="C32" s="8"/>
      <c r="D32" s="8"/>
      <c r="E32" s="8"/>
      <c r="F32" s="8"/>
      <c r="G32" s="51" t="s">
        <v>27</v>
      </c>
      <c r="H32" s="22" t="s">
        <v>61</v>
      </c>
      <c r="I32" s="18"/>
      <c r="J32" s="52">
        <f>IF(E8&gt;0,MAX((J27-J28),0),"")</f>
      </c>
    </row>
    <row r="33" spans="1:10" ht="12" customHeight="1">
      <c r="A33" s="46" t="s">
        <v>30</v>
      </c>
      <c r="B33" s="55"/>
      <c r="C33" s="21"/>
      <c r="D33" s="56"/>
      <c r="E33" s="4">
        <f>IF(E38&gt;0,E38,"")</f>
      </c>
      <c r="F33" s="8"/>
      <c r="G33" s="47"/>
      <c r="H33" s="9" t="s">
        <v>62</v>
      </c>
      <c r="I33" s="18"/>
      <c r="J33" s="135">
        <f>IF(J34&gt;J32,"EXCEEDS LIMIT","")</f>
      </c>
    </row>
    <row r="34" spans="1:10" ht="12" customHeight="1">
      <c r="A34" s="57"/>
      <c r="B34" s="58"/>
      <c r="C34" s="59"/>
      <c r="D34" s="25"/>
      <c r="E34" s="25"/>
      <c r="F34" s="60"/>
      <c r="G34" s="51" t="s">
        <v>28</v>
      </c>
      <c r="H34" s="22" t="s">
        <v>58</v>
      </c>
      <c r="I34" s="93" t="s">
        <v>55</v>
      </c>
      <c r="J34" s="4">
        <f>IF(E8&gt;0,I36+I37+I38,"")</f>
      </c>
    </row>
    <row r="35" spans="1:10" ht="12" customHeight="1">
      <c r="A35" s="13" t="s">
        <v>33</v>
      </c>
      <c r="B35" s="20"/>
      <c r="C35" s="61"/>
      <c r="D35" s="18"/>
      <c r="E35" s="23">
        <f>IF(E19&gt;E26,(E19-E26),"")</f>
      </c>
      <c r="F35" s="60"/>
      <c r="G35" s="2"/>
      <c r="H35" s="3" t="s">
        <v>29</v>
      </c>
      <c r="I35" s="99"/>
      <c r="J35" s="100"/>
    </row>
    <row r="36" spans="1:10" ht="12" customHeight="1">
      <c r="A36" s="13"/>
      <c r="B36" s="25"/>
      <c r="C36" s="62" t="s">
        <v>74</v>
      </c>
      <c r="D36" s="63" t="s">
        <v>34</v>
      </c>
      <c r="E36" s="23">
        <f>IF(E19&gt;E26,ROUND((1*E35),0),"")</f>
      </c>
      <c r="F36" s="8"/>
      <c r="G36" s="90" t="s">
        <v>15</v>
      </c>
      <c r="H36" s="2" t="s">
        <v>51</v>
      </c>
      <c r="I36" s="134"/>
      <c r="J36" s="101" t="s">
        <v>64</v>
      </c>
    </row>
    <row r="37" spans="1:10" ht="12" customHeight="1">
      <c r="A37" s="12" t="s">
        <v>92</v>
      </c>
      <c r="B37" s="20"/>
      <c r="C37" s="16"/>
      <c r="D37" s="64"/>
      <c r="E37" s="65">
        <f>IF((E19&gt;E26),J9,"")</f>
      </c>
      <c r="F37" s="8"/>
      <c r="G37" s="88" t="s">
        <v>16</v>
      </c>
      <c r="H37" s="2" t="s">
        <v>31</v>
      </c>
      <c r="I37" s="131"/>
      <c r="J37" s="77" t="s">
        <v>60</v>
      </c>
    </row>
    <row r="38" spans="1:10" ht="12" customHeight="1">
      <c r="A38" s="13" t="s">
        <v>50</v>
      </c>
      <c r="B38" s="20"/>
      <c r="C38" s="6"/>
      <c r="D38" s="37"/>
      <c r="E38" s="23">
        <f>IF((E19&gt;E26),ROUND((E36*E37),0),"")</f>
      </c>
      <c r="F38" s="80"/>
      <c r="G38" s="88" t="s">
        <v>18</v>
      </c>
      <c r="H38" s="2" t="s">
        <v>32</v>
      </c>
      <c r="I38" s="131"/>
      <c r="J38" s="77" t="s">
        <v>60</v>
      </c>
    </row>
    <row r="39" spans="1:10" ht="12" customHeight="1">
      <c r="A39" s="57"/>
      <c r="B39" s="25"/>
      <c r="C39" s="25"/>
      <c r="D39" s="25"/>
      <c r="E39" s="25"/>
      <c r="F39" s="8"/>
      <c r="G39" s="60" t="s">
        <v>35</v>
      </c>
      <c r="H39" s="2" t="s">
        <v>36</v>
      </c>
      <c r="I39" s="45" t="s">
        <v>57</v>
      </c>
      <c r="J39" s="23">
        <f>IF(E8&gt;0,I40+I41+I42+I43,"")</f>
      </c>
    </row>
    <row r="40" spans="1:10" ht="12" customHeight="1">
      <c r="A40" s="46" t="s">
        <v>39</v>
      </c>
      <c r="B40" s="25"/>
      <c r="C40" s="26"/>
      <c r="D40" s="66"/>
      <c r="E40" s="4">
        <f>IF(E8&lt;&gt;"",ROUND(E43*(ROUND((J44/E45),8)),0),"")</f>
      </c>
      <c r="F40" s="25"/>
      <c r="G40" s="88" t="s">
        <v>15</v>
      </c>
      <c r="H40" s="15" t="s">
        <v>65</v>
      </c>
      <c r="I40" s="131"/>
      <c r="J40" s="78" t="str">
        <f>IF(I40="","Entry Required","")</f>
        <v>Entry Required</v>
      </c>
    </row>
    <row r="41" spans="1:10" ht="12" customHeight="1">
      <c r="A41" s="57"/>
      <c r="B41" s="67" t="s">
        <v>40</v>
      </c>
      <c r="C41" s="21"/>
      <c r="D41" s="20"/>
      <c r="E41" s="68" t="s">
        <v>41</v>
      </c>
      <c r="F41" s="25"/>
      <c r="G41" s="89" t="s">
        <v>16</v>
      </c>
      <c r="H41" s="1" t="s">
        <v>63</v>
      </c>
      <c r="I41" s="131"/>
      <c r="J41" s="77" t="s">
        <v>60</v>
      </c>
    </row>
    <row r="42" spans="1:10" ht="12" customHeight="1">
      <c r="A42" s="162" t="s">
        <v>97</v>
      </c>
      <c r="B42" s="163"/>
      <c r="C42" s="163"/>
      <c r="D42" s="106" t="str">
        <f>IF((AND(E43&lt;&gt;"",E44&gt;0,E44&gt;E43)),"","         Entry Incomplete or Incorrect")</f>
        <v>         Entry Incomplete or Incorrect</v>
      </c>
      <c r="E42" s="25"/>
      <c r="F42" s="25"/>
      <c r="G42" s="88" t="s">
        <v>18</v>
      </c>
      <c r="H42" s="2" t="s">
        <v>53</v>
      </c>
      <c r="I42" s="133"/>
      <c r="J42" s="77" t="s">
        <v>60</v>
      </c>
    </row>
    <row r="43" spans="1:10" s="34" customFormat="1" ht="12" customHeight="1">
      <c r="A43" s="12" t="s">
        <v>98</v>
      </c>
      <c r="B43" s="20"/>
      <c r="C43" s="21"/>
      <c r="D43" s="69" t="s">
        <v>45</v>
      </c>
      <c r="E43" s="131"/>
      <c r="F43" s="70" t="s">
        <v>7</v>
      </c>
      <c r="G43" s="88" t="s">
        <v>20</v>
      </c>
      <c r="H43" s="2" t="s">
        <v>54</v>
      </c>
      <c r="I43" s="131"/>
      <c r="J43" s="77" t="s">
        <v>60</v>
      </c>
    </row>
    <row r="44" spans="1:10" s="34" customFormat="1" ht="12" customHeight="1">
      <c r="A44" s="12" t="s">
        <v>99</v>
      </c>
      <c r="B44" s="20"/>
      <c r="C44" s="21"/>
      <c r="D44" s="20"/>
      <c r="E44" s="131"/>
      <c r="F44" s="70" t="s">
        <v>7</v>
      </c>
      <c r="G44" s="60" t="s">
        <v>37</v>
      </c>
      <c r="H44" s="2" t="s">
        <v>38</v>
      </c>
      <c r="I44" s="94"/>
      <c r="J44" s="23">
        <f>IF(E8&gt;0,J34+J39,"")</f>
      </c>
    </row>
    <row r="45" spans="1:10" s="34" customFormat="1" ht="11.25" customHeight="1">
      <c r="A45" s="12" t="s">
        <v>100</v>
      </c>
      <c r="B45" s="20"/>
      <c r="C45" s="21"/>
      <c r="D45" s="20"/>
      <c r="E45" s="23">
        <f>IF((AND(E43&lt;&gt;"",E44&lt;&gt;"",E44&gt;E43)),E43+E44,"")</f>
      </c>
      <c r="F45" s="70" t="s">
        <v>3</v>
      </c>
      <c r="G45" s="60" t="s">
        <v>42</v>
      </c>
      <c r="H45" s="47" t="s">
        <v>43</v>
      </c>
      <c r="I45" s="23">
        <f>E40</f>
      </c>
      <c r="J45" s="77" t="s">
        <v>60</v>
      </c>
    </row>
    <row r="46" spans="1:10" ht="12" customHeight="1">
      <c r="A46" s="71" t="s">
        <v>47</v>
      </c>
      <c r="B46" s="25"/>
      <c r="C46" s="27"/>
      <c r="D46" s="25"/>
      <c r="E46" s="25"/>
      <c r="F46" s="25"/>
      <c r="G46" s="102" t="s">
        <v>44</v>
      </c>
      <c r="H46" s="22" t="s">
        <v>114</v>
      </c>
      <c r="I46" s="23">
        <f>IF((E8&gt;0)*AND(E40&lt;&gt;""),I36-I45,"")</f>
      </c>
      <c r="J46" s="103" t="s">
        <v>60</v>
      </c>
    </row>
    <row r="47" spans="1:10" ht="16.5" customHeight="1">
      <c r="A47" s="72" t="s">
        <v>49</v>
      </c>
      <c r="B47" s="25"/>
      <c r="C47" s="27"/>
      <c r="D47" s="25"/>
      <c r="E47" s="25"/>
      <c r="F47" s="25"/>
      <c r="G47" s="121" t="s">
        <v>116</v>
      </c>
      <c r="H47" s="143"/>
      <c r="I47" s="37"/>
      <c r="J47" s="83" t="str">
        <f>IF(E45="","Enter Line 17 A&amp;B Values","")</f>
        <v>Enter Line 17 A&amp;B Values</v>
      </c>
    </row>
    <row r="48" spans="1:10" ht="11.25" customHeight="1">
      <c r="A48" s="142" t="s">
        <v>120</v>
      </c>
      <c r="B48" s="25"/>
      <c r="C48" s="25"/>
      <c r="D48" s="25"/>
      <c r="E48" s="25"/>
      <c r="F48" s="25"/>
      <c r="G48" s="54" t="s">
        <v>46</v>
      </c>
      <c r="H48" s="56" t="s">
        <v>115</v>
      </c>
      <c r="I48" s="37"/>
      <c r="J48" s="4">
        <f>IF((E8&gt;0)*AND(E40&lt;&gt;""),I37+I38+J39+I46,"")</f>
      </c>
    </row>
    <row r="49" spans="1:10" ht="11.25" customHeight="1">
      <c r="A49" s="145" t="s">
        <v>56</v>
      </c>
      <c r="B49" s="67"/>
      <c r="C49" s="67"/>
      <c r="D49" s="67"/>
      <c r="E49" s="67"/>
      <c r="F49" s="25"/>
      <c r="G49" s="20"/>
      <c r="H49" s="50" t="s">
        <v>66</v>
      </c>
      <c r="I49" s="18"/>
      <c r="J49" s="73">
        <f>IF(E44&lt;&gt;"",(J48/E44),"")</f>
      </c>
    </row>
    <row r="50" spans="1:10" s="104" customFormat="1" ht="12">
      <c r="A50" s="158" t="s">
        <v>121</v>
      </c>
      <c r="B50" s="105"/>
      <c r="C50" s="105"/>
      <c r="D50" s="105"/>
      <c r="E50" s="105"/>
      <c r="F50" s="105"/>
      <c r="G50" s="155" t="s">
        <v>48</v>
      </c>
      <c r="H50" s="156" t="s">
        <v>52</v>
      </c>
      <c r="I50" s="74">
        <f>IF(E8&gt;0,I37+I40,"")</f>
      </c>
      <c r="J50" s="157" t="s">
        <v>60</v>
      </c>
    </row>
  </sheetData>
  <sheetProtection selectLockedCells="1"/>
  <mergeCells count="7">
    <mergeCell ref="A42:C42"/>
    <mergeCell ref="H1:J1"/>
    <mergeCell ref="A18:D18"/>
    <mergeCell ref="A4:E4"/>
    <mergeCell ref="A17:E17"/>
    <mergeCell ref="B1:C1"/>
    <mergeCell ref="A2:E2"/>
  </mergeCells>
  <printOptions/>
  <pageMargins left="0.3" right="0" top="0" bottom="0.17" header="0.18" footer="0.17"/>
  <pageSetup fitToHeight="1" fitToWidth="1" horizontalDpi="300" verticalDpi="300" orientation="landscape" scale="97"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Dept of Public Instruction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Revenue Limit Executable Worksheet</dc:title>
  <dc:subject>Revenue Limits</dc:subject>
  <dc:creator>School Finance Consultant</dc:creator>
  <cp:keywords>school finance,revenue limit, revenue cap</cp:keywords>
  <dc:description>This is the executable version of the 2009-10 Revenue Limit computation.</dc:description>
  <cp:lastModifiedBy>Department of Public Instruction</cp:lastModifiedBy>
  <cp:lastPrinted>2009-07-02T16:13:48Z</cp:lastPrinted>
  <dcterms:created xsi:type="dcterms:W3CDTF">1999-03-24T13:46:58Z</dcterms:created>
  <dcterms:modified xsi:type="dcterms:W3CDTF">2009-10-20T13:42:31Z</dcterms:modified>
  <cp:category>School Finance</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2031443619</vt:i4>
  </property>
  <property fmtid="{D5CDD505-2E9C-101B-9397-08002B2CF9AE}" pid="3" name="_EmailSubject">
    <vt:lpwstr>SFS upload</vt:lpwstr>
  </property>
  <property fmtid="{D5CDD505-2E9C-101B-9397-08002B2CF9AE}" pid="4" name="_AuthorEmail">
    <vt:lpwstr>Karen.KucharzRobbe@dpi.wi.gov</vt:lpwstr>
  </property>
  <property fmtid="{D5CDD505-2E9C-101B-9397-08002B2CF9AE}" pid="5" name="_AuthorEmailDisplayName">
    <vt:lpwstr>Kucharz Robbe, Karen A.   DPI</vt:lpwstr>
  </property>
  <property fmtid="{D5CDD505-2E9C-101B-9397-08002B2CF9AE}" pid="6" name="_PreviousAdHocReviewCycleID">
    <vt:i4>-1909709607</vt:i4>
  </property>
  <property fmtid="{D5CDD505-2E9C-101B-9397-08002B2CF9AE}" pid="7" name="_ReviewingToolsShownOnce">
    <vt:lpwstr/>
  </property>
</Properties>
</file>