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45" windowWidth="5685" windowHeight="10470" tabRatio="297" activeTab="0"/>
  </bookViews>
  <sheets>
    <sheet name="11-12 Rev Lim Calc" sheetId="1" r:id="rId1"/>
  </sheets>
  <definedNames>
    <definedName name="_xlnm.Print_Area" localSheetId="0">'11-12 Rev Lim Calc'!$A$1:$P$52</definedName>
  </definedNames>
  <calcPr fullCalcOnLoad="1"/>
</workbook>
</file>

<file path=xl/comments1.xml><?xml version="1.0" encoding="utf-8"?>
<comments xmlns="http://schemas.openxmlformats.org/spreadsheetml/2006/main">
  <authors>
    <author>A satisfied Microsoft Office user</author>
    <author>State of Wisconsin</author>
    <author>Karen Kucharz</author>
    <author>Karen A. Kucharz</author>
    <author>Karen A Kucharz Robbe</author>
    <author>Department of Public Instruction</author>
    <author>Marta A. Skwarczek</author>
    <author>Robert P. Avery</author>
  </authors>
  <commentList>
    <comment ref="E3" authorId="0">
      <text>
        <r>
          <rPr>
            <b/>
            <sz val="8"/>
            <rFont val="Tahoma"/>
            <family val="2"/>
          </rPr>
          <t xml:space="preserve">Make sure this amount does not exceed (Line 9-Line 7B) of the 2010-11 </t>
        </r>
        <r>
          <rPr>
            <b/>
            <u val="single"/>
            <sz val="8"/>
            <rFont val="Tahoma"/>
            <family val="2"/>
          </rPr>
          <t>Final</t>
        </r>
        <r>
          <rPr>
            <b/>
            <sz val="8"/>
            <rFont val="Tahoma"/>
            <family val="2"/>
          </rPr>
          <t xml:space="preserve"> Revenue Limit Worksheet to be produced by DPI in May, 2011.  If it does, check the following:
1.  Did you have an aid penalty in 2010-11 for levying above the revenue limit?  If so, enter the amount of the aid reduction on the "Aid Penalty for Over Levy" line. (Enter as a positive number......the formula will subtract the number entered.)
2.  Did you have non-recurring exemptions in 2010-11 and levied to the maximum (Declining Enrollment, Line 7B Hold Harmless, Non-Recurring Referenda to Exceed, or Energy Exemption)?  If so enter the total amount levied for those exemptions on the "Levy for ALL Non-Recurring Exemptions"  line. (If you had non-recurring exemptions and did not levy to your maximum, enter the amount you actually levied for those exemptions. This second situation could get tricky, so call a finance consultant if you have questions.)
3.  Did you include the Community Service levy here in error?
4. Did you include the referendum debt Fund 39 levy here in error?
</t>
        </r>
        <r>
          <rPr>
            <sz val="8"/>
            <rFont val="Tahoma"/>
            <family val="2"/>
          </rPr>
          <t xml:space="preserve">
</t>
        </r>
      </text>
    </comment>
    <comment ref="E5" authorId="0">
      <text>
        <r>
          <rPr>
            <b/>
            <sz val="8"/>
            <rFont val="Tahoma"/>
            <family val="2"/>
          </rPr>
          <t xml:space="preserve">Enter the amount of the October General Aid certification from the prior year. </t>
        </r>
        <r>
          <rPr>
            <sz val="8"/>
            <rFont val="Tahoma"/>
            <family val="2"/>
          </rPr>
          <t xml:space="preserve"> </t>
        </r>
        <r>
          <rPr>
            <b/>
            <sz val="8"/>
            <rFont val="Tahoma"/>
            <family val="2"/>
          </rPr>
          <t>Obtain this figure from Line I-5 of the October General Aid Certification Worksheet or from Line 12A of the Revenue Limit Worksheet produced by DPI for the prior year.  
Enter the certified amount even if less aid was received due to a revenue limit penalty. October General Aid Certification Worksheets are also available on the School Finance Team Website under the "Worksheets, (DPI-Production)" button on the homepage left scanbar or at:  www.dpi.wi.gov/sfs/workdpi.html</t>
        </r>
        <r>
          <rPr>
            <sz val="8"/>
            <rFont val="Tahoma"/>
            <family val="2"/>
          </rPr>
          <t xml:space="preserve">
</t>
        </r>
      </text>
    </comment>
    <comment ref="E8" authorId="0">
      <text>
        <r>
          <rPr>
            <b/>
            <sz val="8"/>
            <rFont val="Tahoma"/>
            <family val="2"/>
          </rPr>
          <t>Enter the amount for TAX 211 010 211, actual prior year Fund 10 levy from the prior year SD-401 (Dept of Revenue Levy Certification Sheet). (Do not include amounts Chargebacks, Mobile Home Taxes or TIF Settlements.)</t>
        </r>
        <r>
          <rPr>
            <sz val="8"/>
            <rFont val="Tahoma"/>
            <family val="2"/>
          </rPr>
          <t xml:space="preserve">
</t>
        </r>
      </text>
    </comment>
    <comment ref="E9" authorId="0">
      <text>
        <r>
          <rPr>
            <b/>
            <sz val="8"/>
            <rFont val="Tahoma"/>
            <family val="2"/>
          </rPr>
          <t xml:space="preserve">Enter the amount for TAX 211 038 211, actual prior year Fund 38 levy from the prior year SD-401 (Dept of Revenue Levy Certification Sheet). </t>
        </r>
      </text>
    </comment>
    <comment ref="I8" authorId="0">
      <text>
        <r>
          <rPr>
            <b/>
            <sz val="8"/>
            <rFont val="Tahoma"/>
            <family val="2"/>
          </rPr>
          <t>Districts that participate in a CCDEB and who appear to be "low revenue" districts may need to reduce the amount of  increase available for low revenue status; however, all districts are guaranteed at least the statutory increase per pupil.</t>
        </r>
        <r>
          <rPr>
            <sz val="8"/>
            <rFont val="Tahoma"/>
            <family val="2"/>
          </rPr>
          <t xml:space="preserve">
</t>
        </r>
      </text>
    </comment>
    <comment ref="E10" authorId="0">
      <text>
        <r>
          <rPr>
            <b/>
            <sz val="8"/>
            <rFont val="Tahoma"/>
            <family val="2"/>
          </rPr>
          <t>Enter the amount for TAX 211 041 210, actual prior year Fund 41 levy from the prior year SD-401 (Dept of Revenue Levy Certification Sheet).</t>
        </r>
      </text>
    </comment>
    <comment ref="I19" authorId="0">
      <text>
        <r>
          <rPr>
            <b/>
            <sz val="8"/>
            <rFont val="Tahoma"/>
            <family val="2"/>
          </rPr>
          <t>Districts that have a referendum-approved exemption to exceed the revenue limit on a recurring basis for which 2011-2012 is the first year of the exemption, enter the full amount approved here.  
Do not enter an amount for a referenda-approved recurring exemption that began in a prior year.  That amount, to the extent the district used the referenda-approved levy authority, is already embedded in the levies included in the base revenue calculation on the left.  
If the full amount of the referendum-approved exemption was not levied, 100% carryover would be eligible for entry in Line 8A above if the district underlevied in the prior year AND did not have any non-recurring exemptions in the prior year. 
Pre-populated values are based on referenda (proposed or approved) on file with the Department.  If the value = 0 and the district has an approved recurring referenda, manually enter the amount here.
Please call a finance consultant should you have questions.</t>
        </r>
      </text>
    </comment>
    <comment ref="I22" authorId="1">
      <text>
        <r>
          <rPr>
            <b/>
            <sz val="8"/>
            <rFont val="Tahoma"/>
            <family val="2"/>
          </rPr>
          <t>School Boards are required to notify DPI within 10 days of a board resolution to go to referendum and also of the results within 10 days of the referenda.  Forms are available at: www.dpi.wi.gov/sfs/referendum.html.
Pre-populated values are based on referenda (proposed or approved) on file with the Department.  If the value = 0 and the district has an approved nonrecurring referenda, manually enter the amount here.</t>
        </r>
      </text>
    </comment>
    <comment ref="J31" authorId="1">
      <text>
        <r>
          <rPr>
            <b/>
            <sz val="8"/>
            <rFont val="Tahoma"/>
            <family val="2"/>
          </rPr>
          <t>The final revenue limit for each district is computed in May of each year.</t>
        </r>
      </text>
    </comment>
    <comment ref="D29" authorId="1">
      <text>
        <r>
          <rPr>
            <b/>
            <sz val="8"/>
            <rFont val="Tahoma"/>
            <family val="2"/>
          </rPr>
          <t>Summer School   counts 40% for revenue limits.</t>
        </r>
        <r>
          <rPr>
            <sz val="8"/>
            <rFont val="Tahoma"/>
            <family val="2"/>
          </rPr>
          <t xml:space="preserve">
</t>
        </r>
      </text>
    </comment>
    <comment ref="I35" authorId="0">
      <text>
        <r>
          <rPr>
            <b/>
            <sz val="8"/>
            <rFont val="Tahoma"/>
            <family val="2"/>
          </rPr>
          <t xml:space="preserve">Enter the amount that district would levy for Fund 10 if Src 691, Aid for Exempt Computer Property, did not exist. 
  </t>
        </r>
        <r>
          <rPr>
            <sz val="8"/>
            <rFont val="Tahoma"/>
            <family val="2"/>
          </rPr>
          <t xml:space="preserve">
</t>
        </r>
      </text>
    </comment>
    <comment ref="I37" authorId="1">
      <text>
        <r>
          <rPr>
            <b/>
            <sz val="8"/>
            <rFont val="Tahoma"/>
            <family val="2"/>
          </rPr>
          <t>Annual meeting approval is required for each year of a levy for a capital expansion fund. Contact Jerry Landmark at 608-267-9209 for additional information.</t>
        </r>
        <r>
          <rPr>
            <sz val="8"/>
            <rFont val="Tahoma"/>
            <family val="2"/>
          </rPr>
          <t xml:space="preserve">
</t>
        </r>
      </text>
    </comment>
    <comment ref="I39" authorId="0">
      <text>
        <r>
          <rPr>
            <b/>
            <sz val="8"/>
            <rFont val="Tahoma"/>
            <family val="2"/>
          </rPr>
          <t>Enter the amount of Source 210 to be levied for repayment of Non-38 debt.</t>
        </r>
        <r>
          <rPr>
            <sz val="8"/>
            <rFont val="Tahoma"/>
            <family val="2"/>
          </rPr>
          <t xml:space="preserve">
</t>
        </r>
      </text>
    </comment>
    <comment ref="I41" authorId="0">
      <text>
        <r>
          <rPr>
            <b/>
            <sz val="8"/>
            <rFont val="Tahoma"/>
            <family val="2"/>
          </rPr>
          <t xml:space="preserve">Enter the amount district will levy to repay uncollected prior year taxes.
   </t>
        </r>
        <r>
          <rPr>
            <sz val="8"/>
            <rFont val="Tahoma"/>
            <family val="2"/>
          </rPr>
          <t xml:space="preserve">
</t>
        </r>
      </text>
    </comment>
    <comment ref="I42" authorId="0">
      <text>
        <r>
          <rPr>
            <b/>
            <sz val="8"/>
            <rFont val="Tahoma"/>
            <family val="2"/>
          </rPr>
          <t xml:space="preserve">Milwaukee Public Schools:  Enter amount of Source 220 for City paid Fund 30 debt (including  Fund 38).                     
Kenosha:  Enter amount deposited to new Capital Improvement Fund. </t>
        </r>
        <r>
          <rPr>
            <sz val="8"/>
            <rFont val="Tahoma"/>
            <family val="2"/>
          </rPr>
          <t xml:space="preserve">
</t>
        </r>
      </text>
    </comment>
    <comment ref="E45" authorId="1">
      <text>
        <r>
          <rPr>
            <b/>
            <sz val="8"/>
            <rFont val="Tahoma"/>
            <family val="2"/>
          </rPr>
          <t>Districts must estimate this value until actual certification in Oct, 2011.</t>
        </r>
      </text>
    </comment>
    <comment ref="I40" authorId="2">
      <text>
        <r>
          <rPr>
            <b/>
            <sz val="8"/>
            <rFont val="Tahoma"/>
            <family val="2"/>
          </rPr>
          <t xml:space="preserve">Enter the amount of Source 210 to be levied in the Community Service Fund.
</t>
        </r>
      </text>
    </comment>
    <comment ref="E11" authorId="0">
      <text>
        <r>
          <rPr>
            <b/>
            <sz val="8"/>
            <rFont val="Tahoma"/>
            <family val="2"/>
          </rPr>
          <t>Enter the amount of 2010-11 Revenue Limit penalty, if any, from the Results Box  of the FINAL 2010-11 Revenue Limit Worksheet produced by DPI.</t>
        </r>
      </text>
    </comment>
    <comment ref="B21" authorId="2">
      <text>
        <r>
          <rPr>
            <b/>
            <sz val="8"/>
            <rFont val="Tahoma"/>
            <family val="2"/>
          </rPr>
          <t xml:space="preserve">All summer membership counts must be entered on a full time equivalency basis, rather than a head count.
</t>
        </r>
        <r>
          <rPr>
            <sz val="8"/>
            <rFont val="Tahoma"/>
            <family val="2"/>
          </rPr>
          <t xml:space="preserve">
</t>
        </r>
      </text>
    </comment>
    <comment ref="E19" authorId="2">
      <text>
        <r>
          <rPr>
            <b/>
            <sz val="8"/>
            <rFont val="Tahoma"/>
            <family val="2"/>
          </rPr>
          <t>Base 3-year average used in Line 2 of computation at right.</t>
        </r>
      </text>
    </comment>
    <comment ref="E26" authorId="2">
      <text>
        <r>
          <rPr>
            <b/>
            <sz val="8"/>
            <rFont val="Tahoma"/>
            <family val="2"/>
          </rPr>
          <t>Current 3-year average used in Line 6 in computation at right.</t>
        </r>
      </text>
    </comment>
    <comment ref="E36" authorId="3">
      <text>
        <r>
          <rPr>
            <b/>
            <sz val="8"/>
            <rFont val="Tahoma"/>
            <family val="2"/>
          </rPr>
          <t>Law provides for a 100% declining enrollment exemption.</t>
        </r>
        <r>
          <rPr>
            <sz val="8"/>
            <rFont val="Tahoma"/>
            <family val="2"/>
          </rPr>
          <t xml:space="preserve">
</t>
        </r>
      </text>
    </comment>
    <comment ref="I23" authorId="3">
      <text>
        <r>
          <rPr>
            <b/>
            <sz val="8"/>
            <rFont val="Tahoma"/>
            <family val="2"/>
          </rPr>
          <t>This uses 100% of the membership decline between the two 3-year rolling averages at the left.
If eligible, a number will automatically fill here. Remember that the declining enrollment exemption is non-recurring.</t>
        </r>
      </text>
    </comment>
    <comment ref="E14" authorId="3">
      <text>
        <r>
          <rPr>
            <b/>
            <sz val="8"/>
            <rFont val="Tahoma"/>
            <family val="2"/>
          </rPr>
          <t xml:space="preserve">Enter the amount of non-recurring exemptions in 2010-11 for which you levied (Declining Enrollment, Line 7B Hold Harmless, Non-Recurring Referenda to Exceed, or Energy Exemption) on the "Levy for ALL Non-Recurring Exemptions"  line. 
If you had non-recurring exemptions and did not levy to your maximum, enter the amount you actually levied for those exemptions. 
This second situation could get tricky, so call a finance consultant if you have questions.)
</t>
        </r>
      </text>
    </comment>
    <comment ref="E7" authorId="4">
      <text>
        <r>
          <rPr>
            <b/>
            <sz val="8"/>
            <rFont val="Tahoma"/>
            <family val="2"/>
          </rPr>
          <t>High Poverty Aid is part of the base revenue. Enter the amount received in Source 628 in the prior year.</t>
        </r>
      </text>
    </comment>
    <comment ref="J33" authorId="4">
      <text>
        <r>
          <rPr>
            <b/>
            <sz val="8"/>
            <rFont val="Tahoma"/>
            <family val="2"/>
          </rPr>
          <t>A district is in a penalty situation when their actual levies for Funds 10, 38, and 41, plus Computer Aid exceeds a district's legal revenue limit. 
Stated another way, as districts work through this computation and enter their numbers, Line 14 cannot exceed Line 13. If it does, the district is in a penalty situation, and the district will see a red "Exceeds Limit" message in cell J32. This means you are in a penalty situation and need to reduce something in Lines 14 A,B,C.
The strategy to get Line 14 right is to enter any amounts into Lines 14B &amp; C first, then subtract those amounts from Line 13 to arrive at what to place in Line 14A. The idea is that the sum of the 3 buckets in Line 14 does not exceed the amount in Line 13. 
Please call a finance consultant should you have questions.</t>
        </r>
      </text>
    </comment>
    <comment ref="I24" authorId="4">
      <text>
        <r>
          <rPr>
            <b/>
            <sz val="8"/>
            <rFont val="Tahoma"/>
            <family val="2"/>
          </rPr>
          <t>The non-recurring Energy Exemption must be authorized by board resolution. See the following website for information: http://www2.dpi.state.wi.us/sfsdash/enrgyrevlim.aspx
Pre-populated values are based on approved energy efficiency resolutions on file with the Department.  If the value = 0 and the district has an approved resolution, manually enter the amount here.
Call a finance consultant if you have questions.</t>
        </r>
      </text>
    </comment>
    <comment ref="E6" authorId="0">
      <text>
        <r>
          <rPr>
            <b/>
            <sz val="8"/>
            <rFont val="Tahoma"/>
            <family val="2"/>
          </rPr>
          <t>Enter the amount of Computer Aid the district received in the prior year.</t>
        </r>
      </text>
    </comment>
    <comment ref="I28" authorId="5">
      <text>
        <r>
          <rPr>
            <b/>
            <sz val="8"/>
            <rFont val="Tahoma"/>
            <family val="2"/>
          </rPr>
          <t>By statute, DPI is required to issue an estimated 2011-12 General Aid amount on July 1, 2011. Until then, districts must estimate the amount of General Aid for 2011-12.
The October 15, 2011 General Aid Certification must be used in determining actual 2011-12 levies.</t>
        </r>
      </text>
    </comment>
    <comment ref="E12" authorId="5">
      <text>
        <r>
          <rPr>
            <b/>
            <sz val="8"/>
            <rFont val="Tahoma"/>
            <family val="2"/>
          </rPr>
          <t xml:space="preserve">Current law requires DPI to reduce in the current year a school district’s revenue limit by an Energy Exemption amount levied in the prior year for which there is no documented expenditure authorized under the exemption.
DPI will not be able to determine compliance with this provision until August, 2011 when the PI-1506 reports are submitted to the Department. Be advised that an additional penalty for unspent energy exemption may be assessed for 2010-11 AFTER the final 2010-11 Revenue Limit is determined in May, 2011.
Please call a finance consultant if you have questions.
</t>
        </r>
      </text>
    </comment>
    <comment ref="I29" authorId="5">
      <text>
        <r>
          <rPr>
            <b/>
            <sz val="8"/>
            <rFont val="Tahoma"/>
            <family val="2"/>
          </rPr>
          <t>See the following website for High Poverty Aid districts and amounts:
http://dpi.wi.gov/sfs/poverty.html
High Poverty Aid must be included in determining the maximum allowable levy under Revenue Limits.</t>
        </r>
      </text>
    </comment>
    <comment ref="I32" authorId="5">
      <text>
        <r>
          <rPr>
            <b/>
            <sz val="8"/>
            <rFont val="Tahoma"/>
            <family val="2"/>
          </rPr>
          <t>If you see a red "Exceeds Limit" in this cell, then you have overlevied.</t>
        </r>
      </text>
    </comment>
    <comment ref="I6" authorId="6">
      <text>
        <r>
          <rPr>
            <b/>
            <sz val="9"/>
            <rFont val="Tahoma"/>
            <family val="2"/>
          </rPr>
          <t xml:space="preserve">Amount for 2011-12 not yet known, as we will be entering a new State budget cycle in July 2011. </t>
        </r>
        <r>
          <rPr>
            <b/>
            <sz val="9"/>
            <color indexed="12"/>
            <rFont val="Tahoma"/>
            <family val="2"/>
          </rPr>
          <t>The Governor's and JCF's proposed 2011-13 budgets have a 5.5% reduction per pupil in 2011-12.</t>
        </r>
        <r>
          <rPr>
            <b/>
            <sz val="9"/>
            <rFont val="Tahoma"/>
            <family val="2"/>
          </rPr>
          <t xml:space="preserve">
As a resource until then, see a longitudinal survey of CPI inflationary increases since the inception of revenue limits at http://dpi.wi.gov/sfs/buddev_est.html.</t>
        </r>
      </text>
    </comment>
    <comment ref="I7" authorId="6">
      <text>
        <r>
          <rPr>
            <b/>
            <sz val="9"/>
            <rFont val="Tahoma"/>
            <family val="2"/>
          </rPr>
          <t xml:space="preserve">Amount not yet known, as we will be entering a new State budget cycle in July, 2011.
</t>
        </r>
        <r>
          <rPr>
            <b/>
            <sz val="9"/>
            <color indexed="12"/>
            <rFont val="Tahoma"/>
            <family val="2"/>
          </rPr>
          <t>$9,000 is the amount proposed under the Joint Committee on Finance's 2011-13 budget.</t>
        </r>
        <r>
          <rPr>
            <b/>
            <sz val="9"/>
            <rFont val="Tahoma"/>
            <family val="2"/>
          </rPr>
          <t xml:space="preserve">
The Low Revenue Increase is applied in situations where a district's revenue per member is NOT at least a statutory-designated dollar amount per member, after adding the allowable inflationary increase. The additional Low Revenue authority automatically increases the district's per member revenue limit to this  "floor." Eligible districts need not do anything special to receive this increase - the formulas in this spreadsheet will automatically fill in a low revenue increase amount if the district is eligible. 
Please call a finance consultant should you have questions.</t>
        </r>
      </text>
    </comment>
    <comment ref="I13" authorId="7">
      <text>
        <r>
          <rPr>
            <b/>
            <sz val="10"/>
            <rFont val="Tahoma"/>
            <family val="2"/>
          </rPr>
          <t>2011 Wisconsin Act 32, the 2011-2013 biennial state budget, modified the Hold Harmless provision (line 7B of the Revenue Limit worksheet) for 2011-12 and 2012-13.  After this biennium, it is scheduled to be restored to its previous mechanism.
For 2011-2012 ONLY, the Hold Harmless provision creates a non-recurring exemption to the revenue limit formula to include the 2010-2011 hold harmless amount (10-11 revenue limit worksheet line 7B) on Line 7B of the 2011-2012 revenue limit.  
For 2012-2013 ONLY, the Hold Harmless provision creates a non-recurring exemption to the revenue limit formula only for those districts that received no equalization aid in 2010-2011.  These districts will receive the same Hold Harmless (Line 7B) amount as they received in 2010-2011.
In 2013-2014 and thereafter, the Hold Harmless provision will be restored for all districts to ensure that Line 7 of the current Revenue Limit in not less than the amount in Line 1, Base Revenue.
The type of district most likely to be eligible for this exemption is one that was experiencing severely declining enrollment in the 2010-2011 calculation - so severe that the inflationary increase benefit from 10-11 Line 4A was more than wiped out by the magnitude of the declining enrollment. This non-recurring exemption gives the district an added cushion as they figure out how to handle the severe membership decline.  For 2011-2012, the exemption is to provide an additional cushion in a year with reduced revenue limits and state aid.
Important note:  Districts working on multi-year budget projections are to be advised that the “hold harmless” in the revenue limit calculation is a non-recurring exemption - that is, any additional amount added to the district’s current year computation as a result of Line 5 x Line 6 being less than Line 1 is to be backed out of the base in the subsequent year’s computation.</t>
        </r>
      </text>
    </comment>
    <comment ref="M15" authorId="0">
      <text>
        <r>
          <rPr>
            <b/>
            <sz val="8"/>
            <rFont val="Tahoma"/>
            <family val="2"/>
          </rPr>
          <t xml:space="preserve">Enter the amount of the October General Aid certification from the prior year. </t>
        </r>
        <r>
          <rPr>
            <sz val="8"/>
            <rFont val="Tahoma"/>
            <family val="2"/>
          </rPr>
          <t xml:space="preserve"> </t>
        </r>
        <r>
          <rPr>
            <b/>
            <sz val="8"/>
            <rFont val="Tahoma"/>
            <family val="2"/>
          </rPr>
          <t>Obtain this figure from Line I-5 of the October General Aid Certification Worksheet or from Line 12A of the Revenue Limit Worksheet produced by DPI for the prior year.  
Enter the certified amount even if less aid was received due to a revenue limit penalty. October General Aid Certification Worksheets are also available on the School Finance Team Website under the "Worksheets, (DPI-Production)" button on the homepage left scanbar or at:  www.dpi.wi.gov/sfs/workdpi.html</t>
        </r>
        <r>
          <rPr>
            <sz val="8"/>
            <rFont val="Tahoma"/>
            <family val="2"/>
          </rPr>
          <t xml:space="preserve">
</t>
        </r>
      </text>
    </comment>
    <comment ref="M20" authorId="0">
      <text>
        <r>
          <rPr>
            <b/>
            <sz val="8"/>
            <rFont val="Tahoma"/>
            <family val="2"/>
          </rPr>
          <t xml:space="preserve">Enter the amount of the October General Aid certification from the prior year. </t>
        </r>
        <r>
          <rPr>
            <sz val="8"/>
            <rFont val="Tahoma"/>
            <family val="2"/>
          </rPr>
          <t xml:space="preserve"> </t>
        </r>
        <r>
          <rPr>
            <b/>
            <sz val="8"/>
            <rFont val="Tahoma"/>
            <family val="2"/>
          </rPr>
          <t>Obtain this figure from Line I-5 of the October General Aid Certification Worksheet or from Line 12A of the Revenue Limit Worksheet produced by DPI for the prior year.  
Enter the certified amount even if less aid was received due to a revenue limit penalty. October General Aid Certification Worksheets are also available on the School Finance Team Website under the "Worksheets, (DPI-Production)" button on the homepage left scanbar or at:  www.dpi.wi.gov/sfs/workdpi.html</t>
        </r>
        <r>
          <rPr>
            <sz val="8"/>
            <rFont val="Tahoma"/>
            <family val="2"/>
          </rPr>
          <t xml:space="preserve">
</t>
        </r>
      </text>
    </comment>
    <comment ref="J43" authorId="0">
      <text>
        <r>
          <rPr>
            <b/>
            <sz val="8"/>
            <rFont val="Tahoma"/>
            <family val="2"/>
          </rPr>
          <t xml:space="preserve">Enter the amount of the October General Aid certification from the prior year. </t>
        </r>
        <r>
          <rPr>
            <sz val="8"/>
            <rFont val="Tahoma"/>
            <family val="2"/>
          </rPr>
          <t xml:space="preserve"> </t>
        </r>
        <r>
          <rPr>
            <b/>
            <sz val="8"/>
            <rFont val="Tahoma"/>
            <family val="2"/>
          </rPr>
          <t>Obtain this figure from Line I-5 of the October General Aid Certification Worksheet or from Line 12A of the Revenue Limit Worksheet produced by DPI for the prior year.  
Enter the certified amount even if less aid was received due to a revenue limit penalty. October General Aid Certification Worksheets are also available on the School Finance Team Website under the "Worksheets, (DPI-Production)" button on the homepage left scanbar or at:  www.dpi.wi.gov/sfs/workdpi.html</t>
        </r>
        <r>
          <rPr>
            <sz val="8"/>
            <rFont val="Tahoma"/>
            <family val="2"/>
          </rPr>
          <t xml:space="preserve">
</t>
        </r>
      </text>
    </comment>
  </commentList>
</comments>
</file>

<file path=xl/sharedStrings.xml><?xml version="1.0" encoding="utf-8"?>
<sst xmlns="http://schemas.openxmlformats.org/spreadsheetml/2006/main" count="200" uniqueCount="149">
  <si>
    <t>DISTRICT:</t>
  </si>
  <si>
    <t xml:space="preserve">1.  </t>
  </si>
  <si>
    <t>(from left)</t>
  </si>
  <si>
    <t>=</t>
  </si>
  <si>
    <t xml:space="preserve">2.  </t>
  </si>
  <si>
    <t xml:space="preserve">3.  </t>
  </si>
  <si>
    <t>(with cents)</t>
  </si>
  <si>
    <t>+</t>
  </si>
  <si>
    <t xml:space="preserve">4.  </t>
  </si>
  <si>
    <t>5.</t>
  </si>
  <si>
    <t>6.</t>
  </si>
  <si>
    <t>-</t>
  </si>
  <si>
    <t>7.</t>
  </si>
  <si>
    <t>(rounded)</t>
  </si>
  <si>
    <t>8.</t>
  </si>
  <si>
    <t>A.</t>
  </si>
  <si>
    <t>B.</t>
  </si>
  <si>
    <t>C.</t>
  </si>
  <si>
    <t>D.</t>
  </si>
  <si>
    <t>E.</t>
  </si>
  <si>
    <t>9.</t>
  </si>
  <si>
    <r>
      <t>Summer fte</t>
    </r>
    <r>
      <rPr>
        <sz val="9"/>
        <rFont val="Arial"/>
        <family val="2"/>
      </rPr>
      <t>:</t>
    </r>
  </si>
  <si>
    <t>10.</t>
  </si>
  <si>
    <t>11.</t>
  </si>
  <si>
    <t>12.</t>
  </si>
  <si>
    <t>13.</t>
  </si>
  <si>
    <t>14.</t>
  </si>
  <si>
    <r>
      <t>Entries Required Below:</t>
    </r>
    <r>
      <rPr>
        <b/>
        <sz val="10"/>
        <rFont val="Arial"/>
        <family val="2"/>
      </rPr>
      <t xml:space="preserve"> </t>
    </r>
    <r>
      <rPr>
        <sz val="10"/>
        <rFont val="Arial"/>
        <family val="2"/>
      </rPr>
      <t xml:space="preserve"> </t>
    </r>
    <r>
      <rPr>
        <sz val="9"/>
        <rFont val="Arial"/>
        <family val="2"/>
      </rPr>
      <t>Amnts Needed by Purpose and Fund:</t>
    </r>
  </si>
  <si>
    <t>Line 10B:  Declining Enrollment Exemption   =</t>
  </si>
  <si>
    <r>
      <t>Average FTE Loss  (</t>
    </r>
    <r>
      <rPr>
        <b/>
        <sz val="10"/>
        <rFont val="Arial"/>
        <family val="2"/>
      </rPr>
      <t xml:space="preserve">Line 2 - Line 6, </t>
    </r>
    <r>
      <rPr>
        <sz val="10"/>
        <rFont val="Arial"/>
        <family val="2"/>
      </rPr>
      <t>if  &gt; 0)</t>
    </r>
  </si>
  <si>
    <t xml:space="preserve">     =</t>
  </si>
  <si>
    <t>15.</t>
  </si>
  <si>
    <t>Total Revenue from Other Levies</t>
  </si>
  <si>
    <t>16.</t>
  </si>
  <si>
    <t>Round to Dollar</t>
  </si>
  <si>
    <t>17.</t>
  </si>
  <si>
    <t>18.</t>
  </si>
  <si>
    <t xml:space="preserve">Required </t>
  </si>
  <si>
    <t>19.</t>
  </si>
  <si>
    <t xml:space="preserve">     Computer aid replaces a portion of proposed Fund 10 Levy</t>
  </si>
  <si>
    <t>20.</t>
  </si>
  <si>
    <t>Src 691 = Computer Value X  (Proposed Levy / (TIF-Out Val + Computer Value))</t>
  </si>
  <si>
    <t xml:space="preserve">Fund 30 Src 210 (38 + Non-38)   (Ln 14B +  Ln 15A)  </t>
  </si>
  <si>
    <t xml:space="preserve">Other Levy Revenue - Milwaukee &amp; Kenosha Only </t>
  </si>
  <si>
    <t xml:space="preserve">Not &gt;line 13   </t>
  </si>
  <si>
    <t xml:space="preserve"> </t>
  </si>
  <si>
    <t>(A+B+C+D):</t>
  </si>
  <si>
    <r>
      <t xml:space="preserve">Total Limited Revenue To Be Used </t>
    </r>
    <r>
      <rPr>
        <sz val="10"/>
        <rFont val="Arial"/>
        <family val="2"/>
      </rPr>
      <t>(A+B+C)</t>
    </r>
  </si>
  <si>
    <t>(to Budget Rpt)</t>
  </si>
  <si>
    <r>
      <t>Allowable Limited Revenue:</t>
    </r>
    <r>
      <rPr>
        <sz val="10"/>
        <rFont val="Arial"/>
        <family val="2"/>
      </rPr>
      <t xml:space="preserve">  (Line 11 - Line 12)  </t>
    </r>
  </si>
  <si>
    <r>
      <t xml:space="preserve">       (10, 38, 41 Levies + Src 691.  Src 691 is DOR Computer Aid.)</t>
    </r>
    <r>
      <rPr>
        <sz val="10"/>
        <rFont val="Arial"/>
        <family val="2"/>
      </rPr>
      <t xml:space="preserve"> </t>
    </r>
    <r>
      <rPr>
        <b/>
        <sz val="10"/>
        <rFont val="Arial"/>
        <family val="2"/>
      </rPr>
      <t xml:space="preserve">   </t>
    </r>
  </si>
  <si>
    <t>(Proposed Fund 10)</t>
  </si>
  <si>
    <t>Referendum Apprvd Debt (Non Fund 38 Debt-Src 210)</t>
  </si>
  <si>
    <r>
      <t>%</t>
    </r>
    <r>
      <rPr>
        <sz val="9"/>
        <rFont val="Arial"/>
        <family val="2"/>
      </rPr>
      <t xml:space="preserve"> (40,40,40)</t>
    </r>
    <r>
      <rPr>
        <sz val="10"/>
        <rFont val="Arial"/>
        <family val="2"/>
      </rPr>
      <t xml:space="preserve"> </t>
    </r>
  </si>
  <si>
    <t>Sept fte:</t>
  </si>
  <si>
    <t>Total fte</t>
  </si>
  <si>
    <t>Count Ch. 220 Inter-District Resident Transfer Pupils @ 75%.</t>
  </si>
  <si>
    <r>
      <t xml:space="preserve">    X   </t>
    </r>
    <r>
      <rPr>
        <sz val="10"/>
        <rFont val="Arial"/>
        <family val="2"/>
      </rPr>
      <t xml:space="preserve">  1.00</t>
    </r>
  </si>
  <si>
    <t>Total Aid to be Used in Computation (12A + 12B)</t>
  </si>
  <si>
    <t>DPI Reconciliation</t>
  </si>
  <si>
    <t>Fund 10, PI-401</t>
  </si>
  <si>
    <t>Fund 38, PI-401</t>
  </si>
  <si>
    <t>Fund 41, PI-401</t>
  </si>
  <si>
    <t>Chargeback, PI-401</t>
  </si>
  <si>
    <t>Fund 39, PI-401</t>
  </si>
  <si>
    <t>Fund 80, PI-401</t>
  </si>
  <si>
    <t>Fund 48/Other, PI-401</t>
  </si>
  <si>
    <t>Total, PI-401</t>
  </si>
  <si>
    <t>Computer Aid</t>
  </si>
  <si>
    <t>&lt;------- don't change</t>
  </si>
  <si>
    <t>Results</t>
  </si>
  <si>
    <t xml:space="preserve">Worksheet is available at:  http://dpi.wi.gov/sfs/revlimworksheet.html </t>
  </si>
  <si>
    <t xml:space="preserve">          Non-Recurring Exemption Amount:</t>
  </si>
  <si>
    <r>
      <t>September &amp; Summer FTE Membership Averages</t>
    </r>
    <r>
      <rPr>
        <sz val="10"/>
        <rFont val="Arial"/>
        <family val="2"/>
      </rPr>
      <t xml:space="preserve"> </t>
    </r>
  </si>
  <si>
    <t>computation. Data appearing in this spreadsheet reflects information</t>
  </si>
  <si>
    <t xml:space="preserve">Levy Rate = </t>
  </si>
  <si>
    <t>submitted to the Department and is unaudited.</t>
  </si>
  <si>
    <t>Districts are responsible for the integrity of the revenue limit data and</t>
  </si>
  <si>
    <t>Gen Operations: Fnd 10 including Src 211 &amp; Src 691</t>
  </si>
  <si>
    <t>Non-Referendum Debt (inside limit)  Fnd 38 Src 210</t>
  </si>
  <si>
    <t>Capital Exp, Annual Meeting Approved:  Fnd 41 Src 210</t>
  </si>
  <si>
    <t>Community Services (Fnd 80 Src 210)</t>
  </si>
  <si>
    <t>Prior Year Levy Chargeback (Src 212)</t>
  </si>
  <si>
    <t>Total Recurring Exemptions   (A+B+C+D+E)</t>
  </si>
  <si>
    <t>Transfer of Service    (if negative, include sign)</t>
  </si>
  <si>
    <t>Transfer of Territory   (if negative, include sign)</t>
  </si>
  <si>
    <t xml:space="preserve">        (Non-Recurring Referenda, Declining Enrollment,</t>
  </si>
  <si>
    <t xml:space="preserve">            Line 7B Hold Harmless, Energy Efficiency)</t>
  </si>
  <si>
    <t xml:space="preserve">    Line 1:  2010-2011 Base Revenue  </t>
  </si>
  <si>
    <t>Line 1 Amnt May Not Exceed Line 9-Line 7B of Final 10-11 Revenue Limit.</t>
  </si>
  <si>
    <r>
      <t xml:space="preserve">Line 2: </t>
    </r>
    <r>
      <rPr>
        <sz val="10"/>
        <rFont val="Arial"/>
        <family val="2"/>
      </rPr>
      <t xml:space="preserve"> Base Avg:(08</t>
    </r>
    <r>
      <rPr>
        <sz val="9"/>
        <rFont val="Arial"/>
        <family val="2"/>
      </rPr>
      <t>+</t>
    </r>
    <r>
      <rPr>
        <sz val="10"/>
        <rFont val="Arial"/>
        <family val="2"/>
      </rPr>
      <t>.4ss)+(09+.4ss)+(10+.4ss) / 3 =</t>
    </r>
  </si>
  <si>
    <r>
      <t xml:space="preserve">Line 6:  </t>
    </r>
    <r>
      <rPr>
        <sz val="10"/>
        <rFont val="Arial"/>
        <family val="2"/>
      </rPr>
      <t>Curr Avg:(09</t>
    </r>
    <r>
      <rPr>
        <sz val="9"/>
        <rFont val="Arial"/>
        <family val="2"/>
      </rPr>
      <t>+</t>
    </r>
    <r>
      <rPr>
        <sz val="10"/>
        <rFont val="Arial"/>
        <family val="2"/>
      </rPr>
      <t>.4ss)+(10+.4ss)+(11+.4ss) / 3 =</t>
    </r>
  </si>
  <si>
    <t xml:space="preserve"> X  (Line 5, Maximum 2011-2012 Revenue per Memb) =</t>
  </si>
  <si>
    <t>2011 Property Values (estimate until 10/11).</t>
  </si>
  <si>
    <r>
      <t>B.</t>
    </r>
    <r>
      <rPr>
        <sz val="9"/>
        <rFont val="Arial"/>
        <family val="2"/>
      </rPr>
      <t xml:space="preserve">  2011 TIF-Out Tax Apportionment Equalized Valuation</t>
    </r>
  </si>
  <si>
    <r>
      <t>A.</t>
    </r>
    <r>
      <rPr>
        <sz val="9"/>
        <rFont val="Arial"/>
        <family val="2"/>
      </rPr>
      <t xml:space="preserve">  2011 Exempt Computer Property Valuation</t>
    </r>
  </si>
  <si>
    <t>Base Sept Membership Avg  (08+.4ss, 09+.4ss, 10+.4ss/3)</t>
  </si>
  <si>
    <t>2011-12 Maximum Revenue / Memb (Ln 3 + Ln 4)</t>
  </si>
  <si>
    <t>Current Membership Avg  (09+.4ss, 10+.4ss, 11+.4ss/3)</t>
  </si>
  <si>
    <t>2010-11 General Aid Certification (10-11 line 12A)</t>
  </si>
  <si>
    <t>2010-11 Hi Pov Aid (10-11 line 12B)</t>
  </si>
  <si>
    <t>2010-11 Fnd 10 Levy Cert (10-11 ln 18, levy 10 Src 211)</t>
  </si>
  <si>
    <t>2010-11 Fnd 38 Levy Cert (10-11 ln 14B, levy 38 Src 210)</t>
  </si>
  <si>
    <t>2010-11 Fnd 41 Levy Cert (10-11 ln 14C, levy 41 Src 210)</t>
  </si>
  <si>
    <t>2010-11 Aid Penalty for Over Levy (10-11 Results)</t>
  </si>
  <si>
    <t>2010-11 Penalty for Unspent Energy Exemption</t>
  </si>
  <si>
    <t>2010-11 Levy for 10-11 Non-Recurring Exemptions. Enter amnt used.</t>
  </si>
  <si>
    <t>2010-11 Total Levy for All Non-Recurring Exemptions</t>
  </si>
  <si>
    <r>
      <t>C.</t>
    </r>
    <r>
      <rPr>
        <sz val="9"/>
        <rFont val="Arial"/>
        <family val="2"/>
      </rPr>
      <t xml:space="preserve">  2011 TIF-Out Value plus Exempt Computers  (A + B)</t>
    </r>
  </si>
  <si>
    <t>2010-11 Base Revenue (Funds 10, 38, 41)</t>
  </si>
  <si>
    <t>2010-11 Base Revenue Per Member (Ln 1 / Ln2)</t>
  </si>
  <si>
    <t>Federal Impact Aid Loss  (2009-10 to 2010-11)</t>
  </si>
  <si>
    <t>Recurring Referenda to Exceed  (If 11-12 is first year)</t>
  </si>
  <si>
    <t>2011-12 Limit with Recurring Exemptions   (Ln 7 + Ln 8)</t>
  </si>
  <si>
    <t>Non-Recurring Referenda, to Exceed 2011-12 Limit</t>
  </si>
  <si>
    <t>Declining Enrollment Exemptn for 11-12 (from left)</t>
  </si>
  <si>
    <t>2011-12 Revenue Limit With All Exemptions    (Ln 9 + Ln 10)</t>
  </si>
  <si>
    <t>Energy Efficiency Exemption for 11-12</t>
  </si>
  <si>
    <t xml:space="preserve">Prior Year Carryover  </t>
  </si>
  <si>
    <t xml:space="preserve">2011-12 Per Member Change   (A+B)     </t>
  </si>
  <si>
    <t>A. Allowed Per Pupil Change (Ln 3 x -0.055)</t>
  </si>
  <si>
    <r>
      <t>B. Low Rev Incr ((</t>
    </r>
    <r>
      <rPr>
        <b/>
        <sz val="9"/>
        <rFont val="Arial"/>
        <family val="2"/>
      </rPr>
      <t>9,000</t>
    </r>
    <r>
      <rPr>
        <sz val="9"/>
        <rFont val="Arial"/>
        <family val="2"/>
      </rPr>
      <t xml:space="preserve"> - (3 + 4A))-4C) </t>
    </r>
    <r>
      <rPr>
        <b/>
        <sz val="9"/>
        <rFont val="Arial"/>
        <family val="2"/>
      </rPr>
      <t>Not &lt; 0</t>
    </r>
  </si>
  <si>
    <t>21.</t>
  </si>
  <si>
    <r>
      <t xml:space="preserve">Total Fall, 2011 All Fund Tax Levy  </t>
    </r>
    <r>
      <rPr>
        <sz val="10"/>
        <rFont val="Arial"/>
        <family val="2"/>
      </rPr>
      <t>(14B + 14C + 15 + 19)</t>
    </r>
  </si>
  <si>
    <t xml:space="preserve">  Line 20 is the total levy to be apportioned in the PI-401.</t>
  </si>
  <si>
    <t xml:space="preserve">Total 2011-12 Non-Recurring Exemptions  (A+B+C+D)  </t>
  </si>
  <si>
    <t>Total Levy + Src 691, "Proposed Levy"     (Ln 14 + Ln 15 - Ln 16)</t>
  </si>
  <si>
    <t>Low Revenue Ceiling Aid per Member (Ln 16A x 40%, max $40)</t>
  </si>
  <si>
    <r>
      <t>Line 18 =</t>
    </r>
    <r>
      <rPr>
        <sz val="9"/>
        <rFont val="Arial"/>
        <family val="2"/>
      </rPr>
      <t xml:space="preserve">  </t>
    </r>
    <r>
      <rPr>
        <b/>
        <sz val="9"/>
        <rFont val="Arial"/>
        <family val="2"/>
      </rPr>
      <t xml:space="preserve">A    X   (Line 17  /  C) </t>
    </r>
    <r>
      <rPr>
        <i/>
        <sz val="8"/>
        <rFont val="Arial"/>
        <family val="2"/>
      </rPr>
      <t>(to 8 decimals)</t>
    </r>
  </si>
  <si>
    <t xml:space="preserve">Line 18:  State Aid for Exempt Computers    =    </t>
  </si>
  <si>
    <t>Hold Harm Non-Recurr Exemption from 2010-11</t>
  </si>
  <si>
    <t>2011-2012 Revenue Limit Worksheet</t>
  </si>
  <si>
    <t>Addl. Low Revenue Ceiling per Member Levied (max $100)</t>
  </si>
  <si>
    <t>Max Rev/Memb x Cur Memb Avg (Ln 5 x Ln 6)</t>
  </si>
  <si>
    <t xml:space="preserve">CELL COLOR KEY: </t>
  </si>
  <si>
    <t>Auto-Calc</t>
  </si>
  <si>
    <t>District Entered</t>
  </si>
  <si>
    <t>C. Low Rev Dist in CCDEB (enter adjustmnt provided by DPI)</t>
  </si>
  <si>
    <t>fr Data Tab</t>
  </si>
  <si>
    <t>Fnd 10 Src 211 (Ln 14A-Ln 16-Ln 18), 2011-12 Budget</t>
  </si>
  <si>
    <t xml:space="preserve">Est Src 691 (Comp Aid) Based on Ln 17 &amp; Values Entered </t>
  </si>
  <si>
    <t>October 15 Certification of 2011-12 General Aid</t>
  </si>
  <si>
    <r>
      <t>Line 19 (</t>
    </r>
    <r>
      <rPr>
        <i/>
        <u val="single"/>
        <sz val="9"/>
        <rFont val="Arial"/>
        <family val="2"/>
      </rPr>
      <t>not</t>
    </r>
    <r>
      <rPr>
        <i/>
        <sz val="9"/>
        <rFont val="Arial"/>
        <family val="2"/>
      </rPr>
      <t xml:space="preserve"> 14A) is the Fund 10 Levy certified by the Board.</t>
    </r>
  </si>
  <si>
    <t>Adjustment for Refunded/Rescinded Taxes, 2011-12</t>
  </si>
  <si>
    <r>
      <t>State Aid to High Poverty Districts (not all dists)</t>
    </r>
    <r>
      <rPr>
        <sz val="8"/>
        <rFont val="Arial"/>
        <family val="2"/>
      </rPr>
      <t xml:space="preserve"> </t>
    </r>
    <r>
      <rPr>
        <i/>
        <sz val="8"/>
        <rFont val="Arial"/>
        <family val="2"/>
      </rPr>
      <t>Source 628</t>
    </r>
  </si>
  <si>
    <r>
      <t xml:space="preserve">Total </t>
    </r>
    <r>
      <rPr>
        <b/>
        <sz val="9"/>
        <rFont val="Arial"/>
        <family val="2"/>
      </rPr>
      <t xml:space="preserve">Estimated </t>
    </r>
    <r>
      <rPr>
        <sz val="9"/>
        <rFont val="Arial"/>
        <family val="2"/>
      </rPr>
      <t xml:space="preserve">Low Revenue Ceiling Aid  (Ln 16B x Ln 6) </t>
    </r>
    <r>
      <rPr>
        <i/>
        <sz val="8"/>
        <rFont val="Arial"/>
        <family val="2"/>
      </rPr>
      <t>Source 629</t>
    </r>
  </si>
  <si>
    <t>2010-11 Computer Aid Received (10-11 line 17, Src 691)</t>
  </si>
  <si>
    <t>Revised: 12/9/2011</t>
  </si>
  <si>
    <t>2011-12 Rev Limit, No Exemptions (Ln 5 x Ln 6) + Ln 7B</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</si>
</sst>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
    <numFmt numFmtId="166" formatCode="0.0000"/>
  </numFmts>
  <fonts count="81">
    <font>
      <sz val="10"/>
      <name val="Arial"/>
      <family val="0"/>
    </font>
    <font>
      <sz val="11"/>
      <color indexed="8"/>
      <name val="Calibri"/>
      <family val="2"/>
    </font>
    <font>
      <sz val="9"/>
      <name val="Arial"/>
      <family val="2"/>
    </font>
    <font>
      <sz val="8"/>
      <name val="Arial"/>
      <family val="2"/>
    </font>
    <font>
      <b/>
      <sz val="10"/>
      <name val="Arial"/>
      <family val="2"/>
    </font>
    <font>
      <sz val="10"/>
      <name val="Times New Roman"/>
      <family val="1"/>
    </font>
    <font>
      <sz val="11"/>
      <name val="Times New Roman"/>
      <family val="1"/>
    </font>
    <font>
      <b/>
      <i/>
      <sz val="10"/>
      <name val="Arial"/>
      <family val="2"/>
    </font>
    <font>
      <b/>
      <sz val="11"/>
      <name val="Arial"/>
      <family val="2"/>
    </font>
    <font>
      <sz val="11"/>
      <name val="Arial"/>
      <family val="2"/>
    </font>
    <font>
      <b/>
      <sz val="9"/>
      <name val="Arial"/>
      <family val="2"/>
    </font>
    <font>
      <i/>
      <u val="single"/>
      <sz val="10"/>
      <name val="Arial"/>
      <family val="2"/>
    </font>
    <font>
      <b/>
      <sz val="8"/>
      <name val="Arial"/>
      <family val="2"/>
    </font>
    <font>
      <sz val="7"/>
      <name val="Arial"/>
      <family val="2"/>
    </font>
    <font>
      <sz val="14"/>
      <name val="Arial"/>
      <family val="2"/>
    </font>
    <font>
      <sz val="10"/>
      <color indexed="10"/>
      <name val="Arial"/>
      <family val="2"/>
    </font>
    <font>
      <i/>
      <sz val="8"/>
      <name val="Arial"/>
      <family val="2"/>
    </font>
    <font>
      <i/>
      <sz val="10"/>
      <name val="Times New Roman"/>
      <family val="1"/>
    </font>
    <font>
      <b/>
      <sz val="11"/>
      <name val="Times New Roman"/>
      <family val="1"/>
    </font>
    <font>
      <sz val="8"/>
      <name val="Times New Roman"/>
      <family val="1"/>
    </font>
    <font>
      <b/>
      <i/>
      <sz val="10"/>
      <name val="Times New Roman"/>
      <family val="1"/>
    </font>
    <font>
      <sz val="8"/>
      <color indexed="10"/>
      <name val="Arial"/>
      <family val="2"/>
    </font>
    <font>
      <b/>
      <sz val="8"/>
      <name val="Times New Roman"/>
      <family val="1"/>
    </font>
    <font>
      <sz val="9"/>
      <name val="Times New Roman"/>
      <family val="1"/>
    </font>
    <font>
      <sz val="8"/>
      <name val="Tahoma"/>
      <family val="2"/>
    </font>
    <font>
      <b/>
      <sz val="8"/>
      <name val="Tahoma"/>
      <family val="2"/>
    </font>
    <font>
      <b/>
      <u val="single"/>
      <sz val="8"/>
      <name val="Tahoma"/>
      <family val="2"/>
    </font>
    <font>
      <sz val="10"/>
      <color indexed="9"/>
      <name val="Arial"/>
      <family val="2"/>
    </font>
    <font>
      <b/>
      <sz val="10"/>
      <name val="Times New Roman"/>
      <family val="1"/>
    </font>
    <font>
      <sz val="9"/>
      <color indexed="10"/>
      <name val="Times New Roman"/>
      <family val="1"/>
    </font>
    <font>
      <b/>
      <u val="single"/>
      <sz val="8"/>
      <name val="Arial"/>
      <family val="2"/>
    </font>
    <font>
      <b/>
      <u val="single"/>
      <sz val="8.5"/>
      <name val="Arial"/>
      <family val="2"/>
    </font>
    <font>
      <b/>
      <sz val="10"/>
      <color indexed="8"/>
      <name val="Arial"/>
      <family val="2"/>
    </font>
    <font>
      <sz val="10"/>
      <color indexed="10"/>
      <name val="Times New Roman"/>
      <family val="1"/>
    </font>
    <font>
      <b/>
      <sz val="10"/>
      <color indexed="10"/>
      <name val="Arial"/>
      <family val="2"/>
    </font>
    <font>
      <b/>
      <u val="single"/>
      <sz val="10"/>
      <color indexed="10"/>
      <name val="Arial"/>
      <family val="2"/>
    </font>
    <font>
      <sz val="10"/>
      <name val="MS Sans Serif"/>
      <family val="2"/>
    </font>
    <font>
      <b/>
      <sz val="9"/>
      <name val="Tahoma"/>
      <family val="2"/>
    </font>
    <font>
      <b/>
      <sz val="9"/>
      <color indexed="12"/>
      <name val="Tahoma"/>
      <family val="2"/>
    </font>
    <font>
      <b/>
      <sz val="10"/>
      <name val="Tahoma"/>
      <family val="2"/>
    </font>
    <font>
      <i/>
      <u val="single"/>
      <sz val="9"/>
      <name val="Arial"/>
      <family val="2"/>
    </font>
    <font>
      <i/>
      <sz val="9"/>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9"/>
      <color indexed="10"/>
      <name val="Arial"/>
      <family val="2"/>
    </font>
    <font>
      <sz val="9"/>
      <color indexed="9"/>
      <name val="Arial"/>
      <family val="2"/>
    </font>
    <font>
      <b/>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Arial"/>
      <family val="2"/>
    </font>
    <font>
      <b/>
      <sz val="10"/>
      <color rgb="FFFF0000"/>
      <name val="Arial"/>
      <family val="2"/>
    </font>
    <font>
      <sz val="9"/>
      <color theme="0"/>
      <name val="Arial"/>
      <family val="2"/>
    </font>
    <font>
      <b/>
      <sz val="8"/>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CCFFCC"/>
        <bgColor indexed="64"/>
      </patternFill>
    </fill>
    <fill>
      <patternFill patternType="solid">
        <fgColor indexed="42"/>
        <bgColor indexed="64"/>
      </patternFill>
    </fill>
    <fill>
      <patternFill patternType="solid">
        <fgColor rgb="FFFFFF99"/>
        <bgColor indexed="64"/>
      </patternFill>
    </fill>
    <fill>
      <patternFill patternType="solid">
        <fgColor rgb="FF92D050"/>
        <bgColor indexed="64"/>
      </patternFill>
    </fill>
    <fill>
      <patternFill patternType="solid">
        <fgColor rgb="FFE6B9B8"/>
        <bgColor indexed="64"/>
      </patternFill>
    </fill>
    <fill>
      <patternFill patternType="solid">
        <fgColor theme="1"/>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right style="thin"/>
      <top/>
      <bottom/>
    </border>
    <border>
      <left style="thin"/>
      <right/>
      <top style="thin"/>
      <bottom style="thin"/>
    </border>
    <border>
      <left/>
      <right/>
      <top/>
      <bottom style="thin"/>
    </border>
    <border>
      <left style="thin"/>
      <right/>
      <top/>
      <bottom/>
    </border>
    <border>
      <left/>
      <right style="thin"/>
      <top style="thin"/>
      <bottom style="thin"/>
    </border>
    <border>
      <left style="thick"/>
      <right/>
      <top/>
      <bottom/>
    </border>
    <border>
      <left/>
      <right style="thick"/>
      <top/>
      <bottom/>
    </border>
    <border>
      <left style="thick"/>
      <right/>
      <top/>
      <bottom style="medium"/>
    </border>
    <border>
      <left/>
      <right/>
      <top/>
      <bottom style="medium"/>
    </border>
    <border>
      <left/>
      <right style="thick"/>
      <top/>
      <bottom style="medium"/>
    </border>
    <border>
      <left style="thick"/>
      <right/>
      <top style="thick"/>
      <bottom/>
    </border>
    <border>
      <left/>
      <right/>
      <top style="thick"/>
      <bottom/>
    </border>
    <border>
      <left/>
      <right style="thick"/>
      <top style="thick"/>
      <bottom/>
    </border>
    <border>
      <left/>
      <right/>
      <top/>
      <bottom style="thick"/>
    </border>
    <border>
      <left/>
      <right style="thick"/>
      <top/>
      <bottom style="thick"/>
    </border>
    <border>
      <left style="thin"/>
      <right style="thin"/>
      <top/>
      <bottom style="thin"/>
    </border>
    <border>
      <left style="thin"/>
      <right/>
      <top style="medium"/>
      <bottom style="thin"/>
    </border>
    <border>
      <left/>
      <right/>
      <top style="medium"/>
      <bottom style="thin"/>
    </border>
    <border>
      <left/>
      <right/>
      <top style="medium"/>
      <bottom/>
    </border>
    <border>
      <left style="thin"/>
      <right style="medium"/>
      <top/>
      <bottom style="thin"/>
    </border>
    <border>
      <left style="thin"/>
      <right style="medium"/>
      <top style="thin"/>
      <bottom style="thin"/>
    </border>
    <border>
      <left/>
      <right style="medium"/>
      <top/>
      <bottom/>
    </border>
    <border>
      <left style="medium"/>
      <right style="thin"/>
      <top/>
      <bottom/>
    </border>
    <border>
      <left/>
      <right style="medium"/>
      <top style="thin"/>
      <bottom/>
    </border>
    <border>
      <left style="thin"/>
      <right style="medium"/>
      <top style="thin"/>
      <bottom/>
    </border>
    <border>
      <left style="medium"/>
      <right/>
      <top style="medium"/>
      <bottom/>
    </border>
    <border>
      <left style="medium">
        <color rgb="FFFF0000"/>
      </left>
      <right/>
      <top/>
      <bottom/>
    </border>
    <border>
      <left style="medium">
        <color rgb="FFFF0000"/>
      </left>
      <right/>
      <top/>
      <bottom style="medium"/>
    </border>
    <border>
      <left style="medium"/>
      <right style="thick"/>
      <top/>
      <bottom/>
    </border>
    <border>
      <left style="thin"/>
      <right style="medium"/>
      <top/>
      <bottom/>
    </border>
    <border>
      <left>
        <color indexed="63"/>
      </left>
      <right style="thin"/>
      <top>
        <color indexed="63"/>
      </top>
      <bottom style="medium"/>
    </border>
    <border>
      <left>
        <color indexed="63"/>
      </left>
      <right style="medium"/>
      <top style="thin"/>
      <bottom style="thin"/>
    </border>
    <border>
      <left style="thin"/>
      <right style="thin"/>
      <top style="thin"/>
      <bottom/>
    </border>
    <border>
      <left/>
      <right/>
      <top style="thin"/>
      <bottom style="thin"/>
    </border>
    <border>
      <left style="thin"/>
      <right/>
      <top style="thin"/>
      <bottom>
        <color indexed="63"/>
      </bottom>
    </border>
    <border>
      <left style="thin"/>
      <right style="medium"/>
      <top style="medium">
        <color rgb="FFFF0000"/>
      </top>
      <bottom style="thin"/>
    </border>
    <border>
      <left style="thin"/>
      <right style="medium"/>
      <top style="thin"/>
      <bottom style="medium"/>
    </border>
    <border>
      <left style="medium"/>
      <right/>
      <top style="thin"/>
      <bottom style="thin"/>
    </border>
    <border>
      <left style="thin"/>
      <right style="thin"/>
      <top/>
      <bottom/>
    </border>
    <border>
      <left style="medium"/>
      <right/>
      <top style="medium">
        <color rgb="FFFF0000"/>
      </top>
      <bottom/>
    </border>
    <border>
      <left/>
      <right/>
      <top style="medium">
        <color rgb="FFFF0000"/>
      </top>
      <bottom/>
    </border>
    <border>
      <left/>
      <right style="medium">
        <color rgb="FFFF0000"/>
      </right>
      <top style="medium">
        <color rgb="FFFF0000"/>
      </top>
      <bottom/>
    </border>
    <border>
      <left/>
      <right style="medium">
        <color rgb="FFFF0000"/>
      </right>
      <top/>
      <bottom/>
    </border>
    <border>
      <left style="medium"/>
      <right/>
      <top/>
      <bottom style="medium"/>
    </border>
    <border>
      <left/>
      <right style="medium">
        <color rgb="FFFF0000"/>
      </right>
      <top/>
      <bottom style="medium"/>
    </border>
    <border>
      <left style="thick"/>
      <right/>
      <top style="medium"/>
      <bottom/>
    </border>
    <border>
      <left/>
      <right style="thick"/>
      <top style="medium"/>
      <bottom/>
    </border>
    <border>
      <left style="thick"/>
      <right/>
      <top/>
      <bottom style="thick"/>
    </border>
    <border>
      <left/>
      <right/>
      <top style="thick"/>
      <bottom style="thick"/>
    </border>
    <border>
      <left/>
      <right style="thick"/>
      <top style="thick"/>
      <bottom style="thick"/>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top style="medium">
        <color rgb="FFFF0000"/>
      </top>
      <bottom style="medium">
        <color rgb="FFFF0000"/>
      </bottom>
    </border>
    <border>
      <left/>
      <right style="medium"/>
      <top style="medium"/>
      <bottom style="thin"/>
    </border>
    <border>
      <left/>
      <right style="thin"/>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36"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250">
    <xf numFmtId="0" fontId="0" fillId="0" borderId="0" xfId="0" applyAlignment="1">
      <alignment/>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left" vertical="center"/>
      <protection/>
    </xf>
    <xf numFmtId="0" fontId="0" fillId="0" borderId="10" xfId="0" applyFont="1" applyFill="1" applyBorder="1" applyAlignment="1" applyProtection="1">
      <alignment vertical="center"/>
      <protection/>
    </xf>
    <xf numFmtId="0" fontId="9" fillId="0" borderId="0" xfId="0" applyFont="1" applyFill="1" applyBorder="1" applyAlignment="1" applyProtection="1" quotePrefix="1">
      <alignment horizontal="center" vertical="center"/>
      <protection/>
    </xf>
    <xf numFmtId="0" fontId="0" fillId="0" borderId="0" xfId="0" applyFont="1" applyBorder="1" applyAlignment="1" applyProtection="1">
      <alignment vertical="center"/>
      <protection/>
    </xf>
    <xf numFmtId="0" fontId="3" fillId="0" borderId="0" xfId="0" applyFont="1" applyFill="1" applyBorder="1" applyAlignment="1" applyProtection="1">
      <alignment vertical="center"/>
      <protection/>
    </xf>
    <xf numFmtId="3" fontId="3" fillId="0" borderId="0" xfId="0" applyNumberFormat="1" applyFont="1" applyFill="1" applyBorder="1" applyAlignment="1" applyProtection="1">
      <alignment horizontal="center" vertical="center"/>
      <protection/>
    </xf>
    <xf numFmtId="0" fontId="5" fillId="0" borderId="0" xfId="0" applyFont="1" applyAlignment="1" applyProtection="1">
      <alignment vertical="center"/>
      <protection/>
    </xf>
    <xf numFmtId="3" fontId="3" fillId="0" borderId="0" xfId="0" applyNumberFormat="1"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13" fillId="0" borderId="0" xfId="0" applyFont="1" applyBorder="1" applyAlignment="1" applyProtection="1">
      <alignment vertical="center"/>
      <protection/>
    </xf>
    <xf numFmtId="3" fontId="0" fillId="0" borderId="0" xfId="0" applyNumberFormat="1" applyFont="1" applyFill="1" applyBorder="1" applyAlignment="1" applyProtection="1">
      <alignment vertical="center"/>
      <protection/>
    </xf>
    <xf numFmtId="0" fontId="14" fillId="0" borderId="0" xfId="0" applyFont="1" applyFill="1" applyBorder="1" applyAlignment="1" applyProtection="1" quotePrefix="1">
      <alignment horizontal="center" vertical="center"/>
      <protection/>
    </xf>
    <xf numFmtId="0" fontId="5" fillId="0" borderId="0"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4" fillId="0" borderId="0" xfId="0" applyFont="1" applyFill="1" applyBorder="1" applyAlignment="1" applyProtection="1">
      <alignment vertical="center"/>
      <protection/>
    </xf>
    <xf numFmtId="3" fontId="0" fillId="0" borderId="11" xfId="0" applyNumberFormat="1" applyFont="1" applyFill="1" applyBorder="1" applyAlignment="1" applyProtection="1">
      <alignment vertical="center"/>
      <protection/>
    </xf>
    <xf numFmtId="0" fontId="5"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10" xfId="0" applyFont="1" applyBorder="1" applyAlignment="1" applyProtection="1">
      <alignment vertical="center"/>
      <protection/>
    </xf>
    <xf numFmtId="0" fontId="0" fillId="0" borderId="0" xfId="0" applyFont="1" applyBorder="1" applyAlignment="1" applyProtection="1">
      <alignment horizontal="left" vertical="center"/>
      <protection/>
    </xf>
    <xf numFmtId="0" fontId="16" fillId="0" borderId="0" xfId="0" applyFont="1" applyFill="1" applyBorder="1" applyAlignment="1" applyProtection="1">
      <alignment vertical="center"/>
      <protection/>
    </xf>
    <xf numFmtId="0" fontId="5" fillId="0" borderId="0" xfId="0" applyFont="1" applyFill="1" applyAlignment="1" applyProtection="1">
      <alignment vertical="center"/>
      <protection/>
    </xf>
    <xf numFmtId="0" fontId="13" fillId="0" borderId="0" xfId="0" applyFont="1" applyFill="1" applyBorder="1" applyAlignment="1" applyProtection="1">
      <alignment vertical="center"/>
      <protection/>
    </xf>
    <xf numFmtId="3" fontId="0" fillId="0" borderId="12" xfId="0" applyNumberFormat="1" applyFont="1" applyFill="1" applyBorder="1" applyAlignment="1" applyProtection="1">
      <alignment vertical="center"/>
      <protection/>
    </xf>
    <xf numFmtId="3" fontId="0" fillId="0" borderId="13" xfId="0" applyNumberFormat="1" applyFont="1" applyFill="1" applyBorder="1" applyAlignment="1" applyProtection="1">
      <alignment vertical="center"/>
      <protection/>
    </xf>
    <xf numFmtId="3" fontId="0" fillId="0" borderId="11" xfId="0" applyNumberFormat="1" applyFont="1" applyFill="1" applyBorder="1" applyAlignment="1" applyProtection="1" quotePrefix="1">
      <alignment horizontal="right" vertical="center"/>
      <protection/>
    </xf>
    <xf numFmtId="3" fontId="0"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3" fontId="16" fillId="0" borderId="0" xfId="0" applyNumberFormat="1" applyFont="1" applyFill="1" applyBorder="1" applyAlignment="1" applyProtection="1">
      <alignment horizontal="left" vertical="center"/>
      <protection/>
    </xf>
    <xf numFmtId="3" fontId="0" fillId="0" borderId="13" xfId="0" applyNumberFormat="1" applyFont="1" applyFill="1" applyBorder="1" applyAlignment="1" applyProtection="1">
      <alignment horizontal="right" vertical="center"/>
      <protection/>
    </xf>
    <xf numFmtId="0" fontId="11"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5" fillId="0" borderId="0" xfId="0" applyFont="1" applyBorder="1" applyAlignment="1" applyProtection="1">
      <alignment horizontal="left" vertical="center"/>
      <protection/>
    </xf>
    <xf numFmtId="0" fontId="17" fillId="0" borderId="0" xfId="0" applyFont="1" applyBorder="1" applyAlignment="1" applyProtection="1">
      <alignment horizontal="center" vertical="center"/>
      <protection/>
    </xf>
    <xf numFmtId="0" fontId="0" fillId="0" borderId="0" xfId="0" applyFont="1" applyBorder="1" applyAlignment="1" applyProtection="1" quotePrefix="1">
      <alignment vertical="center"/>
      <protection/>
    </xf>
    <xf numFmtId="0" fontId="4" fillId="0" borderId="0" xfId="0" applyFont="1" applyFill="1" applyBorder="1" applyAlignment="1" applyProtection="1">
      <alignment horizontal="left" vertical="center"/>
      <protection/>
    </xf>
    <xf numFmtId="0" fontId="18" fillId="0" borderId="0" xfId="0" applyFont="1" applyFill="1" applyBorder="1" applyAlignment="1" applyProtection="1">
      <alignment horizontal="center" vertical="center"/>
      <protection/>
    </xf>
    <xf numFmtId="4" fontId="6" fillId="0" borderId="0" xfId="0" applyNumberFormat="1" applyFont="1" applyFill="1" applyBorder="1" applyAlignment="1" applyProtection="1">
      <alignment vertical="center"/>
      <protection/>
    </xf>
    <xf numFmtId="0" fontId="3" fillId="0" borderId="0" xfId="0" applyFont="1" applyBorder="1" applyAlignment="1" applyProtection="1">
      <alignment horizontal="center" vertical="center"/>
      <protection/>
    </xf>
    <xf numFmtId="0" fontId="10" fillId="0" borderId="0" xfId="0" applyFont="1" applyBorder="1" applyAlignment="1" applyProtection="1">
      <alignment vertical="center"/>
      <protection/>
    </xf>
    <xf numFmtId="0" fontId="19"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19" fillId="0" borderId="0" xfId="0" applyFont="1" applyFill="1" applyBorder="1" applyAlignment="1" applyProtection="1" quotePrefix="1">
      <alignment horizontal="right" vertical="center"/>
      <protection/>
    </xf>
    <xf numFmtId="3" fontId="5" fillId="0" borderId="0" xfId="0" applyNumberFormat="1" applyFont="1" applyFill="1" applyAlignment="1" applyProtection="1">
      <alignment vertical="center"/>
      <protection/>
    </xf>
    <xf numFmtId="3" fontId="5" fillId="0" borderId="0" xfId="0" applyNumberFormat="1" applyFont="1" applyAlignment="1" applyProtection="1">
      <alignment vertical="center"/>
      <protection/>
    </xf>
    <xf numFmtId="0" fontId="4" fillId="0" borderId="14" xfId="0" applyFont="1" applyFill="1" applyBorder="1" applyAlignment="1" applyProtection="1">
      <alignment vertical="center"/>
      <protection/>
    </xf>
    <xf numFmtId="0" fontId="0" fillId="0" borderId="1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3" fontId="13" fillId="0" borderId="12" xfId="0" applyNumberFormat="1" applyFont="1" applyFill="1" applyBorder="1" applyAlignment="1" applyProtection="1">
      <alignment vertical="center"/>
      <protection/>
    </xf>
    <xf numFmtId="3" fontId="0" fillId="0" borderId="16" xfId="0" applyNumberFormat="1" applyFont="1" applyFill="1" applyBorder="1" applyAlignment="1" applyProtection="1">
      <alignment vertical="center"/>
      <protection/>
    </xf>
    <xf numFmtId="0" fontId="13" fillId="0" borderId="15" xfId="0" applyFont="1" applyFill="1" applyBorder="1" applyAlignment="1" applyProtection="1">
      <alignment vertical="center"/>
      <protection/>
    </xf>
    <xf numFmtId="3" fontId="0" fillId="0" borderId="14" xfId="0" applyNumberFormat="1" applyFont="1" applyFill="1" applyBorder="1" applyAlignment="1" applyProtection="1">
      <alignment vertical="center"/>
      <protection/>
    </xf>
    <xf numFmtId="0" fontId="19" fillId="0" borderId="0" xfId="0" applyFont="1" applyAlignment="1" applyProtection="1">
      <alignment vertical="center"/>
      <protection/>
    </xf>
    <xf numFmtId="0" fontId="29" fillId="0" borderId="0"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23" fillId="0" borderId="14" xfId="0" applyFont="1" applyFill="1" applyBorder="1" applyAlignment="1" applyProtection="1">
      <alignment vertical="center"/>
      <protection/>
    </xf>
    <xf numFmtId="0" fontId="14" fillId="0" borderId="0" xfId="0" applyFont="1" applyBorder="1" applyAlignment="1" applyProtection="1" quotePrefix="1">
      <alignment horizontal="center" vertical="center"/>
      <protection/>
    </xf>
    <xf numFmtId="0" fontId="5" fillId="0" borderId="17" xfId="0" applyFont="1" applyBorder="1" applyAlignment="1" applyProtection="1">
      <alignment vertical="center"/>
      <protection/>
    </xf>
    <xf numFmtId="0" fontId="5" fillId="0" borderId="18" xfId="0" applyFont="1" applyBorder="1" applyAlignment="1" applyProtection="1">
      <alignment vertical="center"/>
      <protection/>
    </xf>
    <xf numFmtId="0" fontId="28" fillId="0" borderId="17" xfId="0" applyFont="1" applyBorder="1" applyAlignment="1" applyProtection="1">
      <alignment vertical="center"/>
      <protection/>
    </xf>
    <xf numFmtId="4" fontId="5" fillId="0" borderId="0" xfId="0" applyNumberFormat="1" applyFont="1" applyBorder="1" applyAlignment="1" applyProtection="1">
      <alignment vertical="center"/>
      <protection/>
    </xf>
    <xf numFmtId="3" fontId="5" fillId="0" borderId="0" xfId="0" applyNumberFormat="1" applyFont="1" applyFill="1" applyBorder="1" applyAlignment="1" applyProtection="1">
      <alignment vertical="center"/>
      <protection/>
    </xf>
    <xf numFmtId="0" fontId="28" fillId="0" borderId="17" xfId="0" applyFont="1" applyFill="1" applyBorder="1" applyAlignment="1" applyProtection="1">
      <alignment vertical="center"/>
      <protection/>
    </xf>
    <xf numFmtId="0" fontId="5" fillId="0" borderId="18" xfId="0" applyFont="1" applyFill="1" applyBorder="1" applyAlignment="1" applyProtection="1">
      <alignment vertical="center"/>
      <protection/>
    </xf>
    <xf numFmtId="0" fontId="28" fillId="0" borderId="19" xfId="0" applyFont="1" applyFill="1" applyBorder="1" applyAlignment="1" applyProtection="1">
      <alignment vertical="center"/>
      <protection/>
    </xf>
    <xf numFmtId="0" fontId="33" fillId="0" borderId="20" xfId="0" applyFont="1" applyFill="1" applyBorder="1" applyAlignment="1" applyProtection="1">
      <alignment vertical="center"/>
      <protection/>
    </xf>
    <xf numFmtId="0" fontId="5" fillId="0" borderId="21" xfId="0" applyFont="1" applyFill="1" applyBorder="1" applyAlignment="1" applyProtection="1">
      <alignment vertical="center"/>
      <protection/>
    </xf>
    <xf numFmtId="0" fontId="28" fillId="0" borderId="17" xfId="0" applyFont="1" applyFill="1" applyBorder="1" applyAlignment="1" applyProtection="1">
      <alignment horizontal="left" vertical="center"/>
      <protection/>
    </xf>
    <xf numFmtId="3" fontId="28" fillId="0" borderId="0" xfId="0" applyNumberFormat="1" applyFont="1" applyFill="1" applyBorder="1" applyAlignment="1" applyProtection="1">
      <alignment horizontal="right" vertical="center"/>
      <protection/>
    </xf>
    <xf numFmtId="3" fontId="28" fillId="0" borderId="17" xfId="0" applyNumberFormat="1" applyFont="1" applyFill="1" applyBorder="1" applyAlignment="1" applyProtection="1">
      <alignment horizontal="left" vertical="center"/>
      <protection/>
    </xf>
    <xf numFmtId="3" fontId="28" fillId="0" borderId="0" xfId="0" applyNumberFormat="1" applyFont="1" applyFill="1" applyBorder="1" applyAlignment="1" applyProtection="1">
      <alignment vertical="center" wrapText="1"/>
      <protection/>
    </xf>
    <xf numFmtId="3" fontId="28" fillId="0" borderId="18" xfId="0" applyNumberFormat="1" applyFont="1" applyFill="1" applyBorder="1" applyAlignment="1" applyProtection="1">
      <alignment vertical="center"/>
      <protection/>
    </xf>
    <xf numFmtId="3" fontId="28" fillId="0" borderId="0" xfId="0" applyNumberFormat="1" applyFont="1" applyFill="1" applyBorder="1" applyAlignment="1" applyProtection="1">
      <alignment vertical="center"/>
      <protection/>
    </xf>
    <xf numFmtId="0" fontId="5" fillId="0" borderId="17" xfId="0" applyFont="1" applyFill="1" applyBorder="1" applyAlignment="1" applyProtection="1">
      <alignment vertical="center"/>
      <protection/>
    </xf>
    <xf numFmtId="0" fontId="28" fillId="0" borderId="22" xfId="0" applyFont="1" applyFill="1" applyBorder="1" applyAlignment="1" applyProtection="1">
      <alignment horizontal="left" vertical="center"/>
      <protection/>
    </xf>
    <xf numFmtId="0" fontId="5" fillId="0" borderId="23" xfId="0" applyFont="1" applyBorder="1" applyAlignment="1" applyProtection="1">
      <alignment vertical="center"/>
      <protection/>
    </xf>
    <xf numFmtId="3" fontId="28" fillId="0" borderId="23" xfId="0" applyNumberFormat="1" applyFont="1" applyFill="1" applyBorder="1" applyAlignment="1" applyProtection="1">
      <alignment horizontal="right" vertical="center"/>
      <protection/>
    </xf>
    <xf numFmtId="0" fontId="5" fillId="0" borderId="24" xfId="0" applyFont="1" applyBorder="1" applyAlignment="1" applyProtection="1">
      <alignment vertical="center"/>
      <protection/>
    </xf>
    <xf numFmtId="0" fontId="5" fillId="0" borderId="25" xfId="0" applyFont="1" applyBorder="1" applyAlignment="1" applyProtection="1">
      <alignment vertical="center"/>
      <protection/>
    </xf>
    <xf numFmtId="0" fontId="5" fillId="0" borderId="26" xfId="0" applyFont="1" applyBorder="1" applyAlignment="1" applyProtection="1">
      <alignment vertical="center"/>
      <protection/>
    </xf>
    <xf numFmtId="0" fontId="12" fillId="0" borderId="0" xfId="0" applyFont="1" applyFill="1" applyBorder="1" applyAlignment="1" applyProtection="1">
      <alignment vertical="center"/>
      <protection/>
    </xf>
    <xf numFmtId="0" fontId="4" fillId="0" borderId="0" xfId="0" applyFont="1" applyBorder="1" applyAlignment="1" applyProtection="1">
      <alignment horizontal="left" vertical="center"/>
      <protection/>
    </xf>
    <xf numFmtId="0" fontId="77" fillId="0" borderId="0" xfId="0" applyFont="1" applyBorder="1" applyAlignment="1" applyProtection="1">
      <alignment vertical="center"/>
      <protection/>
    </xf>
    <xf numFmtId="3" fontId="2" fillId="0" borderId="0" xfId="0" applyNumberFormat="1" applyFont="1" applyFill="1" applyBorder="1" applyAlignment="1" applyProtection="1">
      <alignment horizontal="right" vertical="center"/>
      <protection/>
    </xf>
    <xf numFmtId="0" fontId="14" fillId="0" borderId="0" xfId="0" applyFont="1" applyFill="1" applyBorder="1" applyAlignment="1" applyProtection="1">
      <alignment horizontal="center" vertical="center"/>
      <protection/>
    </xf>
    <xf numFmtId="0" fontId="2" fillId="0" borderId="12" xfId="0" applyFont="1" applyFill="1" applyBorder="1" applyAlignment="1" applyProtection="1">
      <alignment/>
      <protection/>
    </xf>
    <xf numFmtId="0" fontId="23" fillId="0" borderId="0" xfId="0" applyFont="1" applyAlignment="1" applyProtection="1">
      <alignment vertical="center"/>
      <protection/>
    </xf>
    <xf numFmtId="0" fontId="2" fillId="0" borderId="0" xfId="0" applyFont="1" applyBorder="1" applyAlignment="1" applyProtection="1" quotePrefix="1">
      <alignment horizontal="left" vertical="center"/>
      <protection/>
    </xf>
    <xf numFmtId="0" fontId="2" fillId="0" borderId="0" xfId="0" applyFont="1" applyFill="1" applyBorder="1" applyAlignment="1" applyProtection="1" quotePrefix="1">
      <alignment horizontal="left" vertical="center"/>
      <protection/>
    </xf>
    <xf numFmtId="0" fontId="2" fillId="0" borderId="0" xfId="0" applyFont="1" applyFill="1" applyBorder="1" applyAlignment="1" applyProtection="1" quotePrefix="1">
      <alignment vertical="center"/>
      <protection/>
    </xf>
    <xf numFmtId="0" fontId="2" fillId="0" borderId="0" xfId="0" applyFont="1" applyFill="1" applyBorder="1" applyAlignment="1" applyProtection="1">
      <alignment horizontal="left" vertical="center"/>
      <protection/>
    </xf>
    <xf numFmtId="0" fontId="10" fillId="0" borderId="0" xfId="0" applyFont="1" applyFill="1" applyBorder="1" applyAlignment="1" applyProtection="1" quotePrefix="1">
      <alignment horizontal="left" vertical="center"/>
      <protection/>
    </xf>
    <xf numFmtId="0" fontId="2" fillId="0" borderId="0" xfId="0" applyFont="1" applyBorder="1" applyAlignment="1" applyProtection="1" quotePrefix="1">
      <alignment vertical="center"/>
      <protection/>
    </xf>
    <xf numFmtId="0" fontId="10" fillId="0" borderId="0" xfId="0" applyFont="1" applyFill="1" applyBorder="1" applyAlignment="1" applyProtection="1" quotePrefix="1">
      <alignment vertical="center"/>
      <protection/>
    </xf>
    <xf numFmtId="0" fontId="23" fillId="0" borderId="0" xfId="0" applyFont="1" applyFill="1" applyBorder="1" applyAlignment="1" applyProtection="1">
      <alignment vertical="center"/>
      <protection/>
    </xf>
    <xf numFmtId="3" fontId="0" fillId="9" borderId="11" xfId="0" applyNumberFormat="1" applyFont="1" applyFill="1" applyBorder="1" applyAlignment="1" applyProtection="1">
      <alignment vertical="center"/>
      <protection locked="0"/>
    </xf>
    <xf numFmtId="3" fontId="0" fillId="9" borderId="27" xfId="0" applyNumberFormat="1" applyFont="1" applyFill="1" applyBorder="1" applyAlignment="1" applyProtection="1">
      <alignment vertical="center"/>
      <protection locked="0"/>
    </xf>
    <xf numFmtId="0" fontId="2" fillId="0" borderId="28" xfId="0" applyFont="1" applyBorder="1" applyAlignment="1" applyProtection="1">
      <alignment vertical="center"/>
      <protection/>
    </xf>
    <xf numFmtId="0" fontId="2" fillId="0" borderId="29" xfId="0" applyFont="1" applyBorder="1" applyAlignment="1" applyProtection="1">
      <alignment vertical="center"/>
      <protection/>
    </xf>
    <xf numFmtId="0" fontId="5" fillId="0" borderId="30" xfId="0" applyFont="1" applyBorder="1" applyAlignment="1" applyProtection="1">
      <alignment vertical="center"/>
      <protection/>
    </xf>
    <xf numFmtId="0" fontId="23" fillId="0" borderId="30" xfId="0" applyFont="1" applyBorder="1" applyAlignment="1" applyProtection="1">
      <alignment vertical="center"/>
      <protection/>
    </xf>
    <xf numFmtId="0" fontId="4" fillId="0" borderId="10" xfId="0" applyFont="1" applyFill="1" applyBorder="1" applyAlignment="1" applyProtection="1">
      <alignment vertical="center"/>
      <protection/>
    </xf>
    <xf numFmtId="3" fontId="0" fillId="0" borderId="31" xfId="0" applyNumberFormat="1" applyFont="1" applyBorder="1" applyAlignment="1" applyProtection="1">
      <alignment vertical="center"/>
      <protection/>
    </xf>
    <xf numFmtId="0" fontId="2" fillId="0" borderId="10" xfId="0" applyFont="1" applyBorder="1" applyAlignment="1" applyProtection="1" quotePrefix="1">
      <alignment vertical="center"/>
      <protection/>
    </xf>
    <xf numFmtId="3" fontId="0" fillId="0" borderId="32" xfId="0" applyNumberFormat="1" applyFont="1" applyFill="1" applyBorder="1" applyAlignment="1" applyProtection="1" quotePrefix="1">
      <alignment vertical="center"/>
      <protection/>
    </xf>
    <xf numFmtId="3" fontId="0" fillId="0" borderId="32" xfId="0" applyNumberFormat="1" applyFont="1" applyFill="1" applyBorder="1" applyAlignment="1" applyProtection="1">
      <alignment vertical="center"/>
      <protection/>
    </xf>
    <xf numFmtId="0" fontId="2" fillId="0" borderId="10" xfId="0" applyFont="1" applyFill="1" applyBorder="1" applyAlignment="1" applyProtection="1" quotePrefix="1">
      <alignment vertical="center"/>
      <protection/>
    </xf>
    <xf numFmtId="0" fontId="31" fillId="0" borderId="10" xfId="0" applyFont="1" applyFill="1" applyBorder="1" applyAlignment="1" applyProtection="1">
      <alignment vertical="center"/>
      <protection/>
    </xf>
    <xf numFmtId="0" fontId="3" fillId="0" borderId="33" xfId="0" applyFont="1" applyFill="1" applyBorder="1" applyAlignment="1" applyProtection="1">
      <alignment vertical="center"/>
      <protection/>
    </xf>
    <xf numFmtId="0" fontId="4" fillId="0" borderId="10" xfId="0" applyFont="1" applyBorder="1" applyAlignment="1" applyProtection="1">
      <alignment vertical="center"/>
      <protection/>
    </xf>
    <xf numFmtId="0" fontId="3" fillId="0" borderId="33" xfId="0" applyFont="1" applyBorder="1" applyAlignment="1" applyProtection="1">
      <alignment vertical="center"/>
      <protection/>
    </xf>
    <xf numFmtId="0" fontId="0" fillId="0" borderId="10" xfId="0" applyFont="1" applyFill="1" applyBorder="1" applyAlignment="1" applyProtection="1">
      <alignment horizontal="left" vertical="center"/>
      <protection/>
    </xf>
    <xf numFmtId="3" fontId="0" fillId="0" borderId="10" xfId="0" applyNumberFormat="1" applyFont="1" applyFill="1" applyBorder="1" applyAlignment="1" applyProtection="1">
      <alignment horizontal="center" vertical="center"/>
      <protection/>
    </xf>
    <xf numFmtId="0" fontId="5" fillId="0" borderId="33" xfId="0" applyFont="1" applyFill="1" applyBorder="1" applyAlignment="1" applyProtection="1">
      <alignment vertical="center"/>
      <protection/>
    </xf>
    <xf numFmtId="0" fontId="2" fillId="0" borderId="0" xfId="0" applyFont="1" applyFill="1" applyBorder="1" applyAlignment="1" applyProtection="1">
      <alignment/>
      <protection/>
    </xf>
    <xf numFmtId="3" fontId="0" fillId="0" borderId="34" xfId="0" applyNumberFormat="1" applyFont="1" applyFill="1" applyBorder="1" applyAlignment="1" applyProtection="1">
      <alignment horizontal="center" vertical="center"/>
      <protection/>
    </xf>
    <xf numFmtId="0" fontId="5" fillId="0" borderId="10" xfId="0" applyFont="1" applyBorder="1" applyAlignment="1" applyProtection="1">
      <alignment vertical="center"/>
      <protection/>
    </xf>
    <xf numFmtId="0" fontId="10" fillId="0" borderId="10" xfId="0" applyFont="1" applyFill="1" applyBorder="1" applyAlignment="1" applyProtection="1">
      <alignment vertical="center"/>
      <protection/>
    </xf>
    <xf numFmtId="3" fontId="5" fillId="0" borderId="35" xfId="0" applyNumberFormat="1" applyFont="1" applyFill="1" applyBorder="1" applyAlignment="1" applyProtection="1">
      <alignment vertical="center"/>
      <protection/>
    </xf>
    <xf numFmtId="3" fontId="13" fillId="0" borderId="36" xfId="0" applyNumberFormat="1" applyFont="1" applyFill="1" applyBorder="1" applyAlignment="1" applyProtection="1">
      <alignment horizontal="center" vertical="center"/>
      <protection/>
    </xf>
    <xf numFmtId="3" fontId="13" fillId="0" borderId="33" xfId="0" applyNumberFormat="1" applyFont="1" applyBorder="1" applyAlignment="1" applyProtection="1">
      <alignment horizontal="center" vertical="center"/>
      <protection/>
    </xf>
    <xf numFmtId="0" fontId="0" fillId="0" borderId="10" xfId="0" applyFont="1" applyFill="1" applyBorder="1" applyAlignment="1" applyProtection="1">
      <alignment vertical="center"/>
      <protection/>
    </xf>
    <xf numFmtId="0" fontId="0" fillId="0" borderId="10" xfId="0" applyFont="1" applyBorder="1" applyAlignment="1" applyProtection="1">
      <alignment vertical="center"/>
      <protection/>
    </xf>
    <xf numFmtId="3" fontId="21" fillId="0" borderId="33" xfId="0" applyNumberFormat="1" applyFont="1" applyBorder="1" applyAlignment="1" applyProtection="1">
      <alignment horizontal="center" vertical="center"/>
      <protection/>
    </xf>
    <xf numFmtId="0" fontId="20" fillId="0" borderId="10" xfId="0" applyFont="1" applyBorder="1" applyAlignment="1" applyProtection="1">
      <alignment vertical="center"/>
      <protection/>
    </xf>
    <xf numFmtId="0" fontId="2" fillId="0" borderId="20" xfId="0" applyFont="1" applyBorder="1" applyAlignment="1" applyProtection="1" quotePrefix="1">
      <alignment vertical="center"/>
      <protection/>
    </xf>
    <xf numFmtId="0" fontId="2" fillId="0" borderId="20" xfId="0" applyFont="1" applyFill="1" applyBorder="1" applyAlignment="1" applyProtection="1">
      <alignment vertical="center"/>
      <protection/>
    </xf>
    <xf numFmtId="0" fontId="4" fillId="33" borderId="37" xfId="0" applyFont="1" applyFill="1" applyBorder="1" applyAlignment="1" applyProtection="1">
      <alignment horizontal="left" vertical="center"/>
      <protection/>
    </xf>
    <xf numFmtId="0" fontId="28" fillId="0" borderId="13" xfId="0" applyFont="1" applyFill="1" applyBorder="1" applyAlignment="1" applyProtection="1">
      <alignment horizontal="left" vertical="center"/>
      <protection/>
    </xf>
    <xf numFmtId="0" fontId="19" fillId="0" borderId="38" xfId="0" applyFont="1" applyBorder="1" applyAlignment="1" applyProtection="1">
      <alignment vertical="center"/>
      <protection/>
    </xf>
    <xf numFmtId="0" fontId="5" fillId="0" borderId="39" xfId="0" applyFont="1" applyBorder="1" applyAlignment="1" applyProtection="1">
      <alignment vertical="center"/>
      <protection/>
    </xf>
    <xf numFmtId="0" fontId="28" fillId="0" borderId="0" xfId="0" applyFont="1" applyFill="1" applyBorder="1" applyAlignment="1" applyProtection="1">
      <alignment horizontal="center" vertical="center"/>
      <protection/>
    </xf>
    <xf numFmtId="0" fontId="28" fillId="0" borderId="18" xfId="0" applyFont="1" applyFill="1" applyBorder="1" applyAlignment="1" applyProtection="1">
      <alignment horizontal="center" vertical="center"/>
      <protection/>
    </xf>
    <xf numFmtId="0" fontId="5" fillId="0" borderId="40" xfId="0" applyFont="1" applyBorder="1" applyAlignment="1" applyProtection="1">
      <alignment vertical="center"/>
      <protection/>
    </xf>
    <xf numFmtId="3" fontId="27" fillId="0" borderId="0" xfId="0" applyNumberFormat="1" applyFont="1" applyFill="1" applyBorder="1" applyAlignment="1" applyProtection="1">
      <alignment vertical="center"/>
      <protection/>
    </xf>
    <xf numFmtId="3" fontId="0" fillId="34" borderId="32" xfId="0" applyNumberFormat="1" applyFont="1" applyFill="1" applyBorder="1" applyAlignment="1" applyProtection="1">
      <alignment vertical="center"/>
      <protection/>
    </xf>
    <xf numFmtId="0" fontId="0" fillId="34" borderId="11" xfId="0" applyFont="1" applyFill="1" applyBorder="1" applyAlignment="1" applyProtection="1">
      <alignment horizontal="right" vertical="center"/>
      <protection/>
    </xf>
    <xf numFmtId="3" fontId="0" fillId="0" borderId="33" xfId="0" applyNumberFormat="1" applyFont="1" applyBorder="1" applyAlignment="1" applyProtection="1">
      <alignment vertical="center"/>
      <protection/>
    </xf>
    <xf numFmtId="3" fontId="27" fillId="0" borderId="36" xfId="0" applyNumberFormat="1" applyFont="1" applyFill="1" applyBorder="1" applyAlignment="1" applyProtection="1">
      <alignment vertical="center"/>
      <protection/>
    </xf>
    <xf numFmtId="2" fontId="0" fillId="35" borderId="11" xfId="0" applyNumberFormat="1" applyFont="1" applyFill="1" applyBorder="1" applyAlignment="1" applyProtection="1">
      <alignment horizontal="right" vertical="center"/>
      <protection/>
    </xf>
    <xf numFmtId="0" fontId="2" fillId="0" borderId="0" xfId="0" applyFont="1" applyFill="1" applyAlignment="1" applyProtection="1">
      <alignment vertical="center"/>
      <protection/>
    </xf>
    <xf numFmtId="3" fontId="0" fillId="0" borderId="36" xfId="0" applyNumberFormat="1" applyFont="1" applyFill="1" applyBorder="1" applyAlignment="1" applyProtection="1">
      <alignment vertical="center"/>
      <protection/>
    </xf>
    <xf numFmtId="3" fontId="15" fillId="0" borderId="41" xfId="0" applyNumberFormat="1" applyFont="1" applyFill="1" applyBorder="1" applyAlignment="1" applyProtection="1">
      <alignment horizontal="left" vertical="center"/>
      <protection/>
    </xf>
    <xf numFmtId="0" fontId="5" fillId="0" borderId="41" xfId="0" applyFont="1" applyFill="1" applyBorder="1" applyAlignment="1" applyProtection="1">
      <alignment vertical="center"/>
      <protection/>
    </xf>
    <xf numFmtId="4" fontId="5" fillId="0" borderId="0" xfId="0" applyNumberFormat="1" applyFont="1" applyFill="1" applyBorder="1" applyAlignment="1" applyProtection="1">
      <alignment vertical="center"/>
      <protection/>
    </xf>
    <xf numFmtId="4" fontId="5" fillId="0" borderId="20" xfId="0" applyNumberFormat="1" applyFont="1" applyFill="1" applyBorder="1" applyAlignment="1" applyProtection="1">
      <alignment vertical="center"/>
      <protection/>
    </xf>
    <xf numFmtId="3" fontId="5" fillId="0" borderId="42" xfId="0" applyNumberFormat="1" applyFont="1" applyFill="1" applyBorder="1" applyAlignment="1" applyProtection="1">
      <alignment vertical="center"/>
      <protection/>
    </xf>
    <xf numFmtId="3" fontId="13" fillId="0" borderId="0" xfId="0" applyNumberFormat="1" applyFont="1" applyBorder="1" applyAlignment="1" applyProtection="1">
      <alignment horizontal="center" vertical="center"/>
      <protection/>
    </xf>
    <xf numFmtId="3" fontId="3" fillId="0" borderId="43" xfId="0" applyNumberFormat="1" applyFont="1" applyFill="1" applyBorder="1" applyAlignment="1" applyProtection="1">
      <alignment horizontal="right" vertical="center"/>
      <protection/>
    </xf>
    <xf numFmtId="3" fontId="0" fillId="36" borderId="11" xfId="0" applyNumberFormat="1" applyFont="1" applyFill="1" applyBorder="1" applyAlignment="1" applyProtection="1">
      <alignment vertical="center"/>
      <protection locked="0"/>
    </xf>
    <xf numFmtId="3" fontId="0" fillId="36" borderId="11" xfId="0" applyNumberFormat="1" applyFont="1" applyFill="1" applyBorder="1" applyAlignment="1" applyProtection="1">
      <alignment vertical="center"/>
      <protection locked="0"/>
    </xf>
    <xf numFmtId="3" fontId="0" fillId="36" borderId="13" xfId="0" applyNumberFormat="1" applyFont="1" applyFill="1" applyBorder="1" applyAlignment="1" applyProtection="1">
      <alignment horizontal="right" vertical="center"/>
      <protection locked="0"/>
    </xf>
    <xf numFmtId="3" fontId="0" fillId="36" borderId="11" xfId="0" applyNumberFormat="1" applyFont="1" applyFill="1" applyBorder="1" applyAlignment="1" applyProtection="1">
      <alignment horizontal="right" vertical="center"/>
      <protection locked="0"/>
    </xf>
    <xf numFmtId="3" fontId="0" fillId="36" borderId="16" xfId="0" applyNumberFormat="1" applyFont="1" applyFill="1" applyBorder="1" applyAlignment="1" applyProtection="1">
      <alignment vertical="center"/>
      <protection locked="0"/>
    </xf>
    <xf numFmtId="3" fontId="0" fillId="36" borderId="13" xfId="0" applyNumberFormat="1" applyFont="1" applyFill="1" applyBorder="1" applyAlignment="1" applyProtection="1">
      <alignment vertical="center"/>
      <protection locked="0"/>
    </xf>
    <xf numFmtId="3" fontId="0" fillId="36" borderId="16" xfId="0" applyNumberFormat="1" applyFont="1" applyFill="1" applyBorder="1" applyAlignment="1" applyProtection="1">
      <alignment vertical="center"/>
      <protection locked="0"/>
    </xf>
    <xf numFmtId="0" fontId="10" fillId="37" borderId="0" xfId="0" applyFont="1" applyFill="1" applyBorder="1" applyAlignment="1" applyProtection="1" quotePrefix="1">
      <alignment vertical="center"/>
      <protection/>
    </xf>
    <xf numFmtId="0" fontId="10" fillId="37" borderId="0" xfId="0" applyFont="1" applyFill="1" applyBorder="1" applyAlignment="1" applyProtection="1">
      <alignment vertical="center"/>
      <protection/>
    </xf>
    <xf numFmtId="3" fontId="0" fillId="37" borderId="0" xfId="0" applyNumberFormat="1" applyFont="1" applyFill="1" applyBorder="1" applyAlignment="1" applyProtection="1">
      <alignment vertical="center"/>
      <protection/>
    </xf>
    <xf numFmtId="3" fontId="4" fillId="37" borderId="31" xfId="0" applyNumberFormat="1" applyFont="1" applyFill="1" applyBorder="1" applyAlignment="1" applyProtection="1">
      <alignment vertical="center"/>
      <protection/>
    </xf>
    <xf numFmtId="3" fontId="5" fillId="37" borderId="0" xfId="0" applyNumberFormat="1" applyFont="1" applyFill="1" applyAlignment="1" applyProtection="1">
      <alignment vertical="center"/>
      <protection/>
    </xf>
    <xf numFmtId="0" fontId="30" fillId="0" borderId="10" xfId="0" applyFont="1" applyBorder="1" applyAlignment="1" applyProtection="1">
      <alignment horizontal="left" vertical="center"/>
      <protection/>
    </xf>
    <xf numFmtId="0" fontId="30" fillId="0" borderId="0" xfId="0" applyFont="1" applyBorder="1" applyAlignment="1" applyProtection="1">
      <alignment horizontal="left" vertical="center"/>
      <protection/>
    </xf>
    <xf numFmtId="3" fontId="78" fillId="0" borderId="33" xfId="0" applyNumberFormat="1" applyFont="1" applyFill="1" applyBorder="1" applyAlignment="1" applyProtection="1">
      <alignment horizontal="center"/>
      <protection/>
    </xf>
    <xf numFmtId="3" fontId="0" fillId="36" borderId="44" xfId="0" applyNumberFormat="1" applyFont="1" applyFill="1" applyBorder="1" applyAlignment="1" applyProtection="1">
      <alignment vertical="center"/>
      <protection locked="0"/>
    </xf>
    <xf numFmtId="4" fontId="0" fillId="36" borderId="11" xfId="0" applyNumberFormat="1" applyFont="1" applyFill="1" applyBorder="1" applyAlignment="1" applyProtection="1">
      <alignment horizontal="right" vertical="center"/>
      <protection locked="0"/>
    </xf>
    <xf numFmtId="3" fontId="0" fillId="36" borderId="11" xfId="0" applyNumberFormat="1" applyFont="1" applyFill="1" applyBorder="1" applyAlignment="1" applyProtection="1">
      <alignment vertical="center"/>
      <protection/>
    </xf>
    <xf numFmtId="3" fontId="0" fillId="36" borderId="11" xfId="0" applyNumberFormat="1" applyFont="1" applyFill="1" applyBorder="1" applyAlignment="1" applyProtection="1">
      <alignment horizontal="right" vertical="center"/>
      <protection/>
    </xf>
    <xf numFmtId="3" fontId="0" fillId="38" borderId="44" xfId="0" applyNumberFormat="1" applyFont="1" applyFill="1" applyBorder="1" applyAlignment="1" applyProtection="1">
      <alignment vertical="center"/>
      <protection locked="0"/>
    </xf>
    <xf numFmtId="3" fontId="0" fillId="34" borderId="13" xfId="0" applyNumberFormat="1" applyFont="1" applyFill="1" applyBorder="1" applyAlignment="1" applyProtection="1">
      <alignment vertical="center"/>
      <protection/>
    </xf>
    <xf numFmtId="0" fontId="5" fillId="34" borderId="45" xfId="0" applyFont="1" applyFill="1" applyBorder="1" applyAlignment="1" applyProtection="1">
      <alignment vertical="center"/>
      <protection/>
    </xf>
    <xf numFmtId="0" fontId="5" fillId="36" borderId="45" xfId="0" applyFont="1" applyFill="1" applyBorder="1" applyAlignment="1" applyProtection="1">
      <alignment vertical="center"/>
      <protection/>
    </xf>
    <xf numFmtId="0" fontId="5" fillId="9" borderId="16" xfId="0" applyFont="1" applyFill="1" applyBorder="1" applyAlignment="1" applyProtection="1">
      <alignment vertical="center"/>
      <protection/>
    </xf>
    <xf numFmtId="2" fontId="5" fillId="34" borderId="46" xfId="0" applyNumberFormat="1" applyFont="1" applyFill="1" applyBorder="1" applyAlignment="1" applyProtection="1">
      <alignment vertical="center"/>
      <protection/>
    </xf>
    <xf numFmtId="2" fontId="5" fillId="34" borderId="11" xfId="0" applyNumberFormat="1" applyFont="1" applyFill="1" applyBorder="1" applyAlignment="1" applyProtection="1">
      <alignment vertical="center"/>
      <protection/>
    </xf>
    <xf numFmtId="4" fontId="0" fillId="34" borderId="31" xfId="0" applyNumberFormat="1" applyFont="1" applyFill="1" applyBorder="1" applyAlignment="1" applyProtection="1">
      <alignment vertical="center"/>
      <protection/>
    </xf>
    <xf numFmtId="4" fontId="0" fillId="34" borderId="32" xfId="0" applyNumberFormat="1" applyFont="1" applyFill="1" applyBorder="1" applyAlignment="1" applyProtection="1">
      <alignment vertical="center"/>
      <protection/>
    </xf>
    <xf numFmtId="3" fontId="4" fillId="34" borderId="11" xfId="0" applyNumberFormat="1" applyFont="1" applyFill="1" applyBorder="1" applyAlignment="1" applyProtection="1" quotePrefix="1">
      <alignment vertical="center"/>
      <protection/>
    </xf>
    <xf numFmtId="3" fontId="4" fillId="34" borderId="47" xfId="42" applyNumberFormat="1" applyFont="1" applyFill="1" applyBorder="1" applyAlignment="1" applyProtection="1">
      <alignment vertical="center"/>
      <protection/>
    </xf>
    <xf numFmtId="3" fontId="0" fillId="34" borderId="32" xfId="0" applyNumberFormat="1" applyFont="1" applyFill="1" applyBorder="1" applyAlignment="1" applyProtection="1">
      <alignment vertical="center"/>
      <protection/>
    </xf>
    <xf numFmtId="3" fontId="4" fillId="34" borderId="32" xfId="0" applyNumberFormat="1" applyFont="1" applyFill="1" applyBorder="1" applyAlignment="1" applyProtection="1">
      <alignment vertical="center"/>
      <protection/>
    </xf>
    <xf numFmtId="164" fontId="2" fillId="34" borderId="33" xfId="0" applyNumberFormat="1" applyFont="1" applyFill="1" applyBorder="1" applyAlignment="1" applyProtection="1">
      <alignment horizontal="center" vertical="center"/>
      <protection/>
    </xf>
    <xf numFmtId="3" fontId="2" fillId="34" borderId="48" xfId="0" applyNumberFormat="1" applyFont="1" applyFill="1" applyBorder="1" applyAlignment="1" applyProtection="1">
      <alignment vertical="center"/>
      <protection/>
    </xf>
    <xf numFmtId="3" fontId="0" fillId="34" borderId="11"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27" xfId="0" applyNumberFormat="1" applyFont="1" applyFill="1" applyBorder="1" applyAlignment="1" applyProtection="1">
      <alignment vertical="center"/>
      <protection/>
    </xf>
    <xf numFmtId="3" fontId="0" fillId="34" borderId="31" xfId="0" applyNumberFormat="1" applyFont="1" applyFill="1" applyBorder="1" applyAlignment="1" applyProtection="1">
      <alignment vertical="center"/>
      <protection/>
    </xf>
    <xf numFmtId="4" fontId="0" fillId="34" borderId="11" xfId="0" applyNumberFormat="1" applyFont="1" applyFill="1" applyBorder="1" applyAlignment="1" applyProtection="1">
      <alignment vertical="center"/>
      <protection/>
    </xf>
    <xf numFmtId="0" fontId="79" fillId="39" borderId="13" xfId="0" applyFont="1" applyFill="1" applyBorder="1" applyAlignment="1" applyProtection="1">
      <alignment vertical="center"/>
      <protection/>
    </xf>
    <xf numFmtId="0" fontId="79" fillId="39" borderId="49" xfId="0" applyFont="1" applyFill="1" applyBorder="1" applyAlignment="1" applyProtection="1">
      <alignment horizontal="right" vertical="center"/>
      <protection/>
    </xf>
    <xf numFmtId="3" fontId="5" fillId="0" borderId="31" xfId="0" applyNumberFormat="1" applyFont="1" applyBorder="1" applyAlignment="1" applyProtection="1">
      <alignment vertical="center"/>
      <protection/>
    </xf>
    <xf numFmtId="0" fontId="10" fillId="0" borderId="0" xfId="0" applyFont="1" applyFill="1" applyBorder="1" applyAlignment="1" applyProtection="1">
      <alignment horizontal="left"/>
      <protection/>
    </xf>
    <xf numFmtId="3" fontId="78" fillId="0" borderId="0" xfId="0" applyNumberFormat="1" applyFont="1" applyFill="1" applyBorder="1" applyAlignment="1" applyProtection="1">
      <alignment horizontal="left"/>
      <protection/>
    </xf>
    <xf numFmtId="0" fontId="41" fillId="37" borderId="0" xfId="0" applyFont="1" applyFill="1" applyBorder="1" applyAlignment="1" applyProtection="1">
      <alignment vertical="center"/>
      <protection/>
    </xf>
    <xf numFmtId="3" fontId="0" fillId="36" borderId="27" xfId="0" applyNumberFormat="1" applyFont="1" applyFill="1" applyBorder="1" applyAlignment="1" applyProtection="1">
      <alignment vertical="center"/>
      <protection locked="0"/>
    </xf>
    <xf numFmtId="3" fontId="0" fillId="36" borderId="50" xfId="0" applyNumberFormat="1" applyFont="1" applyFill="1" applyBorder="1" applyAlignment="1" applyProtection="1">
      <alignment vertical="center"/>
      <protection locked="0"/>
    </xf>
    <xf numFmtId="3" fontId="5" fillId="0" borderId="41" xfId="0" applyNumberFormat="1" applyFont="1" applyFill="1" applyBorder="1" applyAlignment="1" applyProtection="1">
      <alignment vertical="center"/>
      <protection/>
    </xf>
    <xf numFmtId="0" fontId="5" fillId="0" borderId="31" xfId="0" applyFont="1" applyFill="1" applyBorder="1" applyAlignment="1" applyProtection="1">
      <alignment vertical="center"/>
      <protection/>
    </xf>
    <xf numFmtId="0" fontId="80" fillId="0" borderId="51" xfId="0" applyFont="1" applyBorder="1" applyAlignment="1" applyProtection="1">
      <alignment horizontal="center" vertical="center"/>
      <protection/>
    </xf>
    <xf numFmtId="0" fontId="80" fillId="0" borderId="52" xfId="0" applyFont="1" applyBorder="1" applyAlignment="1" applyProtection="1">
      <alignment horizontal="center" vertical="center"/>
      <protection/>
    </xf>
    <xf numFmtId="0" fontId="80" fillId="0" borderId="53" xfId="0" applyFont="1" applyBorder="1" applyAlignment="1" applyProtection="1">
      <alignment horizontal="center" vertical="center"/>
      <protection/>
    </xf>
    <xf numFmtId="0" fontId="80" fillId="0" borderId="10" xfId="0" applyFont="1" applyBorder="1" applyAlignment="1" applyProtection="1">
      <alignment horizontal="center" vertical="center"/>
      <protection/>
    </xf>
    <xf numFmtId="0" fontId="80" fillId="0" borderId="0" xfId="0" applyFont="1" applyBorder="1" applyAlignment="1" applyProtection="1">
      <alignment horizontal="center" vertical="center"/>
      <protection/>
    </xf>
    <xf numFmtId="0" fontId="80" fillId="0" borderId="54" xfId="0" applyFont="1" applyBorder="1" applyAlignment="1" applyProtection="1">
      <alignment horizontal="center" vertical="center"/>
      <protection/>
    </xf>
    <xf numFmtId="0" fontId="80" fillId="0" borderId="55" xfId="0" applyFont="1" applyBorder="1" applyAlignment="1" applyProtection="1">
      <alignment horizontal="center" vertical="center"/>
      <protection/>
    </xf>
    <xf numFmtId="0" fontId="80" fillId="0" borderId="20" xfId="0" applyFont="1" applyBorder="1" applyAlignment="1" applyProtection="1">
      <alignment horizontal="center" vertical="center"/>
      <protection/>
    </xf>
    <xf numFmtId="0" fontId="80" fillId="0" borderId="56" xfId="0" applyFont="1" applyBorder="1" applyAlignment="1" applyProtection="1">
      <alignment horizontal="center" vertical="center"/>
      <protection/>
    </xf>
    <xf numFmtId="0" fontId="28" fillId="35" borderId="57" xfId="0" applyFont="1" applyFill="1" applyBorder="1" applyAlignment="1" applyProtection="1">
      <alignment horizontal="center" vertical="center"/>
      <protection/>
    </xf>
    <xf numFmtId="0" fontId="28" fillId="35" borderId="30" xfId="0" applyFont="1" applyFill="1" applyBorder="1" applyAlignment="1" applyProtection="1">
      <alignment horizontal="center" vertical="center"/>
      <protection/>
    </xf>
    <xf numFmtId="0" fontId="28" fillId="35" borderId="58" xfId="0" applyFont="1" applyFill="1" applyBorder="1" applyAlignment="1" applyProtection="1">
      <alignment horizontal="center" vertical="center"/>
      <protection/>
    </xf>
    <xf numFmtId="3" fontId="28" fillId="0" borderId="17" xfId="0" applyNumberFormat="1" applyFont="1" applyFill="1" applyBorder="1" applyAlignment="1" applyProtection="1">
      <alignment horizontal="left" vertical="center" wrapText="1"/>
      <protection/>
    </xf>
    <xf numFmtId="3" fontId="28" fillId="0" borderId="0" xfId="0" applyNumberFormat="1" applyFont="1" applyFill="1" applyBorder="1" applyAlignment="1" applyProtection="1">
      <alignment horizontal="left" vertical="center" wrapText="1"/>
      <protection/>
    </xf>
    <xf numFmtId="3" fontId="34" fillId="0" borderId="10" xfId="0" applyNumberFormat="1" applyFont="1" applyBorder="1" applyAlignment="1" applyProtection="1">
      <alignment horizontal="center"/>
      <protection/>
    </xf>
    <xf numFmtId="3" fontId="34" fillId="0" borderId="0" xfId="0" applyNumberFormat="1" applyFont="1" applyBorder="1" applyAlignment="1" applyProtection="1">
      <alignment horizontal="center"/>
      <protection/>
    </xf>
    <xf numFmtId="0" fontId="0" fillId="0" borderId="0" xfId="0" applyBorder="1" applyAlignment="1" applyProtection="1">
      <alignment vertical="center" wrapText="1"/>
      <protection/>
    </xf>
    <xf numFmtId="0" fontId="0" fillId="0" borderId="17" xfId="0" applyBorder="1" applyAlignment="1" applyProtection="1">
      <alignment vertical="center" wrapText="1"/>
      <protection/>
    </xf>
    <xf numFmtId="0" fontId="0" fillId="0" borderId="59" xfId="0" applyBorder="1" applyAlignment="1" applyProtection="1">
      <alignment vertical="center" wrapText="1"/>
      <protection/>
    </xf>
    <xf numFmtId="0" fontId="0" fillId="0" borderId="25" xfId="0" applyBorder="1" applyAlignment="1" applyProtection="1">
      <alignment vertical="center" wrapText="1"/>
      <protection/>
    </xf>
    <xf numFmtId="0" fontId="28" fillId="35" borderId="60" xfId="0" applyFont="1" applyFill="1" applyBorder="1" applyAlignment="1" applyProtection="1">
      <alignment horizontal="center" vertical="center"/>
      <protection/>
    </xf>
    <xf numFmtId="0" fontId="28" fillId="35" borderId="61" xfId="0" applyFont="1" applyFill="1" applyBorder="1" applyAlignment="1" applyProtection="1">
      <alignment horizontal="center" vertical="center"/>
      <protection/>
    </xf>
    <xf numFmtId="0" fontId="28" fillId="35" borderId="22" xfId="0" applyFont="1" applyFill="1" applyBorder="1" applyAlignment="1" applyProtection="1">
      <alignment horizontal="center" vertical="center" wrapText="1"/>
      <protection/>
    </xf>
    <xf numFmtId="0" fontId="0" fillId="0" borderId="23" xfId="0" applyBorder="1" applyAlignment="1">
      <alignment/>
    </xf>
    <xf numFmtId="0" fontId="0" fillId="0" borderId="24" xfId="0" applyBorder="1" applyAlignment="1">
      <alignment/>
    </xf>
    <xf numFmtId="0" fontId="0" fillId="0" borderId="17" xfId="0" applyBorder="1" applyAlignment="1">
      <alignment/>
    </xf>
    <xf numFmtId="0" fontId="0" fillId="0" borderId="0" xfId="0" applyAlignment="1">
      <alignment/>
    </xf>
    <xf numFmtId="0" fontId="0" fillId="0" borderId="18" xfId="0" applyBorder="1" applyAlignment="1">
      <alignment/>
    </xf>
    <xf numFmtId="0" fontId="0" fillId="0" borderId="59" xfId="0" applyBorder="1" applyAlignment="1">
      <alignment/>
    </xf>
    <xf numFmtId="0" fontId="0" fillId="0" borderId="25" xfId="0" applyBorder="1" applyAlignment="1">
      <alignment/>
    </xf>
    <xf numFmtId="0" fontId="0" fillId="0" borderId="26" xfId="0" applyBorder="1" applyAlignment="1">
      <alignment/>
    </xf>
    <xf numFmtId="0" fontId="80" fillId="0" borderId="62" xfId="0" applyFont="1" applyBorder="1" applyAlignment="1" applyProtection="1">
      <alignment horizontal="center"/>
      <protection/>
    </xf>
    <xf numFmtId="0" fontId="80" fillId="0" borderId="63" xfId="0" applyFont="1" applyBorder="1" applyAlignment="1" applyProtection="1">
      <alignment horizontal="center"/>
      <protection/>
    </xf>
    <xf numFmtId="0" fontId="80" fillId="0" borderId="64" xfId="0" applyFont="1" applyBorder="1" applyAlignment="1" applyProtection="1">
      <alignment horizontal="center"/>
      <protection/>
    </xf>
    <xf numFmtId="0" fontId="32" fillId="34" borderId="28" xfId="0" applyFont="1" applyFill="1" applyBorder="1" applyAlignment="1" applyProtection="1">
      <alignment horizontal="center"/>
      <protection/>
    </xf>
    <xf numFmtId="0" fontId="32" fillId="34" borderId="29" xfId="0" applyFont="1" applyFill="1" applyBorder="1" applyAlignment="1" applyProtection="1">
      <alignment horizontal="center"/>
      <protection/>
    </xf>
    <xf numFmtId="0" fontId="32" fillId="34" borderId="65" xfId="0" applyFont="1" applyFill="1" applyBorder="1" applyAlignment="1" applyProtection="1">
      <alignment horizontal="center"/>
      <protection/>
    </xf>
    <xf numFmtId="0" fontId="3" fillId="0" borderId="10" xfId="0" applyFont="1" applyBorder="1" applyAlignment="1" applyProtection="1">
      <alignment horizontal="center"/>
      <protection/>
    </xf>
    <xf numFmtId="0" fontId="3" fillId="0" borderId="0" xfId="0" applyFont="1" applyBorder="1" applyAlignment="1" applyProtection="1">
      <alignment horizontal="center"/>
      <protection/>
    </xf>
    <xf numFmtId="0" fontId="10" fillId="0" borderId="10" xfId="0" applyFont="1" applyFill="1" applyBorder="1" applyAlignment="1" applyProtection="1">
      <alignment horizontal="left"/>
      <protection/>
    </xf>
    <xf numFmtId="0" fontId="10" fillId="0" borderId="0" xfId="0" applyFont="1" applyFill="1" applyBorder="1" applyAlignment="1" applyProtection="1">
      <alignment horizontal="left"/>
      <protection/>
    </xf>
    <xf numFmtId="0" fontId="4" fillId="0" borderId="1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7" fillId="33" borderId="30" xfId="0" applyFont="1" applyFill="1" applyBorder="1" applyAlignment="1" applyProtection="1">
      <alignment vertical="center"/>
      <protection/>
    </xf>
    <xf numFmtId="0" fontId="0" fillId="33" borderId="66" xfId="0" applyFill="1" applyBorder="1" applyAlignment="1" applyProtection="1">
      <alignment vertical="center"/>
      <protection/>
    </xf>
    <xf numFmtId="0" fontId="35" fillId="34" borderId="49" xfId="0" applyFont="1" applyFill="1" applyBorder="1" applyAlignment="1" applyProtection="1">
      <alignment horizontal="center"/>
      <protection/>
    </xf>
    <xf numFmtId="0" fontId="35" fillId="34" borderId="45" xfId="0" applyFont="1" applyFill="1" applyBorder="1" applyAlignment="1" applyProtection="1">
      <alignment horizontal="center"/>
      <protection/>
    </xf>
    <xf numFmtId="0" fontId="35" fillId="34" borderId="16" xfId="0" applyFont="1" applyFill="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1430" cap="flat" cmpd="sng" algn="ctr">
          <a:solidFill>
            <a:schemeClr val="phClr">
              <a:shade val="95000"/>
              <a:satMod val="105000"/>
            </a:scheme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5"/>
  <sheetViews>
    <sheetView tabSelected="1" zoomScale="80" zoomScaleNormal="80" zoomScalePageLayoutView="0" workbookViewId="0" topLeftCell="A1">
      <selection activeCell="H12" sqref="H12"/>
    </sheetView>
  </sheetViews>
  <sheetFormatPr defaultColWidth="9.140625" defaultRowHeight="12.75"/>
  <cols>
    <col min="1" max="1" width="11.140625" style="8" customWidth="1"/>
    <col min="2" max="2" width="14.8515625" style="8" customWidth="1"/>
    <col min="3" max="3" width="13.57421875" style="8" customWidth="1"/>
    <col min="4" max="4" width="12.00390625" style="8" customWidth="1"/>
    <col min="5" max="5" width="14.7109375" style="8" customWidth="1"/>
    <col min="6" max="6" width="1.7109375" style="8" customWidth="1"/>
    <col min="7" max="7" width="3.00390625" style="90" customWidth="1"/>
    <col min="8" max="8" width="46.140625" style="24" customWidth="1"/>
    <col min="9" max="9" width="12.421875" style="46" customWidth="1"/>
    <col min="10" max="10" width="13.28125" style="47" customWidth="1"/>
    <col min="11" max="11" width="9.140625" style="8" customWidth="1"/>
    <col min="12" max="12" width="21.57421875" style="8" customWidth="1"/>
    <col min="13" max="13" width="16.57421875" style="8" customWidth="1"/>
    <col min="14" max="14" width="16.421875" style="8" bestFit="1" customWidth="1"/>
    <col min="15" max="15" width="11.8515625" style="8" customWidth="1"/>
    <col min="16" max="16384" width="9.140625" style="8" customWidth="1"/>
  </cols>
  <sheetData>
    <row r="1" spans="1:15" ht="15.75" customHeight="1">
      <c r="A1" s="131" t="s">
        <v>0</v>
      </c>
      <c r="B1" s="245"/>
      <c r="C1" s="246"/>
      <c r="D1" s="101"/>
      <c r="E1" s="102"/>
      <c r="F1" s="103"/>
      <c r="G1" s="104"/>
      <c r="H1" s="236" t="s">
        <v>131</v>
      </c>
      <c r="I1" s="237"/>
      <c r="J1" s="238"/>
      <c r="L1" s="85" t="s">
        <v>71</v>
      </c>
      <c r="M1" s="19"/>
      <c r="N1" s="19"/>
      <c r="O1" s="19"/>
    </row>
    <row r="2" spans="1:17" ht="13.5" customHeight="1">
      <c r="A2" s="247"/>
      <c r="B2" s="248"/>
      <c r="C2" s="248"/>
      <c r="D2" s="248"/>
      <c r="E2" s="249"/>
      <c r="F2" s="5"/>
      <c r="G2" s="91" t="s">
        <v>1</v>
      </c>
      <c r="H2" s="10" t="s">
        <v>109</v>
      </c>
      <c r="I2" s="7" t="s">
        <v>2</v>
      </c>
      <c r="J2" s="139">
        <f>IF(E3&gt;0,MAX(E3,0),"")</f>
        <v>0</v>
      </c>
      <c r="N2" s="24"/>
      <c r="O2" s="15"/>
      <c r="P2" s="15"/>
      <c r="Q2" s="15"/>
    </row>
    <row r="3" spans="1:18" ht="12.75" customHeight="1">
      <c r="A3" s="105" t="s">
        <v>88</v>
      </c>
      <c r="B3" s="1"/>
      <c r="C3" s="3"/>
      <c r="D3" s="4" t="s">
        <v>3</v>
      </c>
      <c r="E3" s="189">
        <f>IF(E8&gt;0,E5+E6+E7+E8+E9+E10-E11-E12-E14,"")</f>
      </c>
      <c r="F3" s="5"/>
      <c r="G3" s="91" t="s">
        <v>4</v>
      </c>
      <c r="H3" s="10" t="s">
        <v>96</v>
      </c>
      <c r="I3" s="7" t="s">
        <v>2</v>
      </c>
      <c r="J3" s="190">
        <f>E19</f>
        <v>0</v>
      </c>
      <c r="L3" s="138"/>
      <c r="M3" s="19"/>
      <c r="N3" s="135"/>
      <c r="O3" s="135"/>
      <c r="P3" s="135"/>
      <c r="Q3" s="135"/>
      <c r="R3" s="19"/>
    </row>
    <row r="4" spans="1:17" ht="13.5" customHeight="1">
      <c r="A4" s="241" t="s">
        <v>89</v>
      </c>
      <c r="B4" s="242"/>
      <c r="C4" s="242"/>
      <c r="D4" s="242"/>
      <c r="E4" s="242"/>
      <c r="F4" s="58"/>
      <c r="G4" s="91" t="s">
        <v>5</v>
      </c>
      <c r="H4" s="10" t="s">
        <v>110</v>
      </c>
      <c r="I4" s="7" t="s">
        <v>6</v>
      </c>
      <c r="J4" s="179" t="e">
        <f>IF(E3&gt;0,ROUND((J2/J3),2),"")</f>
        <v>#DIV/0!</v>
      </c>
      <c r="L4" s="19"/>
      <c r="N4" s="15"/>
      <c r="O4" s="24"/>
      <c r="P4" s="24"/>
      <c r="Q4" s="24"/>
    </row>
    <row r="5" spans="1:11" ht="12" customHeight="1" thickBot="1">
      <c r="A5" s="11" t="s">
        <v>99</v>
      </c>
      <c r="B5" s="1"/>
      <c r="C5" s="3"/>
      <c r="D5" s="4" t="s">
        <v>7</v>
      </c>
      <c r="E5" s="153"/>
      <c r="F5" s="5"/>
      <c r="G5" s="91" t="s">
        <v>8</v>
      </c>
      <c r="H5" s="10" t="s">
        <v>119</v>
      </c>
      <c r="I5" s="9" t="s">
        <v>45</v>
      </c>
      <c r="J5" s="179" t="e">
        <f>IF(E3&gt;0,MAX(I6,I6+I7),"")</f>
        <v>#DIV/0!</v>
      </c>
      <c r="K5" s="120"/>
    </row>
    <row r="6" spans="1:15" ht="12" customHeight="1" thickBot="1" thickTop="1">
      <c r="A6" s="11" t="s">
        <v>146</v>
      </c>
      <c r="B6" s="1"/>
      <c r="C6" s="3"/>
      <c r="D6" s="4" t="s">
        <v>7</v>
      </c>
      <c r="E6" s="153"/>
      <c r="F6" s="5"/>
      <c r="G6" s="20"/>
      <c r="H6" s="10" t="s">
        <v>120</v>
      </c>
      <c r="I6" s="143" t="e">
        <f>ROUND(J4*-5.5%,2)</f>
        <v>#DIV/0!</v>
      </c>
      <c r="J6" s="142"/>
      <c r="K6" s="136"/>
      <c r="L6" s="222" t="s">
        <v>59</v>
      </c>
      <c r="M6" s="222"/>
      <c r="N6" s="222"/>
      <c r="O6" s="223"/>
    </row>
    <row r="7" spans="1:15" ht="12" customHeight="1" thickTop="1">
      <c r="A7" s="107" t="s">
        <v>100</v>
      </c>
      <c r="B7" s="19"/>
      <c r="C7" s="19"/>
      <c r="D7" s="4" t="s">
        <v>7</v>
      </c>
      <c r="E7" s="154"/>
      <c r="F7" s="12"/>
      <c r="G7" s="20"/>
      <c r="H7" s="10" t="s">
        <v>121</v>
      </c>
      <c r="I7" s="140" t="e">
        <f>IF(E3&gt;0,MAX(0,(ROUND((9000-(J4+I6))-I8,2))),"")</f>
        <v>#DIV/0!</v>
      </c>
      <c r="J7" s="141"/>
      <c r="K7" s="137"/>
      <c r="L7" s="224"/>
      <c r="M7" s="225"/>
      <c r="N7" s="225"/>
      <c r="O7" s="226"/>
    </row>
    <row r="8" spans="1:15" ht="12" customHeight="1">
      <c r="A8" s="11" t="s">
        <v>101</v>
      </c>
      <c r="B8" s="10"/>
      <c r="C8" s="11"/>
      <c r="D8" s="4" t="s">
        <v>7</v>
      </c>
      <c r="E8" s="153"/>
      <c r="F8" s="5"/>
      <c r="G8" s="20"/>
      <c r="H8" s="10" t="s">
        <v>137</v>
      </c>
      <c r="I8" s="169"/>
      <c r="J8" s="106"/>
      <c r="K8" s="137"/>
      <c r="L8" s="227"/>
      <c r="M8" s="228"/>
      <c r="N8" s="228"/>
      <c r="O8" s="229"/>
    </row>
    <row r="9" spans="1:15" ht="12" customHeight="1">
      <c r="A9" s="11" t="s">
        <v>102</v>
      </c>
      <c r="B9" s="10"/>
      <c r="C9" s="11"/>
      <c r="D9" s="4" t="s">
        <v>7</v>
      </c>
      <c r="E9" s="153"/>
      <c r="F9" s="5"/>
      <c r="G9" s="91" t="s">
        <v>9</v>
      </c>
      <c r="H9" s="10" t="s">
        <v>97</v>
      </c>
      <c r="I9" s="13"/>
      <c r="J9" s="180" t="e">
        <f>IF(E3&gt;0,J4+J5,"")</f>
        <v>#DIV/0!</v>
      </c>
      <c r="L9" s="227"/>
      <c r="M9" s="228"/>
      <c r="N9" s="228"/>
      <c r="O9" s="229"/>
    </row>
    <row r="10" spans="1:15" ht="12" customHeight="1">
      <c r="A10" s="11" t="s">
        <v>103</v>
      </c>
      <c r="B10" s="10"/>
      <c r="C10" s="11"/>
      <c r="D10" s="4" t="s">
        <v>7</v>
      </c>
      <c r="E10" s="153"/>
      <c r="F10" s="5"/>
      <c r="G10" s="91" t="s">
        <v>10</v>
      </c>
      <c r="H10" s="10" t="s">
        <v>98</v>
      </c>
      <c r="I10" s="7" t="s">
        <v>2</v>
      </c>
      <c r="J10" s="108">
        <f>E26</f>
        <v>0</v>
      </c>
      <c r="L10" s="227"/>
      <c r="M10" s="228"/>
      <c r="N10" s="228"/>
      <c r="O10" s="229"/>
    </row>
    <row r="11" spans="1:15" ht="13.5" customHeight="1">
      <c r="A11" s="11" t="s">
        <v>104</v>
      </c>
      <c r="B11" s="10"/>
      <c r="C11" s="11"/>
      <c r="D11" s="14" t="s">
        <v>11</v>
      </c>
      <c r="E11" s="153"/>
      <c r="F11" s="5"/>
      <c r="G11" s="91" t="s">
        <v>12</v>
      </c>
      <c r="H11" s="10" t="s">
        <v>148</v>
      </c>
      <c r="I11" s="7" t="s">
        <v>13</v>
      </c>
      <c r="J11" s="139" t="e">
        <f>IF(E3&gt;0,I12+I13,0)</f>
        <v>#DIV/0!</v>
      </c>
      <c r="L11" s="227"/>
      <c r="M11" s="228"/>
      <c r="N11" s="228"/>
      <c r="O11" s="229"/>
    </row>
    <row r="12" spans="1:15" ht="12" customHeight="1">
      <c r="A12" s="110" t="s">
        <v>105</v>
      </c>
      <c r="B12" s="19"/>
      <c r="C12" s="19"/>
      <c r="D12" s="14" t="s">
        <v>11</v>
      </c>
      <c r="E12" s="153"/>
      <c r="F12" s="5"/>
      <c r="G12" s="50" t="s">
        <v>15</v>
      </c>
      <c r="H12" s="144" t="s">
        <v>133</v>
      </c>
      <c r="I12" s="173" t="e">
        <f>IF(E3&gt;0,ROUND(J9*J10,0))</f>
        <v>#DIV/0!</v>
      </c>
      <c r="J12" s="145"/>
      <c r="K12" s="137"/>
      <c r="L12" s="227"/>
      <c r="M12" s="228"/>
      <c r="N12" s="228"/>
      <c r="O12" s="229"/>
    </row>
    <row r="13" spans="1:15" ht="12" customHeight="1" thickBot="1">
      <c r="A13" s="111" t="s">
        <v>106</v>
      </c>
      <c r="B13" s="15"/>
      <c r="C13" s="16"/>
      <c r="D13" s="15"/>
      <c r="E13" s="59"/>
      <c r="F13" s="5"/>
      <c r="G13" s="50" t="s">
        <v>16</v>
      </c>
      <c r="H13" s="144" t="s">
        <v>130</v>
      </c>
      <c r="I13" s="171"/>
      <c r="J13" s="194"/>
      <c r="L13" s="230"/>
      <c r="M13" s="231"/>
      <c r="N13" s="231"/>
      <c r="O13" s="232"/>
    </row>
    <row r="14" spans="1:15" ht="12" customHeight="1" thickTop="1">
      <c r="A14" s="107" t="s">
        <v>107</v>
      </c>
      <c r="B14" s="19"/>
      <c r="C14" s="19"/>
      <c r="D14" s="60" t="s">
        <v>11</v>
      </c>
      <c r="E14" s="153"/>
      <c r="F14" s="5"/>
      <c r="G14" s="91" t="s">
        <v>14</v>
      </c>
      <c r="H14" s="10" t="s">
        <v>83</v>
      </c>
      <c r="I14" s="7" t="s">
        <v>13</v>
      </c>
      <c r="J14" s="139">
        <f>IF(E3&gt;0,I15+I16+I17+I18+I19,"")</f>
        <v>0</v>
      </c>
      <c r="L14" s="61"/>
      <c r="M14" s="19"/>
      <c r="N14" s="19"/>
      <c r="O14" s="62"/>
    </row>
    <row r="15" spans="1:15" ht="12" customHeight="1">
      <c r="A15" s="11" t="s">
        <v>86</v>
      </c>
      <c r="B15" s="10"/>
      <c r="C15" s="10"/>
      <c r="D15" s="88" t="s">
        <v>45</v>
      </c>
      <c r="E15" s="19"/>
      <c r="F15" s="5"/>
      <c r="G15" s="50" t="s">
        <v>15</v>
      </c>
      <c r="H15" s="10" t="s">
        <v>118</v>
      </c>
      <c r="I15" s="170"/>
      <c r="J15" s="112"/>
      <c r="L15" s="63" t="s">
        <v>60</v>
      </c>
      <c r="M15" s="168"/>
      <c r="N15" s="19"/>
      <c r="O15" s="62"/>
    </row>
    <row r="16" spans="1:15" ht="13.5" customHeight="1">
      <c r="A16" s="11" t="s">
        <v>87</v>
      </c>
      <c r="B16" s="10"/>
      <c r="C16" s="10"/>
      <c r="D16" s="88" t="s">
        <v>45</v>
      </c>
      <c r="E16" s="19"/>
      <c r="F16" s="19"/>
      <c r="G16" s="50" t="s">
        <v>16</v>
      </c>
      <c r="H16" s="10" t="s">
        <v>84</v>
      </c>
      <c r="I16" s="170"/>
      <c r="J16" s="112"/>
      <c r="L16" s="63" t="s">
        <v>61</v>
      </c>
      <c r="M16" s="199"/>
      <c r="N16" s="19"/>
      <c r="O16" s="62"/>
    </row>
    <row r="17" spans="1:15" ht="13.5" customHeight="1">
      <c r="A17" s="243" t="s">
        <v>73</v>
      </c>
      <c r="B17" s="244"/>
      <c r="C17" s="244"/>
      <c r="D17" s="244"/>
      <c r="E17" s="244"/>
      <c r="F17" s="1"/>
      <c r="G17" s="50" t="s">
        <v>17</v>
      </c>
      <c r="H17" s="10" t="s">
        <v>85</v>
      </c>
      <c r="I17" s="170"/>
      <c r="J17" s="112"/>
      <c r="L17" s="63" t="s">
        <v>62</v>
      </c>
      <c r="M17" s="198"/>
      <c r="N17" s="19"/>
      <c r="O17" s="62"/>
    </row>
    <row r="18" spans="1:15" ht="13.5" customHeight="1">
      <c r="A18" s="239" t="s">
        <v>56</v>
      </c>
      <c r="B18" s="240"/>
      <c r="C18" s="240"/>
      <c r="D18" s="240"/>
      <c r="E18" s="19"/>
      <c r="F18" s="5"/>
      <c r="G18" s="50" t="s">
        <v>18</v>
      </c>
      <c r="H18" s="10" t="s">
        <v>111</v>
      </c>
      <c r="I18" s="170"/>
      <c r="J18" s="112" t="s">
        <v>45</v>
      </c>
      <c r="L18" s="63"/>
      <c r="M18" s="64">
        <f>SUM(M15:M17)</f>
        <v>0</v>
      </c>
      <c r="N18" s="19"/>
      <c r="O18" s="62"/>
    </row>
    <row r="19" spans="1:15" ht="12" customHeight="1">
      <c r="A19" s="113" t="s">
        <v>90</v>
      </c>
      <c r="B19" s="20"/>
      <c r="C19" s="21"/>
      <c r="D19" s="5"/>
      <c r="E19" s="181">
        <f>ROUND(((B24+C24+D24)/3),0)</f>
        <v>0</v>
      </c>
      <c r="F19" s="22"/>
      <c r="G19" s="50" t="s">
        <v>19</v>
      </c>
      <c r="H19" s="10" t="s">
        <v>112</v>
      </c>
      <c r="I19" s="153"/>
      <c r="J19" s="114"/>
      <c r="K19" s="120"/>
      <c r="L19" s="63"/>
      <c r="M19" s="19"/>
      <c r="N19" s="19"/>
      <c r="O19" s="62"/>
    </row>
    <row r="20" spans="1:15" s="24" customFormat="1" ht="13.5" customHeight="1">
      <c r="A20" s="3"/>
      <c r="B20" s="17">
        <v>2008</v>
      </c>
      <c r="C20" s="48">
        <v>2009</v>
      </c>
      <c r="D20" s="17">
        <v>2010</v>
      </c>
      <c r="E20" s="23"/>
      <c r="F20" s="1"/>
      <c r="G20" s="92" t="s">
        <v>20</v>
      </c>
      <c r="H20" s="10" t="s">
        <v>113</v>
      </c>
      <c r="I20" s="26"/>
      <c r="J20" s="139" t="e">
        <f>IF(E3&gt;0,J11+J14,"")</f>
        <v>#DIV/0!</v>
      </c>
      <c r="L20" s="63" t="s">
        <v>63</v>
      </c>
      <c r="M20" s="168"/>
      <c r="N20" s="19"/>
      <c r="O20" s="62"/>
    </row>
    <row r="21" spans="1:15" s="24" customFormat="1" ht="12" customHeight="1">
      <c r="A21" s="11" t="s">
        <v>21</v>
      </c>
      <c r="B21" s="155"/>
      <c r="C21" s="156"/>
      <c r="D21" s="157"/>
      <c r="E21" s="25" t="s">
        <v>45</v>
      </c>
      <c r="F21" s="1"/>
      <c r="G21" s="93" t="s">
        <v>22</v>
      </c>
      <c r="H21" s="10" t="s">
        <v>125</v>
      </c>
      <c r="I21" s="13"/>
      <c r="J21" s="139">
        <f>IF(E3&gt;0,SUM(I22:I25),"")</f>
        <v>0</v>
      </c>
      <c r="L21" s="63" t="s">
        <v>64</v>
      </c>
      <c r="M21" s="199"/>
      <c r="N21" s="19"/>
      <c r="O21" s="62"/>
    </row>
    <row r="22" spans="1:15" s="24" customFormat="1" ht="12.75" customHeight="1">
      <c r="A22" s="3" t="s">
        <v>53</v>
      </c>
      <c r="B22" s="27">
        <f>IF(D8&gt;0,ROUND((0.4*B21),0),"")</f>
        <v>0</v>
      </c>
      <c r="C22" s="27">
        <f>ROUND((0.4*C21),0)</f>
        <v>0</v>
      </c>
      <c r="D22" s="18">
        <f>ROUND((0.4*D21),0)</f>
        <v>0</v>
      </c>
      <c r="E22" s="25" t="s">
        <v>45</v>
      </c>
      <c r="F22" s="1"/>
      <c r="G22" s="51" t="s">
        <v>15</v>
      </c>
      <c r="H22" s="10" t="s">
        <v>114</v>
      </c>
      <c r="I22" s="153"/>
      <c r="J22" s="145"/>
      <c r="L22" s="63" t="s">
        <v>65</v>
      </c>
      <c r="M22" s="199"/>
      <c r="N22" s="19"/>
      <c r="O22" s="62"/>
    </row>
    <row r="23" spans="1:15" s="24" customFormat="1" ht="12" customHeight="1">
      <c r="A23" s="115" t="s">
        <v>54</v>
      </c>
      <c r="B23" s="158"/>
      <c r="C23" s="153"/>
      <c r="D23" s="159"/>
      <c r="E23" s="25" t="s">
        <v>45</v>
      </c>
      <c r="F23" s="1"/>
      <c r="G23" s="51" t="s">
        <v>16</v>
      </c>
      <c r="H23" s="10" t="s">
        <v>115</v>
      </c>
      <c r="I23" s="187">
        <f>IF(E19=E26,"",E33)</f>
      </c>
      <c r="J23" s="146"/>
      <c r="L23" s="63" t="s">
        <v>66</v>
      </c>
      <c r="M23" s="198"/>
      <c r="N23" s="19"/>
      <c r="O23" s="62"/>
    </row>
    <row r="24" spans="1:15" s="24" customFormat="1" ht="12" customHeight="1">
      <c r="A24" s="116" t="s">
        <v>55</v>
      </c>
      <c r="B24" s="28">
        <f>B22+B23</f>
        <v>0</v>
      </c>
      <c r="C24" s="28">
        <f>C22+C23</f>
        <v>0</v>
      </c>
      <c r="D24" s="28">
        <f>D22+D23</f>
        <v>0</v>
      </c>
      <c r="E24" s="25" t="s">
        <v>45</v>
      </c>
      <c r="F24" s="1"/>
      <c r="G24" s="51" t="s">
        <v>17</v>
      </c>
      <c r="H24" s="10" t="s">
        <v>117</v>
      </c>
      <c r="I24" s="154"/>
      <c r="J24" s="147"/>
      <c r="L24" s="63"/>
      <c r="M24" s="65" t="s">
        <v>45</v>
      </c>
      <c r="N24" s="19"/>
      <c r="O24" s="62"/>
    </row>
    <row r="25" spans="1:15" s="24" customFormat="1" ht="12" customHeight="1">
      <c r="A25" s="16"/>
      <c r="B25" s="1"/>
      <c r="C25" s="29"/>
      <c r="D25" s="1"/>
      <c r="E25" s="1"/>
      <c r="F25" s="1"/>
      <c r="G25" s="51" t="s">
        <v>18</v>
      </c>
      <c r="H25" s="144" t="s">
        <v>143</v>
      </c>
      <c r="I25" s="154">
        <v>0</v>
      </c>
      <c r="J25" s="147"/>
      <c r="L25" s="66" t="s">
        <v>67</v>
      </c>
      <c r="M25" s="64">
        <f>M18+M20+M21+M22+M23</f>
        <v>0</v>
      </c>
      <c r="N25" s="15"/>
      <c r="O25" s="67"/>
    </row>
    <row r="26" spans="1:15" s="24" customFormat="1" ht="12" customHeight="1">
      <c r="A26" s="105" t="s">
        <v>91</v>
      </c>
      <c r="B26" s="1"/>
      <c r="C26" s="3"/>
      <c r="D26" s="1"/>
      <c r="E26" s="181">
        <f>IF(D30&gt;0,ROUND(((B31+C31+D31)/3),0),0)</f>
        <v>0</v>
      </c>
      <c r="F26" s="30"/>
      <c r="G26" s="92" t="s">
        <v>23</v>
      </c>
      <c r="H26" s="10" t="s">
        <v>116</v>
      </c>
      <c r="I26" s="13"/>
      <c r="J26" s="139" t="e">
        <f>IF(E3&gt;0,MAX((J20+J21),0),"")</f>
        <v>#DIV/0!</v>
      </c>
      <c r="L26" s="66"/>
      <c r="M26" s="148"/>
      <c r="N26" s="15"/>
      <c r="O26" s="67"/>
    </row>
    <row r="27" spans="1:15" s="24" customFormat="1" ht="12" customHeight="1" thickBot="1">
      <c r="A27" s="3"/>
      <c r="B27" s="17">
        <v>2009</v>
      </c>
      <c r="C27" s="48">
        <v>2010</v>
      </c>
      <c r="D27" s="17">
        <v>2011</v>
      </c>
      <c r="E27" s="31"/>
      <c r="F27" s="1"/>
      <c r="G27" s="92" t="s">
        <v>24</v>
      </c>
      <c r="H27" s="10" t="s">
        <v>58</v>
      </c>
      <c r="I27" s="13"/>
      <c r="J27" s="139">
        <f>I28+I29</f>
        <v>0</v>
      </c>
      <c r="L27" s="68" t="s">
        <v>68</v>
      </c>
      <c r="M27" s="149" t="e">
        <f>ROUND((ROUND(($M$25/$E$45),8))*$E$44,0)</f>
        <v>#DIV/0!</v>
      </c>
      <c r="N27" s="69" t="s">
        <v>69</v>
      </c>
      <c r="O27" s="70"/>
    </row>
    <row r="28" spans="1:15" s="24" customFormat="1" ht="12" customHeight="1" thickBot="1">
      <c r="A28" s="11" t="s">
        <v>21</v>
      </c>
      <c r="B28" s="27">
        <f aca="true" t="shared" si="0" ref="B28:C31">C21</f>
        <v>0</v>
      </c>
      <c r="C28" s="18">
        <f t="shared" si="0"/>
        <v>0</v>
      </c>
      <c r="D28" s="157"/>
      <c r="E28" s="25" t="s">
        <v>45</v>
      </c>
      <c r="F28" s="1"/>
      <c r="G28" s="51" t="s">
        <v>15</v>
      </c>
      <c r="H28" s="195" t="s">
        <v>141</v>
      </c>
      <c r="I28" s="153"/>
      <c r="J28" s="117"/>
      <c r="L28" s="211" t="s">
        <v>70</v>
      </c>
      <c r="M28" s="212"/>
      <c r="N28" s="212"/>
      <c r="O28" s="213"/>
    </row>
    <row r="29" spans="1:15" s="24" customFormat="1" ht="12" customHeight="1" thickBot="1" thickTop="1">
      <c r="A29" s="3" t="s">
        <v>53</v>
      </c>
      <c r="B29" s="32">
        <f t="shared" si="0"/>
        <v>0</v>
      </c>
      <c r="C29" s="18">
        <f t="shared" si="0"/>
        <v>0</v>
      </c>
      <c r="D29" s="53">
        <f>ROUND((0.4*D28),0)</f>
        <v>0</v>
      </c>
      <c r="E29" s="25" t="s">
        <v>45</v>
      </c>
      <c r="F29" s="1"/>
      <c r="G29" s="51" t="s">
        <v>16</v>
      </c>
      <c r="H29" s="118" t="s">
        <v>144</v>
      </c>
      <c r="I29" s="168"/>
      <c r="J29" s="117"/>
      <c r="L29" s="78">
        <f>IF($M$25&gt;0,IF(($M$18)&gt;($J$31-$M$27-$J$43),"You have overlevied by:",0),"")</f>
      </c>
      <c r="M29" s="79"/>
      <c r="N29" s="80">
        <f>IF($M$25&gt;0,IF(($M$18)&gt;($J$31-$M$27-$J$43),(($J$31-($M$18+$M$27+$J$43))*-1),0),"")</f>
      </c>
      <c r="O29" s="81"/>
    </row>
    <row r="30" spans="1:15" s="24" customFormat="1" ht="12" customHeight="1" thickBot="1">
      <c r="A30" s="115" t="s">
        <v>54</v>
      </c>
      <c r="B30" s="27">
        <f t="shared" si="0"/>
        <v>0</v>
      </c>
      <c r="C30" s="18">
        <f t="shared" si="0"/>
        <v>0</v>
      </c>
      <c r="D30" s="157"/>
      <c r="E30" s="54" t="s">
        <v>45</v>
      </c>
      <c r="F30" s="1"/>
      <c r="G30" s="94"/>
      <c r="H30" s="233" t="e">
        <f>INDEX(#REF!,#REF!)</f>
        <v>#REF!</v>
      </c>
      <c r="I30" s="234"/>
      <c r="J30" s="235"/>
      <c r="K30" s="15"/>
      <c r="L30" s="71">
        <f>IF($M$25&gt;0,IF((($M$18+$M$27+$J$43)&lt;$J$31)*AND(($M$18)&lt;($J$31-$M$27-$J$43)),"You have underlevied by:",0),"")</f>
      </c>
      <c r="M30" s="35"/>
      <c r="N30" s="72">
        <f>IF($M$25&gt;0,IF(($J$33&lt;$J$31)*AND(($M$18)&lt;($J$31-$M$27-$J$43)),($J$31-($M$18+$M$27+$J$43)),0),"")</f>
      </c>
      <c r="O30" s="62"/>
    </row>
    <row r="31" spans="1:15" s="24" customFormat="1" ht="12" customHeight="1">
      <c r="A31" s="119" t="s">
        <v>55</v>
      </c>
      <c r="B31" s="27">
        <f t="shared" si="0"/>
        <v>0</v>
      </c>
      <c r="C31" s="28">
        <f t="shared" si="0"/>
        <v>0</v>
      </c>
      <c r="D31" s="28">
        <f>D29+D30</f>
        <v>0</v>
      </c>
      <c r="E31" s="25" t="s">
        <v>45</v>
      </c>
      <c r="F31" s="1"/>
      <c r="G31" s="95" t="s">
        <v>25</v>
      </c>
      <c r="H31" s="17" t="s">
        <v>49</v>
      </c>
      <c r="I31" s="13"/>
      <c r="J31" s="182" t="e">
        <f>ROUND(IF(E3&gt;0,MAX((J26-J27),0),""),0)</f>
        <v>#DIV/0!</v>
      </c>
      <c r="L31" s="71">
        <f>IF($M$25&gt;0,IF(($M$18)=($J$31-$M$27-$J$43),"You have levied to your maximum.",0),"")</f>
      </c>
      <c r="M31" s="19"/>
      <c r="N31" s="19"/>
      <c r="O31" s="62"/>
    </row>
    <row r="32" spans="1:15" ht="12" customHeight="1">
      <c r="A32" s="216" t="str">
        <f>IF(D30=0,"Please enter a projected Fall, 2011 number.","")</f>
        <v>Please enter a projected Fall, 2011 number.</v>
      </c>
      <c r="B32" s="217"/>
      <c r="C32" s="217"/>
      <c r="D32" s="217"/>
      <c r="E32" s="217"/>
      <c r="F32" s="5"/>
      <c r="G32" s="94"/>
      <c r="H32" s="6" t="s">
        <v>50</v>
      </c>
      <c r="I32" s="196" t="e">
        <f>IF(J33&gt;J31,"EXCEEDS LIMIT !!","")</f>
        <v>#DIV/0!</v>
      </c>
      <c r="J32" s="167"/>
      <c r="K32" s="137"/>
      <c r="L32" s="61"/>
      <c r="M32" s="19"/>
      <c r="N32" s="19"/>
      <c r="O32" s="62"/>
    </row>
    <row r="33" spans="1:15" ht="12" customHeight="1">
      <c r="A33" s="105" t="s">
        <v>28</v>
      </c>
      <c r="B33" s="33"/>
      <c r="C33" s="16"/>
      <c r="D33" s="34"/>
      <c r="E33" s="188">
        <f>IF(D30&gt;0,IF(E38&gt;0,E38,""),"")</f>
      </c>
      <c r="F33" s="5"/>
      <c r="G33" s="95" t="s">
        <v>26</v>
      </c>
      <c r="H33" s="17" t="s">
        <v>47</v>
      </c>
      <c r="I33" s="132" t="s">
        <v>44</v>
      </c>
      <c r="J33" s="183" t="e">
        <f>IF(E3&gt;0,I35+I36+I37,"")</f>
        <v>#DIV/0!</v>
      </c>
      <c r="L33" s="73">
        <f>IF($M$25&gt;0,IF(((($N$30&gt;0)*AND(($J$21+$I$13)=0))),"All of your underlevy is eligible for carryover.",0),"")</f>
      </c>
      <c r="M33" s="19"/>
      <c r="N33" s="19"/>
      <c r="O33" s="62"/>
    </row>
    <row r="34" spans="1:15" ht="12" customHeight="1">
      <c r="A34" s="120"/>
      <c r="B34" s="35"/>
      <c r="C34" s="36"/>
      <c r="D34" s="19"/>
      <c r="E34" s="19"/>
      <c r="F34" s="37"/>
      <c r="G34" s="10"/>
      <c r="H34" s="2" t="s">
        <v>27</v>
      </c>
      <c r="I34" s="55"/>
      <c r="J34" s="122"/>
      <c r="L34" s="61"/>
      <c r="M34" s="19"/>
      <c r="N34" s="19"/>
      <c r="O34" s="62"/>
    </row>
    <row r="35" spans="1:15" ht="12" customHeight="1">
      <c r="A35" s="3" t="s">
        <v>29</v>
      </c>
      <c r="B35" s="15"/>
      <c r="C35" s="121"/>
      <c r="D35" s="13"/>
      <c r="E35" s="187">
        <f>IF(D30&gt;0,IF(E19&gt;E26,(E19-E26),""),"")</f>
      </c>
      <c r="F35" s="37"/>
      <c r="G35" s="51" t="s">
        <v>15</v>
      </c>
      <c r="H35" s="10" t="s">
        <v>78</v>
      </c>
      <c r="I35" s="172" t="e">
        <f>M15+M27+J43</f>
        <v>#DIV/0!</v>
      </c>
      <c r="J35" s="123" t="s">
        <v>51</v>
      </c>
      <c r="L35" s="214">
        <f>IF($M$25&gt;0,IF((($N$30&gt;0)*AND($J$21+$I$13&gt;0)*AND($N$30&gt;($J$21+$I$13))),"Because you had a non-recurring exemption this year, the eligible carryover would be the underlevy amount minus (Line 10+Line 7B):",0),"")</f>
      </c>
      <c r="M35" s="215"/>
      <c r="N35" s="74"/>
      <c r="O35" s="62"/>
    </row>
    <row r="36" spans="1:15" ht="12" customHeight="1">
      <c r="A36" s="3"/>
      <c r="B36" s="19"/>
      <c r="C36" s="38" t="s">
        <v>57</v>
      </c>
      <c r="D36" s="39" t="s">
        <v>30</v>
      </c>
      <c r="E36" s="187">
        <f>IF(D30&gt;0,IF(E19&gt;E26,ROUND((1*E35),0),""),"")</f>
      </c>
      <c r="F36" s="5"/>
      <c r="G36" s="50" t="s">
        <v>16</v>
      </c>
      <c r="H36" s="10" t="s">
        <v>79</v>
      </c>
      <c r="I36" s="99">
        <f>M16</f>
        <v>0</v>
      </c>
      <c r="J36" s="124" t="s">
        <v>48</v>
      </c>
      <c r="L36" s="214"/>
      <c r="M36" s="215"/>
      <c r="N36" s="74"/>
      <c r="O36" s="67"/>
    </row>
    <row r="37" spans="1:15" ht="12" customHeight="1">
      <c r="A37" s="121" t="s">
        <v>92</v>
      </c>
      <c r="B37" s="15"/>
      <c r="C37" s="11"/>
      <c r="D37" s="40"/>
      <c r="E37" s="191">
        <f>IF(D30&gt;0,IF((E19&gt;E26),J9,""),"")</f>
      </c>
      <c r="F37" s="5"/>
      <c r="G37" s="50" t="s">
        <v>17</v>
      </c>
      <c r="H37" s="10" t="s">
        <v>80</v>
      </c>
      <c r="I37" s="99">
        <f>M17</f>
        <v>0</v>
      </c>
      <c r="J37" s="124" t="s">
        <v>48</v>
      </c>
      <c r="L37" s="214"/>
      <c r="M37" s="215"/>
      <c r="N37" s="74"/>
      <c r="O37" s="67"/>
    </row>
    <row r="38" spans="1:15" ht="12" customHeight="1">
      <c r="A38" s="125"/>
      <c r="B38" s="84" t="s">
        <v>72</v>
      </c>
      <c r="C38" s="3"/>
      <c r="D38" s="26"/>
      <c r="E38" s="187">
        <f>IF(D30&gt;0,IF((E19&gt;E26),ROUND((E36*E37),0),""),"")</f>
      </c>
      <c r="F38" s="49"/>
      <c r="G38" s="96" t="s">
        <v>31</v>
      </c>
      <c r="H38" s="10" t="s">
        <v>32</v>
      </c>
      <c r="I38" s="29" t="s">
        <v>46</v>
      </c>
      <c r="J38" s="109">
        <f>IF(E8&gt;0,I39+I40+I41+I42,"")</f>
      </c>
      <c r="L38" s="214"/>
      <c r="M38" s="215"/>
      <c r="N38" s="74"/>
      <c r="O38" s="75"/>
    </row>
    <row r="39" spans="1:15" ht="12" customHeight="1">
      <c r="A39" s="120"/>
      <c r="B39" s="19"/>
      <c r="C39" s="19"/>
      <c r="D39" s="19"/>
      <c r="E39" s="19"/>
      <c r="F39" s="5"/>
      <c r="G39" s="50" t="s">
        <v>15</v>
      </c>
      <c r="H39" s="10" t="s">
        <v>52</v>
      </c>
      <c r="I39" s="99">
        <f>M21</f>
        <v>0</v>
      </c>
      <c r="J39" s="127">
        <f>IF(I39="","Entry Required","")</f>
      </c>
      <c r="L39" s="214"/>
      <c r="M39" s="215"/>
      <c r="N39" s="76">
        <f>IF($M$25&gt;0,IF(((($N$30&gt;0)*AND(($J$21+$I$13)&gt;0)*AND($N$30&gt;($J$21+$I$13)))),($N$30-($J$21+$I$13)),0),"")</f>
      </c>
      <c r="O39" s="67"/>
    </row>
    <row r="40" spans="1:15" ht="12" customHeight="1">
      <c r="A40" s="120"/>
      <c r="G40" s="50" t="s">
        <v>16</v>
      </c>
      <c r="H40" s="89" t="s">
        <v>81</v>
      </c>
      <c r="I40" s="99">
        <f>M22</f>
        <v>0</v>
      </c>
      <c r="J40" s="124" t="s">
        <v>48</v>
      </c>
      <c r="L40" s="77"/>
      <c r="M40" s="15"/>
      <c r="N40" s="15"/>
      <c r="O40" s="67"/>
    </row>
    <row r="41" spans="1:15" ht="12" customHeight="1">
      <c r="A41" s="105" t="s">
        <v>129</v>
      </c>
      <c r="B41" s="19"/>
      <c r="C41" s="126"/>
      <c r="D41" s="41"/>
      <c r="E41" s="188">
        <f>IF(E8&lt;&gt;"",ROUND(E44*(ROUND((J46/E46),8)),0),"")</f>
      </c>
      <c r="F41" s="19"/>
      <c r="G41" s="50" t="s">
        <v>17</v>
      </c>
      <c r="H41" s="10" t="s">
        <v>82</v>
      </c>
      <c r="I41" s="100">
        <f>M20</f>
        <v>0</v>
      </c>
      <c r="J41" s="124" t="s">
        <v>48</v>
      </c>
      <c r="L41" s="214">
        <f>IF($M$25&gt;0,IF((($N$30&gt;0)*AND(($J$21+$I$13)&gt;0)*AND($N$30=($J$21+$I$13))),"Because your underlevy equals your non-recurring exemptions, there is no carryover.",0),"")</f>
      </c>
      <c r="M41" s="218"/>
      <c r="N41" s="76"/>
      <c r="O41" s="75"/>
    </row>
    <row r="42" spans="1:15" ht="12" customHeight="1">
      <c r="A42" s="120"/>
      <c r="B42" s="42" t="s">
        <v>128</v>
      </c>
      <c r="C42" s="16"/>
      <c r="D42" s="15"/>
      <c r="E42" s="43" t="s">
        <v>34</v>
      </c>
      <c r="F42" s="19"/>
      <c r="G42" s="50" t="s">
        <v>18</v>
      </c>
      <c r="H42" s="10" t="s">
        <v>43</v>
      </c>
      <c r="I42" s="99">
        <f>M23</f>
        <v>0</v>
      </c>
      <c r="J42" s="124" t="s">
        <v>48</v>
      </c>
      <c r="L42" s="219"/>
      <c r="M42" s="218"/>
      <c r="N42" s="76"/>
      <c r="O42" s="75"/>
    </row>
    <row r="43" spans="1:15" s="24" customFormat="1" ht="12" customHeight="1">
      <c r="A43" s="165" t="s">
        <v>93</v>
      </c>
      <c r="B43" s="166"/>
      <c r="C43" s="166"/>
      <c r="D43" s="57" t="str">
        <f>IF((AND(E44&lt;&gt;"",E45&gt;0,E45&gt;E44)),"","         Entry Incomplete or Incorrect")</f>
        <v>         Entry Incomplete or Incorrect</v>
      </c>
      <c r="E43" s="19"/>
      <c r="F43" s="19"/>
      <c r="G43" s="96" t="s">
        <v>33</v>
      </c>
      <c r="H43" s="118" t="s">
        <v>145</v>
      </c>
      <c r="J43" s="153"/>
      <c r="L43" s="219"/>
      <c r="M43" s="218"/>
      <c r="N43" s="19"/>
      <c r="O43" s="62"/>
    </row>
    <row r="44" spans="1:15" s="24" customFormat="1" ht="12" customHeight="1">
      <c r="A44" s="121" t="s">
        <v>95</v>
      </c>
      <c r="B44" s="15"/>
      <c r="C44" s="16"/>
      <c r="D44" s="44" t="s">
        <v>37</v>
      </c>
      <c r="E44" s="154"/>
      <c r="F44" s="45" t="s">
        <v>7</v>
      </c>
      <c r="G44" s="50" t="s">
        <v>15</v>
      </c>
      <c r="H44" s="118" t="s">
        <v>132</v>
      </c>
      <c r="I44" s="177" t="e">
        <f>IF(ROUND(((J11-I13-J33-J27)/J10),2)&gt;=100,0,IF(I7-ROUND(((J11-I13-J33-J27)/J10),2)&lt;0,0,IF((J33+J27)&lt;=(J11-I13),MIN(100,I7-ROUND(((J11-I13-J33-J27)/J10),2)),MIN(I7,100))))</f>
        <v>#DIV/0!</v>
      </c>
      <c r="J44" s="200"/>
      <c r="L44" s="219"/>
      <c r="M44" s="218"/>
      <c r="N44" s="15"/>
      <c r="O44" s="67"/>
    </row>
    <row r="45" spans="1:15" s="24" customFormat="1" ht="13.5" customHeight="1">
      <c r="A45" s="121" t="s">
        <v>94</v>
      </c>
      <c r="B45" s="15"/>
      <c r="C45" s="16"/>
      <c r="D45" s="15"/>
      <c r="E45" s="154"/>
      <c r="F45" s="45" t="s">
        <v>7</v>
      </c>
      <c r="G45" s="50" t="s">
        <v>16</v>
      </c>
      <c r="H45" s="118" t="s">
        <v>127</v>
      </c>
      <c r="I45" s="178" t="e">
        <f>ROUND(I44*0.4,2)</f>
        <v>#DIV/0!</v>
      </c>
      <c r="J45" s="201"/>
      <c r="L45" s="214">
        <f>IF($M$25&gt;0,IF((($N$30&gt;0)*AND(($J$21+$I$13)&gt;0)*AND($N$30&lt;($J$21+$I$13))),"Because your underlevy is less than your non-recurring exemptions, there is no carryover.",0),"")</f>
      </c>
      <c r="M45" s="218"/>
      <c r="N45" s="15"/>
      <c r="O45" s="67"/>
    </row>
    <row r="46" spans="1:15" ht="12" customHeight="1">
      <c r="A46" s="121" t="s">
        <v>108</v>
      </c>
      <c r="B46" s="15"/>
      <c r="C46" s="16"/>
      <c r="D46" s="15"/>
      <c r="E46" s="187">
        <f>IF((AND(E44&lt;&gt;"",E45&lt;&gt;"",E45&gt;E44)),E44+E45,"")</f>
      </c>
      <c r="F46" s="45" t="s">
        <v>3</v>
      </c>
      <c r="G46" s="96" t="s">
        <v>35</v>
      </c>
      <c r="H46" s="10" t="s">
        <v>126</v>
      </c>
      <c r="I46" s="52"/>
      <c r="J46" s="139">
        <f>IF(E8&gt;0,J33+J38-J43,"")</f>
      </c>
      <c r="L46" s="219"/>
      <c r="M46" s="218"/>
      <c r="N46" s="19"/>
      <c r="O46" s="62"/>
    </row>
    <row r="47" spans="1:15" ht="12.75" customHeight="1">
      <c r="A47" s="128" t="s">
        <v>39</v>
      </c>
      <c r="B47" s="19"/>
      <c r="C47" s="120"/>
      <c r="D47" s="19"/>
      <c r="E47" s="19"/>
      <c r="F47" s="19"/>
      <c r="G47" s="96" t="s">
        <v>36</v>
      </c>
      <c r="H47" s="94" t="s">
        <v>140</v>
      </c>
      <c r="I47" s="151" t="s">
        <v>48</v>
      </c>
      <c r="J47" s="183">
        <f>E41</f>
      </c>
      <c r="L47" s="219"/>
      <c r="M47" s="218"/>
      <c r="N47" s="19"/>
      <c r="O47" s="62"/>
    </row>
    <row r="48" spans="1:15" ht="12.75" customHeight="1" thickBot="1">
      <c r="A48" s="21" t="s">
        <v>41</v>
      </c>
      <c r="B48" s="19"/>
      <c r="C48" s="120"/>
      <c r="D48" s="19"/>
      <c r="E48" s="19"/>
      <c r="F48" s="19"/>
      <c r="G48" s="160" t="s">
        <v>38</v>
      </c>
      <c r="H48" s="161" t="s">
        <v>139</v>
      </c>
      <c r="I48" s="164"/>
      <c r="J48" s="163">
        <f>IF((E8&gt;0)*AND(E41&lt;&gt;""),I35-J47-J43,"")</f>
      </c>
      <c r="L48" s="220"/>
      <c r="M48" s="221"/>
      <c r="N48" s="82"/>
      <c r="O48" s="83"/>
    </row>
    <row r="49" spans="1:10" ht="11.25" customHeight="1" thickBot="1" thickTop="1">
      <c r="A49" s="192"/>
      <c r="B49" s="193" t="s">
        <v>134</v>
      </c>
      <c r="C49" s="174" t="s">
        <v>135</v>
      </c>
      <c r="D49" s="175" t="s">
        <v>138</v>
      </c>
      <c r="E49" s="176" t="s">
        <v>136</v>
      </c>
      <c r="F49" s="19"/>
      <c r="H49" s="197" t="s">
        <v>142</v>
      </c>
      <c r="I49" s="162"/>
      <c r="J49" s="152"/>
    </row>
    <row r="50" spans="1:12" s="56" customFormat="1" ht="12.75">
      <c r="A50" s="202" t="s">
        <v>77</v>
      </c>
      <c r="B50" s="203"/>
      <c r="C50" s="203"/>
      <c r="D50" s="203"/>
      <c r="E50" s="204"/>
      <c r="F50" s="19"/>
      <c r="G50" s="97" t="s">
        <v>40</v>
      </c>
      <c r="H50" s="17" t="s">
        <v>123</v>
      </c>
      <c r="I50" s="26"/>
      <c r="J50" s="184">
        <f>IF((E8&gt;0)*AND(E41&lt;&gt;""),I36+I37+J38+J48,"")</f>
      </c>
      <c r="L50" s="86" t="s">
        <v>147</v>
      </c>
    </row>
    <row r="51" spans="1:10" ht="12.75">
      <c r="A51" s="205" t="s">
        <v>74</v>
      </c>
      <c r="B51" s="206"/>
      <c r="C51" s="206"/>
      <c r="D51" s="206"/>
      <c r="E51" s="207"/>
      <c r="F51" s="133"/>
      <c r="G51" s="98"/>
      <c r="H51" s="10" t="s">
        <v>124</v>
      </c>
      <c r="I51" s="87" t="s">
        <v>75</v>
      </c>
      <c r="J51" s="185">
        <f>IF(E45&lt;&gt;"",(J50/E45),"")</f>
      </c>
    </row>
    <row r="52" spans="1:10" ht="13.5" thickBot="1">
      <c r="A52" s="208" t="s">
        <v>76</v>
      </c>
      <c r="B52" s="209"/>
      <c r="C52" s="209"/>
      <c r="D52" s="209"/>
      <c r="E52" s="210"/>
      <c r="F52" s="134"/>
      <c r="G52" s="129" t="s">
        <v>122</v>
      </c>
      <c r="H52" s="130" t="s">
        <v>42</v>
      </c>
      <c r="I52" s="150"/>
      <c r="J52" s="186">
        <f>IF(E8&gt;0,I36+I39,"")</f>
      </c>
    </row>
    <row r="54" ht="12.75">
      <c r="B54" s="19"/>
    </row>
    <row r="55" ht="12.75">
      <c r="B55" s="19"/>
    </row>
  </sheetData>
  <sheetProtection selectLockedCells="1"/>
  <mergeCells count="17">
    <mergeCell ref="L6:O6"/>
    <mergeCell ref="L7:O13"/>
    <mergeCell ref="H30:J30"/>
    <mergeCell ref="H1:J1"/>
    <mergeCell ref="A18:D18"/>
    <mergeCell ref="A4:E4"/>
    <mergeCell ref="A17:E17"/>
    <mergeCell ref="B1:C1"/>
    <mergeCell ref="A2:E2"/>
    <mergeCell ref="A50:E50"/>
    <mergeCell ref="A51:E51"/>
    <mergeCell ref="A52:E52"/>
    <mergeCell ref="L28:O28"/>
    <mergeCell ref="L35:M39"/>
    <mergeCell ref="A32:E32"/>
    <mergeCell ref="L45:M48"/>
    <mergeCell ref="L41:M44"/>
  </mergeCells>
  <printOptions/>
  <pageMargins left="0.35" right="0.17" top="0" bottom="0.16" header="0.17" footer="0.16"/>
  <pageSetup horizontalDpi="600" verticalDpi="600" orientation="landscape" scale="9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Public Instruction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Revenue Limit Executable Worksheet</dc:title>
  <dc:subject>Revenue Limits</dc:subject>
  <dc:creator>School Finance Consultant</dc:creator>
  <cp:keywords>school finance,revenue limit, revenue cap</cp:keywords>
  <dc:description>This is the executable version of the 2011-12 Revenue Limit computation.</dc:description>
  <cp:lastModifiedBy>Erin K. Fath</cp:lastModifiedBy>
  <cp:lastPrinted>2011-11-01T13:59:54Z</cp:lastPrinted>
  <dcterms:created xsi:type="dcterms:W3CDTF">1999-03-24T13:46:58Z</dcterms:created>
  <dcterms:modified xsi:type="dcterms:W3CDTF">2012-01-25T17:31:47Z</dcterms:modified>
  <cp:category>School Finance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-1203778668</vt:i4>
  </property>
  <property fmtid="{D5CDD505-2E9C-101B-9397-08002B2CF9AE}" pid="3" name="_EmailSubject">
    <vt:lpwstr>rev limit worksheets</vt:lpwstr>
  </property>
  <property fmtid="{D5CDD505-2E9C-101B-9397-08002B2CF9AE}" pid="4" name="_AuthorEmail">
    <vt:lpwstr>Robert.Avery@dpi.wi.gov</vt:lpwstr>
  </property>
  <property fmtid="{D5CDD505-2E9C-101B-9397-08002B2CF9AE}" pid="5" name="_AuthorEmailDisplayName">
    <vt:lpwstr>Avery, Robert P.   DPI</vt:lpwstr>
  </property>
  <property fmtid="{D5CDD505-2E9C-101B-9397-08002B2CF9AE}" pid="6" name="_PreviousAdHocReviewCycleID">
    <vt:i4>2031443619</vt:i4>
  </property>
  <property fmtid="{D5CDD505-2E9C-101B-9397-08002B2CF9AE}" pid="7" name="_NewReviewCycle">
    <vt:lpwstr/>
  </property>
  <property fmtid="{D5CDD505-2E9C-101B-9397-08002B2CF9AE}" pid="8" name="_ReviewingToolsShownOnce">
    <vt:lpwstr/>
  </property>
</Properties>
</file>