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1595" activeTab="0"/>
  </bookViews>
  <sheets>
    <sheet name="12-13 Rev Lim Calc" sheetId="1" r:id="rId1"/>
  </sheets>
  <definedNames>
    <definedName name="_xlnm.Print_Area" localSheetId="0">'12-13 Rev Lim Calc'!$A$1:$P$53</definedName>
  </definedNames>
  <calcPr fullCalcOnLoad="1"/>
</workbook>
</file>

<file path=xl/comments1.xml><?xml version="1.0" encoding="utf-8"?>
<comments xmlns="http://schemas.openxmlformats.org/spreadsheetml/2006/main">
  <authors>
    <author>A satisfied Microsoft Office user</author>
    <author>Marta A. Skwarczek</author>
    <author>Karen A Kucharz Robbe</author>
    <author>Department of Public Instruction</author>
    <author>Karen A. Kucharz</author>
    <author>State of Wisconsin</author>
    <author>Karen Kucharz</author>
    <author>Robert P. Avery</author>
  </authors>
  <commentList>
    <comment ref="E14" authorId="0">
      <text>
        <r>
          <rPr>
            <b/>
            <sz val="8"/>
            <rFont val="Tahoma"/>
            <family val="2"/>
          </rPr>
          <t xml:space="preserve">Make sure this amount does not exceed (Line 9-Line 7B) of the 2010-11 </t>
        </r>
        <r>
          <rPr>
            <b/>
            <u val="single"/>
            <sz val="8"/>
            <rFont val="Tahoma"/>
            <family val="2"/>
          </rPr>
          <t>Final</t>
        </r>
        <r>
          <rPr>
            <b/>
            <sz val="8"/>
            <rFont val="Tahoma"/>
            <family val="2"/>
          </rPr>
          <t xml:space="preserve"> Revenue Limit Worksheet to be produced by DPI in Oct 2011.  If it does, check the following:
1.  Did you have an aid penalty in 2011-12 for levying above the revenue limit?  If so, enter the amount of the aid reduction on the "Aid Penalty for Over Levy" line. (Enter as a positive number......the formula will subtract the number entered.)
2.  Did you have non-recurring exemptions in 2011-12 and levied to the maximum (Declining Enrollment, Line 7B Hold Harmless, Non-Recurring Referenda to Exceed, or Energy Exemption)?  If so enter the total amount levied for those exemptions on the "Levy for ALL Non-Recurring Exemptions"  line. (If you had non-recurring exemptions and did not levy to your maximum, enter the amount you actually levied for those exemptions. This second situation could get tricky, so call a finance consultant if you have questions.)
3.  Did you include the Community Service levy here in error?
4. Did you include the referendum debt Fund 39 levy here in error?
</t>
        </r>
        <r>
          <rPr>
            <sz val="8"/>
            <rFont val="Tahoma"/>
            <family val="2"/>
          </rPr>
          <t xml:space="preserve">
</t>
        </r>
      </text>
    </comment>
    <comment ref="E4" authorId="0">
      <text>
        <r>
          <rPr>
            <b/>
            <sz val="8"/>
            <rFont val="Tahoma"/>
            <family val="2"/>
          </rPr>
          <t xml:space="preserve">Enter the amount of the October General Aid certification from the prior year. </t>
        </r>
        <r>
          <rPr>
            <sz val="8"/>
            <rFont val="Tahoma"/>
            <family val="2"/>
          </rPr>
          <t xml:space="preserve"> </t>
        </r>
        <r>
          <rPr>
            <b/>
            <sz val="8"/>
            <rFont val="Tahoma"/>
            <family val="2"/>
          </rPr>
          <t>Obtain this figure from Line I-5 of the October General Aid Certification Worksheet or from Line 12A of the Revenue Limit Worksheet produced by DPI for the prior year.  
Enter the certified amount even if less aid was received due to a revenue limit penalty. October General Aid Certification Worksheets are also available on the School Finance Team Website under the "Worksheets, (DPI-Production)" button on the homepage left scanbar or at:  www.dpi.wi.gov/sfs/workdpi.html</t>
        </r>
        <r>
          <rPr>
            <sz val="8"/>
            <rFont val="Tahoma"/>
            <family val="2"/>
          </rPr>
          <t xml:space="preserve">
</t>
        </r>
      </text>
    </comment>
    <comment ref="E5" authorId="0">
      <text>
        <r>
          <rPr>
            <b/>
            <sz val="8"/>
            <rFont val="Tahoma"/>
            <family val="2"/>
          </rPr>
          <t>Enter the amount of Computer Aid the district received in the prior year.</t>
        </r>
      </text>
    </comment>
    <comment ref="I6" authorId="1">
      <text>
        <r>
          <rPr>
            <b/>
            <sz val="9"/>
            <rFont val="Tahoma"/>
            <family val="2"/>
          </rPr>
          <t>Amount for 2012-13 established in 2011 WI Act 32 (biennial state budget).</t>
        </r>
      </text>
    </comment>
    <comment ref="E6" authorId="2">
      <text>
        <r>
          <rPr>
            <b/>
            <sz val="8"/>
            <rFont val="Tahoma"/>
            <family val="2"/>
          </rPr>
          <t>High Poverty Aid is part of the base revenue. Enter the amount received in Source 628 in the prior year.</t>
        </r>
      </text>
    </comment>
    <comment ref="I7" authorId="1">
      <text>
        <r>
          <rPr>
            <b/>
            <sz val="9"/>
            <rFont val="Tahoma"/>
            <family val="2"/>
          </rPr>
          <t>Amount for 2012-13 established in 2011 WI Act 32 (biennial state budget).
The Low Revenue Increase is applied in situations where a district's revenue per member is NOT at least a statutory-designated dollar amount per member, after adding the allowable inflationary increase. The additional Low Revenue authority automatically increases the district's per member revenue limit to this "floor." Eligible districts need not do anything special to receive this increase - the formulas in this spreadsheet will automatically fill in a low revenue increase amount if the district is eligible. 
Please call a finance consultant should you have questions.</t>
        </r>
      </text>
    </comment>
    <comment ref="E7" authorId="0">
      <text>
        <r>
          <rPr>
            <b/>
            <sz val="8"/>
            <rFont val="Tahoma"/>
            <family val="2"/>
          </rPr>
          <t>Enter the amount for TAX 211 010 211, actual prior year Fund 10 levy from the prior year SD-401 (Dept of Revenue Levy Certification Sheet). (Do not include amounts Chargebacks, Mobile Home Taxes or TIF Settlements.)</t>
        </r>
        <r>
          <rPr>
            <sz val="8"/>
            <rFont val="Tahoma"/>
            <family val="2"/>
          </rPr>
          <t xml:space="preserve">
</t>
        </r>
      </text>
    </comment>
    <comment ref="I8" authorId="0">
      <text>
        <r>
          <rPr>
            <b/>
            <sz val="8"/>
            <rFont val="Tahoma"/>
            <family val="2"/>
          </rPr>
          <t>Districts that participate in a CCDEB and who appear to be "low revenue" districts may need to reduce the amount of  increase available for low revenue status; however, all districts are guaranteed at least the statutory increase per pupil.</t>
        </r>
        <r>
          <rPr>
            <sz val="8"/>
            <rFont val="Tahoma"/>
            <family val="2"/>
          </rPr>
          <t xml:space="preserve">
</t>
        </r>
      </text>
    </comment>
    <comment ref="E8" authorId="0">
      <text>
        <r>
          <rPr>
            <b/>
            <sz val="8"/>
            <rFont val="Tahoma"/>
            <family val="2"/>
          </rPr>
          <t xml:space="preserve">Enter the amount for TAX 211 038 211, actual prior year Fund 38 levy from the prior year SD-401 (Dept of Revenue Levy Certification Sheet). </t>
        </r>
      </text>
    </comment>
    <comment ref="E9" authorId="0">
      <text>
        <r>
          <rPr>
            <b/>
            <sz val="8"/>
            <rFont val="Tahoma"/>
            <family val="2"/>
          </rPr>
          <t>Enter the amount for TAX 211 041 210, actual prior year Fund 41 levy from the prior year SD-401 (Dept of Revenue Levy Certification Sheet).</t>
        </r>
      </text>
    </comment>
    <comment ref="E11" authorId="0">
      <text>
        <r>
          <rPr>
            <b/>
            <sz val="8"/>
            <rFont val="Tahoma"/>
            <family val="2"/>
          </rPr>
          <t>Enter the amount of 2011-12 Revenue Limit penalty, if any, from the Results Box  of the FINAL 2011-12 Revenue Limit Worksheet produced by DPI.</t>
        </r>
      </text>
    </comment>
    <comment ref="E12" authorId="3">
      <text>
        <r>
          <rPr>
            <b/>
            <sz val="8"/>
            <rFont val="Tahoma"/>
            <family val="2"/>
          </rPr>
          <t xml:space="preserve">Current law requires DPI to reduce in the current year a school district’s revenue limit by an Energy Exemption amount levied in the prior year for which there is no documented expenditure authorized under the exemption.
DPI will not be able to determine compliance with this provision until August, 2012 when the PI-1506 reports are submitted to the Department. Be advised that an additional penalty for unspent energy exemption may be assessed for 2011-12 AFTER the final 2011-12 Revenue Limit is determined in May, 2012.
Please call a finance consultant if you have questions.
</t>
        </r>
      </text>
    </comment>
    <comment ref="E13" authorId="4">
      <text>
        <r>
          <rPr>
            <b/>
            <sz val="8"/>
            <rFont val="Tahoma"/>
            <family val="2"/>
          </rPr>
          <t xml:space="preserve">Enter the amount of non-recurring exemptions in 2011-12 for which you levied (Declining Enrollment, Line 7B Hold Harmless, Non-Recurring Referenda to Exceed, or Energy Exemption) on the "Levy for ALL Non-Recurring Exemptions"  line. 
If you had non-recurring exemptions and did not levy to your maximum, enter the amount you actually levied for those exemptions. 
This second situation could get tricky, so call a finance consultant if you have questions.)
</t>
        </r>
      </text>
    </comment>
    <comment ref="I16" authorId="5">
      <text>
        <r>
          <rPr>
            <b/>
            <sz val="8"/>
            <rFont val="Tahoma"/>
            <family val="2"/>
          </rPr>
          <t>Applications for Transfer of Service Exemption should be directed to Brad Adams at DPI 608-267-3752.  Forms are available on the website:  www.dpi.wi.gov/sfs/transerv.html.</t>
        </r>
      </text>
    </comment>
    <comment ref="I17" authorId="6">
      <text>
        <r>
          <rPr>
            <b/>
            <sz val="8"/>
            <rFont val="Tahoma"/>
            <family val="2"/>
          </rPr>
          <t>For assistance on Transfer of Territory, contact Jerry Landmark at 608-266-6968.</t>
        </r>
      </text>
    </comment>
    <comment ref="I18" authorId="0">
      <text>
        <r>
          <rPr>
            <b/>
            <sz val="8"/>
            <rFont val="Tahoma"/>
            <family val="2"/>
          </rPr>
          <t>Districts that receive less Federal Impact Aid in 2011-12 than was received in 2010-11 are granted an exemption for the amount of the aid reduction.  
Estimate the reduction in aid or contact Brad Adams at DPI for assistance 608-267-3752.</t>
        </r>
        <r>
          <rPr>
            <sz val="8"/>
            <rFont val="Tahoma"/>
            <family val="2"/>
          </rPr>
          <t xml:space="preserve">
</t>
        </r>
      </text>
    </comment>
    <comment ref="I19" authorId="0">
      <text>
        <r>
          <rPr>
            <b/>
            <sz val="8"/>
            <rFont val="Tahoma"/>
            <family val="2"/>
          </rPr>
          <t>Districts that have a referendum-approved exemption to exceed the revenue limit on a recurring basis for which 2012-2013 is the first year of the exemption, enter the full amount approved here.  
Do not enter an amount for a referenda-approved recurring exemption that began in a prior year.  That amount, to the extent the district used the referenda-approved levy authority, is already embedded in the levies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Please call a finance consultant should you have questions.</t>
        </r>
      </text>
    </comment>
    <comment ref="E20" authorId="6">
      <text>
        <r>
          <rPr>
            <b/>
            <sz val="8"/>
            <rFont val="Tahoma"/>
            <family val="2"/>
          </rPr>
          <t>Base 3-year average used in Line 2 of computation at right.</t>
        </r>
      </text>
    </comment>
    <comment ref="B22" authorId="6">
      <text>
        <r>
          <rPr>
            <b/>
            <sz val="8"/>
            <rFont val="Tahoma"/>
            <family val="2"/>
          </rPr>
          <t xml:space="preserve">All summer membership counts must be entered on a full time equivalency basis, rather than a head count.
</t>
        </r>
        <r>
          <rPr>
            <sz val="8"/>
            <rFont val="Tahoma"/>
            <family val="2"/>
          </rPr>
          <t xml:space="preserve">
</t>
        </r>
      </text>
    </comment>
    <comment ref="I23" authorId="5">
      <text>
        <r>
          <rPr>
            <b/>
            <sz val="8"/>
            <rFont val="Tahoma"/>
            <family val="2"/>
          </rPr>
          <t>School Boards are required to notify DPI within 10 days of a board resolution to go to referendum and also of the results within 10 days of the referenda.  Forms are available at: www.dpi.wi.gov/sfs/referendum.html.</t>
        </r>
      </text>
    </comment>
    <comment ref="I24" authorId="4">
      <text>
        <r>
          <rPr>
            <b/>
            <sz val="8"/>
            <rFont val="Tahoma"/>
            <family val="2"/>
          </rPr>
          <t>This uses 100% of the membership decline between the two 3-year rolling averages at the left.
If eligible, a number will automatically fill here. Remember that the declining enrollment exemption is non-recurring.</t>
        </r>
      </text>
    </comment>
    <comment ref="I25" authorId="2">
      <text>
        <r>
          <rPr>
            <b/>
            <sz val="8"/>
            <rFont val="Tahoma"/>
            <family val="2"/>
          </rPr>
          <t>The non-recurring Energy Exemption must be authorized by board resolution. See the following website for information: http://www2.dpi.state.wi.us/sfsdash/enrgyrevlim.aspx
Call a finance consultant if you have questions.</t>
        </r>
      </text>
    </comment>
    <comment ref="E27" authorId="6">
      <text>
        <r>
          <rPr>
            <b/>
            <sz val="8"/>
            <rFont val="Tahoma"/>
            <family val="2"/>
          </rPr>
          <t>Current 3-year average used in Line 6 in computation at right.</t>
        </r>
      </text>
    </comment>
    <comment ref="I29" authorId="3">
      <text>
        <r>
          <rPr>
            <b/>
            <sz val="8"/>
            <rFont val="Tahoma"/>
            <family val="2"/>
          </rPr>
          <t>By statute, DPI is required to issue an estimated 2012-13 General Aid amount on July 1, 2012. Until then, districts must estimate the amount of General Aid for 2012-13.
The October 15, 2012 General Aid Certification must be used in determining actual 2012-13 levies.</t>
        </r>
      </text>
    </comment>
    <comment ref="D29" authorId="6">
      <text>
        <r>
          <rPr>
            <b/>
            <sz val="8"/>
            <rFont val="Tahoma"/>
            <family val="2"/>
          </rPr>
          <t>You must estimate this number until actual data is available.
Districts in the Ch. 220 Inter Aid Program (Milwaukee suburbs) must count summer resident transfer students at 75% per fte.</t>
        </r>
      </text>
    </comment>
    <comment ref="I30" authorId="3">
      <text>
        <r>
          <rPr>
            <b/>
            <sz val="8"/>
            <rFont val="Tahoma"/>
            <family val="2"/>
          </rPr>
          <t>See the following website for High Poverty Aid districts and amounts:
http://dpi.wi.gov/sfs/poverty.html
High Poverty Aid must be included in determining the maximum allowable levy under Revenue Limits.</t>
        </r>
      </text>
    </comment>
    <comment ref="D30" authorId="5">
      <text>
        <r>
          <rPr>
            <b/>
            <sz val="8"/>
            <rFont val="Tahoma"/>
            <family val="2"/>
          </rPr>
          <t>Summer School   counts 40% for revenue limits.</t>
        </r>
        <r>
          <rPr>
            <sz val="8"/>
            <rFont val="Tahoma"/>
            <family val="2"/>
          </rPr>
          <t xml:space="preserve">
</t>
        </r>
      </text>
    </comment>
    <comment ref="D31" authorId="5">
      <text>
        <r>
          <rPr>
            <b/>
            <sz val="8"/>
            <rFont val="Tahoma"/>
            <family val="2"/>
          </rPr>
          <t>You must estimate this number until actual data is available.
Districts in the Ch. 220 Inter Aid Program (Milwaukee suburbs) must count Sept. resident transfer students at 75% per fte.</t>
        </r>
        <r>
          <rPr>
            <sz val="8"/>
            <rFont val="Tahoma"/>
            <family val="2"/>
          </rPr>
          <t xml:space="preserve">
</t>
        </r>
      </text>
    </comment>
    <comment ref="J32" authorId="5">
      <text>
        <r>
          <rPr>
            <b/>
            <sz val="8"/>
            <rFont val="Tahoma"/>
            <family val="2"/>
          </rPr>
          <t>The final revenue limit for each district is computed in May of each year.</t>
        </r>
      </text>
    </comment>
    <comment ref="I33" authorId="3">
      <text>
        <r>
          <rPr>
            <b/>
            <sz val="8"/>
            <rFont val="Tahoma"/>
            <family val="2"/>
          </rPr>
          <t>If you see a red "Exceeds Limit" in this cell, then you have overlevied.</t>
        </r>
      </text>
    </comment>
    <comment ref="J34" authorId="2">
      <text>
        <r>
          <rPr>
            <b/>
            <sz val="8"/>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J32. This means you are in a penalty situation and need to reduce something in Lines 14 A,B,C.
The strategy to get Line 14 right is to enter any amounts into Lines 14B &amp; C first, then subtract those amounts from Line 13 to arrive at what to place in Line 14A. The idea is that the sum of the 3 buckets in Line 14 does not exceed the amount in Line 13. 
Please call a finance consultant should you have questions.</t>
        </r>
      </text>
    </comment>
    <comment ref="I36" authorId="0">
      <text>
        <r>
          <rPr>
            <b/>
            <sz val="8"/>
            <rFont val="Tahoma"/>
            <family val="2"/>
          </rPr>
          <t xml:space="preserve">Enter the amount that district would levy for Fund 10 if Src 691, Aid for Exempt Computer Property, did not exist. 
  </t>
        </r>
        <r>
          <rPr>
            <sz val="8"/>
            <rFont val="Tahoma"/>
            <family val="2"/>
          </rPr>
          <t xml:space="preserve">
</t>
        </r>
      </text>
    </comment>
    <comment ref="E36" authorId="4">
      <text>
        <r>
          <rPr>
            <b/>
            <sz val="8"/>
            <rFont val="Tahoma"/>
            <family val="2"/>
          </rPr>
          <t>Law provides for a 100% declining enrollment exemption.</t>
        </r>
        <r>
          <rPr>
            <sz val="8"/>
            <rFont val="Tahoma"/>
            <family val="2"/>
          </rPr>
          <t xml:space="preserve">
</t>
        </r>
      </text>
    </comment>
    <comment ref="I38" authorId="5">
      <text>
        <r>
          <rPr>
            <b/>
            <sz val="8"/>
            <rFont val="Tahoma"/>
            <family val="2"/>
          </rPr>
          <t>Annual meeting approval is required for each year of a levy for a capital expansion fund. Contact Jerry Landmark at 608-267-9209 for additional information.</t>
        </r>
        <r>
          <rPr>
            <sz val="8"/>
            <rFont val="Tahoma"/>
            <family val="2"/>
          </rPr>
          <t xml:space="preserve">
</t>
        </r>
      </text>
    </comment>
    <comment ref="I40" authorId="0">
      <text>
        <r>
          <rPr>
            <b/>
            <sz val="8"/>
            <rFont val="Tahoma"/>
            <family val="2"/>
          </rPr>
          <t>Enter the amount of Source 210 to be levied for repayment of Non-38 debt.</t>
        </r>
        <r>
          <rPr>
            <sz val="8"/>
            <rFont val="Tahoma"/>
            <family val="2"/>
          </rPr>
          <t xml:space="preserve">
</t>
        </r>
      </text>
    </comment>
    <comment ref="I41" authorId="6">
      <text>
        <r>
          <rPr>
            <b/>
            <sz val="8"/>
            <rFont val="Tahoma"/>
            <family val="2"/>
          </rPr>
          <t xml:space="preserve">Enter the amount of Source 210 to be levied in the Community Service Fund.
</t>
        </r>
      </text>
    </comment>
    <comment ref="I42" authorId="0">
      <text>
        <r>
          <rPr>
            <b/>
            <sz val="8"/>
            <rFont val="Tahoma"/>
            <family val="2"/>
          </rPr>
          <t xml:space="preserve">Enter the amount district will levy to repay uncollected prior year taxes.
   </t>
        </r>
        <r>
          <rPr>
            <sz val="8"/>
            <rFont val="Tahoma"/>
            <family val="2"/>
          </rPr>
          <t xml:space="preserve">
</t>
        </r>
      </text>
    </comment>
    <comment ref="I43" authorId="0">
      <text>
        <r>
          <rPr>
            <b/>
            <sz val="8"/>
            <rFont val="Tahoma"/>
            <family val="2"/>
          </rPr>
          <t xml:space="preserve">Milwaukee Public Schools:  Enter amount of Source 220 for City paid Fund 30 debt (including  Fund 38).                     
Kenosha:  Enter amount deposited to new Capital Improvement Fund. </t>
        </r>
        <r>
          <rPr>
            <sz val="8"/>
            <rFont val="Tahoma"/>
            <family val="2"/>
          </rPr>
          <t xml:space="preserve">
</t>
        </r>
      </text>
    </comment>
    <comment ref="E44" authorId="5">
      <text>
        <r>
          <rPr>
            <b/>
            <sz val="8"/>
            <rFont val="Tahoma"/>
            <family val="2"/>
          </rPr>
          <t>Districts must estimate this value until actual certification in Oct, 2012.</t>
        </r>
      </text>
    </comment>
    <comment ref="I13" authorId="7">
      <text>
        <r>
          <rPr>
            <b/>
            <sz val="10"/>
            <rFont val="Tahoma"/>
            <family val="2"/>
          </rPr>
          <t xml:space="preserve">2011 Wisconsin Act 32, the 2011-2013 biennial state budget, modified the Hold Harmless provision (line 7B of the Revenue Limit worksheet) for 2011-12 and 2012-13.  After this biennium, it is scheduled to be restored to its previous mechanism.
For 2012-2013 ONLY, the Hold Harmless provision creates a non-recurring exemption to the revenue limit formula only for those districts that received no equalization aid in 2010-2011.  These districts will receive the same Hold Harmless (Line 7B) amount as they received in 2010-2011.
In 2013-2014 and thereafter, the Hold Harmless provision will be restored for all districts to ensure that Line 7 of the current Revenue Limit in not less than the amount in Line 1, Base Revenue.
The type of district most likely to be eligible for this exemption is one that was experiencing severely declining enrollment in the 2010-2011 calculation - so severe that the inflationary increase benefit from 10-11 Line 4A was more than wiped out by the magnitude of the declining enrollment. This non-recurring exemption gives the district an added cushion as they figure out how to handle the severe membership decline.  For 2011-2012, the exemption is to provide an additional cushion in a year with reduced revenue limits and state aid.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
</t>
        </r>
      </text>
    </comment>
    <comment ref="E10" authorId="7">
      <text>
        <r>
          <rPr>
            <sz val="10"/>
            <rFont val="Tahoma"/>
            <family val="2"/>
          </rPr>
          <t xml:space="preserve">Low Revenue Ceiling Aid from the 2011-12 worksheet.  This was a one-year only general aid program.
</t>
        </r>
      </text>
    </comment>
    <comment ref="I20" authorId="7">
      <text>
        <r>
          <rPr>
            <b/>
            <sz val="9"/>
            <rFont val="Tahoma"/>
            <family val="2"/>
          </rPr>
          <t>DPI will provide this amount to districts.</t>
        </r>
      </text>
    </comment>
  </commentList>
</comments>
</file>

<file path=xl/sharedStrings.xml><?xml version="1.0" encoding="utf-8"?>
<sst xmlns="http://schemas.openxmlformats.org/spreadsheetml/2006/main" count="195" uniqueCount="152">
  <si>
    <t>DISTRICT:</t>
  </si>
  <si>
    <t xml:space="preserve">Worksheet is available at:  http://dpi.wi.gov/sfs/revlimworksheet.html </t>
  </si>
  <si>
    <t xml:space="preserve">1.  </t>
  </si>
  <si>
    <t>(from left)</t>
  </si>
  <si>
    <t>=</t>
  </si>
  <si>
    <t xml:space="preserve">2.  </t>
  </si>
  <si>
    <t xml:space="preserve">3.  </t>
  </si>
  <si>
    <t>(with cents)</t>
  </si>
  <si>
    <t>+</t>
  </si>
  <si>
    <t xml:space="preserve">4.  </t>
  </si>
  <si>
    <t xml:space="preserve"> </t>
  </si>
  <si>
    <t>DPI Reconciliation</t>
  </si>
  <si>
    <r>
      <t>B. Low Rev Incr ((</t>
    </r>
    <r>
      <rPr>
        <b/>
        <sz val="9"/>
        <rFont val="Arial"/>
        <family val="2"/>
      </rPr>
      <t>9,000</t>
    </r>
    <r>
      <rPr>
        <sz val="9"/>
        <rFont val="Arial"/>
        <family val="2"/>
      </rPr>
      <t xml:space="preserve"> - (3 + 4A))-4C) </t>
    </r>
    <r>
      <rPr>
        <b/>
        <sz val="9"/>
        <rFont val="Arial"/>
        <family val="2"/>
      </rPr>
      <t>Not &lt; 0</t>
    </r>
  </si>
  <si>
    <t>C. Low Rev Dist in CCDEB (Enter DPI Adjustment)</t>
  </si>
  <si>
    <t>5.</t>
  </si>
  <si>
    <t>6.</t>
  </si>
  <si>
    <t>-</t>
  </si>
  <si>
    <t>7.</t>
  </si>
  <si>
    <t>(rounded)</t>
  </si>
  <si>
    <t>A.</t>
  </si>
  <si>
    <t>8.</t>
  </si>
  <si>
    <t>Total Recurring Exemptions   (A+B+C+D+E)</t>
  </si>
  <si>
    <t xml:space="preserve">Prior Year Carryover  </t>
  </si>
  <si>
    <t>B.</t>
  </si>
  <si>
    <t>Transfer of Service    (if negative, include sign)</t>
  </si>
  <si>
    <t>Fund 10, PI-401</t>
  </si>
  <si>
    <t>C.</t>
  </si>
  <si>
    <t>Transfer of Territory   (if negative, include sign)</t>
  </si>
  <si>
    <t>Fund 38, PI-401</t>
  </si>
  <si>
    <t>D.</t>
  </si>
  <si>
    <t>Fund 41, PI-401</t>
  </si>
  <si>
    <t>Count Ch. 220 Inter-District Resident Transfer Pupils @ 75%.</t>
  </si>
  <si>
    <t>E.</t>
  </si>
  <si>
    <r>
      <t xml:space="preserve">Line 2: </t>
    </r>
    <r>
      <rPr>
        <sz val="10"/>
        <rFont val="Arial"/>
        <family val="2"/>
      </rPr>
      <t xml:space="preserve"> Base Avg:(08</t>
    </r>
    <r>
      <rPr>
        <sz val="9"/>
        <rFont val="Arial"/>
        <family val="2"/>
      </rPr>
      <t>+</t>
    </r>
    <r>
      <rPr>
        <sz val="10"/>
        <rFont val="Arial"/>
        <family val="2"/>
      </rPr>
      <t>.4ss)+(09+.4ss)+(10+.4ss) / 3 =</t>
    </r>
  </si>
  <si>
    <t>9.</t>
  </si>
  <si>
    <t>10.</t>
  </si>
  <si>
    <t>Chargeback, PI-401</t>
  </si>
  <si>
    <r>
      <t>Summer fte</t>
    </r>
    <r>
      <rPr>
        <sz val="9"/>
        <rFont val="Arial"/>
        <family val="2"/>
      </rPr>
      <t>:</t>
    </r>
  </si>
  <si>
    <t>Fund 39, PI-401</t>
  </si>
  <si>
    <r>
      <t>%</t>
    </r>
    <r>
      <rPr>
        <sz val="9"/>
        <rFont val="Arial"/>
        <family val="2"/>
      </rPr>
      <t xml:space="preserve"> (40,40,40)</t>
    </r>
    <r>
      <rPr>
        <sz val="10"/>
        <rFont val="Arial"/>
        <family val="2"/>
      </rPr>
      <t xml:space="preserve"> </t>
    </r>
  </si>
  <si>
    <t>Fund 80, PI-401</t>
  </si>
  <si>
    <t>Sept fte:</t>
  </si>
  <si>
    <t>Fund 48/Other, PI-401</t>
  </si>
  <si>
    <t>Total fte</t>
  </si>
  <si>
    <t>11.</t>
  </si>
  <si>
    <t>Total, PI-401</t>
  </si>
  <si>
    <r>
      <t xml:space="preserve">Line 6:  </t>
    </r>
    <r>
      <rPr>
        <sz val="10"/>
        <rFont val="Arial"/>
        <family val="2"/>
      </rPr>
      <t>Curr Avg:(09</t>
    </r>
    <r>
      <rPr>
        <sz val="9"/>
        <rFont val="Arial"/>
        <family val="2"/>
      </rPr>
      <t>+</t>
    </r>
    <r>
      <rPr>
        <sz val="10"/>
        <rFont val="Arial"/>
        <family val="2"/>
      </rPr>
      <t>.4ss)+(10+.4ss)+(11+.4ss) / 3 =</t>
    </r>
  </si>
  <si>
    <t>12.</t>
  </si>
  <si>
    <t>Total Aid to be Used in Computation (12A + 12B)</t>
  </si>
  <si>
    <t>Computer Aid</t>
  </si>
  <si>
    <t>&lt;------- don't change</t>
  </si>
  <si>
    <t>State Aid to High Poverty Districts (not all dists)</t>
  </si>
  <si>
    <t>Results</t>
  </si>
  <si>
    <t>13.</t>
  </si>
  <si>
    <r>
      <t>Allowable Limited Revenue:</t>
    </r>
    <r>
      <rPr>
        <sz val="10"/>
        <rFont val="Arial"/>
        <family val="2"/>
      </rPr>
      <t xml:space="preserve">  (Line 11 - Line 12)  </t>
    </r>
  </si>
  <si>
    <r>
      <t xml:space="preserve">       (10, 38, 41 Levies + Src 691.  Src 691 is DOR Computer Aid.)</t>
    </r>
    <r>
      <rPr>
        <sz val="10"/>
        <rFont val="Arial"/>
        <family val="2"/>
      </rPr>
      <t xml:space="preserve"> </t>
    </r>
    <r>
      <rPr>
        <b/>
        <sz val="10"/>
        <rFont val="Arial"/>
        <family val="2"/>
      </rPr>
      <t xml:space="preserve">   </t>
    </r>
  </si>
  <si>
    <t>14.</t>
  </si>
  <si>
    <r>
      <t xml:space="preserve">Total Limited Revenue To Be Used </t>
    </r>
    <r>
      <rPr>
        <sz val="10"/>
        <rFont val="Arial"/>
        <family val="2"/>
      </rPr>
      <t>(A+B+C)</t>
    </r>
  </si>
  <si>
    <t xml:space="preserve">Not &gt;line 13   </t>
  </si>
  <si>
    <t>Line 10B:  Declining Enrollment Exemption   =</t>
  </si>
  <si>
    <r>
      <t>Entries Required Below:</t>
    </r>
    <r>
      <rPr>
        <b/>
        <sz val="10"/>
        <rFont val="Arial"/>
        <family val="2"/>
      </rPr>
      <t xml:space="preserve"> </t>
    </r>
    <r>
      <rPr>
        <sz val="10"/>
        <rFont val="Arial"/>
        <family val="2"/>
      </rPr>
      <t xml:space="preserve"> </t>
    </r>
    <r>
      <rPr>
        <sz val="9"/>
        <rFont val="Arial"/>
        <family val="2"/>
      </rPr>
      <t>Amnts Needed by Purpose and Fund:</t>
    </r>
  </si>
  <si>
    <t>Gen Operations: Fnd 10 including Src 211 &amp; Src 691</t>
  </si>
  <si>
    <t>(Proposed Fund 10)</t>
  </si>
  <si>
    <r>
      <t>Average FTE Loss  (</t>
    </r>
    <r>
      <rPr>
        <b/>
        <sz val="10"/>
        <rFont val="Arial"/>
        <family val="2"/>
      </rPr>
      <t xml:space="preserve">Line 2 - Line 6, </t>
    </r>
    <r>
      <rPr>
        <sz val="10"/>
        <rFont val="Arial"/>
        <family val="2"/>
      </rPr>
      <t>if  &gt; 0)</t>
    </r>
  </si>
  <si>
    <t>Non-Referendum Debt (inside limit)  Fnd 38 Src 210</t>
  </si>
  <si>
    <t>(to Budget Rpt)</t>
  </si>
  <si>
    <r>
      <t xml:space="preserve">    X   </t>
    </r>
    <r>
      <rPr>
        <sz val="10"/>
        <rFont val="Arial"/>
        <family val="2"/>
      </rPr>
      <t xml:space="preserve">  1.00</t>
    </r>
  </si>
  <si>
    <t xml:space="preserve">     =</t>
  </si>
  <si>
    <t>Capital Exp, Annual Meeting Approved:  Fnd 41 Src 210</t>
  </si>
  <si>
    <t>15.</t>
  </si>
  <si>
    <t xml:space="preserve">          Non-Recurring Exemption Amount:</t>
  </si>
  <si>
    <t>Referendum Apprvd Debt (Non Fund 38 Debt-Src 210)</t>
  </si>
  <si>
    <t>Community Services (Fnd 80 Src 210)</t>
  </si>
  <si>
    <t>Prior Year Levy Chargeback (Src 212)</t>
  </si>
  <si>
    <t>Round to Dollar</t>
  </si>
  <si>
    <t xml:space="preserve">Other Levy Revenue - Milwaukee &amp; Kenosha Only </t>
  </si>
  <si>
    <t>16.</t>
  </si>
  <si>
    <r>
      <t>A.</t>
    </r>
    <r>
      <rPr>
        <sz val="9"/>
        <rFont val="Arial"/>
        <family val="2"/>
      </rPr>
      <t xml:space="preserve">  2011 Exempt Computer Property Valuation</t>
    </r>
  </si>
  <si>
    <t xml:space="preserve">Required </t>
  </si>
  <si>
    <t>17.</t>
  </si>
  <si>
    <r>
      <t>B.</t>
    </r>
    <r>
      <rPr>
        <sz val="9"/>
        <rFont val="Arial"/>
        <family val="2"/>
      </rPr>
      <t xml:space="preserve">  2011 TIF-Out Tax Apportionment Equalized Valuation</t>
    </r>
  </si>
  <si>
    <t>18.</t>
  </si>
  <si>
    <r>
      <t>C.</t>
    </r>
    <r>
      <rPr>
        <sz val="9"/>
        <rFont val="Arial"/>
        <family val="2"/>
      </rPr>
      <t xml:space="preserve">  2011 TIF-Out Value plus Exempt Computers  (A + B)</t>
    </r>
  </si>
  <si>
    <t xml:space="preserve">     Computer aid replaces a portion of proposed Fund 10 Levy</t>
  </si>
  <si>
    <t>Src 691 = Computer Value X  (Proposed Levy / (TIF-Out Val + Computer Value))</t>
  </si>
  <si>
    <t>19.</t>
  </si>
  <si>
    <t>20.</t>
  </si>
  <si>
    <t xml:space="preserve">Levy Rate = </t>
  </si>
  <si>
    <t xml:space="preserve">Fund 30 Src 210 (38 + Non-38)   (Ln 14B +  Ln 15A)  </t>
  </si>
  <si>
    <t>Total Revenue from Other Levies (A+B+C+D)</t>
  </si>
  <si>
    <t>Max Rev/Memb x Cur Memb Avg (Ln 5 x Ln 6)</t>
  </si>
  <si>
    <t xml:space="preserve">CELL COLOR KEY: </t>
  </si>
  <si>
    <t>Auto-Calc</t>
  </si>
  <si>
    <t>District Entered</t>
  </si>
  <si>
    <t>History Data</t>
  </si>
  <si>
    <t>2012-2013 Revenue Limit Worksheet</t>
  </si>
  <si>
    <t>2011-12 Computer Aid Received (Src 691)</t>
  </si>
  <si>
    <t>2011-12 Penalty for Unspent Energy Exemption</t>
  </si>
  <si>
    <t>2011-12 General Aid Certification (11-12 line 12A)</t>
  </si>
  <si>
    <t>2011-12 Hi Pov Aid (11-12 line 12B)</t>
  </si>
  <si>
    <t>2011-12 Fnd 38 Levy Cert (11-12 ln 14B, levy 38 Src 210)</t>
  </si>
  <si>
    <t>2011-12 Fnd 41 Levy Cert (11-12 ln 14C, levy 41 Src 210)</t>
  </si>
  <si>
    <t>2011-12 Aid Penalty for Over Levy (11-12 Results)</t>
  </si>
  <si>
    <t xml:space="preserve"> X  (Line 5, Maximum 2012-2013 Revenue per Memb) =</t>
  </si>
  <si>
    <t>2012 Property Values (estimate until 10/12).</t>
  </si>
  <si>
    <t>2011-12 Base Revenue Per Member (Ln 1 / Ln2)</t>
  </si>
  <si>
    <t xml:space="preserve">2012-13 Per Member Change   (A+B)     </t>
  </si>
  <si>
    <t>2012-13 Maximum Revenue / Memb (Ln 3 + Ln 4)</t>
  </si>
  <si>
    <t>Current Membership Avg  (10+.4ss, 11+.4ss, 12+.4ss/3)</t>
  </si>
  <si>
    <t>Base Sept Membership Avg  (09+.4ss, 10+.4ss, 11+.4ss/3)</t>
  </si>
  <si>
    <t>2012-13 Rev Limit, No Exemptions (Ln7A + Ln 7B)</t>
  </si>
  <si>
    <t>Hold Harm Non-Recurr Exemption from 2011-2012</t>
  </si>
  <si>
    <t>Federal Impact Aid Loss  (2010-11 to 2011-12)</t>
  </si>
  <si>
    <t>Recurring Referenda to Exceed  (If 12-13 is first year)</t>
  </si>
  <si>
    <t>2012-13 Limit with Recurring Exemptions   (Ln 7 + Ln 8)</t>
  </si>
  <si>
    <t xml:space="preserve">Total 2012-13 Non-Recurring Exemptions  (A+B+C+D)  </t>
  </si>
  <si>
    <t>Non-Recurring Referenda, to Exceed 2012-13 Limit</t>
  </si>
  <si>
    <t>Declining Enrollment Exemptn for 12-13 (from left)</t>
  </si>
  <si>
    <t>Energy Efficiency Exemption for 12-13</t>
  </si>
  <si>
    <t>Adjustment for Refunded or Rescinded Taxes, 2012-13</t>
  </si>
  <si>
    <t>2012-13 Revenue Limit With All Exemptions    (Ln 9 + Ln 10)</t>
  </si>
  <si>
    <t>District-Estimated 2012-13 General Aid</t>
  </si>
  <si>
    <t>Total Levy + Src 691, "Proposed Levy"     (Ln 14 + Ln 15)</t>
  </si>
  <si>
    <t xml:space="preserve">Est Src 691 (Comp Aid) Based on Ln 16 &amp; Values Entered </t>
  </si>
  <si>
    <t>Fnd 10 Src 211 (Ln 14A-Ln 17), 2011-12 Budget</t>
  </si>
  <si>
    <r>
      <t>Line 18 (</t>
    </r>
    <r>
      <rPr>
        <b/>
        <i/>
        <u val="single"/>
        <sz val="9"/>
        <rFont val="Arial"/>
        <family val="2"/>
      </rPr>
      <t>not</t>
    </r>
    <r>
      <rPr>
        <b/>
        <sz val="9"/>
        <rFont val="Arial"/>
        <family val="2"/>
      </rPr>
      <t xml:space="preserve"> 14A) is the Fund 10 Levy certified by the Board.</t>
    </r>
  </si>
  <si>
    <r>
      <t xml:space="preserve">Total Fall, 2011 All Fund Tax Levy  </t>
    </r>
    <r>
      <rPr>
        <sz val="10"/>
        <rFont val="Arial"/>
        <family val="2"/>
      </rPr>
      <t>(14B + 14C + 15 + 18)</t>
    </r>
  </si>
  <si>
    <t xml:space="preserve">  Line 19 is the total levy to be apportioned in the PI-401.</t>
  </si>
  <si>
    <t xml:space="preserve">Line 17:  State Aid for Exempt Computers    =    </t>
  </si>
  <si>
    <r>
      <t>Line 17 =</t>
    </r>
    <r>
      <rPr>
        <sz val="9"/>
        <rFont val="Arial"/>
        <family val="2"/>
      </rPr>
      <t xml:space="preserve">  </t>
    </r>
    <r>
      <rPr>
        <b/>
        <sz val="9"/>
        <rFont val="Arial"/>
        <family val="2"/>
      </rPr>
      <t xml:space="preserve">A    X   (Line 16  /  C) </t>
    </r>
    <r>
      <rPr>
        <i/>
        <sz val="8"/>
        <rFont val="Arial"/>
        <family val="2"/>
      </rPr>
      <t>(to 8 decimals)</t>
    </r>
  </si>
  <si>
    <t>2011-12 Low Revenue Aid (11-12 ln 16)</t>
  </si>
  <si>
    <t>2011-12 Base Revenue (Funds 10, 38, 41)</t>
  </si>
  <si>
    <t>21.</t>
  </si>
  <si>
    <t>REMEMBER TO WAIT FOR THE OCT 15, '12 AID CERT BEFORE SETTING THE LEVY.</t>
  </si>
  <si>
    <r>
      <t xml:space="preserve">NOTE: </t>
    </r>
    <r>
      <rPr>
        <sz val="8"/>
        <color indexed="10"/>
        <rFont val="Arial Narrow"/>
        <family val="2"/>
      </rPr>
      <t>This categorical aid is OUTSIDE the revenue limits.</t>
    </r>
  </si>
  <si>
    <t>Max Possible:</t>
  </si>
  <si>
    <r>
      <t>ESTIMATED PER PUPIL ADJUSTMENT AID</t>
    </r>
    <r>
      <rPr>
        <sz val="8"/>
        <color indexed="10"/>
        <rFont val="Arial Narrow"/>
        <family val="2"/>
      </rPr>
      <t xml:space="preserve"> (Src 619, 2012-13 only)</t>
    </r>
  </si>
  <si>
    <t>A. Allowed Per Pupil Change (+$50.00/Member)</t>
  </si>
  <si>
    <t>2011-12 Fnd 10 Levy Cert (11-12 ln 19, levy 10 Src 211)</t>
  </si>
  <si>
    <t>Line 1 Amnt May Not Exceed Line 9-Line 7B of Final 11-12 Revenue Limit.</t>
  </si>
  <si>
    <t>2011-12 Total Levy for All Non-Recurring Exemptions*</t>
  </si>
  <si>
    <t xml:space="preserve"> * For 11-12 Non-Recurring Exemptions Levy Amount, enter actual amnt used.</t>
  </si>
  <si>
    <t xml:space="preserve">     (Non-Recurring Referenda, Declining Enrollment, Line 7B Hold Harmless, Energy Effic)</t>
  </si>
  <si>
    <r>
      <t>September &amp; Summer FTE Membership Averages</t>
    </r>
    <r>
      <rPr>
        <u val="single"/>
        <sz val="10"/>
        <rFont val="Arial"/>
        <family val="2"/>
      </rPr>
      <t xml:space="preserve"> </t>
    </r>
  </si>
  <si>
    <t>NET 2011-12 Base Revenue</t>
  </si>
  <si>
    <t>F.</t>
  </si>
  <si>
    <t>Prior Year Open Enrollment (uncounted pupil[s])</t>
  </si>
  <si>
    <t>Districts are responsible for the integrity of the revenue limit data &amp; computation. Data appearing here reflects information submitted to DPI and is unaudited.</t>
  </si>
  <si>
    <t xml:space="preserve">  A. Max RL (ln 11) - PY Carry Over (ln 8A) / Member (ln 6)</t>
  </si>
  <si>
    <t xml:space="preserve">  B. Actual Ltd Rev (ln 12+ln 14B+ln 14C+ln 17+ln 18) / Member (ln 6)</t>
  </si>
  <si>
    <t>Line 21: Per Pupil Adjustment Aid calculation:</t>
  </si>
  <si>
    <t>Revised: 7/20/2012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</si>
</sst>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s>
  <fonts count="88">
    <font>
      <sz val="10"/>
      <name val="Arial"/>
      <family val="0"/>
    </font>
    <font>
      <sz val="11"/>
      <color indexed="8"/>
      <name val="Calibri"/>
      <family val="2"/>
    </font>
    <font>
      <b/>
      <sz val="10"/>
      <name val="Arial"/>
      <family val="2"/>
    </font>
    <font>
      <b/>
      <i/>
      <sz val="10"/>
      <name val="Arial"/>
      <family val="2"/>
    </font>
    <font>
      <sz val="9"/>
      <name val="Arial"/>
      <family val="2"/>
    </font>
    <font>
      <sz val="10"/>
      <name val="Times New Roman"/>
      <family val="1"/>
    </font>
    <font>
      <sz val="9"/>
      <name val="Times New Roman"/>
      <family val="1"/>
    </font>
    <font>
      <b/>
      <sz val="10"/>
      <color indexed="8"/>
      <name val="Arial"/>
      <family val="2"/>
    </font>
    <font>
      <b/>
      <u val="single"/>
      <sz val="10"/>
      <color indexed="10"/>
      <name val="Arial"/>
      <family val="2"/>
    </font>
    <font>
      <sz val="8"/>
      <name val="Arial"/>
      <family val="2"/>
    </font>
    <font>
      <sz val="11"/>
      <name val="Arial"/>
      <family val="2"/>
    </font>
    <font>
      <sz val="10"/>
      <color indexed="9"/>
      <name val="Arial"/>
      <family val="2"/>
    </font>
    <font>
      <b/>
      <sz val="10"/>
      <name val="Times New Roman"/>
      <family val="1"/>
    </font>
    <font>
      <b/>
      <sz val="9"/>
      <name val="Arial"/>
      <family val="2"/>
    </font>
    <font>
      <sz val="7"/>
      <name val="Arial"/>
      <family val="2"/>
    </font>
    <font>
      <sz val="14"/>
      <name val="Arial"/>
      <family val="2"/>
    </font>
    <font>
      <i/>
      <sz val="8"/>
      <name val="Arial"/>
      <family val="2"/>
    </font>
    <font>
      <sz val="10"/>
      <color indexed="10"/>
      <name val="Arial"/>
      <family val="2"/>
    </font>
    <font>
      <sz val="10"/>
      <color indexed="10"/>
      <name val="Times New Roman"/>
      <family val="1"/>
    </font>
    <font>
      <b/>
      <sz val="10"/>
      <color indexed="10"/>
      <name val="Arial"/>
      <family val="2"/>
    </font>
    <font>
      <i/>
      <u val="single"/>
      <sz val="10"/>
      <name val="Arial"/>
      <family val="2"/>
    </font>
    <font>
      <b/>
      <sz val="11"/>
      <name val="Arial"/>
      <family val="2"/>
    </font>
    <font>
      <b/>
      <sz val="11"/>
      <name val="Times New Roman"/>
      <family val="1"/>
    </font>
    <font>
      <sz val="11"/>
      <name val="Times New Roman"/>
      <family val="1"/>
    </font>
    <font>
      <b/>
      <sz val="8"/>
      <name val="Arial"/>
      <family val="2"/>
    </font>
    <font>
      <sz val="8"/>
      <color indexed="10"/>
      <name val="Arial"/>
      <family val="2"/>
    </font>
    <font>
      <sz val="8"/>
      <name val="Times New Roman"/>
      <family val="1"/>
    </font>
    <font>
      <b/>
      <u val="single"/>
      <sz val="8"/>
      <name val="Arial"/>
      <family val="2"/>
    </font>
    <font>
      <sz val="9"/>
      <color indexed="10"/>
      <name val="Times New Roman"/>
      <family val="1"/>
    </font>
    <font>
      <b/>
      <sz val="8"/>
      <name val="Times New Roman"/>
      <family val="1"/>
    </font>
    <font>
      <b/>
      <i/>
      <sz val="10"/>
      <name val="Times New Roman"/>
      <family val="1"/>
    </font>
    <font>
      <b/>
      <sz val="8"/>
      <name val="Tahoma"/>
      <family val="2"/>
    </font>
    <font>
      <b/>
      <u val="single"/>
      <sz val="8"/>
      <name val="Tahoma"/>
      <family val="2"/>
    </font>
    <font>
      <sz val="8"/>
      <name val="Tahoma"/>
      <family val="2"/>
    </font>
    <font>
      <b/>
      <sz val="9"/>
      <name val="Tahoma"/>
      <family val="2"/>
    </font>
    <font>
      <sz val="10"/>
      <name val="MS Sans Serif"/>
      <family val="2"/>
    </font>
    <font>
      <b/>
      <i/>
      <u val="single"/>
      <sz val="9"/>
      <name val="Arial"/>
      <family val="2"/>
    </font>
    <font>
      <b/>
      <sz val="10"/>
      <name val="Tahoma"/>
      <family val="2"/>
    </font>
    <font>
      <sz val="10"/>
      <name val="Tahoma"/>
      <family val="2"/>
    </font>
    <font>
      <sz val="8"/>
      <name val="Arial Narrow"/>
      <family val="2"/>
    </font>
    <font>
      <sz val="8"/>
      <color indexed="10"/>
      <name val="Arial Narrow"/>
      <family val="2"/>
    </font>
    <font>
      <sz val="8.5"/>
      <name val="Arial"/>
      <family val="2"/>
    </font>
    <font>
      <b/>
      <u val="single"/>
      <sz val="10"/>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b/>
      <sz val="8"/>
      <color indexed="10"/>
      <name val="Arial Narrow"/>
      <family val="2"/>
    </font>
    <font>
      <b/>
      <sz val="8"/>
      <color indexed="10"/>
      <name val="Arial"/>
      <family val="2"/>
    </font>
    <font>
      <b/>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b/>
      <sz val="10"/>
      <color rgb="FFFF0000"/>
      <name val="Arial"/>
      <family val="2"/>
    </font>
    <font>
      <b/>
      <sz val="8"/>
      <color rgb="FFFF0000"/>
      <name val="Arial Narrow"/>
      <family val="2"/>
    </font>
    <font>
      <sz val="8"/>
      <color rgb="FFFF0000"/>
      <name val="Arial Narrow"/>
      <family val="2"/>
    </font>
    <font>
      <b/>
      <sz val="8"/>
      <color rgb="FFFF0000"/>
      <name val="Arial"/>
      <family val="2"/>
    </font>
    <font>
      <b/>
      <sz val="8"/>
      <color theme="0"/>
      <name val="Arial"/>
      <family val="2"/>
    </font>
    <font>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CFFCC"/>
        <bgColor indexed="64"/>
      </patternFill>
    </fill>
    <fill>
      <patternFill patternType="solid">
        <fgColor indexed="42"/>
        <bgColor indexed="64"/>
      </patternFill>
    </fill>
    <fill>
      <patternFill patternType="solid">
        <fgColor rgb="FFFFFF99"/>
        <bgColor indexed="64"/>
      </patternFill>
    </fill>
    <fill>
      <patternFill patternType="solid">
        <fgColor rgb="FF92D050"/>
        <bgColor indexed="64"/>
      </patternFill>
    </fill>
    <fill>
      <patternFill patternType="solid">
        <fgColor rgb="FFFF00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thin"/>
      <right/>
      <top style="medium"/>
      <bottom style="thin"/>
    </border>
    <border>
      <left/>
      <right/>
      <top style="medium"/>
      <bottom style="thin"/>
    </border>
    <border>
      <left/>
      <right/>
      <top style="medium"/>
      <bottom/>
    </border>
    <border>
      <left style="medium"/>
      <right/>
      <top/>
      <bottom/>
    </border>
    <border>
      <left style="thin"/>
      <right style="medium"/>
      <top/>
      <bottom style="thin"/>
    </border>
    <border>
      <left style="thin"/>
      <right style="medium"/>
      <top style="thin"/>
      <bottom/>
    </border>
    <border>
      <left/>
      <right style="thick"/>
      <top/>
      <bottom/>
    </border>
    <border>
      <left style="thin"/>
      <right style="thin"/>
      <top style="thin"/>
      <bottom style="thin"/>
    </border>
    <border>
      <left/>
      <right style="medium"/>
      <top/>
      <bottom/>
    </border>
    <border>
      <left style="thin"/>
      <right style="medium"/>
      <top style="thin"/>
      <bottom style="thin"/>
    </border>
    <border>
      <left style="thick"/>
      <right/>
      <top/>
      <bottom/>
    </border>
    <border>
      <left style="thin"/>
      <right style="thin"/>
      <top style="thin"/>
      <bottom/>
    </border>
    <border>
      <left style="thin"/>
      <right style="thin"/>
      <top/>
      <bottom style="thin"/>
    </border>
    <border>
      <left style="thin"/>
      <right style="thin"/>
      <top/>
      <bottom/>
    </border>
    <border>
      <left/>
      <right style="thin"/>
      <top/>
      <bottom/>
    </border>
    <border>
      <left/>
      <right/>
      <top/>
      <bottom style="thin"/>
    </border>
    <border>
      <left style="thin"/>
      <right/>
      <top style="thin"/>
      <bottom style="thin"/>
    </border>
    <border>
      <left style="thin"/>
      <right style="medium"/>
      <top/>
      <bottom/>
    </border>
    <border>
      <left style="thick"/>
      <right/>
      <top/>
      <bottom style="medium"/>
    </border>
    <border>
      <left/>
      <right/>
      <top/>
      <bottom style="medium"/>
    </border>
    <border>
      <left/>
      <right style="thick"/>
      <top/>
      <bottom style="medium"/>
    </border>
    <border>
      <left/>
      <right style="thin"/>
      <top style="thin"/>
      <bottom style="thin"/>
    </border>
    <border>
      <left style="thick"/>
      <right/>
      <top style="thick"/>
      <bottom/>
    </border>
    <border>
      <left/>
      <right/>
      <top style="thick"/>
      <bottom/>
    </border>
    <border>
      <left/>
      <right style="thick"/>
      <top style="thick"/>
      <bottom/>
    </border>
    <border>
      <left style="medium"/>
      <right style="thin"/>
      <top/>
      <bottom/>
    </border>
    <border>
      <left/>
      <right style="medium"/>
      <top style="thin"/>
      <bottom/>
    </border>
    <border>
      <left/>
      <right/>
      <top/>
      <bottom style="thick"/>
    </border>
    <border>
      <left/>
      <right style="thick"/>
      <top/>
      <bottom style="thick"/>
    </border>
    <border>
      <left>
        <color indexed="63"/>
      </left>
      <right style="medium"/>
      <top style="thin"/>
      <bottom style="thin"/>
    </border>
    <border>
      <left style="medium"/>
      <right style="medium"/>
      <top>
        <color indexed="63"/>
      </top>
      <bottom>
        <color indexed="63"/>
      </bottom>
    </border>
    <border>
      <left style="medium"/>
      <right/>
      <top style="thin"/>
      <bottom style="thin"/>
    </border>
    <border>
      <left/>
      <right/>
      <top style="thin"/>
      <bottom style="thin"/>
    </border>
    <border>
      <left style="thin"/>
      <right style="medium"/>
      <top style="medium">
        <color rgb="FFFF0000"/>
      </top>
      <bottom style="thin"/>
    </border>
    <border>
      <left style="thin"/>
      <right>
        <color indexed="63"/>
      </right>
      <top style="thin"/>
      <bottom>
        <color indexed="63"/>
      </bottom>
    </border>
    <border>
      <left style="thin"/>
      <right>
        <color indexed="63"/>
      </right>
      <top>
        <color indexed="63"/>
      </top>
      <bottom style="medium"/>
    </border>
    <border>
      <left/>
      <right style="medium"/>
      <top/>
      <bottom style="medium"/>
    </border>
    <border>
      <left>
        <color indexed="63"/>
      </left>
      <right>
        <color indexed="63"/>
      </right>
      <top style="thin"/>
      <bottom>
        <color indexed="63"/>
      </bottom>
    </border>
    <border>
      <left style="medium"/>
      <right>
        <color indexed="63"/>
      </right>
      <top style="thin"/>
      <bottom>
        <color indexed="63"/>
      </bottom>
    </border>
    <border>
      <left/>
      <right style="thin"/>
      <top style="medium"/>
      <bottom/>
    </border>
    <border>
      <left/>
      <right style="medium"/>
      <top style="medium"/>
      <bottom style="thin"/>
    </border>
    <border>
      <left style="thin"/>
      <right/>
      <top/>
      <bottom/>
    </border>
    <border>
      <left style="medium"/>
      <right/>
      <top style="medium"/>
      <bottom style="medium"/>
    </border>
    <border>
      <left/>
      <right/>
      <top style="medium"/>
      <bottom style="medium"/>
    </border>
    <border>
      <left/>
      <right style="medium"/>
      <top style="medium"/>
      <bottom style="medium"/>
    </border>
    <border>
      <left/>
      <right/>
      <top style="thick"/>
      <bottom style="thick"/>
    </border>
    <border>
      <left/>
      <right style="thick"/>
      <top style="thick"/>
      <bottom style="thick"/>
    </border>
    <border>
      <left style="thick"/>
      <right/>
      <top/>
      <bottom style="thick"/>
    </border>
    <border>
      <left style="thick"/>
      <right/>
      <top style="medium"/>
      <bottom/>
    </border>
    <border>
      <left/>
      <right style="thick"/>
      <top style="medium"/>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top style="medium">
        <color rgb="FFFF0000"/>
      </top>
      <bottom style="medium">
        <color rgb="FFFF0000"/>
      </bottom>
    </border>
  </borders>
  <cellStyleXfs count="62">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64" fillId="0" borderId="0" applyFont="0" applyFill="0" applyBorder="0" applyAlignment="0" applyProtection="0"/>
    <xf numFmtId="44" fontId="64" fillId="0" borderId="0" applyFont="0" applyFill="0" applyBorder="0" applyAlignment="0" applyProtection="0"/>
    <xf numFmtId="42" fontId="64"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35" fillId="0" borderId="0">
      <alignment/>
      <protection/>
    </xf>
    <xf numFmtId="0" fontId="64" fillId="32" borderId="7" applyNumberFormat="0" applyFont="0" applyAlignment="0" applyProtection="0"/>
    <xf numFmtId="0" fontId="77" fillId="27" borderId="8" applyNumberFormat="0" applyAlignment="0" applyProtection="0"/>
    <xf numFmtId="9" fontId="64"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48">
    <xf numFmtId="0" fontId="0" fillId="0" borderId="0" xfId="0" applyAlignment="1">
      <alignment/>
    </xf>
    <xf numFmtId="0" fontId="2" fillId="33" borderId="10" xfId="0" applyFont="1" applyFill="1" applyBorder="1" applyAlignment="1" applyProtection="1">
      <alignment horizontal="lef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6" fillId="0" borderId="13" xfId="0" applyFont="1" applyBorder="1" applyAlignment="1" applyProtection="1">
      <alignment vertical="center"/>
      <protection/>
    </xf>
    <xf numFmtId="0" fontId="5" fillId="0" borderId="0" xfId="0" applyFont="1" applyAlignment="1" applyProtection="1">
      <alignment vertical="center"/>
      <protection/>
    </xf>
    <xf numFmtId="0" fontId="2"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4" fillId="0" borderId="0" xfId="0" applyFont="1" applyBorder="1" applyAlignment="1" applyProtection="1" quotePrefix="1">
      <alignment horizontal="left" vertical="center"/>
      <protection/>
    </xf>
    <xf numFmtId="0" fontId="4" fillId="0" borderId="0" xfId="0" applyFont="1" applyFill="1" applyBorder="1" applyAlignment="1" applyProtection="1">
      <alignment vertical="center"/>
      <protection/>
    </xf>
    <xf numFmtId="3" fontId="9" fillId="0" borderId="0" xfId="0" applyNumberFormat="1"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10" fillId="0" borderId="0" xfId="0" applyFont="1" applyFill="1" applyBorder="1" applyAlignment="1" applyProtection="1" quotePrefix="1">
      <alignment horizontal="center" vertical="center"/>
      <protection/>
    </xf>
    <xf numFmtId="3" fontId="0" fillId="0" borderId="15" xfId="0" applyNumberFormat="1" applyFont="1" applyBorder="1" applyAlignment="1" applyProtection="1">
      <alignment vertical="center"/>
      <protection/>
    </xf>
    <xf numFmtId="3" fontId="11" fillId="0" borderId="0" xfId="0" applyNumberFormat="1"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4" fillId="0" borderId="14" xfId="0" applyFont="1" applyFill="1" applyBorder="1" applyAlignment="1" applyProtection="1">
      <alignment vertical="center"/>
      <protection/>
    </xf>
    <xf numFmtId="3" fontId="9" fillId="0" borderId="0" xfId="0" applyNumberFormat="1" applyFont="1" applyFill="1" applyBorder="1" applyAlignment="1" applyProtection="1">
      <alignment vertical="center"/>
      <protection/>
    </xf>
    <xf numFmtId="0" fontId="5" fillId="0" borderId="14" xfId="0" applyFont="1" applyBorder="1" applyAlignment="1" applyProtection="1">
      <alignment vertical="center"/>
      <protection/>
    </xf>
    <xf numFmtId="0" fontId="4" fillId="0" borderId="0" xfId="0" applyFont="1" applyBorder="1" applyAlignment="1" applyProtection="1">
      <alignment vertical="center"/>
      <protection/>
    </xf>
    <xf numFmtId="3" fontId="11" fillId="0" borderId="16" xfId="0" applyNumberFormat="1" applyFont="1" applyFill="1" applyBorder="1" applyAlignment="1" applyProtection="1">
      <alignment vertical="center"/>
      <protection/>
    </xf>
    <xf numFmtId="0" fontId="12" fillId="0" borderId="17" xfId="0" applyFont="1" applyFill="1" applyBorder="1" applyAlignment="1" applyProtection="1">
      <alignment horizontal="center" vertical="center"/>
      <protection/>
    </xf>
    <xf numFmtId="0" fontId="4" fillId="0" borderId="14" xfId="0" applyFont="1" applyBorder="1" applyAlignment="1" applyProtection="1" quotePrefix="1">
      <alignment vertical="center"/>
      <protection/>
    </xf>
    <xf numFmtId="0" fontId="14" fillId="0" borderId="0" xfId="0" applyFont="1" applyBorder="1" applyAlignment="1" applyProtection="1">
      <alignment vertical="center"/>
      <protection/>
    </xf>
    <xf numFmtId="0" fontId="0" fillId="34" borderId="18" xfId="0" applyFont="1" applyFill="1" applyBorder="1" applyAlignment="1" applyProtection="1">
      <alignment horizontal="right" vertical="center"/>
      <protection/>
    </xf>
    <xf numFmtId="3" fontId="0" fillId="0" borderId="19" xfId="0" applyNumberFormat="1" applyFont="1" applyBorder="1" applyAlignment="1" applyProtection="1">
      <alignment vertical="center"/>
      <protection/>
    </xf>
    <xf numFmtId="4" fontId="0" fillId="9" borderId="18" xfId="0" applyNumberFormat="1" applyFont="1" applyFill="1" applyBorder="1" applyAlignment="1" applyProtection="1">
      <alignment horizontal="right" vertical="center"/>
      <protection locked="0"/>
    </xf>
    <xf numFmtId="3" fontId="0" fillId="0" borderId="0" xfId="0" applyNumberFormat="1" applyFont="1" applyFill="1" applyBorder="1" applyAlignment="1" applyProtection="1">
      <alignment vertical="center"/>
      <protection/>
    </xf>
    <xf numFmtId="0" fontId="15" fillId="0" borderId="0" xfId="0" applyFont="1" applyFill="1" applyBorder="1" applyAlignment="1" applyProtection="1" quotePrefix="1">
      <alignment horizontal="center" vertical="center"/>
      <protection/>
    </xf>
    <xf numFmtId="3" fontId="0" fillId="34" borderId="20" xfId="0" applyNumberFormat="1" applyFont="1" applyFill="1" applyBorder="1" applyAlignment="1" applyProtection="1">
      <alignment vertical="center"/>
      <protection/>
    </xf>
    <xf numFmtId="0" fontId="4" fillId="0" borderId="14" xfId="0" applyFont="1" applyFill="1" applyBorder="1" applyAlignment="1" applyProtection="1" quotePrefix="1">
      <alignment vertical="center"/>
      <protection/>
    </xf>
    <xf numFmtId="0" fontId="4" fillId="0" borderId="0" xfId="0" applyFont="1" applyBorder="1" applyAlignment="1" applyProtection="1">
      <alignment horizontal="right" vertical="center"/>
      <protection/>
    </xf>
    <xf numFmtId="0" fontId="5" fillId="0" borderId="14" xfId="0" applyFont="1" applyFill="1" applyBorder="1" applyAlignment="1" applyProtection="1">
      <alignment vertical="center"/>
      <protection/>
    </xf>
    <xf numFmtId="0" fontId="15" fillId="0" borderId="0" xfId="0" applyFont="1" applyBorder="1" applyAlignment="1" applyProtection="1" quotePrefix="1">
      <alignment horizontal="center" vertical="center"/>
      <protection/>
    </xf>
    <xf numFmtId="0" fontId="9" fillId="0" borderId="19" xfId="0" applyFont="1" applyFill="1" applyBorder="1" applyAlignment="1" applyProtection="1">
      <alignment vertical="center"/>
      <protection/>
    </xf>
    <xf numFmtId="0" fontId="5" fillId="0" borderId="21" xfId="0" applyFont="1" applyBorder="1" applyAlignment="1" applyProtection="1">
      <alignment vertical="center"/>
      <protection/>
    </xf>
    <xf numFmtId="0" fontId="5" fillId="0" borderId="17" xfId="0" applyFont="1" applyBorder="1" applyAlignment="1" applyProtection="1">
      <alignment vertical="center"/>
      <protection/>
    </xf>
    <xf numFmtId="0" fontId="15" fillId="0" borderId="0" xfId="0" applyFont="1" applyFill="1" applyBorder="1" applyAlignment="1" applyProtection="1">
      <alignment horizontal="center" vertical="center"/>
      <protection/>
    </xf>
    <xf numFmtId="3" fontId="0" fillId="9" borderId="18" xfId="0" applyNumberFormat="1" applyFont="1" applyFill="1" applyBorder="1" applyAlignment="1" applyProtection="1">
      <alignment vertical="center"/>
      <protection locked="0"/>
    </xf>
    <xf numFmtId="0" fontId="12" fillId="0" borderId="21" xfId="0" applyFont="1" applyBorder="1" applyAlignment="1" applyProtection="1">
      <alignment vertical="center"/>
      <protection/>
    </xf>
    <xf numFmtId="4" fontId="5" fillId="35" borderId="22" xfId="0" applyNumberFormat="1" applyFont="1" applyFill="1" applyBorder="1" applyAlignment="1" applyProtection="1">
      <alignment vertical="center"/>
      <protection/>
    </xf>
    <xf numFmtId="3" fontId="0" fillId="9" borderId="23" xfId="0" applyNumberFormat="1" applyFont="1" applyFill="1" applyBorder="1" applyAlignment="1" applyProtection="1">
      <alignment vertical="center"/>
      <protection locked="0"/>
    </xf>
    <xf numFmtId="4" fontId="5" fillId="35" borderId="24" xfId="0" applyNumberFormat="1" applyFont="1" applyFill="1" applyBorder="1" applyAlignment="1" applyProtection="1">
      <alignment vertical="center"/>
      <protection/>
    </xf>
    <xf numFmtId="4" fontId="5" fillId="35" borderId="23" xfId="0" applyNumberFormat="1" applyFont="1" applyFill="1" applyBorder="1" applyAlignment="1" applyProtection="1">
      <alignment vertical="center"/>
      <protection/>
    </xf>
    <xf numFmtId="0" fontId="9" fillId="0" borderId="19" xfId="0" applyFont="1" applyBorder="1" applyAlignment="1" applyProtection="1">
      <alignment vertical="center"/>
      <protection/>
    </xf>
    <xf numFmtId="4" fontId="5" fillId="0" borderId="0" xfId="0" applyNumberFormat="1" applyFont="1" applyBorder="1" applyAlignment="1" applyProtection="1">
      <alignment vertical="center"/>
      <protection/>
    </xf>
    <xf numFmtId="0" fontId="2" fillId="0" borderId="14" xfId="0" applyFont="1" applyBorder="1" applyAlignment="1" applyProtection="1">
      <alignment vertical="center"/>
      <protection/>
    </xf>
    <xf numFmtId="0" fontId="4" fillId="0" borderId="14" xfId="0" applyFont="1" applyBorder="1" applyAlignment="1" applyProtection="1">
      <alignment vertical="center"/>
      <protection/>
    </xf>
    <xf numFmtId="0" fontId="0" fillId="0" borderId="0" xfId="0" applyFont="1" applyBorder="1" applyAlignment="1" applyProtection="1">
      <alignment horizontal="left" vertical="center"/>
      <protection/>
    </xf>
    <xf numFmtId="0" fontId="4" fillId="0" borderId="0" xfId="0" applyFont="1" applyFill="1" applyBorder="1" applyAlignment="1" applyProtection="1" quotePrefix="1">
      <alignment horizontal="left" vertical="center"/>
      <protection/>
    </xf>
    <xf numFmtId="3" fontId="0" fillId="0" borderId="25"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4" fillId="0" borderId="0" xfId="0" applyFont="1" applyFill="1" applyBorder="1" applyAlignment="1" applyProtection="1" quotePrefix="1">
      <alignment vertical="center"/>
      <protection/>
    </xf>
    <xf numFmtId="0" fontId="1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3" fontId="0" fillId="0" borderId="16" xfId="0" applyNumberFormat="1" applyFont="1" applyFill="1" applyBorder="1" applyAlignment="1" applyProtection="1">
      <alignment vertical="center"/>
      <protection/>
    </xf>
    <xf numFmtId="3" fontId="0" fillId="0" borderId="27" xfId="0" applyNumberFormat="1" applyFont="1" applyFill="1" applyBorder="1" applyAlignment="1" applyProtection="1">
      <alignment vertical="center"/>
      <protection/>
    </xf>
    <xf numFmtId="3" fontId="0" fillId="0" borderId="18" xfId="0" applyNumberFormat="1" applyFont="1" applyFill="1" applyBorder="1" applyAlignment="1" applyProtection="1">
      <alignment vertical="center"/>
      <protection/>
    </xf>
    <xf numFmtId="3" fontId="17" fillId="0" borderId="28" xfId="0" applyNumberFormat="1"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5" fillId="0" borderId="28" xfId="0" applyFont="1" applyFill="1" applyBorder="1" applyAlignment="1" applyProtection="1">
      <alignment vertical="center"/>
      <protection/>
    </xf>
    <xf numFmtId="3" fontId="0" fillId="0" borderId="14" xfId="0" applyNumberFormat="1" applyFont="1" applyFill="1" applyBorder="1" applyAlignment="1" applyProtection="1">
      <alignment horizontal="center" vertical="center"/>
      <protection/>
    </xf>
    <xf numFmtId="3" fontId="0" fillId="0" borderId="18" xfId="0" applyNumberFormat="1" applyFont="1" applyFill="1" applyBorder="1" applyAlignment="1" applyProtection="1" quotePrefix="1">
      <alignment horizontal="right" vertical="center"/>
      <protection/>
    </xf>
    <xf numFmtId="3" fontId="5"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center" vertical="center"/>
      <protection/>
    </xf>
    <xf numFmtId="0" fontId="12" fillId="0" borderId="21"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3" fontId="16" fillId="0" borderId="0" xfId="0" applyNumberFormat="1" applyFont="1" applyFill="1" applyBorder="1" applyAlignment="1" applyProtection="1">
      <alignment horizontal="left" vertical="center"/>
      <protection/>
    </xf>
    <xf numFmtId="0" fontId="5" fillId="0" borderId="19" xfId="0" applyFont="1" applyFill="1" applyBorder="1" applyAlignment="1" applyProtection="1">
      <alignment vertical="center"/>
      <protection/>
    </xf>
    <xf numFmtId="0" fontId="12" fillId="0" borderId="29" xfId="0" applyFont="1" applyFill="1" applyBorder="1" applyAlignment="1" applyProtection="1">
      <alignment vertical="center"/>
      <protection/>
    </xf>
    <xf numFmtId="4" fontId="18" fillId="0" borderId="30" xfId="0" applyNumberFormat="1" applyFont="1" applyFill="1" applyBorder="1" applyAlignment="1" applyProtection="1">
      <alignment vertical="center"/>
      <protection/>
    </xf>
    <xf numFmtId="0" fontId="18" fillId="0" borderId="30" xfId="0" applyFont="1" applyFill="1" applyBorder="1" applyAlignment="1" applyProtection="1">
      <alignment vertical="center"/>
      <protection/>
    </xf>
    <xf numFmtId="0" fontId="5" fillId="0" borderId="31" xfId="0" applyFont="1" applyFill="1" applyBorder="1" applyAlignment="1" applyProtection="1">
      <alignment vertical="center"/>
      <protection/>
    </xf>
    <xf numFmtId="3" fontId="0" fillId="9" borderId="32" xfId="0" applyNumberFormat="1" applyFont="1" applyFill="1" applyBorder="1" applyAlignment="1" applyProtection="1">
      <alignment vertical="center"/>
      <protection locked="0"/>
    </xf>
    <xf numFmtId="0" fontId="4" fillId="0" borderId="0" xfId="0" applyFont="1" applyFill="1" applyBorder="1" applyAlignment="1" applyProtection="1">
      <alignment/>
      <protection/>
    </xf>
    <xf numFmtId="3" fontId="0" fillId="9" borderId="22" xfId="0" applyNumberFormat="1" applyFont="1" applyFill="1" applyBorder="1" applyAlignment="1" applyProtection="1">
      <alignment vertical="center"/>
      <protection locked="0"/>
    </xf>
    <xf numFmtId="3" fontId="0" fillId="0" borderId="27" xfId="0" applyNumberFormat="1" applyFont="1" applyFill="1" applyBorder="1" applyAlignment="1" applyProtection="1">
      <alignment horizontal="right" vertical="center"/>
      <protection/>
    </xf>
    <xf numFmtId="3" fontId="0" fillId="0" borderId="32"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12" fillId="0" borderId="33" xfId="0" applyFont="1" applyFill="1" applyBorder="1" applyAlignment="1" applyProtection="1">
      <alignment horizontal="left" vertical="center"/>
      <protection/>
    </xf>
    <xf numFmtId="0" fontId="5" fillId="0" borderId="34" xfId="0" applyFont="1" applyBorder="1" applyAlignment="1" applyProtection="1">
      <alignment vertical="center"/>
      <protection/>
    </xf>
    <xf numFmtId="3" fontId="12" fillId="0" borderId="34" xfId="0" applyNumberFormat="1" applyFont="1" applyFill="1" applyBorder="1" applyAlignment="1" applyProtection="1">
      <alignment horizontal="right" vertical="center"/>
      <protection/>
    </xf>
    <xf numFmtId="0" fontId="5" fillId="0" borderId="35" xfId="0" applyFont="1" applyBorder="1" applyAlignment="1" applyProtection="1">
      <alignment vertical="center"/>
      <protection/>
    </xf>
    <xf numFmtId="0" fontId="13" fillId="0" borderId="0" xfId="0" applyFont="1" applyFill="1" applyBorder="1" applyAlignment="1" applyProtection="1" quotePrefix="1">
      <alignment horizontal="left" vertical="center"/>
      <protection/>
    </xf>
    <xf numFmtId="0" fontId="12" fillId="0" borderId="21"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3" fontId="12" fillId="0" borderId="0" xfId="0" applyNumberFormat="1" applyFont="1" applyFill="1" applyBorder="1" applyAlignment="1" applyProtection="1">
      <alignment horizontal="right" vertical="center"/>
      <protection/>
    </xf>
    <xf numFmtId="3" fontId="0" fillId="0" borderId="36"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12" fillId="0" borderId="27" xfId="0" applyFont="1" applyFill="1" applyBorder="1" applyAlignment="1" applyProtection="1">
      <alignment horizontal="left" vertical="center"/>
      <protection/>
    </xf>
    <xf numFmtId="0" fontId="20"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13" fillId="0" borderId="0" xfId="0" applyFont="1" applyFill="1" applyBorder="1" applyAlignment="1" applyProtection="1">
      <alignment horizontal="left" vertical="center"/>
      <protection/>
    </xf>
    <xf numFmtId="3" fontId="0" fillId="0" borderId="26" xfId="0" applyNumberFormat="1" applyFont="1" applyFill="1" applyBorder="1" applyAlignment="1" applyProtection="1">
      <alignment vertical="center"/>
      <protection/>
    </xf>
    <xf numFmtId="3" fontId="5" fillId="0" borderId="37" xfId="0" applyNumberFormat="1" applyFont="1" applyFill="1" applyBorder="1" applyAlignment="1" applyProtection="1">
      <alignment vertical="center"/>
      <protection/>
    </xf>
    <xf numFmtId="3" fontId="12" fillId="0" borderId="21" xfId="0" applyNumberFormat="1" applyFont="1" applyFill="1" applyBorder="1" applyAlignment="1" applyProtection="1">
      <alignment horizontal="left" vertical="center"/>
      <protection/>
    </xf>
    <xf numFmtId="0" fontId="0" fillId="0" borderId="0" xfId="0" applyFont="1" applyBorder="1" applyAlignment="1" applyProtection="1" quotePrefix="1">
      <alignment vertical="center"/>
      <protection/>
    </xf>
    <xf numFmtId="3" fontId="14" fillId="0" borderId="16" xfId="0" applyNumberFormat="1" applyFont="1" applyFill="1" applyBorder="1" applyAlignment="1" applyProtection="1">
      <alignment horizontal="center" vertical="center"/>
      <protection/>
    </xf>
    <xf numFmtId="0" fontId="13" fillId="0" borderId="14" xfId="0" applyFont="1" applyFill="1" applyBorder="1" applyAlignment="1" applyProtection="1">
      <alignment vertical="center"/>
      <protection/>
    </xf>
    <xf numFmtId="3" fontId="14" fillId="0" borderId="19" xfId="0" applyNumberFormat="1" applyFont="1" applyBorder="1" applyAlignment="1" applyProtection="1">
      <alignment horizontal="center" vertical="center"/>
      <protection/>
    </xf>
    <xf numFmtId="3" fontId="12" fillId="0" borderId="0" xfId="0" applyNumberFormat="1" applyFont="1" applyFill="1" applyBorder="1" applyAlignment="1" applyProtection="1">
      <alignment vertical="center" wrapText="1"/>
      <protection/>
    </xf>
    <xf numFmtId="0" fontId="2" fillId="0" borderId="0" xfId="0" applyFont="1" applyFill="1" applyBorder="1" applyAlignment="1" applyProtection="1">
      <alignment horizontal="left" vertical="center"/>
      <protection/>
    </xf>
    <xf numFmtId="0" fontId="22" fillId="0" borderId="0" xfId="0" applyFont="1" applyFill="1" applyBorder="1" applyAlignment="1" applyProtection="1">
      <alignment horizontal="center" vertical="center"/>
      <protection/>
    </xf>
    <xf numFmtId="4" fontId="23" fillId="0" borderId="0" xfId="0" applyNumberFormat="1" applyFont="1" applyFill="1" applyBorder="1" applyAlignment="1" applyProtection="1">
      <alignment vertical="center"/>
      <protection/>
    </xf>
    <xf numFmtId="0" fontId="4" fillId="0" borderId="0" xfId="0" applyFont="1" applyBorder="1" applyAlignment="1" applyProtection="1" quotePrefix="1">
      <alignment vertical="center"/>
      <protection/>
    </xf>
    <xf numFmtId="0" fontId="24" fillId="0" borderId="0" xfId="0" applyFont="1" applyFill="1" applyBorder="1" applyAlignment="1" applyProtection="1">
      <alignment vertical="center"/>
      <protection/>
    </xf>
    <xf numFmtId="3" fontId="25" fillId="0" borderId="19" xfId="0" applyNumberFormat="1" applyFont="1" applyBorder="1" applyAlignment="1" applyProtection="1">
      <alignment horizontal="center" vertical="center"/>
      <protection/>
    </xf>
    <xf numFmtId="3" fontId="12" fillId="0" borderId="17" xfId="0" applyNumberFormat="1" applyFont="1" applyFill="1" applyBorder="1" applyAlignment="1" applyProtection="1">
      <alignment vertical="center"/>
      <protection/>
    </xf>
    <xf numFmtId="0" fontId="4" fillId="0" borderId="25" xfId="0" applyFont="1" applyFill="1" applyBorder="1" applyAlignment="1" applyProtection="1">
      <alignment/>
      <protection/>
    </xf>
    <xf numFmtId="3" fontId="12" fillId="0" borderId="0" xfId="0" applyNumberFormat="1" applyFont="1" applyFill="1" applyBorder="1" applyAlignment="1" applyProtection="1">
      <alignment vertical="center"/>
      <protection/>
    </xf>
    <xf numFmtId="0" fontId="0" fillId="0" borderId="14" xfId="0" applyFont="1" applyBorder="1" applyAlignment="1" applyProtection="1">
      <alignment vertical="center"/>
      <protection/>
    </xf>
    <xf numFmtId="0" fontId="9" fillId="0" borderId="0" xfId="0" applyFont="1" applyBorder="1" applyAlignment="1" applyProtection="1">
      <alignment horizontal="center" vertical="center"/>
      <protection/>
    </xf>
    <xf numFmtId="0" fontId="5" fillId="0" borderId="21" xfId="0" applyFont="1" applyFill="1" applyBorder="1" applyAlignment="1" applyProtection="1">
      <alignment vertical="center"/>
      <protection/>
    </xf>
    <xf numFmtId="0" fontId="13" fillId="0" borderId="0" xfId="0" applyFont="1" applyBorder="1" applyAlignment="1" applyProtection="1">
      <alignment vertical="center"/>
      <protection/>
    </xf>
    <xf numFmtId="0" fontId="26"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3" fontId="14" fillId="0" borderId="25" xfId="0" applyNumberFormat="1"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0" fontId="26" fillId="0" borderId="0" xfId="0" applyFont="1" applyFill="1" applyBorder="1" applyAlignment="1" applyProtection="1" quotePrefix="1">
      <alignment horizontal="right" vertical="center"/>
      <protection/>
    </xf>
    <xf numFmtId="0" fontId="30" fillId="0" borderId="14" xfId="0" applyFont="1" applyBorder="1" applyAlignment="1" applyProtection="1">
      <alignment vertical="center"/>
      <protection/>
    </xf>
    <xf numFmtId="0" fontId="5" fillId="0" borderId="38" xfId="0" applyFont="1" applyBorder="1" applyAlignment="1" applyProtection="1">
      <alignment vertical="center"/>
      <protection/>
    </xf>
    <xf numFmtId="0" fontId="5" fillId="0" borderId="39" xfId="0" applyFont="1" applyBorder="1" applyAlignment="1" applyProtection="1">
      <alignment vertical="center"/>
      <protection/>
    </xf>
    <xf numFmtId="0" fontId="13" fillId="0" borderId="0" xfId="0" applyFont="1" applyFill="1" applyBorder="1" applyAlignment="1" applyProtection="1" quotePrefix="1">
      <alignment vertical="center"/>
      <protection/>
    </xf>
    <xf numFmtId="0" fontId="6" fillId="0" borderId="0" xfId="0" applyFont="1" applyFill="1" applyBorder="1" applyAlignment="1" applyProtection="1">
      <alignment vertical="center"/>
      <protection/>
    </xf>
    <xf numFmtId="3" fontId="4" fillId="0" borderId="0" xfId="0" applyNumberFormat="1" applyFont="1" applyFill="1" applyBorder="1" applyAlignment="1" applyProtection="1">
      <alignment horizontal="right" vertical="center"/>
      <protection/>
    </xf>
    <xf numFmtId="0" fontId="26" fillId="0" borderId="0" xfId="0" applyFont="1" applyAlignment="1" applyProtection="1">
      <alignment vertical="center"/>
      <protection/>
    </xf>
    <xf numFmtId="0" fontId="81" fillId="0" borderId="0" xfId="0" applyFont="1" applyBorder="1" applyAlignment="1" applyProtection="1">
      <alignment vertical="center"/>
      <protection/>
    </xf>
    <xf numFmtId="0" fontId="6" fillId="0" borderId="0" xfId="0" applyFont="1" applyAlignment="1" applyProtection="1">
      <alignment vertical="center"/>
      <protection/>
    </xf>
    <xf numFmtId="3" fontId="5" fillId="0" borderId="0" xfId="0" applyNumberFormat="1" applyFont="1" applyFill="1" applyAlignment="1" applyProtection="1">
      <alignment vertical="center"/>
      <protection/>
    </xf>
    <xf numFmtId="3" fontId="5" fillId="0" borderId="0" xfId="0" applyNumberFormat="1" applyFont="1" applyAlignment="1" applyProtection="1">
      <alignment vertical="center"/>
      <protection/>
    </xf>
    <xf numFmtId="3" fontId="0" fillId="36" borderId="18" xfId="0" applyNumberFormat="1" applyFont="1" applyFill="1" applyBorder="1" applyAlignment="1" applyProtection="1">
      <alignment vertical="center"/>
      <protection locked="0"/>
    </xf>
    <xf numFmtId="3" fontId="0" fillId="36" borderId="27" xfId="0" applyNumberFormat="1" applyFont="1" applyFill="1" applyBorder="1" applyAlignment="1" applyProtection="1">
      <alignment horizontal="right" vertical="center"/>
      <protection locked="0"/>
    </xf>
    <xf numFmtId="3" fontId="0" fillId="36" borderId="18" xfId="0" applyNumberFormat="1" applyFont="1" applyFill="1" applyBorder="1" applyAlignment="1" applyProtection="1">
      <alignment horizontal="right" vertical="center"/>
      <protection locked="0"/>
    </xf>
    <xf numFmtId="3" fontId="0" fillId="36" borderId="32" xfId="0" applyNumberFormat="1" applyFont="1" applyFill="1" applyBorder="1" applyAlignment="1" applyProtection="1">
      <alignment vertical="center"/>
      <protection locked="0"/>
    </xf>
    <xf numFmtId="3" fontId="0" fillId="36" borderId="27" xfId="0" applyNumberFormat="1" applyFont="1" applyFill="1" applyBorder="1" applyAlignment="1" applyProtection="1">
      <alignment vertical="center"/>
      <protection locked="0"/>
    </xf>
    <xf numFmtId="3" fontId="9" fillId="0" borderId="40" xfId="0" applyNumberFormat="1" applyFont="1" applyFill="1" applyBorder="1" applyAlignment="1" applyProtection="1">
      <alignment horizontal="right" vertical="center"/>
      <protection/>
    </xf>
    <xf numFmtId="0" fontId="13" fillId="37" borderId="0" xfId="0" applyFont="1" applyFill="1" applyBorder="1" applyAlignment="1" applyProtection="1" quotePrefix="1">
      <alignment vertical="center"/>
      <protection/>
    </xf>
    <xf numFmtId="0" fontId="13" fillId="37" borderId="0" xfId="0" applyFont="1" applyFill="1" applyBorder="1" applyAlignment="1" applyProtection="1">
      <alignment vertical="center"/>
      <protection/>
    </xf>
    <xf numFmtId="3" fontId="2" fillId="37" borderId="20" xfId="0" applyNumberFormat="1" applyFont="1" applyFill="1" applyBorder="1" applyAlignment="1" applyProtection="1">
      <alignment vertical="center"/>
      <protection/>
    </xf>
    <xf numFmtId="3" fontId="0" fillId="37" borderId="0" xfId="0" applyNumberFormat="1" applyFont="1" applyFill="1" applyBorder="1" applyAlignment="1" applyProtection="1">
      <alignment vertical="center"/>
      <protection/>
    </xf>
    <xf numFmtId="0" fontId="27" fillId="0" borderId="14" xfId="0" applyFont="1" applyBorder="1" applyAlignment="1" applyProtection="1">
      <alignment horizontal="left" vertical="center"/>
      <protection/>
    </xf>
    <xf numFmtId="0" fontId="27" fillId="0" borderId="0" xfId="0" applyFont="1" applyBorder="1" applyAlignment="1" applyProtection="1">
      <alignment horizontal="left" vertical="center"/>
      <protection/>
    </xf>
    <xf numFmtId="3" fontId="82" fillId="0" borderId="19" xfId="0" applyNumberFormat="1" applyFont="1" applyFill="1" applyBorder="1" applyAlignment="1" applyProtection="1">
      <alignment horizontal="center"/>
      <protection/>
    </xf>
    <xf numFmtId="0" fontId="5" fillId="0" borderId="41" xfId="0" applyFont="1" applyBorder="1" applyAlignment="1" applyProtection="1">
      <alignment vertical="center"/>
      <protection/>
    </xf>
    <xf numFmtId="3" fontId="5" fillId="9" borderId="18" xfId="0" applyNumberFormat="1" applyFont="1" applyFill="1" applyBorder="1" applyAlignment="1" applyProtection="1">
      <alignment vertical="center"/>
      <protection/>
    </xf>
    <xf numFmtId="3" fontId="0" fillId="9" borderId="18" xfId="0" applyNumberFormat="1" applyFont="1" applyFill="1" applyBorder="1" applyAlignment="1" applyProtection="1">
      <alignment vertical="center"/>
      <protection/>
    </xf>
    <xf numFmtId="0" fontId="4" fillId="0" borderId="0" xfId="0" applyFont="1" applyFill="1" applyBorder="1" applyAlignment="1" applyProtection="1">
      <alignment horizontal="left"/>
      <protection/>
    </xf>
    <xf numFmtId="3" fontId="0" fillId="34" borderId="18" xfId="0" applyNumberFormat="1" applyFont="1" applyFill="1" applyBorder="1" applyAlignment="1" applyProtection="1">
      <alignment vertical="center"/>
      <protection/>
    </xf>
    <xf numFmtId="0" fontId="4" fillId="0" borderId="42" xfId="0" applyFont="1" applyBorder="1" applyAlignment="1" applyProtection="1">
      <alignment horizontal="right" vertical="center"/>
      <protection/>
    </xf>
    <xf numFmtId="0" fontId="5" fillId="34" borderId="43" xfId="0" applyFont="1" applyFill="1" applyBorder="1" applyAlignment="1" applyProtection="1">
      <alignment vertical="center"/>
      <protection/>
    </xf>
    <xf numFmtId="0" fontId="5" fillId="36" borderId="43" xfId="0" applyFont="1" applyFill="1" applyBorder="1" applyAlignment="1" applyProtection="1">
      <alignment vertical="center"/>
      <protection/>
    </xf>
    <xf numFmtId="0" fontId="5" fillId="9" borderId="32" xfId="0" applyFont="1" applyFill="1" applyBorder="1" applyAlignment="1" applyProtection="1">
      <alignment vertical="center"/>
      <protection/>
    </xf>
    <xf numFmtId="3" fontId="2" fillId="34" borderId="18" xfId="0" applyNumberFormat="1" applyFont="1" applyFill="1" applyBorder="1" applyAlignment="1" applyProtection="1" quotePrefix="1">
      <alignment vertical="center"/>
      <protection/>
    </xf>
    <xf numFmtId="3" fontId="2" fillId="34" borderId="18" xfId="0" applyNumberFormat="1" applyFont="1" applyFill="1" applyBorder="1" applyAlignment="1" applyProtection="1">
      <alignment vertical="center"/>
      <protection/>
    </xf>
    <xf numFmtId="4" fontId="0" fillId="34" borderId="18" xfId="0" applyNumberFormat="1" applyFont="1" applyFill="1" applyBorder="1" applyAlignment="1" applyProtection="1">
      <alignment vertical="center"/>
      <protection/>
    </xf>
    <xf numFmtId="3" fontId="0" fillId="34" borderId="15" xfId="0" applyNumberFormat="1" applyFont="1" applyFill="1" applyBorder="1" applyAlignment="1" applyProtection="1">
      <alignment vertical="center"/>
      <protection/>
    </xf>
    <xf numFmtId="4" fontId="0" fillId="34" borderId="15" xfId="0" applyNumberFormat="1" applyFont="1" applyFill="1" applyBorder="1" applyAlignment="1" applyProtection="1">
      <alignment vertical="center"/>
      <protection/>
    </xf>
    <xf numFmtId="4" fontId="0" fillId="34" borderId="20" xfId="0" applyNumberFormat="1" applyFont="1" applyFill="1" applyBorder="1" applyAlignment="1" applyProtection="1">
      <alignment vertical="center"/>
      <protection/>
    </xf>
    <xf numFmtId="3" fontId="0" fillId="34" borderId="20" xfId="0" applyNumberFormat="1" applyFont="1" applyFill="1" applyBorder="1" applyAlignment="1" applyProtection="1" quotePrefix="1">
      <alignment vertical="center"/>
      <protection/>
    </xf>
    <xf numFmtId="3" fontId="2" fillId="34" borderId="44" xfId="42" applyNumberFormat="1" applyFont="1" applyFill="1" applyBorder="1" applyAlignment="1" applyProtection="1">
      <alignment vertical="center"/>
      <protection/>
    </xf>
    <xf numFmtId="3" fontId="2" fillId="34" borderId="20" xfId="0" applyNumberFormat="1" applyFont="1" applyFill="1" applyBorder="1" applyAlignment="1" applyProtection="1">
      <alignment vertical="center"/>
      <protection/>
    </xf>
    <xf numFmtId="3" fontId="5" fillId="34" borderId="2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horizontal="center" vertical="center"/>
      <protection/>
    </xf>
    <xf numFmtId="2" fontId="0" fillId="0" borderId="18" xfId="0" applyNumberFormat="1" applyFont="1" applyFill="1" applyBorder="1" applyAlignment="1" applyProtection="1">
      <alignment horizontal="right" vertical="center"/>
      <protection/>
    </xf>
    <xf numFmtId="0" fontId="26" fillId="0" borderId="25" xfId="0" applyFont="1" applyBorder="1" applyAlignment="1" applyProtection="1">
      <alignment vertical="center"/>
      <protection/>
    </xf>
    <xf numFmtId="0" fontId="83" fillId="0" borderId="13" xfId="0" applyFont="1" applyBorder="1" applyAlignment="1" applyProtection="1">
      <alignment vertical="center"/>
      <protection/>
    </xf>
    <xf numFmtId="0" fontId="26" fillId="0" borderId="13" xfId="0" applyFont="1" applyBorder="1" applyAlignment="1" applyProtection="1">
      <alignment vertical="center"/>
      <protection/>
    </xf>
    <xf numFmtId="0" fontId="10" fillId="0" borderId="0" xfId="0" applyFont="1" applyFill="1" applyBorder="1" applyAlignment="1" applyProtection="1">
      <alignment horizontal="center" vertical="center"/>
      <protection/>
    </xf>
    <xf numFmtId="0" fontId="83" fillId="0" borderId="0" xfId="0" applyFont="1" applyBorder="1" applyAlignment="1" applyProtection="1">
      <alignment vertical="center" wrapText="1"/>
      <protection/>
    </xf>
    <xf numFmtId="3" fontId="39" fillId="33" borderId="0" xfId="0" applyNumberFormat="1" applyFont="1" applyFill="1" applyBorder="1" applyAlignment="1" applyProtection="1">
      <alignment vertical="center" wrapText="1"/>
      <protection/>
    </xf>
    <xf numFmtId="3" fontId="4" fillId="34" borderId="16" xfId="0" applyNumberFormat="1" applyFont="1" applyFill="1" applyBorder="1" applyAlignment="1" applyProtection="1">
      <alignment vertical="center"/>
      <protection/>
    </xf>
    <xf numFmtId="0" fontId="39" fillId="33" borderId="45" xfId="0" applyFont="1" applyFill="1" applyBorder="1" applyAlignment="1" applyProtection="1" quotePrefix="1">
      <alignment vertical="center" wrapText="1"/>
      <protection/>
    </xf>
    <xf numFmtId="3" fontId="83" fillId="33" borderId="37" xfId="0" applyNumberFormat="1" applyFont="1" applyFill="1" applyBorder="1" applyAlignment="1" applyProtection="1">
      <alignment vertical="center" wrapText="1"/>
      <protection/>
    </xf>
    <xf numFmtId="0" fontId="83" fillId="33" borderId="30" xfId="0" applyFont="1" applyFill="1" applyBorder="1" applyAlignment="1" applyProtection="1">
      <alignment vertical="center"/>
      <protection/>
    </xf>
    <xf numFmtId="0" fontId="83" fillId="33" borderId="46" xfId="0" applyFont="1" applyFill="1" applyBorder="1" applyAlignment="1" applyProtection="1">
      <alignment vertical="center"/>
      <protection/>
    </xf>
    <xf numFmtId="0" fontId="84" fillId="33" borderId="30" xfId="0" applyFont="1" applyFill="1" applyBorder="1" applyAlignment="1" applyProtection="1">
      <alignment horizontal="right" vertical="center"/>
      <protection/>
    </xf>
    <xf numFmtId="3" fontId="84" fillId="33" borderId="47" xfId="0" applyNumberFormat="1" applyFont="1" applyFill="1" applyBorder="1" applyAlignment="1" applyProtection="1">
      <alignment vertical="center"/>
      <protection/>
    </xf>
    <xf numFmtId="3" fontId="82" fillId="0" borderId="0" xfId="0" applyNumberFormat="1" applyFont="1" applyFill="1" applyBorder="1" applyAlignment="1" applyProtection="1">
      <alignment horizontal="left"/>
      <protection/>
    </xf>
    <xf numFmtId="0" fontId="41" fillId="0" borderId="14" xfId="0" applyFont="1" applyFill="1" applyBorder="1" applyAlignment="1" applyProtection="1">
      <alignment vertical="center"/>
      <protection/>
    </xf>
    <xf numFmtId="0" fontId="6" fillId="0" borderId="48" xfId="0" applyFont="1" applyFill="1" applyBorder="1" applyAlignment="1" applyProtection="1">
      <alignment vertical="center"/>
      <protection/>
    </xf>
    <xf numFmtId="3" fontId="0" fillId="34" borderId="23" xfId="0" applyNumberFormat="1" applyFont="1" applyFill="1" applyBorder="1" applyAlignment="1" applyProtection="1">
      <alignment vertical="center"/>
      <protection/>
    </xf>
    <xf numFmtId="3" fontId="19" fillId="0" borderId="14" xfId="0" applyNumberFormat="1" applyFont="1" applyBorder="1" applyAlignment="1" applyProtection="1">
      <alignment/>
      <protection/>
    </xf>
    <xf numFmtId="3" fontId="19" fillId="0" borderId="0" xfId="0" applyNumberFormat="1" applyFont="1" applyBorder="1" applyAlignment="1" applyProtection="1">
      <alignment/>
      <protection/>
    </xf>
    <xf numFmtId="0" fontId="13" fillId="0" borderId="14" xfId="0" applyFont="1" applyBorder="1" applyAlignment="1" applyProtection="1">
      <alignment vertical="center"/>
      <protection/>
    </xf>
    <xf numFmtId="0" fontId="5" fillId="0" borderId="0" xfId="0" applyFont="1" applyBorder="1" applyAlignment="1" applyProtection="1" quotePrefix="1">
      <alignment horizontal="center" vertical="center"/>
      <protection/>
    </xf>
    <xf numFmtId="3" fontId="5" fillId="0" borderId="19" xfId="0" applyNumberFormat="1" applyFont="1" applyBorder="1" applyAlignment="1" applyProtection="1">
      <alignment vertical="center"/>
      <protection/>
    </xf>
    <xf numFmtId="3" fontId="5" fillId="37" borderId="0" xfId="0" applyNumberFormat="1" applyFont="1" applyFill="1" applyBorder="1" applyAlignment="1" applyProtection="1">
      <alignment vertical="center"/>
      <protection/>
    </xf>
    <xf numFmtId="0" fontId="6" fillId="0" borderId="0" xfId="0" applyFont="1" applyBorder="1" applyAlignment="1" applyProtection="1">
      <alignment vertical="center"/>
      <protection/>
    </xf>
    <xf numFmtId="0" fontId="4" fillId="0" borderId="27" xfId="0" applyFont="1" applyBorder="1" applyAlignment="1" applyProtection="1">
      <alignment vertical="center"/>
      <protection/>
    </xf>
    <xf numFmtId="0" fontId="83" fillId="0" borderId="14" xfId="0" applyFont="1" applyBorder="1" applyAlignment="1" applyProtection="1">
      <alignment vertical="center" wrapText="1"/>
      <protection/>
    </xf>
    <xf numFmtId="0" fontId="2" fillId="33" borderId="14"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49" xfId="0" applyFont="1" applyFill="1" applyBorder="1" applyAlignment="1" applyProtection="1">
      <alignment vertical="center"/>
      <protection/>
    </xf>
    <xf numFmtId="0" fontId="85" fillId="0" borderId="0" xfId="0" applyFont="1" applyBorder="1" applyAlignment="1" applyProtection="1">
      <alignment horizontal="center" vertical="center" wrapText="1"/>
      <protection/>
    </xf>
    <xf numFmtId="3" fontId="12" fillId="0" borderId="21" xfId="0" applyNumberFormat="1"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0" fillId="0" borderId="21" xfId="0" applyBorder="1" applyAlignment="1" applyProtection="1">
      <alignment vertical="center" wrapText="1"/>
      <protection/>
    </xf>
    <xf numFmtId="0" fontId="83" fillId="33" borderId="48" xfId="0" applyFont="1" applyFill="1" applyBorder="1" applyAlignment="1" applyProtection="1">
      <alignment horizontal="left" vertical="center" wrapText="1"/>
      <protection/>
    </xf>
    <xf numFmtId="0" fontId="3" fillId="33" borderId="13" xfId="0" applyFont="1" applyFill="1" applyBorder="1" applyAlignment="1" applyProtection="1">
      <alignment vertical="center"/>
      <protection/>
    </xf>
    <xf numFmtId="0" fontId="0" fillId="33" borderId="50" xfId="0" applyFill="1" applyBorder="1" applyAlignment="1" applyProtection="1">
      <alignment vertical="center"/>
      <protection/>
    </xf>
    <xf numFmtId="0" fontId="7" fillId="34" borderId="11" xfId="0" applyFont="1" applyFill="1" applyBorder="1" applyAlignment="1" applyProtection="1">
      <alignment horizontal="center"/>
      <protection/>
    </xf>
    <xf numFmtId="0" fontId="7" fillId="34" borderId="12" xfId="0" applyFont="1" applyFill="1" applyBorder="1" applyAlignment="1" applyProtection="1">
      <alignment horizontal="center"/>
      <protection/>
    </xf>
    <xf numFmtId="0" fontId="7" fillId="34" borderId="51" xfId="0" applyFont="1" applyFill="1" applyBorder="1" applyAlignment="1" applyProtection="1">
      <alignment horizontal="center"/>
      <protection/>
    </xf>
    <xf numFmtId="0" fontId="8" fillId="34" borderId="42" xfId="0" applyFont="1" applyFill="1" applyBorder="1" applyAlignment="1" applyProtection="1">
      <alignment horizontal="center"/>
      <protection/>
    </xf>
    <xf numFmtId="0" fontId="8" fillId="34" borderId="43" xfId="0" applyFont="1" applyFill="1" applyBorder="1" applyAlignment="1" applyProtection="1">
      <alignment horizontal="center"/>
      <protection/>
    </xf>
    <xf numFmtId="0" fontId="8" fillId="34" borderId="32" xfId="0" applyFont="1" applyFill="1" applyBorder="1" applyAlignment="1" applyProtection="1">
      <alignment horizontal="center"/>
      <protection/>
    </xf>
    <xf numFmtId="0" fontId="13" fillId="0" borderId="14"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81" fillId="0" borderId="52" xfId="0" applyFont="1" applyFill="1" applyBorder="1" applyAlignment="1" applyProtection="1">
      <alignment horizontal="center" vertical="center" wrapText="1"/>
      <protection/>
    </xf>
    <xf numFmtId="0" fontId="39" fillId="33" borderId="52" xfId="0" applyFont="1" applyFill="1" applyBorder="1" applyAlignment="1" applyProtection="1">
      <alignment horizontal="left" vertical="center" wrapText="1"/>
      <protection/>
    </xf>
    <xf numFmtId="0" fontId="39" fillId="33" borderId="0" xfId="0" applyFont="1" applyFill="1" applyBorder="1" applyAlignment="1" applyProtection="1">
      <alignment horizontal="left" vertical="center" wrapText="1"/>
      <protection/>
    </xf>
    <xf numFmtId="0" fontId="86" fillId="38" borderId="53" xfId="0" applyFont="1" applyFill="1" applyBorder="1" applyAlignment="1" applyProtection="1">
      <alignment horizontal="center" vertical="center"/>
      <protection/>
    </xf>
    <xf numFmtId="0" fontId="86" fillId="38" borderId="54" xfId="0" applyFont="1" applyFill="1" applyBorder="1" applyAlignment="1" applyProtection="1">
      <alignment horizontal="center" vertical="center"/>
      <protection/>
    </xf>
    <xf numFmtId="0" fontId="86" fillId="38" borderId="55" xfId="0" applyFont="1" applyFill="1" applyBorder="1" applyAlignment="1" applyProtection="1">
      <alignment horizontal="center" vertical="center"/>
      <protection/>
    </xf>
    <xf numFmtId="0" fontId="12" fillId="35" borderId="56" xfId="0" applyFont="1" applyFill="1" applyBorder="1" applyAlignment="1" applyProtection="1">
      <alignment horizontal="center" vertical="center"/>
      <protection/>
    </xf>
    <xf numFmtId="0" fontId="12" fillId="35" borderId="57" xfId="0" applyFont="1" applyFill="1" applyBorder="1" applyAlignment="1" applyProtection="1">
      <alignment horizontal="center" vertical="center"/>
      <protection/>
    </xf>
    <xf numFmtId="0" fontId="12" fillId="35" borderId="33" xfId="0" applyFont="1" applyFill="1" applyBorder="1" applyAlignment="1" applyProtection="1">
      <alignment horizontal="center" vertical="center" wrapText="1"/>
      <protection/>
    </xf>
    <xf numFmtId="0" fontId="0" fillId="0" borderId="34" xfId="0" applyBorder="1" applyAlignment="1">
      <alignment/>
    </xf>
    <xf numFmtId="0" fontId="0" fillId="0" borderId="35" xfId="0" applyBorder="1" applyAlignment="1">
      <alignment/>
    </xf>
    <xf numFmtId="0" fontId="0" fillId="0" borderId="21" xfId="0" applyBorder="1" applyAlignment="1">
      <alignment/>
    </xf>
    <xf numFmtId="0" fontId="0" fillId="0" borderId="0" xfId="0" applyAlignment="1">
      <alignment/>
    </xf>
    <xf numFmtId="0" fontId="0" fillId="0" borderId="17" xfId="0" applyBorder="1" applyAlignment="1">
      <alignment/>
    </xf>
    <xf numFmtId="0" fontId="0" fillId="0" borderId="58" xfId="0" applyBorder="1" applyAlignment="1">
      <alignment/>
    </xf>
    <xf numFmtId="0" fontId="0" fillId="0" borderId="38" xfId="0" applyBorder="1" applyAlignment="1">
      <alignment/>
    </xf>
    <xf numFmtId="0" fontId="0" fillId="0" borderId="39" xfId="0" applyBorder="1" applyAlignment="1">
      <alignment/>
    </xf>
    <xf numFmtId="0" fontId="0" fillId="0" borderId="58" xfId="0" applyBorder="1" applyAlignment="1" applyProtection="1">
      <alignment vertical="center" wrapText="1"/>
      <protection/>
    </xf>
    <xf numFmtId="0" fontId="0" fillId="0" borderId="38" xfId="0" applyBorder="1" applyAlignment="1" applyProtection="1">
      <alignment vertical="center" wrapText="1"/>
      <protection/>
    </xf>
    <xf numFmtId="0" fontId="42" fillId="0" borderId="14" xfId="0" applyFont="1" applyBorder="1" applyAlignment="1" applyProtection="1">
      <alignment horizontal="center" vertical="center"/>
      <protection/>
    </xf>
    <xf numFmtId="0" fontId="42" fillId="0" borderId="0" xfId="0" applyFont="1" applyBorder="1" applyAlignment="1" applyProtection="1">
      <alignment horizontal="center" vertical="center"/>
      <protection/>
    </xf>
    <xf numFmtId="0" fontId="9" fillId="0" borderId="14" xfId="0" applyFont="1" applyBorder="1" applyAlignment="1" applyProtection="1">
      <alignment horizontal="center"/>
      <protection/>
    </xf>
    <xf numFmtId="0" fontId="9" fillId="0" borderId="0" xfId="0" applyFont="1" applyBorder="1" applyAlignment="1" applyProtection="1">
      <alignment horizontal="center"/>
      <protection/>
    </xf>
    <xf numFmtId="0" fontId="12" fillId="35" borderId="59" xfId="0" applyFont="1" applyFill="1" applyBorder="1" applyAlignment="1" applyProtection="1">
      <alignment horizontal="center" vertical="center"/>
      <protection/>
    </xf>
    <xf numFmtId="0" fontId="12" fillId="35" borderId="13" xfId="0" applyFont="1" applyFill="1" applyBorder="1" applyAlignment="1" applyProtection="1">
      <alignment horizontal="center" vertical="center"/>
      <protection/>
    </xf>
    <xf numFmtId="0" fontId="12" fillId="35" borderId="60" xfId="0" applyFont="1" applyFill="1" applyBorder="1" applyAlignment="1" applyProtection="1">
      <alignment horizontal="center" vertical="center"/>
      <protection/>
    </xf>
    <xf numFmtId="0" fontId="87" fillId="0" borderId="61" xfId="0" applyFont="1" applyBorder="1" applyAlignment="1" applyProtection="1" quotePrefix="1">
      <alignment horizontal="center"/>
      <protection/>
    </xf>
    <xf numFmtId="0" fontId="87" fillId="0" borderId="62" xfId="0" applyFont="1" applyBorder="1" applyAlignment="1" applyProtection="1">
      <alignment horizontal="center"/>
      <protection/>
    </xf>
    <xf numFmtId="0" fontId="87" fillId="0" borderId="63" xfId="0" applyFont="1" applyBorder="1" applyAlignment="1" applyProtection="1">
      <alignment horizontal="center"/>
      <protection/>
    </xf>
    <xf numFmtId="3" fontId="12" fillId="0" borderId="0" xfId="0" applyNumberFormat="1" applyFont="1" applyFill="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7"/>
  <sheetViews>
    <sheetView tabSelected="1" zoomScale="80" zoomScaleNormal="80" workbookViewId="0" topLeftCell="A1">
      <selection activeCell="E1" sqref="E1"/>
    </sheetView>
  </sheetViews>
  <sheetFormatPr defaultColWidth="9.140625" defaultRowHeight="12.75"/>
  <cols>
    <col min="1" max="1" width="11.140625" style="6" customWidth="1"/>
    <col min="2" max="2" width="14.8515625" style="6" customWidth="1"/>
    <col min="3" max="3" width="13.57421875" style="6" customWidth="1"/>
    <col min="4" max="4" width="12.00390625" style="6" customWidth="1"/>
    <col min="5" max="5" width="14.7109375" style="6" customWidth="1"/>
    <col min="6" max="6" width="1.7109375" style="6" customWidth="1"/>
    <col min="7" max="7" width="3.00390625" style="137" customWidth="1"/>
    <col min="8" max="8" width="46.140625" style="13" customWidth="1"/>
    <col min="9" max="9" width="12.421875" style="138" customWidth="1"/>
    <col min="10" max="10" width="13.28125" style="139" customWidth="1"/>
    <col min="11" max="11" width="9.140625" style="6" customWidth="1"/>
    <col min="12" max="12" width="21.57421875" style="6" customWidth="1"/>
    <col min="13" max="13" width="16.57421875" style="6" customWidth="1"/>
    <col min="14" max="14" width="16.421875" style="6" bestFit="1" customWidth="1"/>
    <col min="15" max="15" width="11.8515625" style="6" customWidth="1"/>
    <col min="16" max="16384" width="9.140625" style="6" customWidth="1"/>
  </cols>
  <sheetData>
    <row r="1" spans="1:15" ht="15.75" customHeight="1">
      <c r="A1" s="1" t="s">
        <v>0</v>
      </c>
      <c r="B1" s="208"/>
      <c r="C1" s="209"/>
      <c r="D1" s="2"/>
      <c r="E1" s="3"/>
      <c r="F1" s="4"/>
      <c r="G1" s="5"/>
      <c r="H1" s="210" t="s">
        <v>95</v>
      </c>
      <c r="I1" s="211"/>
      <c r="J1" s="212"/>
      <c r="L1" s="7" t="s">
        <v>1</v>
      </c>
      <c r="M1" s="8"/>
      <c r="N1" s="8"/>
      <c r="O1" s="8"/>
    </row>
    <row r="2" spans="1:17" ht="13.5" customHeight="1">
      <c r="A2" s="213"/>
      <c r="B2" s="214"/>
      <c r="C2" s="214"/>
      <c r="D2" s="214"/>
      <c r="E2" s="215"/>
      <c r="F2" s="9"/>
      <c r="G2" s="10" t="s">
        <v>2</v>
      </c>
      <c r="H2" s="11" t="s">
        <v>131</v>
      </c>
      <c r="I2" s="12" t="s">
        <v>3</v>
      </c>
      <c r="J2" s="36">
        <f>IF(E14&gt;0,MAX(E14,0),"")</f>
        <v>0</v>
      </c>
      <c r="N2" s="13"/>
      <c r="O2" s="14"/>
      <c r="P2" s="14"/>
      <c r="Q2" s="14"/>
    </row>
    <row r="3" spans="1:18" ht="12.75" customHeight="1">
      <c r="A3" s="216" t="s">
        <v>139</v>
      </c>
      <c r="B3" s="217"/>
      <c r="C3" s="217"/>
      <c r="D3" s="217"/>
      <c r="E3" s="217"/>
      <c r="F3" s="22"/>
      <c r="G3" s="10" t="s">
        <v>5</v>
      </c>
      <c r="H3" s="11" t="s">
        <v>109</v>
      </c>
      <c r="I3" s="12" t="s">
        <v>3</v>
      </c>
      <c r="J3" s="165">
        <f>E20</f>
        <v>0</v>
      </c>
      <c r="L3" s="20"/>
      <c r="M3" s="8"/>
      <c r="N3" s="21"/>
      <c r="O3" s="21"/>
      <c r="P3" s="21"/>
      <c r="Q3" s="21"/>
      <c r="R3" s="8"/>
    </row>
    <row r="4" spans="1:17" ht="13.5" customHeight="1">
      <c r="A4" s="23" t="s">
        <v>98</v>
      </c>
      <c r="B4" s="16"/>
      <c r="C4" s="17"/>
      <c r="D4" s="18" t="s">
        <v>8</v>
      </c>
      <c r="E4" s="140"/>
      <c r="F4" s="9"/>
      <c r="G4" s="10" t="s">
        <v>6</v>
      </c>
      <c r="H4" s="11" t="s">
        <v>105</v>
      </c>
      <c r="I4" s="12" t="s">
        <v>7</v>
      </c>
      <c r="J4" s="166" t="e">
        <f>IF(E14&gt;0,ROUND((J2/J3),2),"")</f>
        <v>#DIV/0!</v>
      </c>
      <c r="L4" s="8"/>
      <c r="N4" s="14"/>
      <c r="O4" s="13"/>
      <c r="P4" s="13"/>
      <c r="Q4" s="13"/>
    </row>
    <row r="5" spans="1:11" ht="12" customHeight="1" thickBot="1">
      <c r="A5" s="23" t="s">
        <v>96</v>
      </c>
      <c r="B5" s="16"/>
      <c r="C5" s="17"/>
      <c r="D5" s="18" t="s">
        <v>8</v>
      </c>
      <c r="E5" s="140"/>
      <c r="F5" s="9"/>
      <c r="G5" s="10" t="s">
        <v>9</v>
      </c>
      <c r="H5" s="11" t="s">
        <v>106</v>
      </c>
      <c r="I5" s="24" t="s">
        <v>10</v>
      </c>
      <c r="J5" s="166" t="e">
        <f>IF(E14&gt;0,MAX(I6,I6+I7),"")</f>
        <v>#DIV/0!</v>
      </c>
      <c r="K5" s="8"/>
    </row>
    <row r="6" spans="1:15" ht="12" customHeight="1" thickBot="1" thickTop="1">
      <c r="A6" s="29" t="s">
        <v>99</v>
      </c>
      <c r="B6" s="8"/>
      <c r="C6" s="8"/>
      <c r="D6" s="18" t="s">
        <v>8</v>
      </c>
      <c r="E6" s="140"/>
      <c r="F6" s="30"/>
      <c r="G6" s="26"/>
      <c r="H6" s="11" t="s">
        <v>137</v>
      </c>
      <c r="I6" s="173">
        <v>50</v>
      </c>
      <c r="J6" s="27"/>
      <c r="K6" s="28"/>
      <c r="L6" s="224" t="s">
        <v>11</v>
      </c>
      <c r="M6" s="224"/>
      <c r="N6" s="224"/>
      <c r="O6" s="225"/>
    </row>
    <row r="7" spans="1:15" ht="12" customHeight="1" thickTop="1">
      <c r="A7" s="23" t="s">
        <v>138</v>
      </c>
      <c r="B7" s="11"/>
      <c r="C7" s="23"/>
      <c r="D7" s="18" t="s">
        <v>8</v>
      </c>
      <c r="E7" s="140"/>
      <c r="F7" s="9"/>
      <c r="G7" s="26"/>
      <c r="H7" s="11" t="s">
        <v>12</v>
      </c>
      <c r="I7" s="31" t="e">
        <f>IF(E14&gt;0,MAX(0,(ROUND((9000-(J4+I6))-I8,2))),"")</f>
        <v>#DIV/0!</v>
      </c>
      <c r="J7" s="32"/>
      <c r="K7" s="43"/>
      <c r="L7" s="226"/>
      <c r="M7" s="227"/>
      <c r="N7" s="227"/>
      <c r="O7" s="228"/>
    </row>
    <row r="8" spans="1:15" ht="12" customHeight="1">
      <c r="A8" s="23" t="s">
        <v>100</v>
      </c>
      <c r="B8" s="11"/>
      <c r="C8" s="23"/>
      <c r="D8" s="18" t="s">
        <v>8</v>
      </c>
      <c r="E8" s="140"/>
      <c r="F8" s="9"/>
      <c r="G8" s="26"/>
      <c r="H8" s="11" t="s">
        <v>13</v>
      </c>
      <c r="I8" s="33"/>
      <c r="J8" s="19"/>
      <c r="K8" s="43"/>
      <c r="L8" s="229"/>
      <c r="M8" s="230"/>
      <c r="N8" s="230"/>
      <c r="O8" s="231"/>
    </row>
    <row r="9" spans="1:15" ht="12" customHeight="1">
      <c r="A9" s="23" t="s">
        <v>101</v>
      </c>
      <c r="B9" s="11"/>
      <c r="C9" s="23"/>
      <c r="D9" s="18" t="s">
        <v>8</v>
      </c>
      <c r="E9" s="140"/>
      <c r="F9" s="9"/>
      <c r="G9" s="10" t="s">
        <v>14</v>
      </c>
      <c r="H9" s="11" t="s">
        <v>107</v>
      </c>
      <c r="I9" s="34"/>
      <c r="J9" s="167" t="e">
        <f>IF(E14&gt;0,J4+J5,"")</f>
        <v>#DIV/0!</v>
      </c>
      <c r="L9" s="229"/>
      <c r="M9" s="230"/>
      <c r="N9" s="230"/>
      <c r="O9" s="231"/>
    </row>
    <row r="10" spans="1:15" ht="12" customHeight="1">
      <c r="A10" s="23" t="s">
        <v>130</v>
      </c>
      <c r="B10" s="11"/>
      <c r="C10" s="11"/>
      <c r="D10" s="177" t="s">
        <v>8</v>
      </c>
      <c r="E10" s="140"/>
      <c r="F10" s="9"/>
      <c r="G10" s="10" t="s">
        <v>15</v>
      </c>
      <c r="H10" s="11" t="s">
        <v>108</v>
      </c>
      <c r="I10" s="12" t="s">
        <v>3</v>
      </c>
      <c r="J10" s="168">
        <f>E27</f>
        <v>0</v>
      </c>
      <c r="L10" s="229"/>
      <c r="M10" s="230"/>
      <c r="N10" s="230"/>
      <c r="O10" s="231"/>
    </row>
    <row r="11" spans="1:15" ht="13.5" customHeight="1">
      <c r="A11" s="23" t="s">
        <v>102</v>
      </c>
      <c r="B11" s="11"/>
      <c r="C11" s="11"/>
      <c r="D11" s="35" t="s">
        <v>16</v>
      </c>
      <c r="E11" s="140"/>
      <c r="F11" s="9"/>
      <c r="G11" s="10" t="s">
        <v>17</v>
      </c>
      <c r="H11" s="11" t="s">
        <v>110</v>
      </c>
      <c r="I11" s="12" t="s">
        <v>18</v>
      </c>
      <c r="J11" s="36" t="e">
        <f>IF(E14&gt;0,I12+I13,0)</f>
        <v>#DIV/0!</v>
      </c>
      <c r="L11" s="229"/>
      <c r="M11" s="230"/>
      <c r="N11" s="230"/>
      <c r="O11" s="231"/>
    </row>
    <row r="12" spans="1:15" ht="12" customHeight="1">
      <c r="A12" s="37" t="s">
        <v>97</v>
      </c>
      <c r="B12" s="153"/>
      <c r="C12" s="8"/>
      <c r="D12" s="35" t="s">
        <v>16</v>
      </c>
      <c r="E12" s="140"/>
      <c r="F12" s="9"/>
      <c r="G12" s="38" t="s">
        <v>19</v>
      </c>
      <c r="H12" s="11" t="s">
        <v>90</v>
      </c>
      <c r="I12" s="157" t="e">
        <f>IF(E14&gt;0,ROUND((J9*J10),0))</f>
        <v>#DIV/0!</v>
      </c>
      <c r="J12" s="195"/>
      <c r="L12" s="229"/>
      <c r="M12" s="230"/>
      <c r="N12" s="230"/>
      <c r="O12" s="231"/>
    </row>
    <row r="13" spans="1:15" ht="12" customHeight="1" thickBot="1">
      <c r="A13" s="29" t="s">
        <v>140</v>
      </c>
      <c r="B13" s="8"/>
      <c r="C13" s="8"/>
      <c r="D13" s="40" t="s">
        <v>16</v>
      </c>
      <c r="E13" s="140"/>
      <c r="F13" s="9"/>
      <c r="G13" s="38" t="s">
        <v>23</v>
      </c>
      <c r="H13" s="11" t="s">
        <v>111</v>
      </c>
      <c r="I13" s="154"/>
      <c r="J13" s="195"/>
      <c r="L13" s="232"/>
      <c r="M13" s="233"/>
      <c r="N13" s="233"/>
      <c r="O13" s="234"/>
    </row>
    <row r="14" spans="1:15" ht="12" customHeight="1" thickTop="1">
      <c r="A14" s="193" t="s">
        <v>144</v>
      </c>
      <c r="B14" s="8"/>
      <c r="C14" s="8"/>
      <c r="D14" s="194" t="s">
        <v>4</v>
      </c>
      <c r="E14" s="190">
        <f>IF(E7&gt;0,E4+E5+E6+E7+E8+E9+E10-E11-E12-E13,"")</f>
      </c>
      <c r="F14" s="9"/>
      <c r="G14" s="10" t="s">
        <v>20</v>
      </c>
      <c r="H14" s="11" t="s">
        <v>21</v>
      </c>
      <c r="I14" s="12" t="s">
        <v>18</v>
      </c>
      <c r="J14" s="36">
        <f>IF(E14&gt;0,I15+I16+I17+I18+I19+I20,"")</f>
        <v>0</v>
      </c>
      <c r="L14" s="42"/>
      <c r="M14" s="8"/>
      <c r="N14" s="8"/>
      <c r="O14" s="43"/>
    </row>
    <row r="15" spans="1:15" ht="12" customHeight="1">
      <c r="A15" s="188" t="s">
        <v>141</v>
      </c>
      <c r="B15" s="14"/>
      <c r="C15" s="14"/>
      <c r="D15" s="14"/>
      <c r="E15" s="189"/>
      <c r="F15" s="9"/>
      <c r="G15" s="38" t="s">
        <v>19</v>
      </c>
      <c r="H15" s="11" t="s">
        <v>22</v>
      </c>
      <c r="I15" s="155"/>
      <c r="J15" s="41"/>
      <c r="L15" s="46" t="s">
        <v>25</v>
      </c>
      <c r="M15" s="47">
        <f>J46</f>
      </c>
      <c r="N15" s="8"/>
      <c r="O15" s="43"/>
    </row>
    <row r="16" spans="1:15" ht="13.5" customHeight="1">
      <c r="A16" s="23" t="s">
        <v>142</v>
      </c>
      <c r="B16" s="11"/>
      <c r="C16" s="11"/>
      <c r="D16" s="44"/>
      <c r="E16" s="8"/>
      <c r="F16" s="9"/>
      <c r="G16" s="38" t="s">
        <v>23</v>
      </c>
      <c r="H16" s="11" t="s">
        <v>24</v>
      </c>
      <c r="I16" s="45"/>
      <c r="J16" s="41"/>
      <c r="L16" s="46" t="s">
        <v>28</v>
      </c>
      <c r="M16" s="49">
        <f>I37</f>
        <v>0</v>
      </c>
      <c r="N16" s="8"/>
      <c r="O16" s="43"/>
    </row>
    <row r="17" spans="1:15" ht="13.5" customHeight="1">
      <c r="A17" s="23"/>
      <c r="B17" s="11"/>
      <c r="C17" s="11"/>
      <c r="D17" s="44"/>
      <c r="E17" s="8"/>
      <c r="F17" s="9"/>
      <c r="G17" s="38" t="s">
        <v>26</v>
      </c>
      <c r="H17" s="11" t="s">
        <v>27</v>
      </c>
      <c r="I17" s="48"/>
      <c r="J17" s="41"/>
      <c r="L17" s="46" t="s">
        <v>30</v>
      </c>
      <c r="M17" s="50">
        <f>I38</f>
        <v>0</v>
      </c>
      <c r="N17" s="8"/>
      <c r="O17" s="43"/>
    </row>
    <row r="18" spans="1:15" ht="13.5" customHeight="1">
      <c r="A18" s="237" t="s">
        <v>143</v>
      </c>
      <c r="B18" s="238"/>
      <c r="C18" s="238"/>
      <c r="D18" s="238"/>
      <c r="E18" s="238"/>
      <c r="F18" s="8"/>
      <c r="G18" s="38" t="s">
        <v>29</v>
      </c>
      <c r="H18" s="11" t="s">
        <v>112</v>
      </c>
      <c r="I18" s="48"/>
      <c r="J18" s="41" t="s">
        <v>10</v>
      </c>
      <c r="L18" s="46"/>
      <c r="M18" s="52">
        <f>SUM(M15:M17)</f>
        <v>0</v>
      </c>
      <c r="N18" s="8"/>
      <c r="O18" s="43"/>
    </row>
    <row r="19" spans="1:15" ht="12.75">
      <c r="A19" s="239" t="s">
        <v>31</v>
      </c>
      <c r="B19" s="240"/>
      <c r="C19" s="240"/>
      <c r="D19" s="240"/>
      <c r="E19" s="8"/>
      <c r="F19" s="16"/>
      <c r="G19" s="38" t="s">
        <v>32</v>
      </c>
      <c r="H19" s="11" t="s">
        <v>113</v>
      </c>
      <c r="I19" s="45"/>
      <c r="J19" s="51"/>
      <c r="K19" s="8"/>
      <c r="L19" s="46"/>
      <c r="M19" s="8"/>
      <c r="N19" s="8"/>
      <c r="O19" s="43"/>
    </row>
    <row r="20" spans="1:15" s="13" customFormat="1" ht="13.5" customHeight="1">
      <c r="A20" s="53" t="s">
        <v>33</v>
      </c>
      <c r="B20" s="26"/>
      <c r="C20" s="54"/>
      <c r="D20" s="9"/>
      <c r="E20" s="162">
        <f>ROUND(((B25+C25+D25)/3),0)</f>
        <v>0</v>
      </c>
      <c r="F20" s="9"/>
      <c r="G20" s="38" t="s">
        <v>145</v>
      </c>
      <c r="H20" s="11" t="s">
        <v>146</v>
      </c>
      <c r="I20" s="45"/>
      <c r="J20" s="51"/>
      <c r="L20" s="46" t="s">
        <v>36</v>
      </c>
      <c r="M20" s="47">
        <f>I42</f>
        <v>0</v>
      </c>
      <c r="N20" s="8"/>
      <c r="O20" s="43"/>
    </row>
    <row r="21" spans="1:15" s="13" customFormat="1" ht="12" customHeight="1">
      <c r="A21" s="17"/>
      <c r="B21" s="58">
        <v>2009</v>
      </c>
      <c r="C21" s="59">
        <v>2010</v>
      </c>
      <c r="D21" s="58">
        <v>2011</v>
      </c>
      <c r="E21" s="60"/>
      <c r="F21" s="55"/>
      <c r="G21" s="56" t="s">
        <v>34</v>
      </c>
      <c r="H21" s="11" t="s">
        <v>114</v>
      </c>
      <c r="I21" s="57"/>
      <c r="J21" s="36" t="e">
        <f>IF(E14&gt;0,I12+J14,"")</f>
        <v>#DIV/0!</v>
      </c>
      <c r="L21" s="46" t="s">
        <v>38</v>
      </c>
      <c r="M21" s="49">
        <f>I40</f>
        <v>0</v>
      </c>
      <c r="N21" s="8"/>
      <c r="O21" s="43"/>
    </row>
    <row r="22" spans="1:15" s="13" customFormat="1" ht="12.75" customHeight="1">
      <c r="A22" s="23" t="s">
        <v>37</v>
      </c>
      <c r="B22" s="141"/>
      <c r="C22" s="142"/>
      <c r="D22" s="143"/>
      <c r="E22" s="62" t="s">
        <v>10</v>
      </c>
      <c r="F22" s="16"/>
      <c r="G22" s="61" t="s">
        <v>35</v>
      </c>
      <c r="H22" s="11" t="s">
        <v>115</v>
      </c>
      <c r="I22" s="34"/>
      <c r="J22" s="36">
        <f>IF(E14&gt;0,SUM(I23:I26),"")</f>
        <v>0</v>
      </c>
      <c r="L22" s="46" t="s">
        <v>40</v>
      </c>
      <c r="M22" s="49">
        <f>I41</f>
        <v>0</v>
      </c>
      <c r="N22" s="8"/>
      <c r="O22" s="43"/>
    </row>
    <row r="23" spans="1:15" s="13" customFormat="1" ht="12" customHeight="1">
      <c r="A23" s="17" t="s">
        <v>39</v>
      </c>
      <c r="B23" s="65">
        <f>IF(D7&gt;0,ROUND((0.4*B22),0),"")</f>
        <v>0</v>
      </c>
      <c r="C23" s="65">
        <f>ROUND((0.4*C22),0)</f>
        <v>0</v>
      </c>
      <c r="D23" s="66">
        <f>ROUND((0.4*D22),0)</f>
        <v>0</v>
      </c>
      <c r="E23" s="62" t="s">
        <v>10</v>
      </c>
      <c r="F23" s="16"/>
      <c r="G23" s="63" t="s">
        <v>19</v>
      </c>
      <c r="H23" s="11" t="s">
        <v>116</v>
      </c>
      <c r="I23" s="45"/>
      <c r="J23" s="64"/>
      <c r="L23" s="46" t="s">
        <v>42</v>
      </c>
      <c r="M23" s="50">
        <f>I43</f>
        <v>0</v>
      </c>
      <c r="N23" s="8"/>
      <c r="O23" s="43"/>
    </row>
    <row r="24" spans="1:15" s="13" customFormat="1" ht="12" customHeight="1">
      <c r="A24" s="68" t="s">
        <v>41</v>
      </c>
      <c r="B24" s="144"/>
      <c r="C24" s="140"/>
      <c r="D24" s="143"/>
      <c r="E24" s="62" t="s">
        <v>10</v>
      </c>
      <c r="F24" s="16"/>
      <c r="G24" s="63" t="s">
        <v>23</v>
      </c>
      <c r="H24" s="11" t="s">
        <v>117</v>
      </c>
      <c r="I24" s="66">
        <f>IF(E20=E27,"",E34)</f>
      </c>
      <c r="J24" s="67"/>
      <c r="L24" s="46"/>
      <c r="M24" s="72" t="s">
        <v>10</v>
      </c>
      <c r="N24" s="8"/>
      <c r="O24" s="43"/>
    </row>
    <row r="25" spans="1:15" s="13" customFormat="1" ht="12" customHeight="1">
      <c r="A25" s="70" t="s">
        <v>43</v>
      </c>
      <c r="B25" s="71">
        <f>B23+B24</f>
        <v>0</v>
      </c>
      <c r="C25" s="71">
        <f>C23+C24</f>
        <v>0</v>
      </c>
      <c r="D25" s="71">
        <f>D23+D24</f>
        <v>0</v>
      </c>
      <c r="E25" s="62" t="s">
        <v>10</v>
      </c>
      <c r="F25" s="16"/>
      <c r="G25" s="63" t="s">
        <v>26</v>
      </c>
      <c r="H25" s="11" t="s">
        <v>118</v>
      </c>
      <c r="I25" s="45"/>
      <c r="J25" s="69"/>
      <c r="L25" s="74" t="s">
        <v>45</v>
      </c>
      <c r="M25" s="52">
        <f>M18+M20+M21+M22+M23</f>
        <v>0</v>
      </c>
      <c r="N25" s="14"/>
      <c r="O25" s="75"/>
    </row>
    <row r="26" spans="1:15" s="13" customFormat="1" ht="12" customHeight="1">
      <c r="A26" s="39"/>
      <c r="B26" s="16"/>
      <c r="C26" s="73"/>
      <c r="D26" s="16"/>
      <c r="E26" s="16"/>
      <c r="F26" s="16"/>
      <c r="G26" s="63" t="s">
        <v>29</v>
      </c>
      <c r="H26" s="11" t="s">
        <v>119</v>
      </c>
      <c r="I26" s="45">
        <v>0</v>
      </c>
      <c r="J26" s="69"/>
      <c r="L26" s="74"/>
      <c r="M26" s="14"/>
      <c r="N26" s="14"/>
      <c r="O26" s="75"/>
    </row>
    <row r="27" spans="1:15" s="13" customFormat="1" ht="12" customHeight="1" thickBot="1">
      <c r="A27" s="15" t="s">
        <v>46</v>
      </c>
      <c r="B27" s="16"/>
      <c r="C27" s="17"/>
      <c r="D27" s="16"/>
      <c r="E27" s="162">
        <f>IF(D31&gt;0,ROUND(((B32+C32+D32)/3),0),0)</f>
        <v>0</v>
      </c>
      <c r="F27" s="16"/>
      <c r="G27" s="56" t="s">
        <v>44</v>
      </c>
      <c r="H27" s="11" t="s">
        <v>120</v>
      </c>
      <c r="I27" s="34"/>
      <c r="J27" s="36" t="e">
        <f>IF(E14&gt;0,MAX((J21+J22),0),"")</f>
        <v>#DIV/0!</v>
      </c>
      <c r="L27" s="79" t="s">
        <v>49</v>
      </c>
      <c r="M27" s="80" t="e">
        <f>ROUND((ROUND(($M$25/$E$44),8))*$E$43,0)</f>
        <v>#DIV/0!</v>
      </c>
      <c r="N27" s="81" t="s">
        <v>50</v>
      </c>
      <c r="O27" s="82"/>
    </row>
    <row r="28" spans="1:15" s="13" customFormat="1" ht="12" customHeight="1" thickBot="1">
      <c r="A28" s="17"/>
      <c r="B28" s="58">
        <v>2010</v>
      </c>
      <c r="C28" s="59">
        <v>2011</v>
      </c>
      <c r="D28" s="58">
        <v>2012</v>
      </c>
      <c r="E28" s="77"/>
      <c r="F28" s="76"/>
      <c r="G28" s="56" t="s">
        <v>47</v>
      </c>
      <c r="H28" s="11" t="s">
        <v>48</v>
      </c>
      <c r="I28" s="34"/>
      <c r="J28" s="36">
        <f>I29+I30</f>
        <v>0</v>
      </c>
      <c r="L28" s="241" t="s">
        <v>52</v>
      </c>
      <c r="M28" s="242"/>
      <c r="N28" s="242"/>
      <c r="O28" s="243"/>
    </row>
    <row r="29" spans="1:15" s="13" customFormat="1" ht="12" customHeight="1" thickTop="1">
      <c r="A29" s="23" t="s">
        <v>37</v>
      </c>
      <c r="B29" s="65">
        <f aca="true" t="shared" si="0" ref="B29:C32">C22</f>
        <v>0</v>
      </c>
      <c r="C29" s="66">
        <f t="shared" si="0"/>
        <v>0</v>
      </c>
      <c r="D29" s="83"/>
      <c r="E29" s="218" t="str">
        <f>IF(D31=0,"Please enter a projected Fall, 2012 number.","")</f>
        <v>Please enter a projected Fall, 2012 number.</v>
      </c>
      <c r="F29" s="16"/>
      <c r="G29" s="63" t="s">
        <v>19</v>
      </c>
      <c r="H29" s="156" t="s">
        <v>121</v>
      </c>
      <c r="I29" s="45"/>
      <c r="J29" s="78"/>
      <c r="L29" s="89">
        <f>IF($M$25&gt;0,IF(($M$18)&gt;($J$32-$M$27),"You have overlevied by:",0),"")</f>
      </c>
      <c r="M29" s="90"/>
      <c r="N29" s="91">
        <f>IF($M$25&gt;0,IF(($M$18)&gt;($J$32-$M$27),(($J$32-($M$18+$M$27))*-1),0),"")</f>
      </c>
      <c r="O29" s="92"/>
    </row>
    <row r="30" spans="1:15" s="13" customFormat="1" ht="12" customHeight="1" thickBot="1">
      <c r="A30" s="17" t="s">
        <v>39</v>
      </c>
      <c r="B30" s="86">
        <f t="shared" si="0"/>
        <v>0</v>
      </c>
      <c r="C30" s="66">
        <f t="shared" si="0"/>
        <v>0</v>
      </c>
      <c r="D30" s="87">
        <f>ROUND((0.4*D29),0)</f>
        <v>0</v>
      </c>
      <c r="E30" s="218"/>
      <c r="F30" s="16"/>
      <c r="G30" s="63" t="s">
        <v>23</v>
      </c>
      <c r="H30" s="84" t="s">
        <v>51</v>
      </c>
      <c r="I30" s="85"/>
      <c r="J30" s="78"/>
      <c r="K30" s="14"/>
      <c r="L30" s="94">
        <f>IF($M$25&gt;0,IF((($M$18+$M$27)&lt;$J$32)*AND(($M$18)&lt;($J$32-$M$27)),"You have underlevied by:",0),"")</f>
      </c>
      <c r="M30" s="95"/>
      <c r="N30" s="96">
        <f>IF($M$25&gt;0,IF(($J$34&lt;$J$32)*AND(($M$18)&lt;($J$32-$M$27)),($J$32-($M$18+$M$27)),0),"")</f>
      </c>
      <c r="O30" s="43"/>
    </row>
    <row r="31" spans="1:15" s="13" customFormat="1" ht="12" customHeight="1" thickBot="1">
      <c r="A31" s="68" t="s">
        <v>41</v>
      </c>
      <c r="B31" s="65">
        <f t="shared" si="0"/>
        <v>0</v>
      </c>
      <c r="C31" s="66">
        <f t="shared" si="0"/>
        <v>0</v>
      </c>
      <c r="D31" s="83"/>
      <c r="E31" s="218"/>
      <c r="F31" s="16"/>
      <c r="G31" s="88"/>
      <c r="H31" s="244" t="s">
        <v>133</v>
      </c>
      <c r="I31" s="245"/>
      <c r="J31" s="246"/>
      <c r="L31" s="94">
        <f>IF($M$25&gt;0,IF(($M$18)=($J$32-$M$27),"You have levied to your maximum.",0),"")</f>
      </c>
      <c r="M31" s="8"/>
      <c r="N31" s="8"/>
      <c r="O31" s="43"/>
    </row>
    <row r="32" spans="1:15" ht="12" customHeight="1">
      <c r="A32" s="97" t="s">
        <v>43</v>
      </c>
      <c r="B32" s="65">
        <f t="shared" si="0"/>
        <v>0</v>
      </c>
      <c r="C32" s="71">
        <f t="shared" si="0"/>
        <v>0</v>
      </c>
      <c r="D32" s="71">
        <f>D30+D31</f>
        <v>0</v>
      </c>
      <c r="E32" s="218"/>
      <c r="F32" s="16"/>
      <c r="G32" s="93" t="s">
        <v>53</v>
      </c>
      <c r="H32" s="58" t="s">
        <v>54</v>
      </c>
      <c r="I32" s="34"/>
      <c r="J32" s="169" t="e">
        <f>ROUND(IF(E14&gt;0,MAX((J27-J28),0),""),0)</f>
        <v>#DIV/0!</v>
      </c>
      <c r="K32" s="43"/>
      <c r="L32" s="42"/>
      <c r="M32" s="8"/>
      <c r="N32" s="8"/>
      <c r="O32" s="43"/>
    </row>
    <row r="33" spans="1:15" ht="12" customHeight="1">
      <c r="A33" s="191"/>
      <c r="B33" s="192"/>
      <c r="C33" s="192"/>
      <c r="D33" s="192"/>
      <c r="E33" s="192"/>
      <c r="F33" s="16"/>
      <c r="G33" s="88"/>
      <c r="H33" s="98" t="s">
        <v>55</v>
      </c>
      <c r="I33" s="187" t="e">
        <f>IF(J34&gt;J32,"EXCEEDS LIMIT !!","")</f>
        <v>#DIV/0!</v>
      </c>
      <c r="J33" s="152"/>
      <c r="L33" s="105">
        <f>IF($M$25&gt;0,IF(((($N$30&gt;0)*AND(($J$22)=0))),"All of your underlevy is eligible for carryover.",0),"")</f>
      </c>
      <c r="M33" s="8"/>
      <c r="N33" s="8"/>
      <c r="O33" s="43"/>
    </row>
    <row r="34" spans="1:15" ht="12" customHeight="1">
      <c r="A34" s="15" t="s">
        <v>59</v>
      </c>
      <c r="B34" s="100"/>
      <c r="C34" s="39"/>
      <c r="D34" s="101"/>
      <c r="E34" s="163">
        <f>IF(D31&gt;0,IF(E38&gt;0,E38,""),"")</f>
      </c>
      <c r="F34" s="9"/>
      <c r="G34" s="93" t="s">
        <v>56</v>
      </c>
      <c r="H34" s="58" t="s">
        <v>57</v>
      </c>
      <c r="I34" s="99" t="s">
        <v>58</v>
      </c>
      <c r="J34" s="170">
        <f>ROUND(IF(E14&gt;0,I36+I37+I38,""),0)</f>
        <v>0</v>
      </c>
      <c r="L34" s="42"/>
      <c r="M34" s="8"/>
      <c r="N34" s="8"/>
      <c r="O34" s="43"/>
    </row>
    <row r="35" spans="1:15" ht="12" customHeight="1">
      <c r="A35" s="17" t="s">
        <v>63</v>
      </c>
      <c r="B35" s="14"/>
      <c r="C35" s="108"/>
      <c r="D35" s="34"/>
      <c r="E35" s="157">
        <f>IF(D31&gt;0,IF(E20&gt;E27,(E20-E27),""),"")</f>
      </c>
      <c r="F35" s="106"/>
      <c r="G35" s="11"/>
      <c r="H35" s="102" t="s">
        <v>60</v>
      </c>
      <c r="I35" s="103"/>
      <c r="J35" s="104"/>
      <c r="L35" s="204">
        <f>IF($M$25&gt;0,IF((($N$30&gt;0)*AND($J$22&gt;0)*AND($N$30&gt;($J$22))),"Because you had a non-recurring exemption this year, the eligible carryover would be the underlevy amount minus (Line 10):",0),"")</f>
      </c>
      <c r="M35" s="247"/>
      <c r="N35" s="110"/>
      <c r="O35" s="43"/>
    </row>
    <row r="36" spans="1:15" ht="12" customHeight="1">
      <c r="A36" s="17"/>
      <c r="B36" s="8"/>
      <c r="C36" s="111" t="s">
        <v>66</v>
      </c>
      <c r="D36" s="112" t="s">
        <v>67</v>
      </c>
      <c r="E36" s="157">
        <f>IF(D31&gt;0,IF(E20&gt;E27,ROUND((1*E35),0),""),"")</f>
      </c>
      <c r="F36" s="106"/>
      <c r="G36" s="63" t="s">
        <v>19</v>
      </c>
      <c r="H36" s="11" t="s">
        <v>61</v>
      </c>
      <c r="I36" s="85"/>
      <c r="J36" s="107" t="s">
        <v>62</v>
      </c>
      <c r="L36" s="204"/>
      <c r="M36" s="247"/>
      <c r="N36" s="110"/>
      <c r="O36" s="75"/>
    </row>
    <row r="37" spans="1:15" ht="12" customHeight="1">
      <c r="A37" s="108" t="s">
        <v>103</v>
      </c>
      <c r="B37" s="14"/>
      <c r="C37" s="23"/>
      <c r="D37" s="113"/>
      <c r="E37" s="164">
        <f>IF(D31&gt;0,IF((E20&gt;E27),J9,""),"")</f>
      </c>
      <c r="F37" s="9"/>
      <c r="G37" s="38" t="s">
        <v>23</v>
      </c>
      <c r="H37" s="11" t="s">
        <v>64</v>
      </c>
      <c r="I37" s="45"/>
      <c r="J37" s="109" t="s">
        <v>65</v>
      </c>
      <c r="L37" s="204"/>
      <c r="M37" s="247"/>
      <c r="N37" s="110"/>
      <c r="O37" s="75"/>
    </row>
    <row r="38" spans="1:15" ht="12" customHeight="1">
      <c r="A38" s="17"/>
      <c r="B38" s="115" t="s">
        <v>70</v>
      </c>
      <c r="C38" s="17"/>
      <c r="D38" s="57"/>
      <c r="E38" s="157">
        <f>IF(D31&gt;0,IF((E20&gt;E27),ROUND((E36*E37),0),""),"")</f>
      </c>
      <c r="F38" s="9"/>
      <c r="G38" s="38" t="s">
        <v>26</v>
      </c>
      <c r="H38" s="11" t="s">
        <v>68</v>
      </c>
      <c r="I38" s="45"/>
      <c r="J38" s="109" t="s">
        <v>65</v>
      </c>
      <c r="L38" s="204"/>
      <c r="M38" s="247"/>
      <c r="N38" s="110"/>
      <c r="O38" s="117"/>
    </row>
    <row r="39" spans="1:15" ht="12" customHeight="1">
      <c r="A39" s="25"/>
      <c r="B39" s="8"/>
      <c r="C39" s="8"/>
      <c r="D39" s="8"/>
      <c r="E39" s="8"/>
      <c r="F39" s="9"/>
      <c r="G39" s="114" t="s">
        <v>69</v>
      </c>
      <c r="H39" s="11" t="s">
        <v>89</v>
      </c>
      <c r="I39" s="73"/>
      <c r="J39" s="36">
        <f>IF(E7&gt;0,I40+I41+I42+I43,"")</f>
      </c>
      <c r="L39" s="204"/>
      <c r="M39" s="247"/>
      <c r="N39" s="119">
        <f>IF($M$25&gt;0,IF(((($N$30&gt;0)*AND(($J$22)&gt;0)*AND($N$30&gt;($J$22)))),($N$30-($J$22)),0),"")</f>
      </c>
      <c r="O39" s="75"/>
    </row>
    <row r="40" spans="1:15" ht="12" customHeight="1">
      <c r="A40" s="15" t="s">
        <v>128</v>
      </c>
      <c r="B40" s="8"/>
      <c r="C40" s="120"/>
      <c r="D40" s="121"/>
      <c r="E40" s="163">
        <f>IF(E7&lt;&gt;"",ROUND(E43*(ROUND((J44/E45),8)),0),"")</f>
      </c>
      <c r="F40" s="9"/>
      <c r="G40" s="38" t="s">
        <v>19</v>
      </c>
      <c r="H40" s="11" t="s">
        <v>71</v>
      </c>
      <c r="I40" s="45"/>
      <c r="J40" s="116" t="str">
        <f>IF(I40="","Entry Required","")</f>
        <v>Entry Required</v>
      </c>
      <c r="L40" s="122"/>
      <c r="M40" s="14"/>
      <c r="N40" s="14"/>
      <c r="O40" s="75"/>
    </row>
    <row r="41" spans="1:15" ht="12" customHeight="1">
      <c r="A41" s="25"/>
      <c r="B41" s="123" t="s">
        <v>129</v>
      </c>
      <c r="C41" s="39"/>
      <c r="D41" s="14"/>
      <c r="E41" s="124" t="s">
        <v>74</v>
      </c>
      <c r="F41" s="8"/>
      <c r="G41" s="38" t="s">
        <v>23</v>
      </c>
      <c r="H41" s="118" t="s">
        <v>72</v>
      </c>
      <c r="I41" s="45"/>
      <c r="J41" s="109" t="s">
        <v>65</v>
      </c>
      <c r="L41" s="204">
        <f>IF($M$25&gt;0,IF((($N$30&gt;0)*AND(($J$22)&gt;0)*AND($N$30=($J$22))),"Because your underlevy equals your non-recurring exemptions, there is no carryover.",0),"")</f>
      </c>
      <c r="M41" s="205"/>
      <c r="N41" s="119"/>
      <c r="O41" s="117"/>
    </row>
    <row r="42" spans="1:15" ht="12" customHeight="1">
      <c r="A42" s="150" t="s">
        <v>104</v>
      </c>
      <c r="B42" s="151"/>
      <c r="C42" s="151"/>
      <c r="D42" s="125" t="str">
        <f>IF((AND(E43&lt;&gt;"",E44&gt;0,E44&gt;E43)),"","         Entry Incomplete or Incorrect")</f>
        <v>         Entry Incomplete or Incorrect</v>
      </c>
      <c r="E42" s="8"/>
      <c r="F42" s="8"/>
      <c r="G42" s="38" t="s">
        <v>26</v>
      </c>
      <c r="H42" s="11" t="s">
        <v>73</v>
      </c>
      <c r="I42" s="48"/>
      <c r="J42" s="109" t="s">
        <v>65</v>
      </c>
      <c r="L42" s="206"/>
      <c r="M42" s="205"/>
      <c r="N42" s="119"/>
      <c r="O42" s="117"/>
    </row>
    <row r="43" spans="1:15" s="13" customFormat="1" ht="12" customHeight="1">
      <c r="A43" s="108" t="s">
        <v>77</v>
      </c>
      <c r="B43" s="14"/>
      <c r="C43" s="39"/>
      <c r="D43" s="127" t="s">
        <v>78</v>
      </c>
      <c r="E43" s="45"/>
      <c r="F43" s="128" t="s">
        <v>8</v>
      </c>
      <c r="G43" s="38" t="s">
        <v>29</v>
      </c>
      <c r="H43" s="11" t="s">
        <v>75</v>
      </c>
      <c r="I43" s="45"/>
      <c r="J43" s="109" t="s">
        <v>65</v>
      </c>
      <c r="L43" s="206"/>
      <c r="M43" s="205"/>
      <c r="N43" s="8"/>
      <c r="O43" s="43"/>
    </row>
    <row r="44" spans="1:15" s="13" customFormat="1" ht="12" customHeight="1">
      <c r="A44" s="108" t="s">
        <v>80</v>
      </c>
      <c r="B44" s="14"/>
      <c r="C44" s="39"/>
      <c r="D44" s="14"/>
      <c r="E44" s="45"/>
      <c r="F44" s="128" t="s">
        <v>8</v>
      </c>
      <c r="G44" s="114" t="s">
        <v>76</v>
      </c>
      <c r="H44" s="11" t="s">
        <v>122</v>
      </c>
      <c r="I44" s="126"/>
      <c r="J44" s="171">
        <f>IF(E7&gt;0,J34+J39,"")</f>
      </c>
      <c r="L44" s="206"/>
      <c r="M44" s="205"/>
      <c r="N44" s="14"/>
      <c r="O44" s="75"/>
    </row>
    <row r="45" spans="1:15" s="13" customFormat="1" ht="13.5" customHeight="1">
      <c r="A45" s="108" t="s">
        <v>82</v>
      </c>
      <c r="B45" s="14"/>
      <c r="C45" s="39"/>
      <c r="D45" s="14"/>
      <c r="E45" s="157">
        <f>IF((AND(E43&lt;&gt;"",E44&lt;&gt;"",E44&gt;E43)),E43+E44,"")</f>
      </c>
      <c r="F45" s="128" t="s">
        <v>4</v>
      </c>
      <c r="G45" s="114" t="s">
        <v>79</v>
      </c>
      <c r="H45" s="88" t="s">
        <v>123</v>
      </c>
      <c r="I45" s="14"/>
      <c r="J45" s="36">
        <f>E40</f>
      </c>
      <c r="L45" s="204">
        <f>IF($M$25&gt;0,IF((($N$30&gt;0)*AND(($J$22)&gt;0)*AND($N$30&lt;($J$22))),"Because your underlevy is less than your non-recurring exemptions, there is no carryover.",0),"")</f>
      </c>
      <c r="M45" s="205"/>
      <c r="N45" s="14"/>
      <c r="O45" s="75"/>
    </row>
    <row r="46" spans="1:15" ht="12" customHeight="1">
      <c r="A46" s="129" t="s">
        <v>83</v>
      </c>
      <c r="B46" s="8"/>
      <c r="C46" s="25"/>
      <c r="D46" s="8"/>
      <c r="E46" s="8"/>
      <c r="F46" s="8"/>
      <c r="G46" s="146" t="s">
        <v>81</v>
      </c>
      <c r="H46" s="147" t="s">
        <v>124</v>
      </c>
      <c r="I46" s="196"/>
      <c r="J46" s="148">
        <f>IF((E7&gt;0)*AND(E40&lt;&gt;""),I36-J45,"")</f>
      </c>
      <c r="L46" s="206"/>
      <c r="M46" s="205"/>
      <c r="N46" s="8"/>
      <c r="O46" s="43"/>
    </row>
    <row r="47" spans="1:15" ht="12.75" customHeight="1">
      <c r="A47" s="54" t="s">
        <v>84</v>
      </c>
      <c r="B47" s="8"/>
      <c r="C47" s="25"/>
      <c r="D47" s="8"/>
      <c r="E47" s="8"/>
      <c r="F47" s="8"/>
      <c r="G47" s="197"/>
      <c r="H47" s="147" t="s">
        <v>125</v>
      </c>
      <c r="I47" s="149"/>
      <c r="J47" s="145"/>
      <c r="L47" s="206"/>
      <c r="M47" s="205"/>
      <c r="N47" s="8"/>
      <c r="O47" s="43"/>
    </row>
    <row r="48" spans="1:15" ht="12.75" customHeight="1" thickBot="1">
      <c r="A48" s="54"/>
      <c r="B48" s="8"/>
      <c r="C48" s="8"/>
      <c r="D48" s="8"/>
      <c r="E48" s="8"/>
      <c r="F48" s="8"/>
      <c r="G48" s="132" t="s">
        <v>85</v>
      </c>
      <c r="H48" s="58" t="s">
        <v>126</v>
      </c>
      <c r="I48" s="57"/>
      <c r="J48" s="170">
        <f>IF((E7&gt;0)*AND(E40&lt;&gt;""),I37+I38+J39+J46,"")</f>
      </c>
      <c r="L48" s="235"/>
      <c r="M48" s="236"/>
      <c r="N48" s="130"/>
      <c r="O48" s="131"/>
    </row>
    <row r="49" spans="1:10" ht="11.25" customHeight="1" thickTop="1">
      <c r="A49" s="198"/>
      <c r="B49" s="158" t="s">
        <v>91</v>
      </c>
      <c r="C49" s="159" t="s">
        <v>92</v>
      </c>
      <c r="D49" s="160" t="s">
        <v>94</v>
      </c>
      <c r="E49" s="161" t="s">
        <v>93</v>
      </c>
      <c r="F49" s="8"/>
      <c r="G49" s="133"/>
      <c r="H49" s="11" t="s">
        <v>127</v>
      </c>
      <c r="I49" s="134" t="s">
        <v>87</v>
      </c>
      <c r="J49" s="172">
        <f>IF(E44&lt;&gt;"",(J48/E44),"")</f>
      </c>
    </row>
    <row r="50" spans="1:12" s="135" customFormat="1" ht="12.75" customHeight="1">
      <c r="A50" s="200" t="s">
        <v>150</v>
      </c>
      <c r="B50" s="200"/>
      <c r="C50" s="200"/>
      <c r="D50" s="202"/>
      <c r="E50" s="201"/>
      <c r="F50" s="8"/>
      <c r="G50" s="114" t="s">
        <v>86</v>
      </c>
      <c r="H50" s="11" t="s">
        <v>88</v>
      </c>
      <c r="I50" s="174"/>
      <c r="J50" s="180">
        <f>IF(E7&gt;0,I37+I40,"")</f>
      </c>
      <c r="L50" s="136" t="s">
        <v>151</v>
      </c>
    </row>
    <row r="51" spans="1:12" s="135" customFormat="1" ht="12.75" customHeight="1">
      <c r="A51" s="219" t="s">
        <v>148</v>
      </c>
      <c r="B51" s="220"/>
      <c r="C51" s="220"/>
      <c r="D51" s="220"/>
      <c r="E51" s="179" t="e">
        <f>ROUND((J27-I15)/J10,0)</f>
        <v>#DIV/0!</v>
      </c>
      <c r="F51" s="178"/>
      <c r="G51" s="181" t="s">
        <v>132</v>
      </c>
      <c r="H51" s="207" t="s">
        <v>136</v>
      </c>
      <c r="I51" s="207"/>
      <c r="J51" s="182" t="e">
        <f>IF(E52&gt;=E51,50*J10,IF(50-(E51-E52)&gt;0,((50-(E51-E52))*J10),0))</f>
        <v>#VALUE!</v>
      </c>
      <c r="L51" s="136"/>
    </row>
    <row r="52" spans="1:10" ht="13.5" customHeight="1" thickBot="1">
      <c r="A52" s="219" t="s">
        <v>149</v>
      </c>
      <c r="B52" s="220"/>
      <c r="C52" s="220"/>
      <c r="D52" s="220"/>
      <c r="E52" s="179" t="e">
        <f>ROUND((J28+I37+I38+J45+J46)/J10,0)</f>
        <v>#VALUE!</v>
      </c>
      <c r="F52" s="178"/>
      <c r="G52" s="184" t="s">
        <v>134</v>
      </c>
      <c r="H52" s="183"/>
      <c r="I52" s="185" t="s">
        <v>135</v>
      </c>
      <c r="J52" s="186">
        <f>50*J10</f>
        <v>0</v>
      </c>
    </row>
    <row r="53" spans="1:10" ht="13.5" customHeight="1" thickBot="1">
      <c r="A53" s="221" t="s">
        <v>147</v>
      </c>
      <c r="B53" s="222"/>
      <c r="C53" s="222"/>
      <c r="D53" s="222"/>
      <c r="E53" s="222"/>
      <c r="F53" s="222"/>
      <c r="G53" s="222"/>
      <c r="H53" s="222"/>
      <c r="I53" s="222"/>
      <c r="J53" s="223"/>
    </row>
    <row r="54" spans="1:10" ht="13.5" customHeight="1">
      <c r="A54" s="175"/>
      <c r="B54" s="176"/>
      <c r="C54" s="176"/>
      <c r="D54" s="176"/>
      <c r="E54" s="176"/>
      <c r="F54" s="4"/>
      <c r="G54" s="203"/>
      <c r="H54" s="203"/>
      <c r="I54" s="203"/>
      <c r="J54" s="203"/>
    </row>
    <row r="55" spans="2:6" ht="12.75">
      <c r="B55" s="203"/>
      <c r="C55" s="203"/>
      <c r="D55" s="203"/>
      <c r="E55" s="203"/>
      <c r="F55" s="203"/>
    </row>
    <row r="56" spans="1:5" ht="12.75" customHeight="1">
      <c r="A56" s="199"/>
      <c r="B56" s="178"/>
      <c r="C56" s="178"/>
      <c r="D56" s="178"/>
      <c r="E56" s="178"/>
    </row>
    <row r="57" spans="1:5" ht="12.75">
      <c r="A57" s="178"/>
      <c r="B57" s="178"/>
      <c r="C57" s="178"/>
      <c r="D57" s="178"/>
      <c r="E57" s="178"/>
    </row>
  </sheetData>
  <sheetProtection selectLockedCells="1"/>
  <mergeCells count="18">
    <mergeCell ref="A52:D52"/>
    <mergeCell ref="A53:J53"/>
    <mergeCell ref="L6:O6"/>
    <mergeCell ref="L7:O13"/>
    <mergeCell ref="L45:M48"/>
    <mergeCell ref="A18:E18"/>
    <mergeCell ref="A19:D19"/>
    <mergeCell ref="L28:O28"/>
    <mergeCell ref="H31:J31"/>
    <mergeCell ref="L35:M39"/>
    <mergeCell ref="L41:M44"/>
    <mergeCell ref="H51:I51"/>
    <mergeCell ref="B1:C1"/>
    <mergeCell ref="H1:J1"/>
    <mergeCell ref="A2:E2"/>
    <mergeCell ref="A3:E3"/>
    <mergeCell ref="E29:E32"/>
    <mergeCell ref="A51:D51"/>
  </mergeCells>
  <printOptions/>
  <pageMargins left="0.35" right="0.17" top="0" bottom="0.17" header="0.17" footer="0.17"/>
  <pageSetup horizontalDpi="300" verticalDpi="300" orientation="landscape"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Marta A. Skwarczek</dc:creator>
  <cp:keywords/>
  <dc:description/>
  <cp:lastModifiedBy>Erin K. Fath</cp:lastModifiedBy>
  <cp:lastPrinted>2012-07-19T20:40:04Z</cp:lastPrinted>
  <dcterms:created xsi:type="dcterms:W3CDTF">2011-06-08T17:57:24Z</dcterms:created>
  <dcterms:modified xsi:type="dcterms:W3CDTF">2012-07-24T15:59:31Z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-1914394329</vt:i4>
  </property>
  <property fmtid="{D5CDD505-2E9C-101B-9397-08002B2CF9AE}" pid="3" name="_NewReviewCycle">
    <vt:lpwstr/>
  </property>
  <property fmtid="{D5CDD505-2E9C-101B-9397-08002B2CF9AE}" pid="4" name="_EmailSubject">
    <vt:lpwstr>rev limit worksheets</vt:lpwstr>
  </property>
  <property fmtid="{D5CDD505-2E9C-101B-9397-08002B2CF9AE}" pid="5" name="_AuthorEmail">
    <vt:lpwstr>Robert.Avery@dpi.wi.gov</vt:lpwstr>
  </property>
  <property fmtid="{D5CDD505-2E9C-101B-9397-08002B2CF9AE}" pid="6" name="_AuthorEmailDisplayName">
    <vt:lpwstr>Avery, Robert P.   DPI</vt:lpwstr>
  </property>
  <property fmtid="{D5CDD505-2E9C-101B-9397-08002B2CF9AE}" pid="7" name="_PreviousAdHocReviewCycleID">
    <vt:i4>-212382267</vt:i4>
  </property>
  <property fmtid="{D5CDD505-2E9C-101B-9397-08002B2CF9AE}" pid="8" name="_ReviewingToolsShownOnce">
    <vt:lpwstr/>
  </property>
</Properties>
</file>