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595" activeTab="0"/>
  </bookViews>
  <sheets>
    <sheet name="13-14 Rev Lim Calc" sheetId="1" r:id="rId1"/>
  </sheets>
  <definedNames>
    <definedName name="_xlnm.Print_Area" localSheetId="0">'13-14 Rev Lim Calc'!$A$1:$P$51</definedName>
  </definedNames>
  <calcPr fullCalcOnLoad="1"/>
</workbook>
</file>

<file path=xl/comments1.xml><?xml version="1.0" encoding="utf-8"?>
<comments xmlns="http://schemas.openxmlformats.org/spreadsheetml/2006/main">
  <authors>
    <author>A satisfied Microsoft Office user</author>
    <author>Marta A. Skwarczek</author>
    <author>Karen A Kucharz Robbe</author>
    <author>Department of Public Instruction</author>
    <author>Karen A. Kucharz</author>
    <author>State of Wisconsin</author>
    <author>Karen Kucharz</author>
    <author>Robert P. Avery</author>
  </authors>
  <commentList>
    <comment ref="E13" authorId="0">
      <text>
        <r>
          <rPr>
            <b/>
            <sz val="8"/>
            <rFont val="Tahoma"/>
            <family val="2"/>
          </rPr>
          <t xml:space="preserve">Make sure this amount does not exceed (Line 9-Line 7B) of the 2012-13 </t>
        </r>
        <r>
          <rPr>
            <b/>
            <u val="single"/>
            <sz val="8"/>
            <rFont val="Tahoma"/>
            <family val="2"/>
          </rPr>
          <t>FINAL</t>
        </r>
        <r>
          <rPr>
            <b/>
            <sz val="8"/>
            <rFont val="Tahoma"/>
            <family val="2"/>
          </rPr>
          <t xml:space="preserve"> Revenue Limit Worksheet to be produced by DPI in June 2013.  If it does, check the following:
1.  Did you have an aid penalty in 2012-13 for levying above the revenue limit?  If so, enter the amount of the aid reduction on the "Aid Penalty for Over Levy" line. (Enter as a positive number......the formula will subtract the number entered.)
2.  Did you have non-recurring exemptions in 2012-13 and levied to the maximum (Declining Enrollment, Line 7B Hold Harmless, Non-Recurring Referenda to Exceed, Energy Exemption or Refunding/Rescinded Taxes)?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rFont val="Tahoma"/>
            <family val="2"/>
          </rPr>
          <t xml:space="preserve">
</t>
        </r>
      </text>
    </comment>
    <comment ref="E4" authorId="0">
      <text>
        <r>
          <rPr>
            <b/>
            <sz val="8"/>
            <rFont val="Tahoma"/>
            <family val="2"/>
          </rPr>
          <t xml:space="preserve">Enter the amount of the </t>
        </r>
        <r>
          <rPr>
            <b/>
            <u val="single"/>
            <sz val="8"/>
            <rFont val="Tahoma"/>
            <family val="2"/>
          </rPr>
          <t>October 15th</t>
        </r>
        <r>
          <rPr>
            <b/>
            <sz val="8"/>
            <rFont val="Tahoma"/>
            <family val="2"/>
          </rPr>
          <t xml:space="preserve"> General Aid certification from the prior year. </t>
        </r>
        <r>
          <rPr>
            <sz val="8"/>
            <rFont val="Tahoma"/>
            <family val="2"/>
          </rPr>
          <t xml:space="preserve"> </t>
        </r>
        <r>
          <rPr>
            <b/>
            <sz val="8"/>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http://sfs.dpi.wi.gov/sfs_aid_worksheets</t>
        </r>
      </text>
    </comment>
    <comment ref="E5" authorId="0">
      <text>
        <r>
          <rPr>
            <b/>
            <sz val="8"/>
            <rFont val="Tahoma"/>
            <family val="2"/>
          </rPr>
          <t>Enter the amount of Computer Aid the district received in the prior year.</t>
        </r>
      </text>
    </comment>
    <comment ref="I6" authorId="1">
      <text>
        <r>
          <rPr>
            <b/>
            <sz val="8"/>
            <rFont val="Tahoma"/>
            <family val="2"/>
          </rPr>
          <t>Amount for 2013-14 in current law statutes as of the revise date of this worksheet.</t>
        </r>
      </text>
    </comment>
    <comment ref="E6" authorId="2">
      <text>
        <r>
          <rPr>
            <b/>
            <sz val="8"/>
            <rFont val="Tahoma"/>
            <family val="2"/>
          </rPr>
          <t>Enter the amount received in Source 628 in the prior year.  This amount can be found on the prior year's Revenue Limit worksheet, Line 12B.</t>
        </r>
      </text>
    </comment>
    <comment ref="I7" authorId="1">
      <text>
        <r>
          <rPr>
            <b/>
            <sz val="8"/>
            <rFont val="Tahoma"/>
            <family val="2"/>
          </rPr>
          <t>Amount for 2013-14 in current law statutes as of the revise date of this worksheet.
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E7" authorId="0">
      <text>
        <r>
          <rPr>
            <b/>
            <sz val="8"/>
            <rFont val="Tahoma"/>
            <family val="2"/>
          </rPr>
          <t>Enter the amount for TAX 211 010 211, actual prior year Fund 10 levy from the prior year SD-401 (Dept of Revenue Levy Certification Sheet). (Do not include amounts Chargebacks, Mobile Home Taxes or TIF Settlements.)</t>
        </r>
        <r>
          <rPr>
            <sz val="8"/>
            <rFont val="Tahoma"/>
            <family val="2"/>
          </rPr>
          <t xml:space="preserve">
</t>
        </r>
      </text>
    </comment>
    <comment ref="I8" authorId="0">
      <text>
        <r>
          <rPr>
            <b/>
            <sz val="8"/>
            <rFont val="Tahoma"/>
            <family val="2"/>
          </rPr>
          <t>Districts that participate in a CCDEB and who appear to be "low revenue" districts may need to reduce the amount of  increase available for low revenue status; however, all districts are guaranteed at least the statutory increase per pupil.</t>
        </r>
        <r>
          <rPr>
            <sz val="8"/>
            <rFont val="Tahoma"/>
            <family val="2"/>
          </rPr>
          <t xml:space="preserve">
</t>
        </r>
      </text>
    </comment>
    <comment ref="E8" authorId="0">
      <text>
        <r>
          <rPr>
            <b/>
            <sz val="8"/>
            <rFont val="Tahoma"/>
            <family val="2"/>
          </rPr>
          <t xml:space="preserve">Enter the amount for TAX 211 038 211, actual prior year Fund 38 levy from the prior year SD-401 (Dept of Revenue Levy Certification Sheet). </t>
        </r>
      </text>
    </comment>
    <comment ref="E9" authorId="0">
      <text>
        <r>
          <rPr>
            <b/>
            <sz val="8"/>
            <rFont val="Tahoma"/>
            <family val="2"/>
          </rPr>
          <t>Enter the amount for TAX 211 041 210, actual prior year Fund 41 levy from the prior year SD-401 (Dept of Revenue Levy Certification Sheet).</t>
        </r>
      </text>
    </comment>
    <comment ref="E10" authorId="0">
      <text>
        <r>
          <rPr>
            <b/>
            <sz val="8"/>
            <rFont val="Tahoma"/>
            <family val="2"/>
          </rPr>
          <t>Enter the amount of 2011-12 Revenue Limit penalty, if any, from the Results Box  of the FINAL 2012-13 Revenue Limit Worksheet produced by DPI.</t>
        </r>
      </text>
    </comment>
    <comment ref="E11" authorId="3">
      <text>
        <r>
          <rPr>
            <b/>
            <sz val="8"/>
            <rFont val="Tahoma"/>
            <family val="2"/>
          </rPr>
          <t xml:space="preserve">Current law requires DPI to reduce in the current year a school district’s revenue limit by an Energy Exemption amount levied in the prior year for which there is no documented expenditure authorized under the exemption.
DPI will not be able to determine compliance with this provision until August, 2013 when the PI-1506 reports are submitted to the Department.  Be advised that an additional penalty for unspent energy exemption may be assessed for 2012-13 AFTER the final 2012-13 Revenue Limit is determined in June 2013.
Please call a finance consultant if you have questions.
</t>
        </r>
      </text>
    </comment>
    <comment ref="E12" authorId="4">
      <text>
        <r>
          <rPr>
            <b/>
            <sz val="8"/>
            <rFont val="Tahoma"/>
            <family val="2"/>
          </rPr>
          <t xml:space="preserve">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I16" authorId="5">
      <text>
        <r>
          <rPr>
            <b/>
            <sz val="8"/>
            <rFont val="Tahoma"/>
            <family val="2"/>
          </rPr>
          <t>Applications for Transfer of Service Exemption should be directed to Brad Adams at DPI 608-267-3752.  Forms are available on the website:  www.dpi.wi.gov/sfs/transerv.html.</t>
        </r>
      </text>
    </comment>
    <comment ref="I17" authorId="6">
      <text>
        <r>
          <rPr>
            <b/>
            <sz val="8"/>
            <rFont val="Tahoma"/>
            <family val="2"/>
          </rPr>
          <t>For assistance on Transfer of Territory, contact Jerry Landmark at 608-266-6968.</t>
        </r>
      </text>
    </comment>
    <comment ref="I18" authorId="0">
      <text>
        <r>
          <rPr>
            <b/>
            <sz val="8"/>
            <rFont val="Tahoma"/>
            <family val="2"/>
          </rPr>
          <t>Districts that receive less Federal Impact Aid in 2012-13 than was received in 2011-12 are granted an exemption for the amount of the aid reduction.  
Estimate the reduction in aid or contact Brad Adams at DPI for assistance 608-267-3752.</t>
        </r>
        <r>
          <rPr>
            <sz val="8"/>
            <rFont val="Tahoma"/>
            <family val="2"/>
          </rPr>
          <t xml:space="preserve">
</t>
        </r>
      </text>
    </comment>
    <comment ref="I19" authorId="0">
      <text>
        <r>
          <rPr>
            <b/>
            <sz val="8"/>
            <rFont val="Tahoma"/>
            <family val="2"/>
          </rPr>
          <t>Districts that have a referendum-approved exemption to exceed the revenue limit on a recurring basis for which 2013-2014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text>
    </comment>
    <comment ref="E20" authorId="6">
      <text>
        <r>
          <rPr>
            <b/>
            <sz val="8"/>
            <rFont val="Tahoma"/>
            <family val="2"/>
          </rPr>
          <t>Base 3-year average used in Line 2 of computation at right.</t>
        </r>
      </text>
    </comment>
    <comment ref="I23" authorId="5">
      <text>
        <r>
          <rPr>
            <b/>
            <sz val="8"/>
            <rFont val="Tahoma"/>
            <family val="2"/>
          </rPr>
          <t>School Boards are required to notify DPI within 10 days of a board resolution to go to referendum and also of the results within 10 days of the referenda.  Forms are available at: www.dpi.wi.gov/sfs/referendum.html.</t>
        </r>
      </text>
    </comment>
    <comment ref="I24" authorId="4">
      <text>
        <r>
          <rPr>
            <b/>
            <sz val="8"/>
            <rFont val="Tahoma"/>
            <family val="2"/>
          </rPr>
          <t>This uses 100% of the membership decline between the two 3-year rolling averages at the left.
If eligible, a number will automatically fill here. Remember that the declining enrollment exemption is non-recurring.</t>
        </r>
      </text>
    </comment>
    <comment ref="I25" authorId="2">
      <text>
        <r>
          <rPr>
            <b/>
            <sz val="8"/>
            <rFont val="Tahoma"/>
            <family val="2"/>
          </rPr>
          <t>The non-recurring Energy Exemption must be authorized by board resolution. See the following website for information: http://www2.dpi.state.wi.us/sfsdash/enrgyrevlim.aspx
Call a finance consultant if you have questions.</t>
        </r>
      </text>
    </comment>
    <comment ref="E27" authorId="6">
      <text>
        <r>
          <rPr>
            <b/>
            <sz val="8"/>
            <rFont val="Tahoma"/>
            <family val="2"/>
          </rPr>
          <t>Current 3-year average used in Line 6 in computation at right.</t>
        </r>
      </text>
    </comment>
    <comment ref="I29" authorId="3">
      <text>
        <r>
          <rPr>
            <b/>
            <sz val="8"/>
            <rFont val="Tahoma"/>
            <family val="2"/>
          </rPr>
          <t>By statute, DPI is required to issue an estimated 2013-14 General Aid amount on July 1, 2013. Until then, districts must estimate the amount of General Aid for 2013-14.
The October 15, 2013 General Aid Certification must be used in determining actual 2013-14 levies.</t>
        </r>
      </text>
    </comment>
    <comment ref="D29" authorId="6">
      <text>
        <r>
          <rPr>
            <b/>
            <sz val="8"/>
            <rFont val="Tahoma"/>
            <family val="2"/>
          </rPr>
          <t>You must estimate this number until actual data is available.
Districts in the Ch. 220 Inter Aid Program (Milwaukee suburbs) must count summer resident transfer students at 75% per fte.</t>
        </r>
      </text>
    </comment>
    <comment ref="I30" authorId="3">
      <text>
        <r>
          <rPr>
            <b/>
            <sz val="8"/>
            <rFont val="Tahoma"/>
            <family val="2"/>
          </rPr>
          <t>See the following website for High Poverty Aid districts and amounts:
http://dpi.wi.gov/sfs/poverty.html
High Poverty Aid must be included in determining the maximum allowable levy under Revenue Limits.</t>
        </r>
      </text>
    </comment>
    <comment ref="D30" authorId="5">
      <text>
        <r>
          <rPr>
            <b/>
            <sz val="8"/>
            <rFont val="Tahoma"/>
            <family val="2"/>
          </rPr>
          <t>Summer School   counts 40% for revenue limits.</t>
        </r>
        <r>
          <rPr>
            <sz val="8"/>
            <rFont val="Tahoma"/>
            <family val="2"/>
          </rPr>
          <t xml:space="preserve">
</t>
        </r>
      </text>
    </comment>
    <comment ref="D31" authorId="5">
      <text>
        <r>
          <rPr>
            <b/>
            <sz val="8"/>
            <rFont val="Tahoma"/>
            <family val="2"/>
          </rPr>
          <t>You must estimate this number until actual data is available.
Districts in the Ch. 220 Inter Aid Program (Milwaukee suburbs) must count Sept. resident transfer students at 75% per fte.</t>
        </r>
        <r>
          <rPr>
            <sz val="8"/>
            <rFont val="Tahoma"/>
            <family val="2"/>
          </rPr>
          <t xml:space="preserve">
</t>
        </r>
      </text>
    </comment>
    <comment ref="J32" authorId="5">
      <text>
        <r>
          <rPr>
            <b/>
            <sz val="8"/>
            <rFont val="Tahoma"/>
            <family val="2"/>
          </rPr>
          <t>The final revenue limit for each district is computed in May of each year.</t>
        </r>
      </text>
    </comment>
    <comment ref="I33" authorId="3">
      <text>
        <r>
          <rPr>
            <b/>
            <sz val="8"/>
            <rFont val="Tahoma"/>
            <family val="2"/>
          </rPr>
          <t>If you see a red "Exceeds Limit" in this cell, then you have overlevied.</t>
        </r>
      </text>
    </comment>
    <comment ref="J34" authorId="2">
      <text>
        <r>
          <rPr>
            <b/>
            <sz val="8"/>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I36" authorId="0">
      <text>
        <r>
          <rPr>
            <b/>
            <sz val="8"/>
            <rFont val="Tahoma"/>
            <family val="2"/>
          </rPr>
          <t xml:space="preserve">Enter the amount that district would levy for Fund 10 if Src 691, Aid for Exempt Computer Property, did not exist. 
  </t>
        </r>
        <r>
          <rPr>
            <sz val="8"/>
            <rFont val="Tahoma"/>
            <family val="2"/>
          </rPr>
          <t xml:space="preserve">
</t>
        </r>
      </text>
    </comment>
    <comment ref="E36" authorId="4">
      <text>
        <r>
          <rPr>
            <b/>
            <sz val="8"/>
            <rFont val="Tahoma"/>
            <family val="2"/>
          </rPr>
          <t>Law provides for a 100% declining enrollment exemption.</t>
        </r>
        <r>
          <rPr>
            <sz val="8"/>
            <rFont val="Tahoma"/>
            <family val="2"/>
          </rPr>
          <t xml:space="preserve">
</t>
        </r>
      </text>
    </comment>
    <comment ref="I38" authorId="5">
      <text>
        <r>
          <rPr>
            <b/>
            <sz val="8"/>
            <rFont val="Tahoma"/>
            <family val="2"/>
          </rPr>
          <t>Annual meeting approval is required for each year of a levy for a capital expansion fund. Contact Deb Brown at 608-267-9209 for additional information.</t>
        </r>
        <r>
          <rPr>
            <sz val="8"/>
            <rFont val="Tahoma"/>
            <family val="2"/>
          </rPr>
          <t xml:space="preserve">
</t>
        </r>
      </text>
    </comment>
    <comment ref="I40" authorId="0">
      <text>
        <r>
          <rPr>
            <b/>
            <sz val="8"/>
            <rFont val="Tahoma"/>
            <family val="2"/>
          </rPr>
          <t>Enter the amount of Source 210 to be levied for repayment of Non-38 debt.</t>
        </r>
        <r>
          <rPr>
            <sz val="8"/>
            <rFont val="Tahoma"/>
            <family val="2"/>
          </rPr>
          <t xml:space="preserve">
</t>
        </r>
      </text>
    </comment>
    <comment ref="I41" authorId="6">
      <text>
        <r>
          <rPr>
            <b/>
            <sz val="8"/>
            <rFont val="Tahoma"/>
            <family val="2"/>
          </rPr>
          <t xml:space="preserve">Enter the amount of Source 210 to be levied in the Community Service Fund.
</t>
        </r>
      </text>
    </comment>
    <comment ref="I42" authorId="0">
      <text>
        <r>
          <rPr>
            <b/>
            <sz val="8"/>
            <rFont val="Tahoma"/>
            <family val="2"/>
          </rPr>
          <t xml:space="preserve">Enter the amount district will levy to repay uncollected prior year taxes.
   </t>
        </r>
        <r>
          <rPr>
            <sz val="8"/>
            <rFont val="Tahoma"/>
            <family val="2"/>
          </rPr>
          <t xml:space="preserve">
</t>
        </r>
      </text>
    </comment>
    <comment ref="I43" authorId="0">
      <text>
        <r>
          <rPr>
            <b/>
            <sz val="8"/>
            <rFont val="Tahoma"/>
            <family val="2"/>
          </rPr>
          <t xml:space="preserve">Milwaukee Public Schools:  Enter amount of Source 220 for City paid Fund 30 debt (including  Fund 38).                     
Kenosha:  Enter amount deposited to new Capital Improvement Fund. </t>
        </r>
        <r>
          <rPr>
            <sz val="8"/>
            <rFont val="Tahoma"/>
            <family val="2"/>
          </rPr>
          <t xml:space="preserve">
</t>
        </r>
      </text>
    </comment>
    <comment ref="E44" authorId="5">
      <text>
        <r>
          <rPr>
            <b/>
            <sz val="8"/>
            <rFont val="Tahoma"/>
            <family val="2"/>
          </rPr>
          <t>Districts must estimate this value until actual certification in Oct, 2012.</t>
        </r>
      </text>
    </comment>
    <comment ref="I13" authorId="7">
      <text>
        <r>
          <rPr>
            <b/>
            <sz val="8"/>
            <rFont val="Tahoma"/>
            <family val="2"/>
          </rPr>
          <t>For 2013-14, Base Hold Harmless calcuation is restored.
2011 Wisconsin Act 32, the 2011-2013 biennial state budget, modified the Hold Harmless provision (line 7B of the Revenue Limit worksheet) for 2011-12 and 2012-13.  After this biennium, it is scheduled to be restored to its previous mechanism.
For 2012-2013 ONLY, the Hold Harmless provision creates a non-recurring exemption to the revenue limit formula only for those districts that received no equalization aid in 2010-2011.  These districts will receive the same Hold Harmless (Line 7B) amount as they received in 2010-2011.
In 2013-2014 and thereafter, the Hold Harmless provision will be restored for all districts to ensure that Line 7 of the current Revenue Limit in not less than the amount in Line 1, Base Revenue.
The type of district most likely to be eligible for this exemption is one that was experiencing severely declining enrollment in the 2010-2011 calculation - so severe that the inflationary increase benefit from 10-11 Line 4A was more than wiped out by the magnitude of the declining enrollment. This non-recurring exemption gives the district an added cushion as they figure out how to handle the severe membership decline.  For 2011-2012, the exemption is to provide an additional cushion in a year with reduced revenue limits and state aid.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r>
          <rPr>
            <b/>
            <sz val="10"/>
            <rFont val="Tahoma"/>
            <family val="2"/>
          </rPr>
          <t xml:space="preserve">
</t>
        </r>
      </text>
    </comment>
    <comment ref="I20" authorId="7">
      <text>
        <r>
          <rPr>
            <b/>
            <sz val="9"/>
            <rFont val="Tahoma"/>
            <family val="2"/>
          </rPr>
          <t>DPI will provide this amount to districts.</t>
        </r>
      </text>
    </comment>
    <comment ref="B22" authorId="6">
      <text>
        <r>
          <rPr>
            <b/>
            <sz val="8"/>
            <rFont val="Tahoma"/>
            <family val="2"/>
          </rPr>
          <t xml:space="preserve">All summer membership counts must be entered on a full time equivalency basis, rather than a head count.
</t>
        </r>
        <r>
          <rPr>
            <sz val="8"/>
            <rFont val="Tahoma"/>
            <family val="2"/>
          </rPr>
          <t xml:space="preserve">
</t>
        </r>
      </text>
    </comment>
  </commentList>
</comments>
</file>

<file path=xl/sharedStrings.xml><?xml version="1.0" encoding="utf-8"?>
<sst xmlns="http://schemas.openxmlformats.org/spreadsheetml/2006/main" count="188" uniqueCount="149">
  <si>
    <t>DISTRICT:</t>
  </si>
  <si>
    <t xml:space="preserve">1.  </t>
  </si>
  <si>
    <t>(from left)</t>
  </si>
  <si>
    <t>=</t>
  </si>
  <si>
    <t xml:space="preserve">2.  </t>
  </si>
  <si>
    <t xml:space="preserve">3.  </t>
  </si>
  <si>
    <t>(with cents)</t>
  </si>
  <si>
    <t>+</t>
  </si>
  <si>
    <t xml:space="preserve">4.  </t>
  </si>
  <si>
    <t xml:space="preserve"> </t>
  </si>
  <si>
    <t>DPI Reconciliation</t>
  </si>
  <si>
    <t>C. Low Rev Dist in CCDEB (Enter DPI Adjustment)</t>
  </si>
  <si>
    <t>5.</t>
  </si>
  <si>
    <t>6.</t>
  </si>
  <si>
    <t>-</t>
  </si>
  <si>
    <t>7.</t>
  </si>
  <si>
    <t>(rounded)</t>
  </si>
  <si>
    <t>A.</t>
  </si>
  <si>
    <t>8.</t>
  </si>
  <si>
    <t xml:space="preserve">Prior Year Carryover  </t>
  </si>
  <si>
    <t>B.</t>
  </si>
  <si>
    <t>Transfer of Service    (if negative, include sign)</t>
  </si>
  <si>
    <t>Fund 10, PI-401</t>
  </si>
  <si>
    <t>C.</t>
  </si>
  <si>
    <t>Transfer of Territory   (if negative, include sign)</t>
  </si>
  <si>
    <t>Fund 38, PI-401</t>
  </si>
  <si>
    <t>D.</t>
  </si>
  <si>
    <t>Fund 41, PI-401</t>
  </si>
  <si>
    <t>Count Ch. 220 Inter-District Resident Transfer Pupils @ 75%.</t>
  </si>
  <si>
    <t>E.</t>
  </si>
  <si>
    <t>9.</t>
  </si>
  <si>
    <t>10.</t>
  </si>
  <si>
    <t>Chargeback, PI-401</t>
  </si>
  <si>
    <r>
      <t>Summer fte</t>
    </r>
    <r>
      <rPr>
        <sz val="9"/>
        <rFont val="Arial"/>
        <family val="2"/>
      </rPr>
      <t>:</t>
    </r>
  </si>
  <si>
    <t>Fund 39, PI-401</t>
  </si>
  <si>
    <r>
      <t>%</t>
    </r>
    <r>
      <rPr>
        <sz val="9"/>
        <rFont val="Arial"/>
        <family val="2"/>
      </rPr>
      <t xml:space="preserve"> (40,40,40)</t>
    </r>
    <r>
      <rPr>
        <sz val="10"/>
        <rFont val="Arial"/>
        <family val="2"/>
      </rPr>
      <t xml:space="preserve"> </t>
    </r>
  </si>
  <si>
    <t>Fund 80, PI-401</t>
  </si>
  <si>
    <t>Sept fte:</t>
  </si>
  <si>
    <t>Fund 48/Other, PI-401</t>
  </si>
  <si>
    <t>Total fte</t>
  </si>
  <si>
    <t>11.</t>
  </si>
  <si>
    <t>Total, PI-401</t>
  </si>
  <si>
    <t>12.</t>
  </si>
  <si>
    <t>Total Aid to be Used in Computation (12A + 12B)</t>
  </si>
  <si>
    <t>Computer Aid</t>
  </si>
  <si>
    <t>&lt;------- don't change</t>
  </si>
  <si>
    <t>State Aid to High Poverty Districts (not all dists)</t>
  </si>
  <si>
    <t>Results</t>
  </si>
  <si>
    <t>13.</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</si>
  <si>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</si>
  <si>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</si>
  <si>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t>14.</t>
  </si>
  <si>
    <r>
      <t xml:space="preserve">Total Limited Revenue To Be Used </t>
    </r>
    <r>
      <rPr>
        <sz val="10"/>
        <rFont val="Arial"/>
        <family val="2"/>
      </rPr>
      <t>(A+B+C)</t>
    </r>
  </si>
  <si>
    <t xml:space="preserve">Not &gt;line 13   </t>
  </si>
  <si>
    <t>Line 10B:  Declining Enrollment Exemption   =</t>
  </si>
  <si>
    <r>
      <t>Entries Required Below:</t>
    </r>
    <r>
      <rPr>
        <b/>
        <sz val="10"/>
        <rFont val="Arial"/>
        <family val="2"/>
      </rPr>
      <t xml:space="preserve"> </t>
    </r>
    <r>
      <rPr>
        <sz val="10"/>
        <rFont val="Arial"/>
        <family val="2"/>
      </rPr>
      <t xml:space="preserve"> </t>
    </r>
    <r>
      <rPr>
        <sz val="9"/>
        <rFont val="Arial"/>
        <family val="2"/>
      </rPr>
      <t>Amnts Needed by Purpose and Fund:</t>
    </r>
  </si>
  <si>
    <t>Gen Operations: Fnd 10 including Src 211 &amp; Src 691</t>
  </si>
  <si>
    <t>(Proposed Fund 10)</t>
  </si>
  <si>
    <r>
      <t>Average FTE Loss  (</t>
    </r>
    <r>
      <rPr>
        <b/>
        <sz val="10"/>
        <rFont val="Arial"/>
        <family val="2"/>
      </rPr>
      <t xml:space="preserve">Line 2 - Line 6, </t>
    </r>
    <r>
      <rPr>
        <sz val="10"/>
        <rFont val="Arial"/>
        <family val="2"/>
      </rPr>
      <t>if  &gt; 0)</t>
    </r>
  </si>
  <si>
    <t>Non-Referendum Debt (inside limit)  Fnd 38 Src 210</t>
  </si>
  <si>
    <t>(to Budget Rpt)</t>
  </si>
  <si>
    <r>
      <t xml:space="preserve">    X   </t>
    </r>
    <r>
      <rPr>
        <sz val="10"/>
        <rFont val="Arial"/>
        <family val="2"/>
      </rPr>
      <t xml:space="preserve">  1.00</t>
    </r>
  </si>
  <si>
    <t xml:space="preserve">     =</t>
  </si>
  <si>
    <t>Capital Exp, Annual Meeting Approved:  Fnd 41 Src 210</t>
  </si>
  <si>
    <t>15.</t>
  </si>
  <si>
    <t xml:space="preserve">          Non-Recurring Exemption Amount:</t>
  </si>
  <si>
    <t>Referendum Apprvd Debt (Non Fund 38 Debt-Src 210)</t>
  </si>
  <si>
    <t>Community Services (Fnd 80 Src 210)</t>
  </si>
  <si>
    <t>Prior Year Levy Chargeback (Src 212)</t>
  </si>
  <si>
    <t>Round to Dollar</t>
  </si>
  <si>
    <t xml:space="preserve">Other Levy Revenue - Milwaukee &amp; Kenosha Only </t>
  </si>
  <si>
    <t>16.</t>
  </si>
  <si>
    <t xml:space="preserve">Required </t>
  </si>
  <si>
    <t>17.</t>
  </si>
  <si>
    <t>18.</t>
  </si>
  <si>
    <t xml:space="preserve">     Computer aid replaces a portion of proposed Fund 10 Levy</t>
  </si>
  <si>
    <t>Src 691 = Computer Value X  (Proposed Levy / (TIF-Out Val + Computer Value))</t>
  </si>
  <si>
    <t>19.</t>
  </si>
  <si>
    <t>20.</t>
  </si>
  <si>
    <t xml:space="preserve">Levy Rate = </t>
  </si>
  <si>
    <t xml:space="preserve">Fund 30 Src 210 (38 + Non-38)   (Ln 14B +  Ln 15A)  </t>
  </si>
  <si>
    <t>Total Revenue from Other Levies (A+B+C+D)</t>
  </si>
  <si>
    <t>Max Rev/Memb x Cur Memb Avg (Ln 5 x Ln 6)</t>
  </si>
  <si>
    <t xml:space="preserve">CELL COLOR KEY: </t>
  </si>
  <si>
    <t>Auto-Calc</t>
  </si>
  <si>
    <t>District Entered</t>
  </si>
  <si>
    <t>History Data</t>
  </si>
  <si>
    <t>Total Levy + Src 691, "Proposed Levy"     (Ln 14 + Ln 15)</t>
  </si>
  <si>
    <t xml:space="preserve">Est Src 691 (Comp Aid) Based on Ln 16 &amp; Values Entered </t>
  </si>
  <si>
    <r>
      <t>Line 18 (</t>
    </r>
    <r>
      <rPr>
        <b/>
        <i/>
        <u val="single"/>
        <sz val="9"/>
        <rFont val="Arial"/>
        <family val="2"/>
      </rPr>
      <t>not</t>
    </r>
    <r>
      <rPr>
        <b/>
        <sz val="9"/>
        <rFont val="Arial"/>
        <family val="2"/>
      </rPr>
      <t xml:space="preserve"> 14A) is the Fund 10 Levy certified by the Board.</t>
    </r>
  </si>
  <si>
    <t xml:space="preserve">  Line 19 is the total levy to be apportioned in the PI-401.</t>
  </si>
  <si>
    <t xml:space="preserve">Line 17:  State Aid for Exempt Computers    =    </t>
  </si>
  <si>
    <r>
      <t>Line 17 =</t>
    </r>
    <r>
      <rPr>
        <sz val="9"/>
        <rFont val="Arial"/>
        <family val="2"/>
      </rPr>
      <t xml:space="preserve">  </t>
    </r>
    <r>
      <rPr>
        <b/>
        <sz val="9"/>
        <rFont val="Arial"/>
        <family val="2"/>
      </rPr>
      <t xml:space="preserve">A    X   (Line 16  /  C) </t>
    </r>
    <r>
      <rPr>
        <i/>
        <sz val="8"/>
        <rFont val="Arial"/>
        <family val="2"/>
      </rPr>
      <t>(to 8 decimals)</t>
    </r>
  </si>
  <si>
    <r>
      <t>September &amp; Summer FTE Membership Averages</t>
    </r>
    <r>
      <rPr>
        <u val="single"/>
        <sz val="10"/>
        <rFont val="Arial"/>
        <family val="2"/>
      </rPr>
      <t xml:space="preserve"> </t>
    </r>
  </si>
  <si>
    <t>F.</t>
  </si>
  <si>
    <t>Prior Year Open Enrollment (uncounted pupil[s])</t>
  </si>
  <si>
    <t>Districts are responsible for the integrity of the revenue limit data &amp; computation. Data appearing here reflects information submitted to DPI and is unaudited.</t>
  </si>
  <si>
    <t>NET 2012-13 Base Revenue</t>
  </si>
  <si>
    <t>2012-13 Fnd 10 Levy Cert (12-13 Line 18, levy 10 Src 211)</t>
  </si>
  <si>
    <t>2012-13 Fnd 38 Levy Cert (12-13 Line 14B, levy 38 Src 210)</t>
  </si>
  <si>
    <t>2012-13 Fnd 41 Levy Cert (12-13 Line 14C, levy 41 Src 210)</t>
  </si>
  <si>
    <r>
      <t xml:space="preserve">2012-13 Total Levy for All </t>
    </r>
    <r>
      <rPr>
        <u val="single"/>
        <sz val="9"/>
        <rFont val="Arial"/>
        <family val="2"/>
      </rPr>
      <t>Levied</t>
    </r>
    <r>
      <rPr>
        <sz val="9"/>
        <rFont val="Arial"/>
        <family val="2"/>
      </rPr>
      <t xml:space="preserve"> Non-Recurring Exemptions*</t>
    </r>
  </si>
  <si>
    <t xml:space="preserve"> X  (Line 5, Maximum 2013-2014 Revenue per Memb) =</t>
  </si>
  <si>
    <t>2013 Property Values (estimate until Oct '13 values are available)</t>
  </si>
  <si>
    <r>
      <t>A.</t>
    </r>
    <r>
      <rPr>
        <sz val="9"/>
        <rFont val="Arial"/>
        <family val="2"/>
      </rPr>
      <t xml:space="preserve">  2013 Exempt Computer Property Valuation</t>
    </r>
  </si>
  <si>
    <r>
      <t>B.</t>
    </r>
    <r>
      <rPr>
        <sz val="9"/>
        <rFont val="Arial"/>
        <family val="2"/>
      </rPr>
      <t xml:space="preserve">  2013 TIF-Out Tax Apportionment Equalized Valuation</t>
    </r>
  </si>
  <si>
    <r>
      <t>C.</t>
    </r>
    <r>
      <rPr>
        <sz val="9"/>
        <rFont val="Arial"/>
        <family val="2"/>
      </rPr>
      <t xml:space="preserve">  2013 TIF-Out Value plus Exempt Computers  (A + B)</t>
    </r>
  </si>
  <si>
    <t>2013-2014 Revenue Limit Worksheet</t>
  </si>
  <si>
    <t>2012-13 Base Revenue (Funds 10, 38, 41)</t>
  </si>
  <si>
    <t>Please enter</t>
  </si>
  <si>
    <t>membership values</t>
  </si>
  <si>
    <t>from prior year</t>
  </si>
  <si>
    <t>Rev Limit worksheets</t>
  </si>
  <si>
    <t>Please enter estimated</t>
  </si>
  <si>
    <t>2013 summer &amp; Sept</t>
  </si>
  <si>
    <t>Base Sept Membership Avg  (10+.4ss, 11+.4ss, 12+.4ss/3)</t>
  </si>
  <si>
    <t>2012-13 Base Revenue Per Member (Ln 1 / Ln2)</t>
  </si>
  <si>
    <t>A. Allowed Per Pupil Change (+$0.00/Member)</t>
  </si>
  <si>
    <r>
      <t>B. Low Rev Incr ((</t>
    </r>
    <r>
      <rPr>
        <b/>
        <sz val="9"/>
        <rFont val="Arial"/>
        <family val="2"/>
      </rPr>
      <t>9,100</t>
    </r>
    <r>
      <rPr>
        <sz val="9"/>
        <rFont val="Arial"/>
        <family val="2"/>
      </rPr>
      <t xml:space="preserve"> - (3 + 4A))-4C) </t>
    </r>
    <r>
      <rPr>
        <b/>
        <sz val="9"/>
        <rFont val="Arial"/>
        <family val="2"/>
      </rPr>
      <t>Not &lt; 0</t>
    </r>
  </si>
  <si>
    <t>2013-14 Maximum Revenue / Memb (Ln 3 + Ln 4)</t>
  </si>
  <si>
    <t>Current Membership Avg  (11+.4ss, 12+.4ss, 13+.4ss/3)</t>
  </si>
  <si>
    <t>2013-14 Rev Limit, No Exemptions (Ln7A + Ln 7B)</t>
  </si>
  <si>
    <t>2013-14 Limit with Recurring Exemptions   (Ln 7 + Ln 8)</t>
  </si>
  <si>
    <t xml:space="preserve">Total 2013-14 Non-Recurring Exemptions  (A+B+C+D)  </t>
  </si>
  <si>
    <t>Total 2013-14 Recurring Exemptions  (A+B+C+D+E+F)</t>
  </si>
  <si>
    <t>Adjustment for Refunded or Rescinded Taxes, 2013-14</t>
  </si>
  <si>
    <t>2013-14 Revenue Limit With All Exemptions    (Ln 9 + Ln 10)</t>
  </si>
  <si>
    <t>District-Estimated 2013-14 General Aid</t>
  </si>
  <si>
    <t>Declining Enrollment Exemptn for 2013-14 (from left)</t>
  </si>
  <si>
    <t>Non-Recurring Referenda to Exceed 2013-14 Limit</t>
  </si>
  <si>
    <t>Energy Efficiency Exemption for 2013-14</t>
  </si>
  <si>
    <t xml:space="preserve">2013-14 Per Member Change   (A+B)     </t>
  </si>
  <si>
    <t>Hold Harm Non-Recurr Exemption</t>
  </si>
  <si>
    <t>Federal Impact Aid Loss  (2011-12 to 2012-13)</t>
  </si>
  <si>
    <r>
      <t xml:space="preserve">Line 6:  </t>
    </r>
    <r>
      <rPr>
        <sz val="10"/>
        <rFont val="Arial"/>
        <family val="2"/>
      </rPr>
      <t>Curr Avg:(11</t>
    </r>
    <r>
      <rPr>
        <sz val="9"/>
        <rFont val="Arial"/>
        <family val="2"/>
      </rPr>
      <t>+</t>
    </r>
    <r>
      <rPr>
        <sz val="10"/>
        <rFont val="Arial"/>
        <family val="2"/>
      </rPr>
      <t>.4ss)+(12+.4ss)+(13+.4ss) / 3 =</t>
    </r>
  </si>
  <si>
    <r>
      <t xml:space="preserve">Line 2: </t>
    </r>
    <r>
      <rPr>
        <sz val="10"/>
        <rFont val="Arial"/>
        <family val="2"/>
      </rPr>
      <t xml:space="preserve"> Base Avg:(10</t>
    </r>
    <r>
      <rPr>
        <sz val="9"/>
        <rFont val="Arial"/>
        <family val="2"/>
      </rPr>
      <t>+</t>
    </r>
    <r>
      <rPr>
        <sz val="10"/>
        <rFont val="Arial"/>
        <family val="2"/>
      </rPr>
      <t>.4ss)+(11+.4ss)+(12+.4ss) / 3 =</t>
    </r>
  </si>
  <si>
    <t>Line 1 Amount May Not Exceed Line 9 minus Line 7B of Final 12-13 Revenue Limit</t>
  </si>
  <si>
    <t>2012-13 General Aid Certification (12-13 Line 12A, src 621)</t>
  </si>
  <si>
    <t>2012-13 Computer Aid Received (12-13 Line 17, Src 691)</t>
  </si>
  <si>
    <t>2012-13 Hi Pov Aid (12-13 Line 12B, src 628)</t>
  </si>
  <si>
    <r>
      <t xml:space="preserve">2012-13 Aid Penalty for Over Levy (12-13 </t>
    </r>
    <r>
      <rPr>
        <u val="single"/>
        <sz val="9"/>
        <rFont val="Arial"/>
        <family val="2"/>
      </rPr>
      <t>FINAL</t>
    </r>
    <r>
      <rPr>
        <sz val="9"/>
        <rFont val="Arial"/>
        <family val="2"/>
      </rPr>
      <t xml:space="preserve"> Rev Limit Worksheet)</t>
    </r>
  </si>
  <si>
    <t>*For 12-13 Non-Recurring Exemptions Levy Amount, enter actual amount for which district levied; (7B Hold Harmless, Non-Recurring Referenda, Declining Enrollment, Energy Efficiency Exemption, Refunded/Rescinded Taxes)</t>
  </si>
  <si>
    <t>Revised: 11/26/2012</t>
  </si>
  <si>
    <t>Worksheet is available at: http://sfs.dpi.wi.gov/sfs_revlimworksheet</t>
  </si>
  <si>
    <t>Recurring Referenda to Exceed  (If 2013-14 is first year)</t>
  </si>
  <si>
    <r>
      <t xml:space="preserve">Total Fall, 2014 All Fund Tax Levy  </t>
    </r>
    <r>
      <rPr>
        <sz val="10"/>
        <rFont val="Arial"/>
        <family val="2"/>
      </rPr>
      <t>(14B + 14C + 15 + 18)</t>
    </r>
  </si>
  <si>
    <t>Fnd 10 Src 211 (Ln 14A-Ln 17), 2013-14 Budget</t>
  </si>
  <si>
    <t>REMEMBER TO WAIT FOR THE OCT 15, 2013 AID CERT BEFORE SETTING THE 2013-14 LEVY.</t>
  </si>
  <si>
    <r>
      <t xml:space="preserve">2012-13 Penalty for Unspent Energy Exemption (12-13 </t>
    </r>
    <r>
      <rPr>
        <u val="single"/>
        <sz val="9"/>
        <rFont val="Arial"/>
        <family val="2"/>
      </rPr>
      <t>FINAL</t>
    </r>
    <r>
      <rPr>
        <sz val="9"/>
        <rFont val="Arial"/>
        <family val="2"/>
      </rPr>
      <t xml:space="preserve"> Rev Limit Worksheet)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</si>
</sst>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86">
    <font>
      <sz val="10"/>
      <name val="Arial"/>
      <family val="0"/>
    </font>
    <font>
      <sz val="11"/>
      <color indexed="8"/>
      <name val="Calibri"/>
      <family val="2"/>
    </font>
    <font>
      <b/>
      <sz val="10"/>
      <name val="Arial"/>
      <family val="2"/>
    </font>
    <font>
      <b/>
      <i/>
      <sz val="10"/>
      <name val="Arial"/>
      <family val="2"/>
    </font>
    <font>
      <sz val="9"/>
      <name val="Arial"/>
      <family val="2"/>
    </font>
    <font>
      <sz val="10"/>
      <name val="Times New Roman"/>
      <family val="1"/>
    </font>
    <font>
      <sz val="9"/>
      <name val="Times New Roman"/>
      <family val="1"/>
    </font>
    <font>
      <b/>
      <sz val="10"/>
      <color indexed="8"/>
      <name val="Arial"/>
      <family val="2"/>
    </font>
    <font>
      <b/>
      <u val="single"/>
      <sz val="10"/>
      <color indexed="10"/>
      <name val="Arial"/>
      <family val="2"/>
    </font>
    <font>
      <sz val="8"/>
      <name val="Arial"/>
      <family val="2"/>
    </font>
    <font>
      <sz val="11"/>
      <name val="Arial"/>
      <family val="2"/>
    </font>
    <font>
      <sz val="10"/>
      <color indexed="9"/>
      <name val="Arial"/>
      <family val="2"/>
    </font>
    <font>
      <b/>
      <sz val="10"/>
      <name val="Times New Roman"/>
      <family val="1"/>
    </font>
    <font>
      <b/>
      <sz val="9"/>
      <name val="Arial"/>
      <family val="2"/>
    </font>
    <font>
      <sz val="7"/>
      <name val="Arial"/>
      <family val="2"/>
    </font>
    <font>
      <sz val="14"/>
      <name val="Arial"/>
      <family val="2"/>
    </font>
    <font>
      <i/>
      <sz val="8"/>
      <name val="Arial"/>
      <family val="2"/>
    </font>
    <font>
      <sz val="10"/>
      <color indexed="10"/>
      <name val="Arial"/>
      <family val="2"/>
    </font>
    <font>
      <sz val="10"/>
      <color indexed="10"/>
      <name val="Times New Roman"/>
      <family val="1"/>
    </font>
    <font>
      <b/>
      <sz val="10"/>
      <color indexed="10"/>
      <name val="Arial"/>
      <family val="2"/>
    </font>
    <font>
      <i/>
      <u val="single"/>
      <sz val="10"/>
      <name val="Arial"/>
      <family val="2"/>
    </font>
    <font>
      <b/>
      <sz val="11"/>
      <name val="Arial"/>
      <family val="2"/>
    </font>
    <font>
      <b/>
      <sz val="11"/>
      <name val="Times New Roman"/>
      <family val="1"/>
    </font>
    <font>
      <sz val="11"/>
      <name val="Times New Roman"/>
      <family val="1"/>
    </font>
    <font>
      <b/>
      <sz val="8"/>
      <name val="Arial"/>
      <family val="2"/>
    </font>
    <font>
      <sz val="8"/>
      <color indexed="10"/>
      <name val="Arial"/>
      <family val="2"/>
    </font>
    <font>
      <sz val="8"/>
      <name val="Times New Roman"/>
      <family val="1"/>
    </font>
    <font>
      <b/>
      <u val="single"/>
      <sz val="8"/>
      <name val="Arial"/>
      <family val="2"/>
    </font>
    <font>
      <sz val="9"/>
      <color indexed="10"/>
      <name val="Times New Roman"/>
      <family val="1"/>
    </font>
    <font>
      <b/>
      <sz val="8"/>
      <name val="Times New Roman"/>
      <family val="1"/>
    </font>
    <font>
      <b/>
      <i/>
      <sz val="10"/>
      <name val="Times New Roman"/>
      <family val="1"/>
    </font>
    <font>
      <b/>
      <sz val="8"/>
      <name val="Tahoma"/>
      <family val="2"/>
    </font>
    <font>
      <b/>
      <u val="single"/>
      <sz val="8"/>
      <name val="Tahoma"/>
      <family val="2"/>
    </font>
    <font>
      <sz val="8"/>
      <name val="Tahoma"/>
      <family val="2"/>
    </font>
    <font>
      <b/>
      <sz val="9"/>
      <name val="Tahoma"/>
      <family val="2"/>
    </font>
    <font>
      <sz val="10"/>
      <name val="MS Sans Serif"/>
      <family val="2"/>
    </font>
    <font>
      <b/>
      <i/>
      <u val="single"/>
      <sz val="9"/>
      <name val="Arial"/>
      <family val="2"/>
    </font>
    <font>
      <b/>
      <sz val="10"/>
      <name val="Tahoma"/>
      <family val="2"/>
    </font>
    <font>
      <b/>
      <u val="single"/>
      <sz val="10"/>
      <name val="Arial"/>
      <family val="2"/>
    </font>
    <font>
      <u val="single"/>
      <sz val="10"/>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8"/>
      <color indexed="10"/>
      <name val="Arial Narrow"/>
      <family val="2"/>
    </font>
    <font>
      <b/>
      <sz val="8"/>
      <color indexed="10"/>
      <name val="Arial"/>
      <family val="2"/>
    </font>
    <font>
      <b/>
      <sz val="7"/>
      <color indexed="10"/>
      <name val="Arial"/>
      <family val="2"/>
    </font>
    <font>
      <b/>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family val="2"/>
    </font>
    <font>
      <b/>
      <sz val="8"/>
      <color rgb="FFFF0000"/>
      <name val="Arial Narrow"/>
      <family val="2"/>
    </font>
    <font>
      <b/>
      <sz val="8"/>
      <color rgb="FFFF0000"/>
      <name val="Arial"/>
      <family val="2"/>
    </font>
    <font>
      <b/>
      <sz val="7"/>
      <color rgb="FFFF0000"/>
      <name val="Arial"/>
      <family val="2"/>
    </font>
    <font>
      <b/>
      <sz val="8"/>
      <color theme="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indexed="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thin"/>
      <right/>
      <top style="medium"/>
      <bottom style="thin"/>
    </border>
    <border>
      <left/>
      <right/>
      <top style="medium"/>
      <bottom style="thin"/>
    </border>
    <border>
      <left/>
      <right/>
      <top style="medium"/>
      <bottom/>
    </border>
    <border>
      <left style="medium"/>
      <right/>
      <top/>
      <bottom/>
    </border>
    <border>
      <left style="thin"/>
      <right style="medium"/>
      <top/>
      <bottom style="thin"/>
    </border>
    <border>
      <left style="thin"/>
      <right style="medium"/>
      <top style="thin"/>
      <bottom/>
    </border>
    <border>
      <left/>
      <right style="thick"/>
      <top/>
      <bottom/>
    </border>
    <border>
      <left style="thin"/>
      <right style="thin"/>
      <top style="thin"/>
      <bottom style="thin"/>
    </border>
    <border>
      <left/>
      <right style="medium"/>
      <top/>
      <bottom/>
    </border>
    <border>
      <left style="thin"/>
      <right style="medium"/>
      <top style="thin"/>
      <bottom style="thin"/>
    </border>
    <border>
      <left style="thick"/>
      <right/>
      <top/>
      <bottom/>
    </border>
    <border>
      <left style="thin"/>
      <right style="thin"/>
      <top style="thin"/>
      <bottom/>
    </border>
    <border>
      <left style="thin"/>
      <right style="thin"/>
      <top/>
      <bottom style="thin"/>
    </border>
    <border>
      <left style="thin"/>
      <right style="thin"/>
      <top/>
      <bottom/>
    </border>
    <border>
      <left/>
      <right style="thin"/>
      <top/>
      <bottom/>
    </border>
    <border>
      <left/>
      <right/>
      <top/>
      <bottom style="thin"/>
    </border>
    <border>
      <left style="thin"/>
      <right/>
      <top style="thin"/>
      <bottom style="thin"/>
    </border>
    <border>
      <left style="thin"/>
      <right style="medium"/>
      <top/>
      <bottom/>
    </border>
    <border>
      <left style="thick"/>
      <right/>
      <top/>
      <bottom style="medium"/>
    </border>
    <border>
      <left/>
      <right/>
      <top/>
      <bottom style="medium"/>
    </border>
    <border>
      <left/>
      <right style="thick"/>
      <top/>
      <bottom style="medium"/>
    </border>
    <border>
      <left/>
      <right style="thin"/>
      <top style="thin"/>
      <bottom style="thin"/>
    </border>
    <border>
      <left style="thick"/>
      <right/>
      <top style="thick"/>
      <bottom/>
    </border>
    <border>
      <left/>
      <right/>
      <top style="thick"/>
      <bottom/>
    </border>
    <border>
      <left/>
      <right style="thick"/>
      <top style="thick"/>
      <bottom/>
    </border>
    <border>
      <left style="medium"/>
      <right style="thin"/>
      <top/>
      <bottom/>
    </border>
    <border>
      <left/>
      <right style="medium"/>
      <top style="thin"/>
      <bottom/>
    </border>
    <border>
      <left/>
      <right/>
      <top/>
      <bottom style="thick"/>
    </border>
    <border>
      <left/>
      <right style="thick"/>
      <top/>
      <bottom style="thick"/>
    </border>
    <border>
      <left>
        <color indexed="63"/>
      </left>
      <right style="medium"/>
      <top style="thin"/>
      <bottom style="thin"/>
    </border>
    <border>
      <left style="medium"/>
      <right style="medium"/>
      <top>
        <color indexed="63"/>
      </top>
      <bottom>
        <color indexed="63"/>
      </bottom>
    </border>
    <border>
      <left style="medium"/>
      <right/>
      <top style="thin"/>
      <bottom style="thin"/>
    </border>
    <border>
      <left/>
      <right/>
      <top style="thin"/>
      <bottom style="thin"/>
    </border>
    <border>
      <left style="thin"/>
      <right style="medium"/>
      <top style="medium">
        <color rgb="FFFF0000"/>
      </top>
      <bottom style="thin"/>
    </border>
    <border>
      <left/>
      <right style="thin"/>
      <top style="medium"/>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ck"/>
      <bottom style="thick"/>
    </border>
    <border>
      <left/>
      <right style="thick"/>
      <top style="thick"/>
      <bottom style="thick"/>
    </border>
    <border>
      <left style="thick"/>
      <right/>
      <top/>
      <bottom style="thick"/>
    </border>
    <border>
      <left style="thick"/>
      <right/>
      <top style="medium"/>
      <bottom/>
    </border>
    <border>
      <left/>
      <right style="thick"/>
      <top style="medium"/>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top style="medium">
        <color rgb="FFFF0000"/>
      </top>
      <bottom style="medium">
        <color rgb="FFFF0000"/>
      </bottom>
    </border>
  </borders>
  <cellStyleXfs count="6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6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35" fillId="0" borderId="0">
      <alignment/>
      <protection/>
    </xf>
    <xf numFmtId="0" fontId="62" fillId="32" borderId="7" applyNumberFormat="0" applyFont="0" applyAlignment="0" applyProtection="0"/>
    <xf numFmtId="0" fontId="75" fillId="27" borderId="8" applyNumberFormat="0" applyAlignment="0" applyProtection="0"/>
    <xf numFmtId="9" fontId="62"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28">
    <xf numFmtId="0" fontId="0" fillId="0" borderId="0" xfId="0" applyAlignment="1">
      <alignment/>
    </xf>
    <xf numFmtId="0" fontId="2" fillId="33" borderId="10" xfId="0" applyFont="1" applyFill="1" applyBorder="1" applyAlignment="1" applyProtection="1">
      <alignment horizontal="lef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6" fillId="0" borderId="13" xfId="0" applyFont="1" applyBorder="1" applyAlignment="1" applyProtection="1">
      <alignment vertical="center"/>
      <protection/>
    </xf>
    <xf numFmtId="0" fontId="5"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Fill="1" applyBorder="1" applyAlignment="1" applyProtection="1">
      <alignment vertical="center"/>
      <protection/>
    </xf>
    <xf numFmtId="3" fontId="9" fillId="0" borderId="0" xfId="0" applyNumberFormat="1"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10" fillId="0" borderId="0" xfId="0" applyFont="1" applyFill="1" applyBorder="1" applyAlignment="1" applyProtection="1" quotePrefix="1">
      <alignment horizontal="center" vertical="center"/>
      <protection/>
    </xf>
    <xf numFmtId="3" fontId="0" fillId="0" borderId="15" xfId="0" applyNumberFormat="1" applyFont="1" applyBorder="1" applyAlignment="1" applyProtection="1">
      <alignment vertical="center"/>
      <protection/>
    </xf>
    <xf numFmtId="3" fontId="11" fillId="0" borderId="0" xfId="0" applyNumberFormat="1"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3" fontId="9" fillId="0" borderId="0" xfId="0" applyNumberFormat="1" applyFont="1" applyFill="1" applyBorder="1" applyAlignment="1" applyProtection="1">
      <alignment vertical="center"/>
      <protection/>
    </xf>
    <xf numFmtId="0" fontId="5" fillId="0" borderId="14" xfId="0" applyFont="1" applyBorder="1" applyAlignment="1" applyProtection="1">
      <alignment vertical="center"/>
      <protection/>
    </xf>
    <xf numFmtId="0" fontId="4" fillId="0" borderId="0" xfId="0" applyFont="1" applyBorder="1" applyAlignment="1" applyProtection="1">
      <alignment vertical="center"/>
      <protection/>
    </xf>
    <xf numFmtId="3" fontId="11" fillId="0" borderId="16" xfId="0" applyNumberFormat="1" applyFont="1" applyFill="1" applyBorder="1" applyAlignment="1" applyProtection="1">
      <alignment vertical="center"/>
      <protection/>
    </xf>
    <xf numFmtId="0" fontId="12" fillId="0" borderId="17"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0" fillId="34" borderId="18" xfId="0" applyFont="1" applyFill="1" applyBorder="1" applyAlignment="1" applyProtection="1">
      <alignment horizontal="right" vertical="center"/>
      <protection/>
    </xf>
    <xf numFmtId="3" fontId="0" fillId="0" borderId="19" xfId="0" applyNumberFormat="1" applyFont="1" applyBorder="1" applyAlignment="1" applyProtection="1">
      <alignment vertical="center"/>
      <protection/>
    </xf>
    <xf numFmtId="4" fontId="0" fillId="9" borderId="18"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vertical="center"/>
      <protection/>
    </xf>
    <xf numFmtId="0" fontId="15" fillId="0" borderId="0" xfId="0" applyFont="1" applyFill="1" applyBorder="1" applyAlignment="1" applyProtection="1" quotePrefix="1">
      <alignment horizontal="center" vertical="center"/>
      <protection/>
    </xf>
    <xf numFmtId="3" fontId="0" fillId="34" borderId="20" xfId="0" applyNumberFormat="1" applyFont="1" applyFill="1" applyBorder="1" applyAlignment="1" applyProtection="1">
      <alignment vertical="center"/>
      <protection/>
    </xf>
    <xf numFmtId="0" fontId="4" fillId="0" borderId="0" xfId="0" applyFont="1" applyBorder="1" applyAlignment="1" applyProtection="1">
      <alignment horizontal="right" vertical="center"/>
      <protection/>
    </xf>
    <xf numFmtId="0" fontId="5" fillId="0" borderId="14" xfId="0" applyFont="1" applyFill="1" applyBorder="1" applyAlignment="1" applyProtection="1">
      <alignment vertical="center"/>
      <protection/>
    </xf>
    <xf numFmtId="0" fontId="15" fillId="0" borderId="0" xfId="0" applyFont="1" applyBorder="1" applyAlignment="1" applyProtection="1" quotePrefix="1">
      <alignment horizontal="center" vertical="center"/>
      <protection/>
    </xf>
    <xf numFmtId="0" fontId="9" fillId="0" borderId="19" xfId="0" applyFont="1" applyFill="1" applyBorder="1" applyAlignment="1" applyProtection="1">
      <alignment vertical="center"/>
      <protection/>
    </xf>
    <xf numFmtId="0" fontId="5" fillId="0" borderId="21" xfId="0" applyFont="1" applyBorder="1" applyAlignment="1" applyProtection="1">
      <alignment vertical="center"/>
      <protection/>
    </xf>
    <xf numFmtId="0" fontId="5" fillId="0" borderId="17" xfId="0" applyFont="1" applyBorder="1" applyAlignment="1" applyProtection="1">
      <alignment vertical="center"/>
      <protection/>
    </xf>
    <xf numFmtId="0" fontId="15" fillId="0" borderId="0" xfId="0" applyFont="1" applyFill="1" applyBorder="1" applyAlignment="1" applyProtection="1">
      <alignment horizontal="center" vertical="center"/>
      <protection/>
    </xf>
    <xf numFmtId="3" fontId="0" fillId="9" borderId="18" xfId="0" applyNumberFormat="1" applyFont="1" applyFill="1" applyBorder="1" applyAlignment="1" applyProtection="1">
      <alignment vertical="center"/>
      <protection locked="0"/>
    </xf>
    <xf numFmtId="0" fontId="12" fillId="0" borderId="21" xfId="0" applyFont="1" applyBorder="1" applyAlignment="1" applyProtection="1">
      <alignment vertical="center"/>
      <protection/>
    </xf>
    <xf numFmtId="4" fontId="5" fillId="35" borderId="22" xfId="0" applyNumberFormat="1" applyFont="1" applyFill="1" applyBorder="1" applyAlignment="1" applyProtection="1">
      <alignment vertical="center"/>
      <protection/>
    </xf>
    <xf numFmtId="3" fontId="0" fillId="9" borderId="23" xfId="0" applyNumberFormat="1" applyFont="1" applyFill="1" applyBorder="1" applyAlignment="1" applyProtection="1">
      <alignment vertical="center"/>
      <protection locked="0"/>
    </xf>
    <xf numFmtId="4" fontId="5" fillId="35" borderId="24" xfId="0" applyNumberFormat="1" applyFont="1" applyFill="1" applyBorder="1" applyAlignment="1" applyProtection="1">
      <alignment vertical="center"/>
      <protection/>
    </xf>
    <xf numFmtId="4" fontId="5" fillId="35" borderId="23" xfId="0" applyNumberFormat="1" applyFont="1" applyFill="1" applyBorder="1" applyAlignment="1" applyProtection="1">
      <alignment vertical="center"/>
      <protection/>
    </xf>
    <xf numFmtId="0" fontId="9" fillId="0" borderId="19" xfId="0" applyFont="1" applyBorder="1" applyAlignment="1" applyProtection="1">
      <alignment vertical="center"/>
      <protection/>
    </xf>
    <xf numFmtId="4" fontId="5" fillId="0" borderId="0" xfId="0" applyNumberFormat="1" applyFont="1" applyBorder="1" applyAlignment="1" applyProtection="1">
      <alignment vertical="center"/>
      <protection/>
    </xf>
    <xf numFmtId="0" fontId="2" fillId="0" borderId="14" xfId="0" applyFont="1" applyBorder="1" applyAlignment="1" applyProtection="1">
      <alignment vertical="center"/>
      <protection/>
    </xf>
    <xf numFmtId="0" fontId="4" fillId="0" borderId="14" xfId="0" applyFont="1" applyBorder="1" applyAlignment="1" applyProtection="1">
      <alignment vertical="center"/>
      <protection/>
    </xf>
    <xf numFmtId="0" fontId="0" fillId="0" borderId="0" xfId="0" applyFont="1" applyBorder="1" applyAlignment="1" applyProtection="1">
      <alignment horizontal="left" vertical="center"/>
      <protection/>
    </xf>
    <xf numFmtId="0" fontId="4" fillId="0" borderId="0" xfId="0" applyFont="1" applyFill="1" applyBorder="1" applyAlignment="1" applyProtection="1" quotePrefix="1">
      <alignment horizontal="left" vertical="center"/>
      <protection/>
    </xf>
    <xf numFmtId="3" fontId="0" fillId="0" borderId="25"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4" fillId="0" borderId="0" xfId="0" applyFont="1" applyFill="1" applyBorder="1" applyAlignment="1" applyProtection="1" quotePrefix="1">
      <alignment vertical="center"/>
      <protection/>
    </xf>
    <xf numFmtId="0" fontId="4" fillId="0" borderId="0" xfId="0" applyFont="1" applyFill="1" applyBorder="1" applyAlignment="1" applyProtection="1">
      <alignment horizontal="right" vertical="center"/>
      <protection/>
    </xf>
    <xf numFmtId="3" fontId="0" fillId="0" borderId="16" xfId="0" applyNumberFormat="1" applyFont="1" applyFill="1" applyBorder="1" applyAlignment="1" applyProtection="1">
      <alignment vertical="center"/>
      <protection/>
    </xf>
    <xf numFmtId="3" fontId="0" fillId="0" borderId="27" xfId="0" applyNumberFormat="1" applyFont="1" applyFill="1" applyBorder="1" applyAlignment="1" applyProtection="1">
      <alignment vertical="center"/>
      <protection/>
    </xf>
    <xf numFmtId="3" fontId="0" fillId="0" borderId="18" xfId="0" applyNumberFormat="1" applyFont="1" applyFill="1" applyBorder="1" applyAlignment="1" applyProtection="1">
      <alignment vertical="center"/>
      <protection/>
    </xf>
    <xf numFmtId="3" fontId="17" fillId="0" borderId="28" xfId="0" applyNumberFormat="1"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5" fillId="0" borderId="28" xfId="0" applyFont="1" applyFill="1" applyBorder="1" applyAlignment="1" applyProtection="1">
      <alignment vertical="center"/>
      <protection/>
    </xf>
    <xf numFmtId="3" fontId="0" fillId="0" borderId="14"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quotePrefix="1">
      <alignment horizontal="right" vertical="center"/>
      <protection/>
    </xf>
    <xf numFmtId="3" fontId="5"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center" vertical="center"/>
      <protection/>
    </xf>
    <xf numFmtId="0" fontId="12" fillId="0" borderId="21"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3" fontId="16" fillId="0" borderId="0" xfId="0" applyNumberFormat="1" applyFont="1" applyFill="1" applyBorder="1" applyAlignment="1" applyProtection="1">
      <alignment horizontal="left" vertical="center"/>
      <protection/>
    </xf>
    <xf numFmtId="0" fontId="5" fillId="0" borderId="19" xfId="0" applyFont="1" applyFill="1" applyBorder="1" applyAlignment="1" applyProtection="1">
      <alignment vertical="center"/>
      <protection/>
    </xf>
    <xf numFmtId="0" fontId="12" fillId="0" borderId="29" xfId="0" applyFont="1" applyFill="1" applyBorder="1" applyAlignment="1" applyProtection="1">
      <alignment vertical="center"/>
      <protection/>
    </xf>
    <xf numFmtId="4" fontId="18" fillId="0" borderId="30" xfId="0" applyNumberFormat="1" applyFont="1" applyFill="1" applyBorder="1" applyAlignment="1" applyProtection="1">
      <alignment vertical="center"/>
      <protection/>
    </xf>
    <xf numFmtId="0" fontId="18" fillId="0" borderId="30" xfId="0" applyFont="1" applyFill="1" applyBorder="1" applyAlignment="1" applyProtection="1">
      <alignment vertical="center"/>
      <protection/>
    </xf>
    <xf numFmtId="0" fontId="5" fillId="0" borderId="31" xfId="0" applyFont="1" applyFill="1" applyBorder="1" applyAlignment="1" applyProtection="1">
      <alignment vertical="center"/>
      <protection/>
    </xf>
    <xf numFmtId="3" fontId="0" fillId="9" borderId="32" xfId="0" applyNumberFormat="1" applyFont="1" applyFill="1" applyBorder="1" applyAlignment="1" applyProtection="1">
      <alignment vertical="center"/>
      <protection locked="0"/>
    </xf>
    <xf numFmtId="0" fontId="4" fillId="0" borderId="0" xfId="0" applyFont="1" applyFill="1" applyBorder="1" applyAlignment="1" applyProtection="1">
      <alignment/>
      <protection/>
    </xf>
    <xf numFmtId="3" fontId="0" fillId="9" borderId="22" xfId="0" applyNumberFormat="1" applyFont="1" applyFill="1" applyBorder="1" applyAlignment="1" applyProtection="1">
      <alignment vertical="center"/>
      <protection locked="0"/>
    </xf>
    <xf numFmtId="3" fontId="0" fillId="0" borderId="27" xfId="0" applyNumberFormat="1" applyFont="1" applyFill="1" applyBorder="1" applyAlignment="1" applyProtection="1">
      <alignment horizontal="right" vertical="center"/>
      <protection/>
    </xf>
    <xf numFmtId="3" fontId="0" fillId="0" borderId="32"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12" fillId="0" borderId="33" xfId="0" applyFont="1" applyFill="1" applyBorder="1" applyAlignment="1" applyProtection="1">
      <alignment horizontal="left" vertical="center"/>
      <protection/>
    </xf>
    <xf numFmtId="0" fontId="5" fillId="0" borderId="34" xfId="0" applyFont="1" applyBorder="1" applyAlignment="1" applyProtection="1">
      <alignment vertical="center"/>
      <protection/>
    </xf>
    <xf numFmtId="3" fontId="12" fillId="0" borderId="34" xfId="0" applyNumberFormat="1" applyFont="1" applyFill="1" applyBorder="1" applyAlignment="1" applyProtection="1">
      <alignment horizontal="right" vertical="center"/>
      <protection/>
    </xf>
    <xf numFmtId="0" fontId="5" fillId="0" borderId="35" xfId="0" applyFont="1" applyBorder="1" applyAlignment="1" applyProtection="1">
      <alignment vertical="center"/>
      <protection/>
    </xf>
    <xf numFmtId="0" fontId="13" fillId="0" borderId="0" xfId="0" applyFont="1" applyFill="1" applyBorder="1" applyAlignment="1" applyProtection="1" quotePrefix="1">
      <alignment horizontal="left" vertical="center"/>
      <protection/>
    </xf>
    <xf numFmtId="0" fontId="12" fillId="0" borderId="21"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3" fontId="12" fillId="0" borderId="0" xfId="0" applyNumberFormat="1" applyFont="1" applyFill="1" applyBorder="1" applyAlignment="1" applyProtection="1">
      <alignment horizontal="right" vertical="center"/>
      <protection/>
    </xf>
    <xf numFmtId="3" fontId="0" fillId="0" borderId="36"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2" fillId="0" borderId="27" xfId="0" applyFont="1" applyFill="1" applyBorder="1" applyAlignment="1" applyProtection="1">
      <alignment horizontal="left" vertical="center"/>
      <protection/>
    </xf>
    <xf numFmtId="0" fontId="20"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3" fontId="0" fillId="0" borderId="26" xfId="0" applyNumberFormat="1" applyFont="1" applyFill="1" applyBorder="1" applyAlignment="1" applyProtection="1">
      <alignment vertical="center"/>
      <protection/>
    </xf>
    <xf numFmtId="3" fontId="5" fillId="0" borderId="37" xfId="0" applyNumberFormat="1" applyFont="1" applyFill="1" applyBorder="1" applyAlignment="1" applyProtection="1">
      <alignment vertical="center"/>
      <protection/>
    </xf>
    <xf numFmtId="3" fontId="12" fillId="0" borderId="21" xfId="0" applyNumberFormat="1" applyFont="1" applyFill="1" applyBorder="1" applyAlignment="1" applyProtection="1">
      <alignment horizontal="left" vertical="center"/>
      <protection/>
    </xf>
    <xf numFmtId="0" fontId="0" fillId="0" borderId="0" xfId="0" applyFont="1" applyBorder="1" applyAlignment="1" applyProtection="1" quotePrefix="1">
      <alignment vertical="center"/>
      <protection/>
    </xf>
    <xf numFmtId="3" fontId="14" fillId="0" borderId="16" xfId="0" applyNumberFormat="1" applyFont="1" applyFill="1" applyBorder="1" applyAlignment="1" applyProtection="1">
      <alignment horizontal="center" vertical="center"/>
      <protection/>
    </xf>
    <xf numFmtId="0" fontId="13" fillId="0" borderId="14" xfId="0" applyFont="1" applyFill="1" applyBorder="1" applyAlignment="1" applyProtection="1">
      <alignment vertical="center"/>
      <protection/>
    </xf>
    <xf numFmtId="3" fontId="14" fillId="0" borderId="19" xfId="0" applyNumberFormat="1" applyFont="1" applyBorder="1" applyAlignment="1" applyProtection="1">
      <alignment horizontal="center" vertical="center"/>
      <protection/>
    </xf>
    <xf numFmtId="3" fontId="12" fillId="0" borderId="0" xfId="0" applyNumberFormat="1" applyFont="1" applyFill="1" applyBorder="1" applyAlignment="1" applyProtection="1">
      <alignment vertical="center" wrapText="1"/>
      <protection/>
    </xf>
    <xf numFmtId="0" fontId="2"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4" fontId="23" fillId="0" borderId="0" xfId="0" applyNumberFormat="1" applyFont="1" applyFill="1" applyBorder="1" applyAlignment="1" applyProtection="1">
      <alignment vertical="center"/>
      <protection/>
    </xf>
    <xf numFmtId="0" fontId="4" fillId="0" borderId="0" xfId="0" applyFont="1" applyBorder="1" applyAlignment="1" applyProtection="1" quotePrefix="1">
      <alignment vertical="center"/>
      <protection/>
    </xf>
    <xf numFmtId="0" fontId="24" fillId="0" borderId="0" xfId="0" applyFont="1" applyFill="1" applyBorder="1" applyAlignment="1" applyProtection="1">
      <alignment vertical="center"/>
      <protection/>
    </xf>
    <xf numFmtId="3" fontId="25" fillId="0" borderId="19" xfId="0" applyNumberFormat="1" applyFont="1" applyBorder="1" applyAlignment="1" applyProtection="1">
      <alignment horizontal="center" vertical="center"/>
      <protection/>
    </xf>
    <xf numFmtId="3" fontId="12" fillId="0" borderId="17" xfId="0" applyNumberFormat="1" applyFont="1" applyFill="1" applyBorder="1" applyAlignment="1" applyProtection="1">
      <alignment vertical="center"/>
      <protection/>
    </xf>
    <xf numFmtId="0" fontId="4" fillId="0" borderId="25" xfId="0" applyFont="1" applyFill="1" applyBorder="1" applyAlignment="1" applyProtection="1">
      <alignment/>
      <protection/>
    </xf>
    <xf numFmtId="3" fontId="12" fillId="0" borderId="0" xfId="0" applyNumberFormat="1" applyFont="1" applyFill="1" applyBorder="1" applyAlignment="1" applyProtection="1">
      <alignment vertical="center"/>
      <protection/>
    </xf>
    <xf numFmtId="0" fontId="0" fillId="0" borderId="14"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5" fillId="0" borderId="21" xfId="0" applyFont="1" applyFill="1" applyBorder="1" applyAlignment="1" applyProtection="1">
      <alignment vertical="center"/>
      <protection/>
    </xf>
    <xf numFmtId="0" fontId="13" fillId="0" borderId="0" xfId="0" applyFont="1" applyBorder="1" applyAlignment="1" applyProtection="1">
      <alignment vertical="center"/>
      <protection/>
    </xf>
    <xf numFmtId="0" fontId="26"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3" fontId="14" fillId="0" borderId="25" xfId="0" applyNumberFormat="1"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26" fillId="0" borderId="0" xfId="0" applyFont="1" applyFill="1" applyBorder="1" applyAlignment="1" applyProtection="1" quotePrefix="1">
      <alignment horizontal="right" vertical="center"/>
      <protection/>
    </xf>
    <xf numFmtId="0" fontId="30" fillId="0" borderId="14"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13" fillId="0" borderId="0" xfId="0" applyFont="1" applyFill="1" applyBorder="1" applyAlignment="1" applyProtection="1" quotePrefix="1">
      <alignment vertical="center"/>
      <protection/>
    </xf>
    <xf numFmtId="0" fontId="6" fillId="0" borderId="0" xfId="0" applyFont="1" applyFill="1" applyBorder="1" applyAlignment="1" applyProtection="1">
      <alignment vertical="center"/>
      <protection/>
    </xf>
    <xf numFmtId="3" fontId="4" fillId="0" borderId="0" xfId="0" applyNumberFormat="1" applyFont="1" applyFill="1" applyBorder="1" applyAlignment="1" applyProtection="1">
      <alignment horizontal="right" vertical="center"/>
      <protection/>
    </xf>
    <xf numFmtId="0" fontId="26" fillId="0" borderId="0" xfId="0" applyFont="1" applyAlignment="1" applyProtection="1">
      <alignment vertical="center"/>
      <protection/>
    </xf>
    <xf numFmtId="0" fontId="79" fillId="0" borderId="0" xfId="0" applyFont="1" applyBorder="1" applyAlignment="1" applyProtection="1">
      <alignment vertical="center"/>
      <protection/>
    </xf>
    <xf numFmtId="0" fontId="6" fillId="0" borderId="0" xfId="0" applyFont="1" applyAlignment="1" applyProtection="1">
      <alignment vertical="center"/>
      <protection/>
    </xf>
    <xf numFmtId="3" fontId="5" fillId="0" borderId="0" xfId="0" applyNumberFormat="1" applyFont="1" applyFill="1" applyAlignment="1" applyProtection="1">
      <alignment vertical="center"/>
      <protection/>
    </xf>
    <xf numFmtId="3" fontId="5" fillId="0" borderId="0" xfId="0" applyNumberFormat="1" applyFont="1" applyAlignment="1" applyProtection="1">
      <alignment vertical="center"/>
      <protection/>
    </xf>
    <xf numFmtId="3" fontId="9" fillId="0" borderId="40" xfId="0" applyNumberFormat="1" applyFont="1" applyFill="1" applyBorder="1" applyAlignment="1" applyProtection="1">
      <alignment horizontal="right" vertical="center"/>
      <protection/>
    </xf>
    <xf numFmtId="0" fontId="13" fillId="36" borderId="0" xfId="0" applyFont="1" applyFill="1" applyBorder="1" applyAlignment="1" applyProtection="1" quotePrefix="1">
      <alignment vertical="center"/>
      <protection/>
    </xf>
    <xf numFmtId="0" fontId="13" fillId="36" borderId="0" xfId="0" applyFont="1" applyFill="1" applyBorder="1" applyAlignment="1" applyProtection="1">
      <alignment vertical="center"/>
      <protection/>
    </xf>
    <xf numFmtId="3" fontId="2" fillId="36" borderId="20" xfId="0" applyNumberFormat="1" applyFont="1" applyFill="1" applyBorder="1" applyAlignment="1" applyProtection="1">
      <alignment vertical="center"/>
      <protection/>
    </xf>
    <xf numFmtId="3" fontId="0" fillId="36" borderId="0" xfId="0" applyNumberFormat="1" applyFont="1" applyFill="1" applyBorder="1" applyAlignment="1" applyProtection="1">
      <alignment vertical="center"/>
      <protection/>
    </xf>
    <xf numFmtId="0" fontId="27" fillId="0" borderId="14"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3" fontId="80" fillId="0" borderId="19" xfId="0" applyNumberFormat="1" applyFont="1" applyFill="1" applyBorder="1" applyAlignment="1" applyProtection="1">
      <alignment horizontal="center"/>
      <protection/>
    </xf>
    <xf numFmtId="0" fontId="5" fillId="0" borderId="41" xfId="0" applyFont="1" applyBorder="1" applyAlignment="1" applyProtection="1">
      <alignment vertical="center"/>
      <protection/>
    </xf>
    <xf numFmtId="3" fontId="0" fillId="9" borderId="18" xfId="0" applyNumberFormat="1" applyFont="1" applyFill="1" applyBorder="1" applyAlignment="1" applyProtection="1">
      <alignment vertical="center"/>
      <protection/>
    </xf>
    <xf numFmtId="0" fontId="4" fillId="0" borderId="0" xfId="0" applyFont="1" applyFill="1" applyBorder="1" applyAlignment="1" applyProtection="1">
      <alignment horizontal="left"/>
      <protection/>
    </xf>
    <xf numFmtId="3" fontId="0" fillId="34" borderId="18" xfId="0" applyNumberFormat="1" applyFont="1" applyFill="1" applyBorder="1" applyAlignment="1" applyProtection="1">
      <alignment vertical="center"/>
      <protection/>
    </xf>
    <xf numFmtId="0" fontId="4" fillId="0" borderId="42" xfId="0" applyFont="1" applyBorder="1" applyAlignment="1" applyProtection="1">
      <alignment horizontal="right" vertical="center"/>
      <protection/>
    </xf>
    <xf numFmtId="0" fontId="5" fillId="34" borderId="43" xfId="0" applyFont="1" applyFill="1" applyBorder="1" applyAlignment="1" applyProtection="1">
      <alignment vertical="center"/>
      <protection/>
    </xf>
    <xf numFmtId="0" fontId="5" fillId="37" borderId="43" xfId="0" applyFont="1" applyFill="1" applyBorder="1" applyAlignment="1" applyProtection="1">
      <alignment vertical="center"/>
      <protection/>
    </xf>
    <xf numFmtId="0" fontId="5" fillId="9" borderId="32" xfId="0" applyFont="1" applyFill="1" applyBorder="1" applyAlignment="1" applyProtection="1">
      <alignment vertical="center"/>
      <protection/>
    </xf>
    <xf numFmtId="3" fontId="2" fillId="34" borderId="18" xfId="0" applyNumberFormat="1" applyFont="1" applyFill="1" applyBorder="1" applyAlignment="1" applyProtection="1" quotePrefix="1">
      <alignment vertical="center"/>
      <protection/>
    </xf>
    <xf numFmtId="3" fontId="2" fillId="34" borderId="18" xfId="0" applyNumberFormat="1" applyFont="1" applyFill="1" applyBorder="1" applyAlignment="1" applyProtection="1">
      <alignment vertical="center"/>
      <protection/>
    </xf>
    <xf numFmtId="4" fontId="0" fillId="34" borderId="18" xfId="0" applyNumberFormat="1" applyFont="1" applyFill="1" applyBorder="1" applyAlignment="1" applyProtection="1">
      <alignment vertical="center"/>
      <protection/>
    </xf>
    <xf numFmtId="3" fontId="0" fillId="34" borderId="15" xfId="0" applyNumberFormat="1" applyFont="1" applyFill="1" applyBorder="1" applyAlignment="1" applyProtection="1">
      <alignment vertical="center"/>
      <protection/>
    </xf>
    <xf numFmtId="4" fontId="0" fillId="34" borderId="15" xfId="0" applyNumberFormat="1" applyFont="1" applyFill="1" applyBorder="1" applyAlignment="1" applyProtection="1">
      <alignment vertical="center"/>
      <protection/>
    </xf>
    <xf numFmtId="4" fontId="0" fillId="34" borderId="20" xfId="0" applyNumberFormat="1" applyFont="1" applyFill="1" applyBorder="1" applyAlignment="1" applyProtection="1">
      <alignment vertical="center"/>
      <protection/>
    </xf>
    <xf numFmtId="3" fontId="0" fillId="34" borderId="20" xfId="0" applyNumberFormat="1" applyFont="1" applyFill="1" applyBorder="1" applyAlignment="1" applyProtection="1" quotePrefix="1">
      <alignment vertical="center"/>
      <protection/>
    </xf>
    <xf numFmtId="3" fontId="2" fillId="34" borderId="44" xfId="42" applyNumberFormat="1" applyFont="1" applyFill="1" applyBorder="1" applyAlignment="1" applyProtection="1">
      <alignment vertical="center"/>
      <protection/>
    </xf>
    <xf numFmtId="3" fontId="2" fillId="34" borderId="20" xfId="0" applyNumberFormat="1" applyFont="1" applyFill="1" applyBorder="1" applyAlignment="1" applyProtection="1">
      <alignment vertical="center"/>
      <protection/>
    </xf>
    <xf numFmtId="3" fontId="5" fillId="34" borderId="2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horizontal="center" vertical="center"/>
      <protection/>
    </xf>
    <xf numFmtId="2" fontId="0" fillId="0" borderId="18" xfId="0" applyNumberFormat="1" applyFont="1" applyFill="1" applyBorder="1" applyAlignment="1" applyProtection="1">
      <alignment horizontal="right" vertical="center"/>
      <protection/>
    </xf>
    <xf numFmtId="0" fontId="26" fillId="0" borderId="25" xfId="0" applyFont="1" applyBorder="1" applyAlignment="1" applyProtection="1">
      <alignment vertical="center"/>
      <protection/>
    </xf>
    <xf numFmtId="0" fontId="81" fillId="0" borderId="13" xfId="0" applyFont="1" applyBorder="1" applyAlignment="1" applyProtection="1">
      <alignment vertical="center"/>
      <protection/>
    </xf>
    <xf numFmtId="0" fontId="26" fillId="0" borderId="13" xfId="0" applyFont="1" applyBorder="1" applyAlignment="1" applyProtection="1">
      <alignment vertical="center"/>
      <protection/>
    </xf>
    <xf numFmtId="0" fontId="81" fillId="0" borderId="0" xfId="0" applyFont="1" applyBorder="1" applyAlignment="1" applyProtection="1">
      <alignment vertical="center" wrapText="1"/>
      <protection/>
    </xf>
    <xf numFmtId="3" fontId="4" fillId="34" borderId="16" xfId="0" applyNumberFormat="1" applyFont="1" applyFill="1" applyBorder="1" applyAlignment="1" applyProtection="1">
      <alignment vertical="center"/>
      <protection/>
    </xf>
    <xf numFmtId="3" fontId="80" fillId="0" borderId="0" xfId="0" applyNumberFormat="1" applyFont="1" applyFill="1" applyBorder="1" applyAlignment="1" applyProtection="1">
      <alignment horizontal="left"/>
      <protection/>
    </xf>
    <xf numFmtId="3" fontId="19" fillId="0" borderId="14" xfId="0" applyNumberFormat="1" applyFont="1" applyBorder="1" applyAlignment="1" applyProtection="1">
      <alignment/>
      <protection/>
    </xf>
    <xf numFmtId="3" fontId="19" fillId="0" borderId="0" xfId="0" applyNumberFormat="1" applyFont="1" applyBorder="1" applyAlignment="1" applyProtection="1">
      <alignment/>
      <protection/>
    </xf>
    <xf numFmtId="0" fontId="13" fillId="0" borderId="14" xfId="0" applyFont="1" applyBorder="1" applyAlignment="1" applyProtection="1">
      <alignment vertical="center"/>
      <protection/>
    </xf>
    <xf numFmtId="0" fontId="5" fillId="0" borderId="0" xfId="0" applyFont="1" applyBorder="1" applyAlignment="1" applyProtection="1" quotePrefix="1">
      <alignment horizontal="center" vertical="center"/>
      <protection/>
    </xf>
    <xf numFmtId="3" fontId="5" fillId="0" borderId="19" xfId="0" applyNumberFormat="1" applyFont="1" applyBorder="1" applyAlignment="1" applyProtection="1">
      <alignment vertical="center"/>
      <protection/>
    </xf>
    <xf numFmtId="3" fontId="5" fillId="36" borderId="0" xfId="0" applyNumberFormat="1" applyFont="1" applyFill="1" applyBorder="1" applyAlignment="1" applyProtection="1">
      <alignment vertical="center"/>
      <protection/>
    </xf>
    <xf numFmtId="0" fontId="6" fillId="0" borderId="0" xfId="0" applyFont="1" applyBorder="1" applyAlignment="1" applyProtection="1">
      <alignment vertical="center"/>
      <protection/>
    </xf>
    <xf numFmtId="0" fontId="4" fillId="0" borderId="27" xfId="0" applyFont="1" applyBorder="1" applyAlignment="1" applyProtection="1">
      <alignment vertical="center"/>
      <protection/>
    </xf>
    <xf numFmtId="0" fontId="81" fillId="0" borderId="14" xfId="0" applyFont="1" applyBorder="1" applyAlignment="1" applyProtection="1">
      <alignment vertical="center" wrapText="1"/>
      <protection/>
    </xf>
    <xf numFmtId="0" fontId="82" fillId="0" borderId="0" xfId="0" applyFont="1" applyBorder="1" applyAlignment="1" applyProtection="1">
      <alignment horizontal="center" vertical="center" wrapText="1"/>
      <protection/>
    </xf>
    <xf numFmtId="3" fontId="0" fillId="9" borderId="27" xfId="0" applyNumberFormat="1" applyFont="1" applyFill="1" applyBorder="1" applyAlignment="1" applyProtection="1">
      <alignment horizontal="right" vertical="center"/>
      <protection locked="0"/>
    </xf>
    <xf numFmtId="3" fontId="0" fillId="9" borderId="18" xfId="0" applyNumberFormat="1" applyFont="1" applyFill="1" applyBorder="1" applyAlignment="1" applyProtection="1">
      <alignment horizontal="right" vertical="center"/>
      <protection locked="0"/>
    </xf>
    <xf numFmtId="3" fontId="0" fillId="9" borderId="27" xfId="0" applyNumberFormat="1" applyFont="1" applyFill="1" applyBorder="1" applyAlignment="1" applyProtection="1">
      <alignment vertical="center"/>
      <protection locked="0"/>
    </xf>
    <xf numFmtId="0" fontId="83" fillId="0" borderId="0"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0" fillId="33" borderId="45" xfId="0" applyFill="1" applyBorder="1" applyAlignment="1" applyProtection="1">
      <alignment vertical="center"/>
      <protection/>
    </xf>
    <xf numFmtId="0" fontId="7" fillId="34" borderId="11" xfId="0" applyFont="1" applyFill="1" applyBorder="1" applyAlignment="1" applyProtection="1">
      <alignment horizontal="center"/>
      <protection/>
    </xf>
    <xf numFmtId="0" fontId="7" fillId="34" borderId="12" xfId="0" applyFont="1" applyFill="1" applyBorder="1" applyAlignment="1" applyProtection="1">
      <alignment horizontal="center"/>
      <protection/>
    </xf>
    <xf numFmtId="0" fontId="7" fillId="34" borderId="46" xfId="0" applyFont="1" applyFill="1" applyBorder="1" applyAlignment="1" applyProtection="1">
      <alignment horizontal="center"/>
      <protection/>
    </xf>
    <xf numFmtId="0" fontId="8" fillId="34" borderId="42" xfId="0" applyFont="1" applyFill="1" applyBorder="1" applyAlignment="1" applyProtection="1">
      <alignment horizontal="center"/>
      <protection/>
    </xf>
    <xf numFmtId="0" fontId="8" fillId="34" borderId="43" xfId="0" applyFont="1" applyFill="1" applyBorder="1" applyAlignment="1" applyProtection="1">
      <alignment horizontal="center"/>
      <protection/>
    </xf>
    <xf numFmtId="0" fontId="8" fillId="34" borderId="32" xfId="0" applyFont="1" applyFill="1" applyBorder="1" applyAlignment="1" applyProtection="1">
      <alignment horizontal="center"/>
      <protection/>
    </xf>
    <xf numFmtId="0" fontId="13" fillId="0" borderId="14"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14" fillId="0" borderId="14"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84" fillId="38" borderId="47" xfId="0" applyFont="1" applyFill="1" applyBorder="1" applyAlignment="1" applyProtection="1">
      <alignment horizontal="center" vertical="center"/>
      <protection/>
    </xf>
    <xf numFmtId="0" fontId="84" fillId="38" borderId="48" xfId="0" applyFont="1" applyFill="1" applyBorder="1" applyAlignment="1" applyProtection="1">
      <alignment horizontal="center" vertical="center"/>
      <protection/>
    </xf>
    <xf numFmtId="0" fontId="84" fillId="38" borderId="49" xfId="0" applyFont="1" applyFill="1" applyBorder="1" applyAlignment="1" applyProtection="1">
      <alignment horizontal="center" vertical="center"/>
      <protection/>
    </xf>
    <xf numFmtId="0" fontId="12" fillId="35" borderId="50" xfId="0" applyFont="1" applyFill="1" applyBorder="1" applyAlignment="1" applyProtection="1">
      <alignment horizontal="center" vertical="center"/>
      <protection/>
    </xf>
    <xf numFmtId="0" fontId="12" fillId="35" borderId="51" xfId="0" applyFont="1" applyFill="1" applyBorder="1" applyAlignment="1" applyProtection="1">
      <alignment horizontal="center" vertical="center"/>
      <protection/>
    </xf>
    <xf numFmtId="0" fontId="12" fillId="35" borderId="33" xfId="0" applyFont="1" applyFill="1" applyBorder="1" applyAlignment="1" applyProtection="1">
      <alignment horizontal="center" vertical="center" wrapText="1"/>
      <protection/>
    </xf>
    <xf numFmtId="0" fontId="0" fillId="0" borderId="34" xfId="0" applyBorder="1" applyAlignment="1">
      <alignment/>
    </xf>
    <xf numFmtId="0" fontId="0" fillId="0" borderId="35" xfId="0" applyBorder="1" applyAlignment="1">
      <alignment/>
    </xf>
    <xf numFmtId="0" fontId="0" fillId="0" borderId="21" xfId="0" applyBorder="1" applyAlignment="1">
      <alignment/>
    </xf>
    <xf numFmtId="0" fontId="0" fillId="0" borderId="0" xfId="0" applyAlignment="1">
      <alignment/>
    </xf>
    <xf numFmtId="0" fontId="0" fillId="0" borderId="17" xfId="0" applyBorder="1" applyAlignment="1">
      <alignment/>
    </xf>
    <xf numFmtId="0" fontId="0" fillId="0" borderId="52" xfId="0" applyBorder="1" applyAlignment="1">
      <alignment/>
    </xf>
    <xf numFmtId="0" fontId="0" fillId="0" borderId="38" xfId="0" applyBorder="1" applyAlignment="1">
      <alignment/>
    </xf>
    <xf numFmtId="0" fontId="0" fillId="0" borderId="39" xfId="0" applyBorder="1" applyAlignment="1">
      <alignment/>
    </xf>
    <xf numFmtId="3" fontId="12" fillId="0" borderId="21"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38" xfId="0" applyBorder="1" applyAlignment="1" applyProtection="1">
      <alignment vertical="center" wrapText="1"/>
      <protection/>
    </xf>
    <xf numFmtId="0" fontId="38" fillId="0" borderId="14" xfId="0" applyFont="1" applyBorder="1" applyAlignment="1" applyProtection="1">
      <alignment horizontal="center" vertical="center"/>
      <protection/>
    </xf>
    <xf numFmtId="0" fontId="38" fillId="0" borderId="0" xfId="0" applyFont="1" applyBorder="1" applyAlignment="1" applyProtection="1">
      <alignment horizontal="center" vertical="center"/>
      <protection/>
    </xf>
    <xf numFmtId="0" fontId="9" fillId="0" borderId="14" xfId="0" applyFont="1" applyBorder="1" applyAlignment="1" applyProtection="1">
      <alignment horizontal="center"/>
      <protection/>
    </xf>
    <xf numFmtId="0" fontId="9" fillId="0" borderId="0" xfId="0" applyFont="1" applyBorder="1" applyAlignment="1" applyProtection="1">
      <alignment horizontal="center"/>
      <protection/>
    </xf>
    <xf numFmtId="0" fontId="12" fillId="35" borderId="53" xfId="0" applyFont="1" applyFill="1" applyBorder="1" applyAlignment="1" applyProtection="1">
      <alignment horizontal="center" vertical="center"/>
      <protection/>
    </xf>
    <xf numFmtId="0" fontId="12" fillId="35" borderId="13" xfId="0" applyFont="1" applyFill="1" applyBorder="1" applyAlignment="1" applyProtection="1">
      <alignment horizontal="center" vertical="center"/>
      <protection/>
    </xf>
    <xf numFmtId="0" fontId="12" fillId="35" borderId="54" xfId="0" applyFont="1" applyFill="1" applyBorder="1" applyAlignment="1" applyProtection="1">
      <alignment horizontal="center" vertical="center"/>
      <protection/>
    </xf>
    <xf numFmtId="0" fontId="85" fillId="0" borderId="55" xfId="0" applyFont="1" applyBorder="1" applyAlignment="1" applyProtection="1" quotePrefix="1">
      <alignment horizontal="center"/>
      <protection/>
    </xf>
    <xf numFmtId="0" fontId="85" fillId="0" borderId="56" xfId="0" applyFont="1" applyBorder="1" applyAlignment="1" applyProtection="1">
      <alignment horizontal="center"/>
      <protection/>
    </xf>
    <xf numFmtId="0" fontId="85" fillId="0" borderId="57" xfId="0" applyFont="1" applyBorder="1" applyAlignment="1" applyProtection="1">
      <alignment horizontal="center"/>
      <protection/>
    </xf>
    <xf numFmtId="3" fontId="12" fillId="0" borderId="0" xfId="0" applyNumberFormat="1"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
  <sheetViews>
    <sheetView tabSelected="1" workbookViewId="0" topLeftCell="A1">
      <selection activeCell="E1" sqref="E1"/>
    </sheetView>
  </sheetViews>
  <sheetFormatPr defaultColWidth="9.140625" defaultRowHeight="12.75"/>
  <cols>
    <col min="1" max="1" width="13.7109375" style="6" customWidth="1"/>
    <col min="2" max="4" width="13.57421875" style="6" customWidth="1"/>
    <col min="5" max="5" width="14.7109375" style="6" customWidth="1"/>
    <col min="6" max="6" width="1.7109375" style="6" customWidth="1"/>
    <col min="7" max="7" width="3.00390625" style="134" customWidth="1"/>
    <col min="8" max="8" width="46.8515625" style="13" customWidth="1"/>
    <col min="9" max="9" width="12.421875" style="135" customWidth="1"/>
    <col min="10" max="10" width="13.28125" style="136" customWidth="1"/>
    <col min="11" max="11" width="9.140625" style="6" customWidth="1"/>
    <col min="12" max="12" width="21.57421875" style="6" customWidth="1"/>
    <col min="13" max="13" width="16.57421875" style="6" customWidth="1"/>
    <col min="14" max="14" width="16.421875" style="6" bestFit="1" customWidth="1"/>
    <col min="15" max="15" width="11.8515625" style="6" customWidth="1"/>
    <col min="16" max="16384" width="9.140625" style="6" customWidth="1"/>
  </cols>
  <sheetData>
    <row r="1" spans="1:15" ht="15.75" customHeight="1">
      <c r="A1" s="1" t="s">
        <v>0</v>
      </c>
      <c r="B1" s="185"/>
      <c r="C1" s="186"/>
      <c r="D1" s="2"/>
      <c r="E1" s="3"/>
      <c r="F1" s="4"/>
      <c r="G1" s="5"/>
      <c r="H1" s="187" t="s">
        <v>107</v>
      </c>
      <c r="I1" s="188"/>
      <c r="J1" s="189"/>
      <c r="L1" s="7" t="s">
        <v>143</v>
      </c>
      <c r="M1" s="8"/>
      <c r="N1" s="8"/>
      <c r="O1" s="8"/>
    </row>
    <row r="2" spans="1:17" ht="13.5" customHeight="1">
      <c r="A2" s="190"/>
      <c r="B2" s="191"/>
      <c r="C2" s="191"/>
      <c r="D2" s="191"/>
      <c r="E2" s="192"/>
      <c r="F2" s="9"/>
      <c r="G2" s="10" t="s">
        <v>1</v>
      </c>
      <c r="H2" s="11" t="s">
        <v>108</v>
      </c>
      <c r="I2" s="12" t="s">
        <v>2</v>
      </c>
      <c r="J2" s="35">
        <f>IF(E13&gt;0,MAX(E13,0),"")</f>
        <v>0</v>
      </c>
      <c r="N2" s="13"/>
      <c r="O2" s="14"/>
      <c r="P2" s="14"/>
      <c r="Q2" s="14"/>
    </row>
    <row r="3" spans="1:18" ht="12.75" customHeight="1">
      <c r="A3" s="193" t="s">
        <v>136</v>
      </c>
      <c r="B3" s="194"/>
      <c r="C3" s="194"/>
      <c r="D3" s="194"/>
      <c r="E3" s="194"/>
      <c r="F3" s="22"/>
      <c r="G3" s="10" t="s">
        <v>4</v>
      </c>
      <c r="H3" s="11" t="s">
        <v>115</v>
      </c>
      <c r="I3" s="12" t="s">
        <v>2</v>
      </c>
      <c r="J3" s="156">
        <f>E20</f>
        <v>0</v>
      </c>
      <c r="L3" s="20"/>
      <c r="M3" s="8"/>
      <c r="N3" s="21"/>
      <c r="O3" s="21"/>
      <c r="P3" s="21"/>
      <c r="Q3" s="21"/>
      <c r="R3" s="8"/>
    </row>
    <row r="4" spans="1:17" ht="13.5" customHeight="1">
      <c r="A4" s="23" t="s">
        <v>137</v>
      </c>
      <c r="B4" s="16"/>
      <c r="C4" s="17"/>
      <c r="D4" s="18" t="s">
        <v>7</v>
      </c>
      <c r="E4" s="43"/>
      <c r="F4" s="9"/>
      <c r="G4" s="10" t="s">
        <v>5</v>
      </c>
      <c r="H4" s="11" t="s">
        <v>116</v>
      </c>
      <c r="I4" s="12" t="s">
        <v>6</v>
      </c>
      <c r="J4" s="157" t="e">
        <f>IF(E13&gt;0,ROUND((J2/J3),2),"")</f>
        <v>#DIV/0!</v>
      </c>
      <c r="L4" s="8"/>
      <c r="N4" s="14"/>
      <c r="O4" s="13"/>
      <c r="P4" s="13"/>
      <c r="Q4" s="13"/>
    </row>
    <row r="5" spans="1:11" ht="12" customHeight="1" thickBot="1">
      <c r="A5" s="23" t="s">
        <v>138</v>
      </c>
      <c r="B5" s="16"/>
      <c r="C5" s="17"/>
      <c r="D5" s="18" t="s">
        <v>7</v>
      </c>
      <c r="E5" s="43"/>
      <c r="F5" s="9"/>
      <c r="G5" s="10" t="s">
        <v>8</v>
      </c>
      <c r="H5" s="11" t="s">
        <v>131</v>
      </c>
      <c r="I5" s="24" t="s">
        <v>9</v>
      </c>
      <c r="J5" s="157" t="e">
        <f>IF(E13&gt;0,MAX(I6,I6+I7),"")</f>
        <v>#DIV/0!</v>
      </c>
      <c r="K5" s="8"/>
    </row>
    <row r="6" spans="1:15" ht="12" customHeight="1" thickBot="1" thickTop="1">
      <c r="A6" s="52" t="s">
        <v>139</v>
      </c>
      <c r="B6" s="8"/>
      <c r="C6" s="8"/>
      <c r="D6" s="18" t="s">
        <v>7</v>
      </c>
      <c r="E6" s="43"/>
      <c r="F6" s="29"/>
      <c r="G6" s="26"/>
      <c r="H6" s="11" t="s">
        <v>117</v>
      </c>
      <c r="I6" s="164">
        <v>0</v>
      </c>
      <c r="J6" s="27"/>
      <c r="K6" s="28"/>
      <c r="L6" s="201" t="s">
        <v>10</v>
      </c>
      <c r="M6" s="201"/>
      <c r="N6" s="201"/>
      <c r="O6" s="202"/>
    </row>
    <row r="7" spans="1:15" ht="12" customHeight="1" thickTop="1">
      <c r="A7" s="23" t="s">
        <v>98</v>
      </c>
      <c r="B7" s="11"/>
      <c r="C7" s="23"/>
      <c r="D7" s="18" t="s">
        <v>7</v>
      </c>
      <c r="E7" s="43"/>
      <c r="F7" s="9"/>
      <c r="G7" s="26"/>
      <c r="H7" s="11" t="s">
        <v>118</v>
      </c>
      <c r="I7" s="30" t="e">
        <f>IF(E13&gt;0,MAX(0,(ROUND((9100-(J4+I6))-I8,2))),"")</f>
        <v>#DIV/0!</v>
      </c>
      <c r="J7" s="31"/>
      <c r="K7" s="41"/>
      <c r="L7" s="203"/>
      <c r="M7" s="204"/>
      <c r="N7" s="204"/>
      <c r="O7" s="205"/>
    </row>
    <row r="8" spans="1:15" ht="12" customHeight="1">
      <c r="A8" s="23" t="s">
        <v>99</v>
      </c>
      <c r="B8" s="11"/>
      <c r="C8" s="23"/>
      <c r="D8" s="18" t="s">
        <v>7</v>
      </c>
      <c r="E8" s="43"/>
      <c r="F8" s="9"/>
      <c r="G8" s="26"/>
      <c r="H8" s="11" t="s">
        <v>11</v>
      </c>
      <c r="I8" s="32"/>
      <c r="J8" s="19"/>
      <c r="K8" s="41"/>
      <c r="L8" s="206"/>
      <c r="M8" s="207"/>
      <c r="N8" s="207"/>
      <c r="O8" s="208"/>
    </row>
    <row r="9" spans="1:15" ht="12" customHeight="1">
      <c r="A9" s="23" t="s">
        <v>100</v>
      </c>
      <c r="B9" s="11"/>
      <c r="C9" s="23"/>
      <c r="D9" s="18" t="s">
        <v>7</v>
      </c>
      <c r="E9" s="43"/>
      <c r="F9" s="9"/>
      <c r="G9" s="10" t="s">
        <v>12</v>
      </c>
      <c r="H9" s="11" t="s">
        <v>119</v>
      </c>
      <c r="I9" s="33"/>
      <c r="J9" s="158" t="e">
        <f>IF(E13&gt;0,J4+J5,"")</f>
        <v>#DIV/0!</v>
      </c>
      <c r="L9" s="206"/>
      <c r="M9" s="207"/>
      <c r="N9" s="207"/>
      <c r="O9" s="208"/>
    </row>
    <row r="10" spans="1:15" ht="12" customHeight="1">
      <c r="A10" s="23" t="s">
        <v>140</v>
      </c>
      <c r="B10" s="11"/>
      <c r="C10" s="11"/>
      <c r="D10" s="34" t="s">
        <v>14</v>
      </c>
      <c r="E10" s="43"/>
      <c r="F10" s="9"/>
      <c r="G10" s="10" t="s">
        <v>13</v>
      </c>
      <c r="H10" s="11" t="s">
        <v>120</v>
      </c>
      <c r="I10" s="12" t="s">
        <v>2</v>
      </c>
      <c r="J10" s="159">
        <f>E27</f>
        <v>0</v>
      </c>
      <c r="L10" s="206"/>
      <c r="M10" s="207"/>
      <c r="N10" s="207"/>
      <c r="O10" s="208"/>
    </row>
    <row r="11" spans="1:15" ht="13.5" customHeight="1">
      <c r="A11" s="23" t="s">
        <v>148</v>
      </c>
      <c r="B11" s="145"/>
      <c r="C11" s="8"/>
      <c r="D11" s="34" t="s">
        <v>14</v>
      </c>
      <c r="E11" s="43"/>
      <c r="F11" s="9"/>
      <c r="G11" s="10" t="s">
        <v>15</v>
      </c>
      <c r="H11" s="11" t="s">
        <v>121</v>
      </c>
      <c r="I11" s="12" t="s">
        <v>16</v>
      </c>
      <c r="J11" s="35" t="e">
        <f>IF(E13&gt;0,I12+I13,0)</f>
        <v>#DIV/0!</v>
      </c>
      <c r="L11" s="206"/>
      <c r="M11" s="207"/>
      <c r="N11" s="207"/>
      <c r="O11" s="208"/>
    </row>
    <row r="12" spans="1:15" ht="12" customHeight="1">
      <c r="A12" s="52" t="s">
        <v>101</v>
      </c>
      <c r="B12" s="8"/>
      <c r="C12" s="8"/>
      <c r="D12" s="38" t="s">
        <v>14</v>
      </c>
      <c r="E12" s="43"/>
      <c r="F12" s="9"/>
      <c r="G12" s="36" t="s">
        <v>17</v>
      </c>
      <c r="H12" s="11" t="s">
        <v>82</v>
      </c>
      <c r="I12" s="148" t="e">
        <f>IF(E13&gt;0,ROUND((J9*J10),0))</f>
        <v>#DIV/0!</v>
      </c>
      <c r="J12" s="175"/>
      <c r="L12" s="206"/>
      <c r="M12" s="207"/>
      <c r="N12" s="207"/>
      <c r="O12" s="208"/>
    </row>
    <row r="13" spans="1:15" ht="12" customHeight="1" thickBot="1">
      <c r="A13" s="173" t="s">
        <v>97</v>
      </c>
      <c r="B13" s="8"/>
      <c r="C13" s="8"/>
      <c r="D13" s="174" t="s">
        <v>3</v>
      </c>
      <c r="E13" s="154">
        <f>IF(E7&gt;0,E4+E5+E6+E7+E8+E9-E10-E11-E12,"")</f>
      </c>
      <c r="F13" s="9"/>
      <c r="G13" s="36" t="s">
        <v>20</v>
      </c>
      <c r="H13" s="11" t="s">
        <v>132</v>
      </c>
      <c r="I13" s="148" t="e">
        <f>ROUND((IF(AND(E13&gt;0,D32&gt;0,(J9*J10)&lt;E13),E13-I12,0)),0)</f>
        <v>#DIV/0!</v>
      </c>
      <c r="J13" s="175"/>
      <c r="L13" s="209"/>
      <c r="M13" s="210"/>
      <c r="N13" s="210"/>
      <c r="O13" s="211"/>
    </row>
    <row r="14" spans="5:15" ht="12" customHeight="1" thickTop="1">
      <c r="E14" s="8"/>
      <c r="F14" s="9"/>
      <c r="G14" s="10" t="s">
        <v>18</v>
      </c>
      <c r="H14" s="11" t="s">
        <v>124</v>
      </c>
      <c r="I14" s="12" t="s">
        <v>16</v>
      </c>
      <c r="J14" s="35">
        <f>IF(E13&gt;0,I15+I16+I17+I18+I19+I20,"")</f>
        <v>0</v>
      </c>
      <c r="L14" s="40"/>
      <c r="M14" s="8"/>
      <c r="N14" s="8"/>
      <c r="O14" s="41"/>
    </row>
    <row r="15" spans="1:15" ht="12" customHeight="1">
      <c r="A15" s="195" t="s">
        <v>141</v>
      </c>
      <c r="B15" s="196"/>
      <c r="C15" s="196"/>
      <c r="D15" s="196"/>
      <c r="E15" s="196"/>
      <c r="F15" s="9"/>
      <c r="G15" s="36" t="s">
        <v>17</v>
      </c>
      <c r="H15" s="11" t="s">
        <v>19</v>
      </c>
      <c r="I15" s="146"/>
      <c r="J15" s="39"/>
      <c r="L15" s="44" t="s">
        <v>22</v>
      </c>
      <c r="M15" s="45">
        <f>J46</f>
      </c>
      <c r="N15" s="8"/>
      <c r="O15" s="41"/>
    </row>
    <row r="16" spans="1:15" ht="13.5" customHeight="1">
      <c r="A16" s="197"/>
      <c r="B16" s="196"/>
      <c r="C16" s="196"/>
      <c r="D16" s="196"/>
      <c r="E16" s="196"/>
      <c r="F16" s="9"/>
      <c r="G16" s="36" t="s">
        <v>20</v>
      </c>
      <c r="H16" s="11" t="s">
        <v>21</v>
      </c>
      <c r="I16" s="43"/>
      <c r="J16" s="39"/>
      <c r="L16" s="44" t="s">
        <v>25</v>
      </c>
      <c r="M16" s="47">
        <f>I37</f>
        <v>0</v>
      </c>
      <c r="N16" s="8"/>
      <c r="O16" s="41"/>
    </row>
    <row r="17" spans="1:15" ht="13.5" customHeight="1">
      <c r="A17" s="23"/>
      <c r="B17" s="11"/>
      <c r="C17" s="11"/>
      <c r="D17" s="42"/>
      <c r="E17" s="8"/>
      <c r="F17" s="9"/>
      <c r="G17" s="36" t="s">
        <v>23</v>
      </c>
      <c r="H17" s="11" t="s">
        <v>24</v>
      </c>
      <c r="I17" s="46"/>
      <c r="J17" s="39"/>
      <c r="L17" s="44" t="s">
        <v>27</v>
      </c>
      <c r="M17" s="48">
        <f>I38</f>
        <v>0</v>
      </c>
      <c r="N17" s="8"/>
      <c r="O17" s="41"/>
    </row>
    <row r="18" spans="1:15" ht="13.5" customHeight="1">
      <c r="A18" s="217" t="s">
        <v>93</v>
      </c>
      <c r="B18" s="218"/>
      <c r="C18" s="218"/>
      <c r="D18" s="218"/>
      <c r="E18" s="218"/>
      <c r="F18" s="8"/>
      <c r="G18" s="36" t="s">
        <v>26</v>
      </c>
      <c r="H18" s="11" t="s">
        <v>133</v>
      </c>
      <c r="I18" s="46"/>
      <c r="J18" s="39" t="s">
        <v>9</v>
      </c>
      <c r="L18" s="44"/>
      <c r="M18" s="50">
        <f>SUM(M15:M17)</f>
        <v>0</v>
      </c>
      <c r="N18" s="8"/>
      <c r="O18" s="41"/>
    </row>
    <row r="19" spans="1:15" ht="12.75">
      <c r="A19" s="219" t="s">
        <v>28</v>
      </c>
      <c r="B19" s="220"/>
      <c r="C19" s="220"/>
      <c r="D19" s="220"/>
      <c r="E19" s="8"/>
      <c r="F19" s="16"/>
      <c r="G19" s="36" t="s">
        <v>29</v>
      </c>
      <c r="H19" s="11" t="s">
        <v>144</v>
      </c>
      <c r="I19" s="43"/>
      <c r="J19" s="49"/>
      <c r="K19" s="8"/>
      <c r="L19" s="44"/>
      <c r="M19" s="8"/>
      <c r="N19" s="8"/>
      <c r="O19" s="41"/>
    </row>
    <row r="20" spans="1:15" s="13" customFormat="1" ht="13.5" customHeight="1">
      <c r="A20" s="51" t="s">
        <v>135</v>
      </c>
      <c r="B20" s="26"/>
      <c r="C20" s="52"/>
      <c r="D20" s="9"/>
      <c r="E20" s="153">
        <f>ROUND(((B25+C25+D25)/3),0)</f>
        <v>0</v>
      </c>
      <c r="F20" s="9"/>
      <c r="G20" s="36" t="s">
        <v>94</v>
      </c>
      <c r="H20" s="11" t="s">
        <v>95</v>
      </c>
      <c r="I20" s="43"/>
      <c r="J20" s="49"/>
      <c r="L20" s="44" t="s">
        <v>32</v>
      </c>
      <c r="M20" s="45">
        <f>I42</f>
        <v>0</v>
      </c>
      <c r="N20" s="8"/>
      <c r="O20" s="41"/>
    </row>
    <row r="21" spans="1:15" s="13" customFormat="1" ht="12" customHeight="1">
      <c r="A21" s="17"/>
      <c r="B21" s="56">
        <v>2010</v>
      </c>
      <c r="C21" s="57">
        <v>2011</v>
      </c>
      <c r="D21" s="56">
        <v>2012</v>
      </c>
      <c r="E21" s="58"/>
      <c r="F21" s="53"/>
      <c r="G21" s="54" t="s">
        <v>30</v>
      </c>
      <c r="H21" s="11" t="s">
        <v>122</v>
      </c>
      <c r="I21" s="55"/>
      <c r="J21" s="35" t="e">
        <f>IF(E13&gt;0,J11+J14,"")</f>
        <v>#DIV/0!</v>
      </c>
      <c r="L21" s="44" t="s">
        <v>34</v>
      </c>
      <c r="M21" s="47">
        <f>I40</f>
        <v>0</v>
      </c>
      <c r="N21" s="8"/>
      <c r="O21" s="41"/>
    </row>
    <row r="22" spans="1:15" s="13" customFormat="1" ht="12.75" customHeight="1">
      <c r="A22" s="23" t="s">
        <v>33</v>
      </c>
      <c r="B22" s="181"/>
      <c r="C22" s="182"/>
      <c r="D22" s="80"/>
      <c r="E22" s="184" t="s">
        <v>109</v>
      </c>
      <c r="F22" s="16"/>
      <c r="G22" s="59" t="s">
        <v>31</v>
      </c>
      <c r="H22" s="11" t="s">
        <v>123</v>
      </c>
      <c r="I22" s="33"/>
      <c r="J22" s="35">
        <f>IF(E13&gt;0,SUM(I23:I26),"")</f>
        <v>0</v>
      </c>
      <c r="L22" s="44" t="s">
        <v>36</v>
      </c>
      <c r="M22" s="47">
        <f>I41</f>
        <v>0</v>
      </c>
      <c r="N22" s="8"/>
      <c r="O22" s="41"/>
    </row>
    <row r="23" spans="1:15" s="13" customFormat="1" ht="12" customHeight="1">
      <c r="A23" s="17" t="s">
        <v>35</v>
      </c>
      <c r="B23" s="62">
        <f>IF(D7&gt;0,ROUND((0.4*B22),0),"")</f>
        <v>0</v>
      </c>
      <c r="C23" s="62">
        <f>ROUND((0.4*C22),0)</f>
        <v>0</v>
      </c>
      <c r="D23" s="63">
        <f>ROUND((0.4*D22),0)</f>
        <v>0</v>
      </c>
      <c r="E23" s="184" t="s">
        <v>110</v>
      </c>
      <c r="F23" s="16"/>
      <c r="G23" s="60" t="s">
        <v>17</v>
      </c>
      <c r="H23" s="11" t="s">
        <v>129</v>
      </c>
      <c r="I23" s="43"/>
      <c r="J23" s="61"/>
      <c r="L23" s="44" t="s">
        <v>38</v>
      </c>
      <c r="M23" s="48">
        <f>I43</f>
        <v>0</v>
      </c>
      <c r="N23" s="8"/>
      <c r="O23" s="41"/>
    </row>
    <row r="24" spans="1:15" s="13" customFormat="1" ht="12" customHeight="1">
      <c r="A24" s="65" t="s">
        <v>37</v>
      </c>
      <c r="B24" s="183"/>
      <c r="C24" s="43"/>
      <c r="D24" s="80"/>
      <c r="E24" s="184" t="s">
        <v>111</v>
      </c>
      <c r="F24" s="16"/>
      <c r="G24" s="60" t="s">
        <v>20</v>
      </c>
      <c r="H24" s="11" t="s">
        <v>128</v>
      </c>
      <c r="I24" s="35">
        <f>IF(E20=E27,"",E34)</f>
      </c>
      <c r="J24" s="64"/>
      <c r="L24" s="44"/>
      <c r="M24" s="69" t="s">
        <v>9</v>
      </c>
      <c r="N24" s="8"/>
      <c r="O24" s="41"/>
    </row>
    <row r="25" spans="1:15" s="13" customFormat="1" ht="12" customHeight="1">
      <c r="A25" s="67" t="s">
        <v>39</v>
      </c>
      <c r="B25" s="68">
        <f>B23+B24</f>
        <v>0</v>
      </c>
      <c r="C25" s="68">
        <f>C23+C24</f>
        <v>0</v>
      </c>
      <c r="D25" s="68">
        <f>D23+D24</f>
        <v>0</v>
      </c>
      <c r="E25" s="184" t="s">
        <v>112</v>
      </c>
      <c r="F25" s="16"/>
      <c r="G25" s="60" t="s">
        <v>23</v>
      </c>
      <c r="H25" s="11" t="s">
        <v>130</v>
      </c>
      <c r="I25" s="43"/>
      <c r="J25" s="66"/>
      <c r="L25" s="71" t="s">
        <v>41</v>
      </c>
      <c r="M25" s="50">
        <f>M18+M20+M21+M22+M23</f>
        <v>0</v>
      </c>
      <c r="N25" s="14"/>
      <c r="O25" s="72"/>
    </row>
    <row r="26" spans="1:15" s="13" customFormat="1" ht="12" customHeight="1">
      <c r="A26" s="37"/>
      <c r="B26" s="16"/>
      <c r="C26" s="70"/>
      <c r="D26" s="16"/>
      <c r="E26" s="16"/>
      <c r="F26" s="16"/>
      <c r="G26" s="60" t="s">
        <v>26</v>
      </c>
      <c r="H26" s="11" t="s">
        <v>125</v>
      </c>
      <c r="I26" s="43">
        <v>0</v>
      </c>
      <c r="J26" s="66"/>
      <c r="L26" s="71"/>
      <c r="M26" s="14"/>
      <c r="N26" s="14"/>
      <c r="O26" s="72"/>
    </row>
    <row r="27" spans="1:15" s="13" customFormat="1" ht="12" customHeight="1" thickBot="1">
      <c r="A27" s="15" t="s">
        <v>134</v>
      </c>
      <c r="B27" s="16"/>
      <c r="C27" s="17"/>
      <c r="D27" s="16"/>
      <c r="E27" s="153">
        <f>IF(D31&gt;0,ROUND(((B32+C32+D32)/3),0),0)</f>
        <v>0</v>
      </c>
      <c r="F27" s="16"/>
      <c r="G27" s="54" t="s">
        <v>40</v>
      </c>
      <c r="H27" s="11" t="s">
        <v>126</v>
      </c>
      <c r="I27" s="33"/>
      <c r="J27" s="35" t="e">
        <f>IF(E13&gt;0,MAX((J21+J22),0),"")</f>
        <v>#DIV/0!</v>
      </c>
      <c r="L27" s="76" t="s">
        <v>44</v>
      </c>
      <c r="M27" s="77" t="e">
        <f>ROUND((ROUND(($M$25/$E$44),8))*$E$43,0)</f>
        <v>#DIV/0!</v>
      </c>
      <c r="N27" s="78" t="s">
        <v>45</v>
      </c>
      <c r="O27" s="79"/>
    </row>
    <row r="28" spans="1:15" s="13" customFormat="1" ht="12" customHeight="1" thickBot="1">
      <c r="A28" s="17"/>
      <c r="B28" s="56">
        <v>2011</v>
      </c>
      <c r="C28" s="57">
        <v>2012</v>
      </c>
      <c r="D28" s="56">
        <v>2013</v>
      </c>
      <c r="E28" s="74"/>
      <c r="F28" s="73"/>
      <c r="G28" s="54" t="s">
        <v>42</v>
      </c>
      <c r="H28" s="11" t="s">
        <v>43</v>
      </c>
      <c r="I28" s="33"/>
      <c r="J28" s="35">
        <f>I29+I30</f>
        <v>0</v>
      </c>
      <c r="L28" s="221" t="s">
        <v>47</v>
      </c>
      <c r="M28" s="222"/>
      <c r="N28" s="222"/>
      <c r="O28" s="223"/>
    </row>
    <row r="29" spans="1:15" s="13" customFormat="1" ht="12" customHeight="1" thickTop="1">
      <c r="A29" s="23" t="s">
        <v>33</v>
      </c>
      <c r="B29" s="62">
        <f aca="true" t="shared" si="0" ref="B29:C32">C22</f>
        <v>0</v>
      </c>
      <c r="C29" s="63">
        <f t="shared" si="0"/>
        <v>0</v>
      </c>
      <c r="D29" s="80"/>
      <c r="E29" s="184" t="s">
        <v>113</v>
      </c>
      <c r="F29" s="16"/>
      <c r="G29" s="60" t="s">
        <v>17</v>
      </c>
      <c r="H29" s="147" t="s">
        <v>127</v>
      </c>
      <c r="I29" s="43"/>
      <c r="J29" s="75"/>
      <c r="L29" s="86">
        <f>IF($M$25&gt;0,IF(($M$18)&gt;($J$32-$M$27),"You have overlevied by:",0),"")</f>
      </c>
      <c r="M29" s="87"/>
      <c r="N29" s="88">
        <f>IF($M$25&gt;0,IF(($M$18)&gt;($J$32-$M$27),(($J$32-($M$18+$M$27))*-1),0),"")</f>
      </c>
      <c r="O29" s="89"/>
    </row>
    <row r="30" spans="1:15" s="13" customFormat="1" ht="12" customHeight="1" thickBot="1">
      <c r="A30" s="17" t="s">
        <v>35</v>
      </c>
      <c r="B30" s="83">
        <f t="shared" si="0"/>
        <v>0</v>
      </c>
      <c r="C30" s="63">
        <f t="shared" si="0"/>
        <v>0</v>
      </c>
      <c r="D30" s="84">
        <f>ROUND((0.4*D29),0)</f>
        <v>0</v>
      </c>
      <c r="E30" s="184" t="s">
        <v>114</v>
      </c>
      <c r="F30" s="16"/>
      <c r="G30" s="60" t="s">
        <v>20</v>
      </c>
      <c r="H30" s="81" t="s">
        <v>46</v>
      </c>
      <c r="I30" s="82"/>
      <c r="J30" s="75"/>
      <c r="K30" s="14"/>
      <c r="L30" s="91">
        <f>IF($M$25&gt;0,IF((($M$18+$M$27)&lt;$J$32)*AND(($M$18)&lt;($J$32-$M$27)),"You have underlevied by:",0),"")</f>
      </c>
      <c r="M30" s="92"/>
      <c r="N30" s="93">
        <f>IF($M$25&gt;0,IF(($J$34&lt;$J$32)*AND(($M$18)&lt;($J$32-$M$27)),($J$32-($M$18+$M$27)),0),"")</f>
      </c>
      <c r="O30" s="41"/>
    </row>
    <row r="31" spans="1:15" s="13" customFormat="1" ht="12" customHeight="1" thickBot="1">
      <c r="A31" s="65" t="s">
        <v>37</v>
      </c>
      <c r="B31" s="62">
        <f t="shared" si="0"/>
        <v>0</v>
      </c>
      <c r="C31" s="63">
        <f t="shared" si="0"/>
        <v>0</v>
      </c>
      <c r="D31" s="80"/>
      <c r="E31" s="184" t="s">
        <v>110</v>
      </c>
      <c r="F31" s="16"/>
      <c r="G31" s="85"/>
      <c r="H31" s="224" t="s">
        <v>147</v>
      </c>
      <c r="I31" s="225"/>
      <c r="J31" s="226"/>
      <c r="L31" s="91">
        <f>IF($M$25&gt;0,IF(($M$18)=($J$32-$M$27),"You have levied to your maximum.",0),"")</f>
      </c>
      <c r="M31" s="8"/>
      <c r="N31" s="8"/>
      <c r="O31" s="41"/>
    </row>
    <row r="32" spans="1:15" ht="12" customHeight="1">
      <c r="A32" s="94" t="s">
        <v>39</v>
      </c>
      <c r="B32" s="62">
        <f t="shared" si="0"/>
        <v>0</v>
      </c>
      <c r="C32" s="68">
        <f t="shared" si="0"/>
        <v>0</v>
      </c>
      <c r="D32" s="68">
        <f>D30+D31</f>
        <v>0</v>
      </c>
      <c r="E32" s="184"/>
      <c r="F32" s="16"/>
      <c r="G32" s="90" t="s">
        <v>48</v>
      </c>
      <c r="H32" s="56" t="s">
        <v>49</v>
      </c>
      <c r="I32" s="33"/>
      <c r="J32" s="160" t="e">
        <f>ROUND(IF(E13&gt;0,MAX((J27-J28),0),""),0)</f>
        <v>#DIV/0!</v>
      </c>
      <c r="K32" s="41"/>
      <c r="L32" s="40"/>
      <c r="M32" s="8"/>
      <c r="N32" s="8"/>
      <c r="O32" s="41"/>
    </row>
    <row r="33" spans="1:15" ht="12" customHeight="1">
      <c r="A33" s="171"/>
      <c r="B33" s="172"/>
      <c r="C33" s="172"/>
      <c r="D33" s="172"/>
      <c r="E33" s="172"/>
      <c r="F33" s="16"/>
      <c r="G33" s="85"/>
      <c r="H33" s="95" t="s">
        <v>50</v>
      </c>
      <c r="I33" s="170" t="e">
        <f>IF(J34&gt;J32,"EXCEEDS LIMIT !!","")</f>
        <v>#DIV/0!</v>
      </c>
      <c r="J33" s="144"/>
      <c r="L33" s="102">
        <f>IF($M$25&gt;0,IF(((($N$30&gt;0)*AND(($J$22)=0))),"All of your underlevy is eligible for carryover.",0),"")</f>
      </c>
      <c r="M33" s="8"/>
      <c r="N33" s="8"/>
      <c r="O33" s="41"/>
    </row>
    <row r="34" spans="1:15" ht="12" customHeight="1">
      <c r="A34" s="15" t="s">
        <v>54</v>
      </c>
      <c r="B34" s="97"/>
      <c r="C34" s="37"/>
      <c r="D34" s="98"/>
      <c r="E34" s="154">
        <f>IF(D31&gt;0,IF(E38&gt;0,E38,""),"")</f>
      </c>
      <c r="F34" s="9"/>
      <c r="G34" s="90" t="s">
        <v>51</v>
      </c>
      <c r="H34" s="56" t="s">
        <v>52</v>
      </c>
      <c r="I34" s="96" t="s">
        <v>53</v>
      </c>
      <c r="J34" s="161">
        <f>ROUND(IF(E13&gt;0,I36+I37+I38,""),0)</f>
        <v>0</v>
      </c>
      <c r="L34" s="40"/>
      <c r="M34" s="8"/>
      <c r="N34" s="8"/>
      <c r="O34" s="41"/>
    </row>
    <row r="35" spans="1:15" ht="12" customHeight="1">
      <c r="A35" s="17" t="s">
        <v>58</v>
      </c>
      <c r="B35" s="14"/>
      <c r="C35" s="105"/>
      <c r="D35" s="33"/>
      <c r="E35" s="148">
        <f>IF(D31&gt;0,IF(E20&gt;E27,(E20-E27),""),"")</f>
      </c>
      <c r="F35" s="103"/>
      <c r="G35" s="11"/>
      <c r="H35" s="99" t="s">
        <v>55</v>
      </c>
      <c r="I35" s="100"/>
      <c r="J35" s="101"/>
      <c r="L35" s="212">
        <f>IF($M$25&gt;0,IF((($N$30&gt;0)*AND($J$22&gt;0)*AND($N$30&gt;($J$22))),"Because you had a non-recurring exemption this year, the eligible carryover would be the underlevy amount minus (Line 10):",0),"")</f>
      </c>
      <c r="M35" s="227"/>
      <c r="N35" s="107"/>
      <c r="O35" s="41"/>
    </row>
    <row r="36" spans="1:15" ht="12" customHeight="1">
      <c r="A36" s="17"/>
      <c r="B36" s="8"/>
      <c r="C36" s="108" t="s">
        <v>61</v>
      </c>
      <c r="D36" s="109" t="s">
        <v>62</v>
      </c>
      <c r="E36" s="148">
        <f>IF(D31&gt;0,IF(E20&gt;E27,ROUND((1*E35),0),""),"")</f>
      </c>
      <c r="F36" s="103"/>
      <c r="G36" s="60" t="s">
        <v>17</v>
      </c>
      <c r="H36" s="11" t="s">
        <v>56</v>
      </c>
      <c r="I36" s="82"/>
      <c r="J36" s="104" t="s">
        <v>57</v>
      </c>
      <c r="L36" s="212"/>
      <c r="M36" s="227"/>
      <c r="N36" s="107"/>
      <c r="O36" s="72"/>
    </row>
    <row r="37" spans="1:15" ht="12" customHeight="1">
      <c r="A37" s="105" t="s">
        <v>102</v>
      </c>
      <c r="B37" s="14"/>
      <c r="C37" s="23"/>
      <c r="D37" s="110"/>
      <c r="E37" s="155">
        <f>IF(D31&gt;0,IF((E20&gt;E27),J9,""),"")</f>
      </c>
      <c r="F37" s="9"/>
      <c r="G37" s="36" t="s">
        <v>20</v>
      </c>
      <c r="H37" s="11" t="s">
        <v>59</v>
      </c>
      <c r="I37" s="43"/>
      <c r="J37" s="106" t="s">
        <v>60</v>
      </c>
      <c r="L37" s="212"/>
      <c r="M37" s="227"/>
      <c r="N37" s="107"/>
      <c r="O37" s="72"/>
    </row>
    <row r="38" spans="1:15" ht="12" customHeight="1">
      <c r="A38" s="17"/>
      <c r="B38" s="112" t="s">
        <v>65</v>
      </c>
      <c r="C38" s="17"/>
      <c r="D38" s="55"/>
      <c r="E38" s="148">
        <f>IF(D31&gt;0,IF((E20&gt;E27),ROUND((E36*E37),0),""),"")</f>
      </c>
      <c r="F38" s="9"/>
      <c r="G38" s="36" t="s">
        <v>23</v>
      </c>
      <c r="H38" s="11" t="s">
        <v>63</v>
      </c>
      <c r="I38" s="43"/>
      <c r="J38" s="106" t="s">
        <v>60</v>
      </c>
      <c r="L38" s="212"/>
      <c r="M38" s="227"/>
      <c r="N38" s="107"/>
      <c r="O38" s="114"/>
    </row>
    <row r="39" spans="1:15" ht="12" customHeight="1">
      <c r="A39" s="25"/>
      <c r="B39" s="8"/>
      <c r="C39" s="8"/>
      <c r="D39" s="8"/>
      <c r="E39" s="8"/>
      <c r="F39" s="9"/>
      <c r="G39" s="111" t="s">
        <v>64</v>
      </c>
      <c r="H39" s="11" t="s">
        <v>81</v>
      </c>
      <c r="I39" s="70"/>
      <c r="J39" s="35">
        <f>IF(E7&gt;0,I40+I41+I42+I43,"")</f>
      </c>
      <c r="L39" s="212"/>
      <c r="M39" s="227"/>
      <c r="N39" s="116">
        <f>IF($M$25&gt;0,IF(((($N$30&gt;0)*AND(($J$22+$I$13)&gt;0)*AND($N$30&gt;($J$22+$I$13)))),($N$30-($J$22+$I$13)),0),"")</f>
      </c>
      <c r="O39" s="72"/>
    </row>
    <row r="40" spans="1:15" ht="12" customHeight="1">
      <c r="A40" s="15" t="s">
        <v>91</v>
      </c>
      <c r="B40" s="8"/>
      <c r="C40" s="117"/>
      <c r="D40" s="118"/>
      <c r="E40" s="154">
        <f>IF(E7&lt;&gt;"",ROUND(E43*(ROUND((J44/E45),8)),0),"")</f>
      </c>
      <c r="F40" s="9"/>
      <c r="G40" s="36" t="s">
        <v>17</v>
      </c>
      <c r="H40" s="11" t="s">
        <v>66</v>
      </c>
      <c r="I40" s="43"/>
      <c r="J40" s="113" t="str">
        <f>IF(I40="","Entry Required","")</f>
        <v>Entry Required</v>
      </c>
      <c r="L40" s="119"/>
      <c r="M40" s="14"/>
      <c r="N40" s="14"/>
      <c r="O40" s="72"/>
    </row>
    <row r="41" spans="1:15" ht="12" customHeight="1">
      <c r="A41" s="25"/>
      <c r="B41" s="120" t="s">
        <v>92</v>
      </c>
      <c r="C41" s="37"/>
      <c r="D41" s="14"/>
      <c r="E41" s="121" t="s">
        <v>69</v>
      </c>
      <c r="F41" s="8"/>
      <c r="G41" s="36" t="s">
        <v>20</v>
      </c>
      <c r="H41" s="115" t="s">
        <v>67</v>
      </c>
      <c r="I41" s="43"/>
      <c r="J41" s="106" t="s">
        <v>60</v>
      </c>
      <c r="L41" s="212">
        <f>IF($M$25&gt;0,IF((($N$30&gt;0)*AND(($J$22)&gt;0)*AND($N$30=($J$22))),"Because your underlevy equals your non-recurring exemptions, there is no carryover.",0),"")</f>
      </c>
      <c r="M41" s="213"/>
      <c r="N41" s="116"/>
      <c r="O41" s="114"/>
    </row>
    <row r="42" spans="1:15" ht="12" customHeight="1">
      <c r="A42" s="142" t="s">
        <v>103</v>
      </c>
      <c r="B42" s="143"/>
      <c r="C42" s="143"/>
      <c r="D42" s="122" t="str">
        <f>IF((AND(E43&lt;&gt;"",E44&gt;0,E44&gt;E43)),"","         Entry Incomplete or Incorrect")</f>
        <v>         Entry Incomplete or Incorrect</v>
      </c>
      <c r="E42" s="8"/>
      <c r="F42" s="8"/>
      <c r="G42" s="36" t="s">
        <v>23</v>
      </c>
      <c r="H42" s="11" t="s">
        <v>68</v>
      </c>
      <c r="I42" s="46"/>
      <c r="J42" s="106" t="s">
        <v>60</v>
      </c>
      <c r="L42" s="214"/>
      <c r="M42" s="213"/>
      <c r="N42" s="116"/>
      <c r="O42" s="114"/>
    </row>
    <row r="43" spans="1:15" s="13" customFormat="1" ht="12" customHeight="1">
      <c r="A43" s="105" t="s">
        <v>104</v>
      </c>
      <c r="B43" s="14"/>
      <c r="C43" s="37"/>
      <c r="D43" s="124" t="s">
        <v>72</v>
      </c>
      <c r="E43" s="43"/>
      <c r="F43" s="125" t="s">
        <v>7</v>
      </c>
      <c r="G43" s="36" t="s">
        <v>26</v>
      </c>
      <c r="H43" s="11" t="s">
        <v>70</v>
      </c>
      <c r="I43" s="43"/>
      <c r="J43" s="106" t="s">
        <v>60</v>
      </c>
      <c r="L43" s="214"/>
      <c r="M43" s="213"/>
      <c r="N43" s="8"/>
      <c r="O43" s="41"/>
    </row>
    <row r="44" spans="1:15" s="13" customFormat="1" ht="12" customHeight="1">
      <c r="A44" s="105" t="s">
        <v>105</v>
      </c>
      <c r="B44" s="14"/>
      <c r="C44" s="37"/>
      <c r="D44" s="14"/>
      <c r="E44" s="43"/>
      <c r="F44" s="125" t="s">
        <v>7</v>
      </c>
      <c r="G44" s="111" t="s">
        <v>71</v>
      </c>
      <c r="H44" s="11" t="s">
        <v>87</v>
      </c>
      <c r="I44" s="123"/>
      <c r="J44" s="162">
        <f>IF(E7&gt;0,J34+J39,"")</f>
      </c>
      <c r="L44" s="214"/>
      <c r="M44" s="213"/>
      <c r="N44" s="14"/>
      <c r="O44" s="72"/>
    </row>
    <row r="45" spans="1:15" s="13" customFormat="1" ht="13.5" customHeight="1">
      <c r="A45" s="105" t="s">
        <v>106</v>
      </c>
      <c r="B45" s="14"/>
      <c r="C45" s="37"/>
      <c r="D45" s="14"/>
      <c r="E45" s="148">
        <f>IF((AND(E43&lt;&gt;"",E44&lt;&gt;"",E44&gt;E43)),E43+E44,"")</f>
      </c>
      <c r="F45" s="125" t="s">
        <v>3</v>
      </c>
      <c r="G45" s="111" t="s">
        <v>73</v>
      </c>
      <c r="H45" s="85" t="s">
        <v>88</v>
      </c>
      <c r="I45" s="14"/>
      <c r="J45" s="35">
        <f>E40</f>
      </c>
      <c r="L45" s="212">
        <f>IF($M$25&gt;0,IF((($N$30&gt;0)*AND(($J$22)&gt;0)*AND($N$30&lt;($J$22))),"Because your underlevy is less than your non-recurring exemptions, there is no carryover.",0),"")</f>
      </c>
      <c r="M45" s="213"/>
      <c r="N45" s="14"/>
      <c r="O45" s="72"/>
    </row>
    <row r="46" spans="1:15" ht="12" customHeight="1">
      <c r="A46" s="126" t="s">
        <v>75</v>
      </c>
      <c r="B46" s="8"/>
      <c r="C46" s="25"/>
      <c r="D46" s="8"/>
      <c r="E46" s="8"/>
      <c r="F46" s="8"/>
      <c r="G46" s="138" t="s">
        <v>74</v>
      </c>
      <c r="H46" s="139" t="s">
        <v>146</v>
      </c>
      <c r="I46" s="176"/>
      <c r="J46" s="140">
        <f>IF((E7&gt;0)*AND(E40&lt;&gt;""),I36-J45,"")</f>
      </c>
      <c r="L46" s="214"/>
      <c r="M46" s="213"/>
      <c r="N46" s="8"/>
      <c r="O46" s="41"/>
    </row>
    <row r="47" spans="1:15" ht="12.75" customHeight="1">
      <c r="A47" s="52" t="s">
        <v>76</v>
      </c>
      <c r="B47" s="8"/>
      <c r="C47" s="25"/>
      <c r="D47" s="8"/>
      <c r="E47" s="8"/>
      <c r="F47" s="8"/>
      <c r="G47" s="177"/>
      <c r="H47" s="139" t="s">
        <v>89</v>
      </c>
      <c r="I47" s="141"/>
      <c r="J47" s="137"/>
      <c r="L47" s="214"/>
      <c r="M47" s="213"/>
      <c r="N47" s="8"/>
      <c r="O47" s="41"/>
    </row>
    <row r="48" spans="1:15" ht="12.75" customHeight="1" thickBot="1">
      <c r="A48" s="52"/>
      <c r="B48" s="8"/>
      <c r="C48" s="8"/>
      <c r="D48" s="8"/>
      <c r="E48" s="8"/>
      <c r="F48" s="8"/>
      <c r="G48" s="129" t="s">
        <v>77</v>
      </c>
      <c r="H48" s="56" t="s">
        <v>145</v>
      </c>
      <c r="I48" s="55"/>
      <c r="J48" s="161">
        <f>IF((E7&gt;0)*AND(E40&lt;&gt;""),I37+I38+J39+J46,"")</f>
      </c>
      <c r="L48" s="215"/>
      <c r="M48" s="216"/>
      <c r="N48" s="127"/>
      <c r="O48" s="128"/>
    </row>
    <row r="49" spans="6:10" ht="11.25" customHeight="1" thickTop="1">
      <c r="F49" s="8"/>
      <c r="G49" s="130"/>
      <c r="H49" s="11" t="s">
        <v>90</v>
      </c>
      <c r="I49" s="131" t="s">
        <v>79</v>
      </c>
      <c r="J49" s="163">
        <f>IF(E44&lt;&gt;"",(J48/E44),"")</f>
      </c>
    </row>
    <row r="50" spans="1:12" s="132" customFormat="1" ht="12.75" customHeight="1" thickBot="1">
      <c r="A50" s="178"/>
      <c r="B50" s="149" t="s">
        <v>83</v>
      </c>
      <c r="C50" s="150" t="s">
        <v>84</v>
      </c>
      <c r="D50" s="151" t="s">
        <v>86</v>
      </c>
      <c r="E50" s="152" t="s">
        <v>85</v>
      </c>
      <c r="F50" s="8"/>
      <c r="G50" s="111" t="s">
        <v>78</v>
      </c>
      <c r="H50" s="11" t="s">
        <v>80</v>
      </c>
      <c r="I50" s="165"/>
      <c r="J50" s="169">
        <f>IF(E7&gt;0,I37+I40,"")</f>
      </c>
      <c r="L50" s="133" t="s">
        <v>142</v>
      </c>
    </row>
    <row r="51" spans="1:10" ht="13.5" customHeight="1" thickBot="1">
      <c r="A51" s="198" t="s">
        <v>96</v>
      </c>
      <c r="B51" s="199"/>
      <c r="C51" s="199"/>
      <c r="D51" s="199"/>
      <c r="E51" s="199"/>
      <c r="F51" s="199"/>
      <c r="G51" s="199"/>
      <c r="H51" s="199"/>
      <c r="I51" s="199"/>
      <c r="J51" s="200"/>
    </row>
    <row r="52" spans="1:10" ht="13.5" customHeight="1">
      <c r="A52" s="166"/>
      <c r="B52" s="167"/>
      <c r="C52" s="167"/>
      <c r="D52" s="167"/>
      <c r="E52" s="167"/>
      <c r="F52" s="4"/>
      <c r="G52" s="180"/>
      <c r="H52" s="180"/>
      <c r="I52" s="180"/>
      <c r="J52" s="180"/>
    </row>
    <row r="53" spans="2:6" ht="12.75">
      <c r="B53" s="180"/>
      <c r="C53" s="180"/>
      <c r="D53" s="180"/>
      <c r="E53" s="180"/>
      <c r="F53" s="180"/>
    </row>
    <row r="54" spans="1:5" ht="12.75" customHeight="1">
      <c r="A54" s="179"/>
      <c r="B54" s="168"/>
      <c r="C54" s="168"/>
      <c r="D54" s="168"/>
      <c r="E54" s="168"/>
    </row>
    <row r="55" spans="1:5" ht="12.75">
      <c r="A55" s="168"/>
      <c r="B55" s="168"/>
      <c r="C55" s="168"/>
      <c r="D55" s="168"/>
      <c r="E55" s="168"/>
    </row>
  </sheetData>
  <sheetProtection selectLockedCells="1"/>
  <mergeCells count="15">
    <mergeCell ref="L6:O6"/>
    <mergeCell ref="L7:O13"/>
    <mergeCell ref="L45:M48"/>
    <mergeCell ref="A18:E18"/>
    <mergeCell ref="A19:D19"/>
    <mergeCell ref="L28:O28"/>
    <mergeCell ref="H31:J31"/>
    <mergeCell ref="L35:M39"/>
    <mergeCell ref="L41:M44"/>
    <mergeCell ref="B1:C1"/>
    <mergeCell ref="H1:J1"/>
    <mergeCell ref="A2:E2"/>
    <mergeCell ref="A3:E3"/>
    <mergeCell ref="A15:E16"/>
    <mergeCell ref="A51:J51"/>
  </mergeCells>
  <printOptions/>
  <pageMargins left="0.25" right="0.15" top="0" bottom="0.17" header="0.17" footer="0.17"/>
  <pageSetup horizontalDpi="300" verticalDpi="300" orientation="landscape"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A. Skwarczek</dc:creator>
  <cp:keywords/>
  <dc:description/>
  <cp:lastModifiedBy>Erin K. Fath</cp:lastModifiedBy>
  <cp:lastPrinted>2012-11-28T15:39:23Z</cp:lastPrinted>
  <dcterms:created xsi:type="dcterms:W3CDTF">2011-06-08T17:57:24Z</dcterms:created>
  <dcterms:modified xsi:type="dcterms:W3CDTF">2013-02-01T17:31:35Z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Robert.Avery@dpi.wi.gov</vt:lpwstr>
  </property>
  <property fmtid="{D5CDD505-2E9C-101B-9397-08002B2CF9AE}" pid="6" name="_AuthorEmailDisplayName">
    <vt:lpwstr>Avery, Robert P.   DPI</vt:lpwstr>
  </property>
  <property fmtid="{D5CDD505-2E9C-101B-9397-08002B2CF9AE}" pid="7" name="_PreviousAdHocReviewCycleID">
    <vt:i4>-212382267</vt:i4>
  </property>
  <property fmtid="{D5CDD505-2E9C-101B-9397-08002B2CF9AE}" pid="8" name="_ReviewingToolsShownOnce">
    <vt:lpwstr/>
  </property>
</Properties>
</file>