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Apps\Prod\SA\ISFin\LIMIT\LIM1516\Internet Pre-Pops\"/>
    </mc:Choice>
  </mc:AlternateContent>
  <bookViews>
    <workbookView xWindow="5250" yWindow="-30" windowWidth="7995" windowHeight="7725" tabRatio="516"/>
  </bookViews>
  <sheets>
    <sheet name="2015-16 Rev Lim Calc" sheetId="2" r:id="rId1"/>
    <sheet name="Data" sheetId="3" r:id="rId2"/>
    <sheet name="PY Decl Enroll Exempt" sheetId="4" state="hidden" r:id="rId3"/>
    <sheet name="PY Comp Aid" sheetId="5" state="hidden" r:id="rId4"/>
  </sheets>
  <definedNames>
    <definedName name="_xlnm._FilterDatabase" localSheetId="0" hidden="1">'2015-16 Rev Lim Calc'!$A$1:$J$52</definedName>
    <definedName name="_xlnm._FilterDatabase" localSheetId="1" hidden="1">Data!$A$2:$BE$426</definedName>
    <definedName name="_xlnm._FilterDatabase" localSheetId="3" hidden="1">'PY Comp Aid'!$A$2:$U$2</definedName>
    <definedName name="_xlnm._FilterDatabase" localSheetId="2" hidden="1">'PY Decl Enroll Exempt'!$A$2:$AT$428</definedName>
    <definedName name="_xlnm.Print_Area" localSheetId="0">'2015-16 Rev Lim Calc'!$A$1:$W$53</definedName>
  </definedNames>
  <calcPr calcId="152511"/>
</workbook>
</file>

<file path=xl/calcChain.xml><?xml version="1.0" encoding="utf-8"?>
<calcChain xmlns="http://schemas.openxmlformats.org/spreadsheetml/2006/main">
  <c r="W16" i="2" l="1"/>
  <c r="I27" i="2"/>
  <c r="D428" i="3"/>
  <c r="E428" i="3"/>
  <c r="F428" i="3"/>
  <c r="G428" i="3"/>
  <c r="H428" i="3"/>
  <c r="I428" i="3"/>
  <c r="J428" i="3"/>
  <c r="K428" i="3"/>
  <c r="L428" i="3"/>
  <c r="M428" i="3"/>
  <c r="N428" i="3"/>
  <c r="O428" i="3"/>
  <c r="P428" i="3"/>
  <c r="Q428" i="3"/>
  <c r="R428" i="3"/>
  <c r="S428" i="3"/>
  <c r="T428" i="3"/>
  <c r="U428" i="3"/>
  <c r="V428" i="3"/>
  <c r="W428" i="3"/>
  <c r="X428" i="3"/>
  <c r="Y428" i="3"/>
  <c r="Z428" i="3"/>
  <c r="AA428" i="3"/>
  <c r="AB428" i="3"/>
  <c r="AC428" i="3"/>
  <c r="AD428" i="3"/>
  <c r="AE428" i="3"/>
  <c r="AF428" i="3"/>
  <c r="AG428" i="3"/>
  <c r="AH428" i="3"/>
  <c r="AI428" i="3"/>
  <c r="AJ428" i="3"/>
  <c r="AK428" i="3"/>
  <c r="AL428" i="3"/>
  <c r="AM428" i="3"/>
  <c r="AN428" i="3"/>
  <c r="AO428" i="3"/>
  <c r="AP428" i="3"/>
  <c r="AQ428" i="3"/>
  <c r="AR428" i="3"/>
  <c r="AS428" i="3"/>
  <c r="AT428" i="3"/>
  <c r="AU428" i="3"/>
  <c r="AV428" i="3"/>
  <c r="AW428" i="3"/>
  <c r="AX428" i="3"/>
  <c r="AY428" i="3"/>
  <c r="AZ428" i="3"/>
  <c r="BA428" i="3"/>
  <c r="BB428" i="3"/>
  <c r="BC428" i="3"/>
  <c r="BD428" i="3"/>
  <c r="BE428" i="3"/>
  <c r="BF428" i="3"/>
  <c r="BG428" i="3"/>
  <c r="BH428" i="3"/>
  <c r="BI428" i="3"/>
  <c r="BJ428" i="3"/>
  <c r="BK428" i="3"/>
  <c r="BL428" i="3"/>
  <c r="BM428" i="3"/>
  <c r="BN428" i="3"/>
  <c r="BO428" i="3"/>
  <c r="BP428" i="3"/>
  <c r="BQ428" i="3"/>
  <c r="BR428" i="3"/>
  <c r="C428" i="3"/>
  <c r="R40" i="2"/>
  <c r="H34" i="2"/>
  <c r="W23" i="2"/>
  <c r="V38" i="2"/>
  <c r="V37" i="2"/>
  <c r="V31" i="2"/>
  <c r="V30" i="2"/>
  <c r="V29" i="2"/>
  <c r="V28" i="2"/>
  <c r="V27" i="2"/>
  <c r="W18" i="2"/>
  <c r="W17" i="2"/>
  <c r="M23" i="2"/>
  <c r="I46" i="2" s="1"/>
  <c r="M22" i="2"/>
  <c r="I44" i="2" s="1"/>
  <c r="M21" i="2"/>
  <c r="I43" i="2" s="1"/>
  <c r="M20" i="2"/>
  <c r="I45" i="2" s="1"/>
  <c r="M18" i="2"/>
  <c r="I41" i="2" s="1"/>
  <c r="M17" i="2"/>
  <c r="I40" i="2" s="1"/>
  <c r="M16" i="2"/>
  <c r="I8" i="2"/>
  <c r="I33" i="2"/>
  <c r="I32" i="2"/>
  <c r="I29" i="2"/>
  <c r="I28" i="2"/>
  <c r="I26" i="2"/>
  <c r="I25" i="2"/>
  <c r="I22" i="2"/>
  <c r="I19" i="2"/>
  <c r="I18" i="2"/>
  <c r="I17" i="2"/>
  <c r="I16" i="2"/>
  <c r="I15" i="2"/>
  <c r="F45" i="2"/>
  <c r="F44" i="2"/>
  <c r="D30" i="2"/>
  <c r="D28" i="2"/>
  <c r="D23" i="2"/>
  <c r="D21" i="2"/>
  <c r="C23" i="2"/>
  <c r="C21" i="2"/>
  <c r="B23" i="2"/>
  <c r="B21" i="2"/>
  <c r="F11" i="2"/>
  <c r="F10" i="2"/>
  <c r="F9" i="2"/>
  <c r="F8" i="2"/>
  <c r="F7" i="2"/>
  <c r="F6" i="2"/>
  <c r="F5" i="2"/>
  <c r="F4" i="2"/>
  <c r="AG430" i="3" l="1"/>
  <c r="W36" i="2"/>
  <c r="W15" i="2" s="1"/>
  <c r="W26" i="2"/>
  <c r="W14" i="2" s="1"/>
  <c r="W20" i="2" l="1"/>
  <c r="I24" i="2" s="1"/>
  <c r="M25" i="2"/>
  <c r="C27" i="2"/>
  <c r="B27" i="2"/>
  <c r="J43" i="2"/>
  <c r="C30" i="2"/>
  <c r="B30" i="2"/>
  <c r="D29" i="2"/>
  <c r="D22" i="2"/>
  <c r="C22" i="2"/>
  <c r="B22" i="2"/>
  <c r="B24" i="2" s="1"/>
  <c r="AO4" i="4"/>
  <c r="AO5" i="4"/>
  <c r="AO6" i="4"/>
  <c r="AO7" i="4"/>
  <c r="AO8" i="4"/>
  <c r="AO9" i="4"/>
  <c r="AO10" i="4"/>
  <c r="AO11" i="4"/>
  <c r="AO12" i="4"/>
  <c r="AO13" i="4"/>
  <c r="AO14" i="4"/>
  <c r="AO15" i="4"/>
  <c r="AO16" i="4"/>
  <c r="AO17" i="4"/>
  <c r="AO18" i="4"/>
  <c r="AO19" i="4"/>
  <c r="AO20" i="4"/>
  <c r="AO21" i="4"/>
  <c r="AO22" i="4"/>
  <c r="AO23" i="4"/>
  <c r="AO24" i="4"/>
  <c r="AO25" i="4"/>
  <c r="AO26" i="4"/>
  <c r="AO27" i="4"/>
  <c r="AO28" i="4"/>
  <c r="AO29" i="4"/>
  <c r="AO30" i="4"/>
  <c r="AO31" i="4"/>
  <c r="AO32" i="4"/>
  <c r="AO33" i="4"/>
  <c r="AO34" i="4"/>
  <c r="AO35" i="4"/>
  <c r="AO36" i="4"/>
  <c r="AO37" i="4"/>
  <c r="AO38" i="4"/>
  <c r="AO39" i="4"/>
  <c r="AO40" i="4"/>
  <c r="AO41" i="4"/>
  <c r="AO42" i="4"/>
  <c r="AO43" i="4"/>
  <c r="AO44" i="4"/>
  <c r="AO45" i="4"/>
  <c r="AO46" i="4"/>
  <c r="AO47" i="4"/>
  <c r="AO48" i="4"/>
  <c r="AO49" i="4"/>
  <c r="AO50" i="4"/>
  <c r="AO51" i="4"/>
  <c r="AO52" i="4"/>
  <c r="AO53" i="4"/>
  <c r="AO54" i="4"/>
  <c r="AO55" i="4"/>
  <c r="AO56" i="4"/>
  <c r="AO57" i="4"/>
  <c r="AO58" i="4"/>
  <c r="AO59" i="4"/>
  <c r="AO60" i="4"/>
  <c r="AO61" i="4"/>
  <c r="AO62" i="4"/>
  <c r="AO63" i="4"/>
  <c r="AO64" i="4"/>
  <c r="AO65" i="4"/>
  <c r="AO66" i="4"/>
  <c r="AO67" i="4"/>
  <c r="AO68" i="4"/>
  <c r="AO69" i="4"/>
  <c r="AO70" i="4"/>
  <c r="AO71" i="4"/>
  <c r="AO72" i="4"/>
  <c r="AO73" i="4"/>
  <c r="AO74" i="4"/>
  <c r="AO75" i="4"/>
  <c r="AO76" i="4"/>
  <c r="AO77" i="4"/>
  <c r="AO78" i="4"/>
  <c r="AO79" i="4"/>
  <c r="AO80" i="4"/>
  <c r="AO81" i="4"/>
  <c r="AO82" i="4"/>
  <c r="AO83" i="4"/>
  <c r="AO84" i="4"/>
  <c r="AO85" i="4"/>
  <c r="AO86" i="4"/>
  <c r="AO87" i="4"/>
  <c r="AO88" i="4"/>
  <c r="AO89" i="4"/>
  <c r="AO90" i="4"/>
  <c r="AO91" i="4"/>
  <c r="AO92" i="4"/>
  <c r="AO93" i="4"/>
  <c r="AO94" i="4"/>
  <c r="AO95" i="4"/>
  <c r="AO96" i="4"/>
  <c r="AO97" i="4"/>
  <c r="AO98" i="4"/>
  <c r="AO99" i="4"/>
  <c r="AO100" i="4"/>
  <c r="AO101" i="4"/>
  <c r="AO102" i="4"/>
  <c r="AO103" i="4"/>
  <c r="AO104" i="4"/>
  <c r="AO105" i="4"/>
  <c r="AO106" i="4"/>
  <c r="AO107" i="4"/>
  <c r="AO108" i="4"/>
  <c r="AO109" i="4"/>
  <c r="AO110" i="4"/>
  <c r="AO111" i="4"/>
  <c r="AO112" i="4"/>
  <c r="AO113" i="4"/>
  <c r="AO114" i="4"/>
  <c r="AO115" i="4"/>
  <c r="AO116" i="4"/>
  <c r="AO117" i="4"/>
  <c r="AO118" i="4"/>
  <c r="AO119" i="4"/>
  <c r="AO120" i="4"/>
  <c r="AO121" i="4"/>
  <c r="AO122" i="4"/>
  <c r="AO123" i="4"/>
  <c r="AO124" i="4"/>
  <c r="AO125" i="4"/>
  <c r="AO126" i="4"/>
  <c r="AO127" i="4"/>
  <c r="AO128" i="4"/>
  <c r="AO129" i="4"/>
  <c r="AO130" i="4"/>
  <c r="AO131" i="4"/>
  <c r="AO132" i="4"/>
  <c r="AO133" i="4"/>
  <c r="AO134" i="4"/>
  <c r="AO135" i="4"/>
  <c r="AO136" i="4"/>
  <c r="AO137" i="4"/>
  <c r="AO138" i="4"/>
  <c r="AO139" i="4"/>
  <c r="AO140" i="4"/>
  <c r="AO141" i="4"/>
  <c r="AO142" i="4"/>
  <c r="AO143" i="4"/>
  <c r="AO144" i="4"/>
  <c r="AO145" i="4"/>
  <c r="AO146" i="4"/>
  <c r="AO147" i="4"/>
  <c r="AO148" i="4"/>
  <c r="AO149" i="4"/>
  <c r="AO150" i="4"/>
  <c r="AO151" i="4"/>
  <c r="AO152" i="4"/>
  <c r="AO153" i="4"/>
  <c r="AO154" i="4"/>
  <c r="AO155" i="4"/>
  <c r="AO156" i="4"/>
  <c r="AO157" i="4"/>
  <c r="AO158" i="4"/>
  <c r="AO159" i="4"/>
  <c r="AO160" i="4"/>
  <c r="AO161" i="4"/>
  <c r="AO162" i="4"/>
  <c r="AO163" i="4"/>
  <c r="AO164" i="4"/>
  <c r="AO165" i="4"/>
  <c r="AO166" i="4"/>
  <c r="AO167" i="4"/>
  <c r="AO168" i="4"/>
  <c r="AO169" i="4"/>
  <c r="AO170" i="4"/>
  <c r="AO171" i="4"/>
  <c r="AO172" i="4"/>
  <c r="AO173" i="4"/>
  <c r="AO174" i="4"/>
  <c r="AO175" i="4"/>
  <c r="AO176" i="4"/>
  <c r="AO177" i="4"/>
  <c r="AO178" i="4"/>
  <c r="AO179" i="4"/>
  <c r="AO180" i="4"/>
  <c r="AO181" i="4"/>
  <c r="AO182" i="4"/>
  <c r="AO183" i="4"/>
  <c r="AO184" i="4"/>
  <c r="AO185" i="4"/>
  <c r="AO186" i="4"/>
  <c r="AO187" i="4"/>
  <c r="AO188" i="4"/>
  <c r="AO189" i="4"/>
  <c r="AO190" i="4"/>
  <c r="AO191" i="4"/>
  <c r="AO192" i="4"/>
  <c r="AO193" i="4"/>
  <c r="AO194" i="4"/>
  <c r="AO195" i="4"/>
  <c r="AO196" i="4"/>
  <c r="AO197" i="4"/>
  <c r="AO198" i="4"/>
  <c r="AO199" i="4"/>
  <c r="AO200" i="4"/>
  <c r="AO201" i="4"/>
  <c r="AO202" i="4"/>
  <c r="AO203" i="4"/>
  <c r="AO204" i="4"/>
  <c r="AO205" i="4"/>
  <c r="AO206" i="4"/>
  <c r="AO207" i="4"/>
  <c r="AO208" i="4"/>
  <c r="AO209" i="4"/>
  <c r="AO210" i="4"/>
  <c r="AO211" i="4"/>
  <c r="AO212" i="4"/>
  <c r="AO213" i="4"/>
  <c r="AO214" i="4"/>
  <c r="AO215" i="4"/>
  <c r="AO216" i="4"/>
  <c r="AO217" i="4"/>
  <c r="AO218" i="4"/>
  <c r="AO219" i="4"/>
  <c r="AO220" i="4"/>
  <c r="AO221" i="4"/>
  <c r="AO222" i="4"/>
  <c r="AO223" i="4"/>
  <c r="AO224" i="4"/>
  <c r="AO225" i="4"/>
  <c r="AO226" i="4"/>
  <c r="AO227" i="4"/>
  <c r="AO228" i="4"/>
  <c r="AO229" i="4"/>
  <c r="AO230" i="4"/>
  <c r="AO231" i="4"/>
  <c r="AO232" i="4"/>
  <c r="AO233" i="4"/>
  <c r="AO234" i="4"/>
  <c r="AO235" i="4"/>
  <c r="AO236" i="4"/>
  <c r="AO237" i="4"/>
  <c r="AO238" i="4"/>
  <c r="AO239" i="4"/>
  <c r="AO240" i="4"/>
  <c r="AO241" i="4"/>
  <c r="AO242" i="4"/>
  <c r="AO243" i="4"/>
  <c r="AO244" i="4"/>
  <c r="AO245" i="4"/>
  <c r="AO246" i="4"/>
  <c r="AO247" i="4"/>
  <c r="AO248" i="4"/>
  <c r="AO249" i="4"/>
  <c r="AO250" i="4"/>
  <c r="AO251" i="4"/>
  <c r="AO252" i="4"/>
  <c r="AO253" i="4"/>
  <c r="AO254" i="4"/>
  <c r="AO255" i="4"/>
  <c r="AO256" i="4"/>
  <c r="AO257" i="4"/>
  <c r="AO258" i="4"/>
  <c r="AO259" i="4"/>
  <c r="AO260" i="4"/>
  <c r="AO261" i="4"/>
  <c r="AO262" i="4"/>
  <c r="AO263" i="4"/>
  <c r="AO264" i="4"/>
  <c r="AO265" i="4"/>
  <c r="AO266" i="4"/>
  <c r="AO267" i="4"/>
  <c r="AO268" i="4"/>
  <c r="AO269" i="4"/>
  <c r="AO270" i="4"/>
  <c r="AO271" i="4"/>
  <c r="AO272" i="4"/>
  <c r="AO273" i="4"/>
  <c r="AO274" i="4"/>
  <c r="AO275" i="4"/>
  <c r="AO276" i="4"/>
  <c r="AO277" i="4"/>
  <c r="AO278" i="4"/>
  <c r="AO279" i="4"/>
  <c r="AO280" i="4"/>
  <c r="AO281" i="4"/>
  <c r="AO282" i="4"/>
  <c r="AO283" i="4"/>
  <c r="AO284" i="4"/>
  <c r="AO285" i="4"/>
  <c r="AO286" i="4"/>
  <c r="AO287" i="4"/>
  <c r="AO288" i="4"/>
  <c r="AO289" i="4"/>
  <c r="AO290" i="4"/>
  <c r="AO291" i="4"/>
  <c r="AO292" i="4"/>
  <c r="AO293" i="4"/>
  <c r="AO294" i="4"/>
  <c r="AO295" i="4"/>
  <c r="AO296" i="4"/>
  <c r="AO297" i="4"/>
  <c r="AO298" i="4"/>
  <c r="AO299" i="4"/>
  <c r="AO300" i="4"/>
  <c r="AO301" i="4"/>
  <c r="AO302" i="4"/>
  <c r="AO303" i="4"/>
  <c r="AO304" i="4"/>
  <c r="AO305" i="4"/>
  <c r="AO306" i="4"/>
  <c r="AO307" i="4"/>
  <c r="AO308" i="4"/>
  <c r="AO309" i="4"/>
  <c r="AO310" i="4"/>
  <c r="AO311" i="4"/>
  <c r="AO312" i="4"/>
  <c r="AO313" i="4"/>
  <c r="AO314" i="4"/>
  <c r="AO315" i="4"/>
  <c r="AO316" i="4"/>
  <c r="AO317" i="4"/>
  <c r="AO318" i="4"/>
  <c r="AO319" i="4"/>
  <c r="AO320" i="4"/>
  <c r="AO321" i="4"/>
  <c r="AO322" i="4"/>
  <c r="AO323" i="4"/>
  <c r="AO324" i="4"/>
  <c r="AO325" i="4"/>
  <c r="AO326" i="4"/>
  <c r="AO327" i="4"/>
  <c r="AO328" i="4"/>
  <c r="AO329" i="4"/>
  <c r="AO330" i="4"/>
  <c r="AO331" i="4"/>
  <c r="AO332" i="4"/>
  <c r="AO333" i="4"/>
  <c r="AO334" i="4"/>
  <c r="AO335" i="4"/>
  <c r="AO336" i="4"/>
  <c r="AO337" i="4"/>
  <c r="AO338" i="4"/>
  <c r="AO339" i="4"/>
  <c r="AO340" i="4"/>
  <c r="AO341" i="4"/>
  <c r="AO342" i="4"/>
  <c r="AO343" i="4"/>
  <c r="AO344" i="4"/>
  <c r="AO345" i="4"/>
  <c r="AO346" i="4"/>
  <c r="AO347" i="4"/>
  <c r="AO348" i="4"/>
  <c r="AO349" i="4"/>
  <c r="AO350" i="4"/>
  <c r="AO351" i="4"/>
  <c r="AO352" i="4"/>
  <c r="AO353" i="4"/>
  <c r="AO354" i="4"/>
  <c r="AO355" i="4"/>
  <c r="AO356" i="4"/>
  <c r="AO357" i="4"/>
  <c r="AO358" i="4"/>
  <c r="AO359" i="4"/>
  <c r="AO360" i="4"/>
  <c r="AO361" i="4"/>
  <c r="AO362" i="4"/>
  <c r="AO363" i="4"/>
  <c r="AO364" i="4"/>
  <c r="AO365" i="4"/>
  <c r="AO366" i="4"/>
  <c r="AO367" i="4"/>
  <c r="AO368" i="4"/>
  <c r="AO369" i="4"/>
  <c r="AO370" i="4"/>
  <c r="AO371" i="4"/>
  <c r="AO372" i="4"/>
  <c r="AO373" i="4"/>
  <c r="AO374" i="4"/>
  <c r="AO375" i="4"/>
  <c r="AO376" i="4"/>
  <c r="AO377" i="4"/>
  <c r="AO378" i="4"/>
  <c r="AO379" i="4"/>
  <c r="AO380" i="4"/>
  <c r="AO381" i="4"/>
  <c r="AO382" i="4"/>
  <c r="AO383" i="4"/>
  <c r="AO384" i="4"/>
  <c r="AO385" i="4"/>
  <c r="AO386" i="4"/>
  <c r="AO387" i="4"/>
  <c r="AO388" i="4"/>
  <c r="AO389" i="4"/>
  <c r="AO390" i="4"/>
  <c r="AO391" i="4"/>
  <c r="AO392" i="4"/>
  <c r="AO393" i="4"/>
  <c r="AO394" i="4"/>
  <c r="AO395" i="4"/>
  <c r="AO396" i="4"/>
  <c r="AO397" i="4"/>
  <c r="AO398" i="4"/>
  <c r="AO399" i="4"/>
  <c r="AO400" i="4"/>
  <c r="AO401" i="4"/>
  <c r="AO402" i="4"/>
  <c r="AO403" i="4"/>
  <c r="AO404" i="4"/>
  <c r="AO405" i="4"/>
  <c r="AO406" i="4"/>
  <c r="AO407" i="4"/>
  <c r="AO408" i="4"/>
  <c r="AO409" i="4"/>
  <c r="AO410" i="4"/>
  <c r="AO411" i="4"/>
  <c r="AO412" i="4"/>
  <c r="AO413" i="4"/>
  <c r="AO414" i="4"/>
  <c r="AO415" i="4"/>
  <c r="AO416" i="4"/>
  <c r="AO417" i="4"/>
  <c r="AO418" i="4"/>
  <c r="AO419" i="4"/>
  <c r="AO420" i="4"/>
  <c r="AO421" i="4"/>
  <c r="AO422" i="4"/>
  <c r="AO423" i="4"/>
  <c r="AO424" i="4"/>
  <c r="AO425" i="4"/>
  <c r="AO426" i="4"/>
  <c r="AO3" i="4"/>
  <c r="AG4" i="4"/>
  <c r="AG5" i="4"/>
  <c r="AG6"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64" i="4"/>
  <c r="AG65" i="4"/>
  <c r="AG66" i="4"/>
  <c r="AG67" i="4"/>
  <c r="AG68" i="4"/>
  <c r="AG69" i="4"/>
  <c r="AG70" i="4"/>
  <c r="AG71" i="4"/>
  <c r="AG72" i="4"/>
  <c r="AG73" i="4"/>
  <c r="AG74" i="4"/>
  <c r="AG75" i="4"/>
  <c r="AG76" i="4"/>
  <c r="AG77" i="4"/>
  <c r="AG78" i="4"/>
  <c r="AG79" i="4"/>
  <c r="AG80" i="4"/>
  <c r="AG81" i="4"/>
  <c r="AG82" i="4"/>
  <c r="AG83" i="4"/>
  <c r="AG84" i="4"/>
  <c r="AG85" i="4"/>
  <c r="AG86" i="4"/>
  <c r="AG87" i="4"/>
  <c r="AG88" i="4"/>
  <c r="AG89" i="4"/>
  <c r="AG90" i="4"/>
  <c r="AG91" i="4"/>
  <c r="AG92" i="4"/>
  <c r="AG93" i="4"/>
  <c r="AG94" i="4"/>
  <c r="AG95"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125" i="4"/>
  <c r="AG126" i="4"/>
  <c r="AG127" i="4"/>
  <c r="AG128" i="4"/>
  <c r="AG129" i="4"/>
  <c r="AG130" i="4"/>
  <c r="AG131" i="4"/>
  <c r="AG132" i="4"/>
  <c r="AG133" i="4"/>
  <c r="AG134" i="4"/>
  <c r="AG135" i="4"/>
  <c r="AG136" i="4"/>
  <c r="AG137" i="4"/>
  <c r="AG138" i="4"/>
  <c r="AG139" i="4"/>
  <c r="AG140" i="4"/>
  <c r="AG141" i="4"/>
  <c r="AG142" i="4"/>
  <c r="AG143" i="4"/>
  <c r="AG144" i="4"/>
  <c r="AG145" i="4"/>
  <c r="AG146" i="4"/>
  <c r="AG147" i="4"/>
  <c r="AG148" i="4"/>
  <c r="AG149" i="4"/>
  <c r="AG150" i="4"/>
  <c r="AG151" i="4"/>
  <c r="AG152" i="4"/>
  <c r="AG153" i="4"/>
  <c r="AG154" i="4"/>
  <c r="AG155" i="4"/>
  <c r="AG156" i="4"/>
  <c r="AG157" i="4"/>
  <c r="AG158" i="4"/>
  <c r="AG159" i="4"/>
  <c r="AG160" i="4"/>
  <c r="AG161" i="4"/>
  <c r="AG162" i="4"/>
  <c r="AG163" i="4"/>
  <c r="AG164" i="4"/>
  <c r="AG165" i="4"/>
  <c r="AG166" i="4"/>
  <c r="AG167" i="4"/>
  <c r="AG168" i="4"/>
  <c r="AG169" i="4"/>
  <c r="AG170" i="4"/>
  <c r="AG171" i="4"/>
  <c r="AG172" i="4"/>
  <c r="AG173" i="4"/>
  <c r="AG174" i="4"/>
  <c r="AG175" i="4"/>
  <c r="AG176" i="4"/>
  <c r="AG177" i="4"/>
  <c r="AG178" i="4"/>
  <c r="AG179" i="4"/>
  <c r="AG180" i="4"/>
  <c r="AG181" i="4"/>
  <c r="AG182" i="4"/>
  <c r="AG183" i="4"/>
  <c r="AG184" i="4"/>
  <c r="AG185" i="4"/>
  <c r="AG186" i="4"/>
  <c r="AG187" i="4"/>
  <c r="AG188" i="4"/>
  <c r="AG189" i="4"/>
  <c r="AG190" i="4"/>
  <c r="AG191" i="4"/>
  <c r="AG192" i="4"/>
  <c r="AG193" i="4"/>
  <c r="AG194" i="4"/>
  <c r="AG195" i="4"/>
  <c r="AG196" i="4"/>
  <c r="AG197" i="4"/>
  <c r="AG198" i="4"/>
  <c r="AG199" i="4"/>
  <c r="AG200" i="4"/>
  <c r="AG201" i="4"/>
  <c r="AG202" i="4"/>
  <c r="AG203" i="4"/>
  <c r="AG204" i="4"/>
  <c r="AG205" i="4"/>
  <c r="AG206" i="4"/>
  <c r="AG207" i="4"/>
  <c r="AG208" i="4"/>
  <c r="AG209" i="4"/>
  <c r="AG210" i="4"/>
  <c r="AG211" i="4"/>
  <c r="AG212" i="4"/>
  <c r="AG213" i="4"/>
  <c r="AG214" i="4"/>
  <c r="AG215" i="4"/>
  <c r="AG216" i="4"/>
  <c r="AG217" i="4"/>
  <c r="AG218" i="4"/>
  <c r="AG219" i="4"/>
  <c r="AG220" i="4"/>
  <c r="AG221" i="4"/>
  <c r="AG222" i="4"/>
  <c r="AG223" i="4"/>
  <c r="AG224" i="4"/>
  <c r="AG225" i="4"/>
  <c r="AG226" i="4"/>
  <c r="AG227" i="4"/>
  <c r="AG228" i="4"/>
  <c r="AG229" i="4"/>
  <c r="AG230" i="4"/>
  <c r="AG231" i="4"/>
  <c r="AG232" i="4"/>
  <c r="AG233" i="4"/>
  <c r="AG234" i="4"/>
  <c r="AG235" i="4"/>
  <c r="AG236" i="4"/>
  <c r="AG237" i="4"/>
  <c r="AG238" i="4"/>
  <c r="AG239" i="4"/>
  <c r="AG240" i="4"/>
  <c r="AG241" i="4"/>
  <c r="AG242" i="4"/>
  <c r="AG243" i="4"/>
  <c r="AG244" i="4"/>
  <c r="AG245" i="4"/>
  <c r="AG246" i="4"/>
  <c r="AG247" i="4"/>
  <c r="AG248" i="4"/>
  <c r="AG249" i="4"/>
  <c r="AG250" i="4"/>
  <c r="AG251" i="4"/>
  <c r="AG252" i="4"/>
  <c r="AG253" i="4"/>
  <c r="AG254" i="4"/>
  <c r="AG255" i="4"/>
  <c r="AG256" i="4"/>
  <c r="AG257" i="4"/>
  <c r="AG258" i="4"/>
  <c r="AG259" i="4"/>
  <c r="AG260" i="4"/>
  <c r="AG261" i="4"/>
  <c r="AG262" i="4"/>
  <c r="AG263" i="4"/>
  <c r="AG264" i="4"/>
  <c r="AG265" i="4"/>
  <c r="AG266" i="4"/>
  <c r="AG267" i="4"/>
  <c r="AG268" i="4"/>
  <c r="AG269" i="4"/>
  <c r="AG270" i="4"/>
  <c r="AG271" i="4"/>
  <c r="AG272" i="4"/>
  <c r="AG273" i="4"/>
  <c r="AG274" i="4"/>
  <c r="AG275" i="4"/>
  <c r="AG276" i="4"/>
  <c r="AG277" i="4"/>
  <c r="AG278" i="4"/>
  <c r="AG279" i="4"/>
  <c r="AG280" i="4"/>
  <c r="AG281" i="4"/>
  <c r="AG282" i="4"/>
  <c r="AG283" i="4"/>
  <c r="AG284" i="4"/>
  <c r="AG285" i="4"/>
  <c r="AG286" i="4"/>
  <c r="AG287" i="4"/>
  <c r="AG288" i="4"/>
  <c r="AG289" i="4"/>
  <c r="AG290" i="4"/>
  <c r="AG291" i="4"/>
  <c r="AG292" i="4"/>
  <c r="AG293" i="4"/>
  <c r="AG294" i="4"/>
  <c r="AG295" i="4"/>
  <c r="AG296" i="4"/>
  <c r="AG297" i="4"/>
  <c r="AG298" i="4"/>
  <c r="AG299" i="4"/>
  <c r="AG300" i="4"/>
  <c r="AG301" i="4"/>
  <c r="AG302" i="4"/>
  <c r="AG303" i="4"/>
  <c r="AG304" i="4"/>
  <c r="AG305" i="4"/>
  <c r="AG306" i="4"/>
  <c r="AG307" i="4"/>
  <c r="AG308" i="4"/>
  <c r="AG309" i="4"/>
  <c r="AG310" i="4"/>
  <c r="AG311" i="4"/>
  <c r="AG312" i="4"/>
  <c r="AG313" i="4"/>
  <c r="AG314" i="4"/>
  <c r="AG315" i="4"/>
  <c r="AG316" i="4"/>
  <c r="AG317" i="4"/>
  <c r="AG318" i="4"/>
  <c r="AG319" i="4"/>
  <c r="AG320" i="4"/>
  <c r="AG321" i="4"/>
  <c r="AG322" i="4"/>
  <c r="AG323" i="4"/>
  <c r="AG324" i="4"/>
  <c r="AG325" i="4"/>
  <c r="AG326" i="4"/>
  <c r="AG327" i="4"/>
  <c r="AG328" i="4"/>
  <c r="AG329" i="4"/>
  <c r="AG330" i="4"/>
  <c r="AG331" i="4"/>
  <c r="AG332" i="4"/>
  <c r="AG333" i="4"/>
  <c r="AG334" i="4"/>
  <c r="AG335" i="4"/>
  <c r="AG336" i="4"/>
  <c r="AG337" i="4"/>
  <c r="AG338" i="4"/>
  <c r="AG339" i="4"/>
  <c r="AG340" i="4"/>
  <c r="AG341" i="4"/>
  <c r="AG342" i="4"/>
  <c r="AG343" i="4"/>
  <c r="AG344" i="4"/>
  <c r="AG345" i="4"/>
  <c r="AG346" i="4"/>
  <c r="AG347" i="4"/>
  <c r="AG348" i="4"/>
  <c r="AG349" i="4"/>
  <c r="AG350" i="4"/>
  <c r="AG351" i="4"/>
  <c r="AG352" i="4"/>
  <c r="AG353" i="4"/>
  <c r="AG354" i="4"/>
  <c r="AG355" i="4"/>
  <c r="AG356" i="4"/>
  <c r="AG357" i="4"/>
  <c r="AG358" i="4"/>
  <c r="AG359" i="4"/>
  <c r="AG360" i="4"/>
  <c r="AG361" i="4"/>
  <c r="AG362" i="4"/>
  <c r="AG363" i="4"/>
  <c r="AG364" i="4"/>
  <c r="AG365" i="4"/>
  <c r="AG366" i="4"/>
  <c r="AG367" i="4"/>
  <c r="AG368" i="4"/>
  <c r="AG369" i="4"/>
  <c r="AG370" i="4"/>
  <c r="AG371" i="4"/>
  <c r="AG372" i="4"/>
  <c r="AG373" i="4"/>
  <c r="AG374" i="4"/>
  <c r="AG375" i="4"/>
  <c r="AG376" i="4"/>
  <c r="AG377" i="4"/>
  <c r="AG378" i="4"/>
  <c r="AG379" i="4"/>
  <c r="AG380" i="4"/>
  <c r="AG381" i="4"/>
  <c r="AG382" i="4"/>
  <c r="AG383" i="4"/>
  <c r="AG384" i="4"/>
  <c r="AG385" i="4"/>
  <c r="AG386" i="4"/>
  <c r="AG387" i="4"/>
  <c r="AG388" i="4"/>
  <c r="AG389" i="4"/>
  <c r="AG390" i="4"/>
  <c r="AG391" i="4"/>
  <c r="AG392" i="4"/>
  <c r="AG393" i="4"/>
  <c r="AG394" i="4"/>
  <c r="AG395" i="4"/>
  <c r="AG396" i="4"/>
  <c r="AG397" i="4"/>
  <c r="AG398" i="4"/>
  <c r="AG399" i="4"/>
  <c r="AG400" i="4"/>
  <c r="AG401" i="4"/>
  <c r="AG402" i="4"/>
  <c r="AG403" i="4"/>
  <c r="AG404" i="4"/>
  <c r="AG405" i="4"/>
  <c r="AG406" i="4"/>
  <c r="AG407" i="4"/>
  <c r="AG408" i="4"/>
  <c r="AG409" i="4"/>
  <c r="AG410" i="4"/>
  <c r="AG411" i="4"/>
  <c r="AG412" i="4"/>
  <c r="AG413" i="4"/>
  <c r="AG414" i="4"/>
  <c r="AG415" i="4"/>
  <c r="AG416" i="4"/>
  <c r="AG417" i="4"/>
  <c r="AG418" i="4"/>
  <c r="AG419" i="4"/>
  <c r="AG420" i="4"/>
  <c r="AG421" i="4"/>
  <c r="AG422" i="4"/>
  <c r="AG423" i="4"/>
  <c r="AG424" i="4"/>
  <c r="AG425" i="4"/>
  <c r="AG426" i="4"/>
  <c r="AG3" i="4"/>
  <c r="S427" i="4"/>
  <c r="R427" i="4"/>
  <c r="Q427" i="4"/>
  <c r="P427" i="4"/>
  <c r="O427" i="4"/>
  <c r="N427" i="4"/>
  <c r="M427" i="4"/>
  <c r="L427" i="4"/>
  <c r="K427" i="4"/>
  <c r="J427" i="4"/>
  <c r="I427" i="4"/>
  <c r="H427" i="4"/>
  <c r="G427" i="4"/>
  <c r="F427" i="4"/>
  <c r="E427" i="4"/>
  <c r="D427" i="4"/>
  <c r="O427" i="5"/>
  <c r="N427" i="5"/>
  <c r="M427" i="5"/>
  <c r="L427" i="5"/>
  <c r="K427" i="5"/>
  <c r="J427" i="5"/>
  <c r="I427" i="5"/>
  <c r="H427" i="5"/>
  <c r="G427" i="5"/>
  <c r="F427" i="5"/>
  <c r="E427" i="5"/>
  <c r="D427" i="5"/>
  <c r="C427" i="5"/>
  <c r="P426" i="5"/>
  <c r="Q426" i="5" s="1"/>
  <c r="P425" i="5"/>
  <c r="Q425" i="5"/>
  <c r="P424" i="5"/>
  <c r="Q424" i="5" s="1"/>
  <c r="P423" i="5"/>
  <c r="Q423" i="5"/>
  <c r="P422" i="5"/>
  <c r="Q422" i="5" s="1"/>
  <c r="P421" i="5"/>
  <c r="Q421" i="5"/>
  <c r="P420" i="5"/>
  <c r="Q420" i="5" s="1"/>
  <c r="P419" i="5"/>
  <c r="Q419" i="5"/>
  <c r="P418" i="5"/>
  <c r="Q418" i="5" s="1"/>
  <c r="P417" i="5"/>
  <c r="Q417" i="5"/>
  <c r="P416" i="5"/>
  <c r="Q416" i="5" s="1"/>
  <c r="P415" i="5"/>
  <c r="Q415" i="5" s="1"/>
  <c r="P414" i="5"/>
  <c r="Q414" i="5" s="1"/>
  <c r="P413" i="5"/>
  <c r="Q413" i="5" s="1"/>
  <c r="P412" i="5"/>
  <c r="Q412" i="5" s="1"/>
  <c r="P411" i="5"/>
  <c r="Q411" i="5" s="1"/>
  <c r="P410" i="5"/>
  <c r="Q410" i="5" s="1"/>
  <c r="P409" i="5"/>
  <c r="Q409" i="5" s="1"/>
  <c r="P408" i="5"/>
  <c r="Q408" i="5" s="1"/>
  <c r="P407" i="5"/>
  <c r="Q407" i="5" s="1"/>
  <c r="P406" i="5"/>
  <c r="Q406" i="5" s="1"/>
  <c r="P405" i="5"/>
  <c r="Q405" i="5" s="1"/>
  <c r="P404" i="5"/>
  <c r="Q404" i="5" s="1"/>
  <c r="P403" i="5"/>
  <c r="Q403" i="5" s="1"/>
  <c r="P402" i="5"/>
  <c r="Q402" i="5" s="1"/>
  <c r="P401" i="5"/>
  <c r="Q401" i="5" s="1"/>
  <c r="P400" i="5"/>
  <c r="Q400" i="5" s="1"/>
  <c r="P399" i="5"/>
  <c r="Q399" i="5" s="1"/>
  <c r="P398" i="5"/>
  <c r="Q398" i="5" s="1"/>
  <c r="P397" i="5"/>
  <c r="Q397" i="5" s="1"/>
  <c r="P396" i="5"/>
  <c r="Q396" i="5" s="1"/>
  <c r="P395" i="5"/>
  <c r="Q395" i="5" s="1"/>
  <c r="P394" i="5"/>
  <c r="Q394" i="5" s="1"/>
  <c r="P393" i="5"/>
  <c r="Q393" i="5" s="1"/>
  <c r="P392" i="5"/>
  <c r="Q392" i="5" s="1"/>
  <c r="P391" i="5"/>
  <c r="Q391" i="5" s="1"/>
  <c r="P390" i="5"/>
  <c r="Q390" i="5" s="1"/>
  <c r="P389" i="5"/>
  <c r="Q389" i="5"/>
  <c r="P388" i="5"/>
  <c r="Q388" i="5" s="1"/>
  <c r="P387" i="5"/>
  <c r="Q387" i="5"/>
  <c r="P386" i="5"/>
  <c r="Q386" i="5" s="1"/>
  <c r="P385" i="5"/>
  <c r="Q385" i="5" s="1"/>
  <c r="P384" i="5"/>
  <c r="Q384" i="5" s="1"/>
  <c r="P383" i="5"/>
  <c r="Q383" i="5" s="1"/>
  <c r="P382" i="5"/>
  <c r="Q382" i="5" s="1"/>
  <c r="P381" i="5"/>
  <c r="Q381" i="5"/>
  <c r="P380" i="5"/>
  <c r="Q380" i="5" s="1"/>
  <c r="P379" i="5"/>
  <c r="Q379" i="5"/>
  <c r="P378" i="5"/>
  <c r="Q378" i="5" s="1"/>
  <c r="P377" i="5"/>
  <c r="Q377" i="5" s="1"/>
  <c r="P376" i="5"/>
  <c r="Q376" i="5" s="1"/>
  <c r="P375" i="5"/>
  <c r="Q375" i="5" s="1"/>
  <c r="P374" i="5"/>
  <c r="Q374" i="5" s="1"/>
  <c r="P373" i="5"/>
  <c r="Q373" i="5"/>
  <c r="P372" i="5"/>
  <c r="Q372" i="5" s="1"/>
  <c r="P371" i="5"/>
  <c r="Q371" i="5"/>
  <c r="P370" i="5"/>
  <c r="Q370" i="5" s="1"/>
  <c r="P369" i="5"/>
  <c r="Q369" i="5" s="1"/>
  <c r="P368" i="5"/>
  <c r="Q368" i="5" s="1"/>
  <c r="P367" i="5"/>
  <c r="Q367" i="5" s="1"/>
  <c r="P366" i="5"/>
  <c r="Q366" i="5" s="1"/>
  <c r="P365" i="5"/>
  <c r="Q365" i="5"/>
  <c r="P364" i="5"/>
  <c r="Q364" i="5" s="1"/>
  <c r="P363" i="5"/>
  <c r="Q363" i="5"/>
  <c r="P362" i="5"/>
  <c r="Q362" i="5" s="1"/>
  <c r="P361" i="5"/>
  <c r="Q361" i="5" s="1"/>
  <c r="P360" i="5"/>
  <c r="Q360" i="5" s="1"/>
  <c r="P359" i="5"/>
  <c r="Q359" i="5" s="1"/>
  <c r="P358" i="5"/>
  <c r="Q358" i="5" s="1"/>
  <c r="P357" i="5"/>
  <c r="Q357" i="5"/>
  <c r="P356" i="5"/>
  <c r="Q356" i="5" s="1"/>
  <c r="P355" i="5"/>
  <c r="Q355" i="5"/>
  <c r="P354" i="5"/>
  <c r="Q354" i="5" s="1"/>
  <c r="P353" i="5"/>
  <c r="Q353" i="5" s="1"/>
  <c r="P352" i="5"/>
  <c r="Q352" i="5" s="1"/>
  <c r="P351" i="5"/>
  <c r="Q351" i="5" s="1"/>
  <c r="P350" i="5"/>
  <c r="Q350" i="5" s="1"/>
  <c r="P349" i="5"/>
  <c r="Q349" i="5"/>
  <c r="P348" i="5"/>
  <c r="Q348" i="5" s="1"/>
  <c r="P347" i="5"/>
  <c r="Q347" i="5"/>
  <c r="P346" i="5"/>
  <c r="Q346" i="5" s="1"/>
  <c r="P345" i="5"/>
  <c r="Q345" i="5" s="1"/>
  <c r="P344" i="5"/>
  <c r="Q344" i="5" s="1"/>
  <c r="P343" i="5"/>
  <c r="Q343" i="5" s="1"/>
  <c r="P342" i="5"/>
  <c r="Q342" i="5" s="1"/>
  <c r="P341" i="5"/>
  <c r="Q341" i="5"/>
  <c r="P340" i="5"/>
  <c r="Q340" i="5" s="1"/>
  <c r="P339" i="5"/>
  <c r="Q339" i="5"/>
  <c r="P338" i="5"/>
  <c r="Q338" i="5" s="1"/>
  <c r="P337" i="5"/>
  <c r="Q337" i="5" s="1"/>
  <c r="P336" i="5"/>
  <c r="Q336" i="5" s="1"/>
  <c r="P335" i="5"/>
  <c r="Q335" i="5" s="1"/>
  <c r="P334" i="5"/>
  <c r="Q334" i="5" s="1"/>
  <c r="P333" i="5"/>
  <c r="Q333" i="5"/>
  <c r="P332" i="5"/>
  <c r="Q332" i="5" s="1"/>
  <c r="P331" i="5"/>
  <c r="Q331" i="5"/>
  <c r="P330" i="5"/>
  <c r="Q330" i="5" s="1"/>
  <c r="P329" i="5"/>
  <c r="Q329" i="5" s="1"/>
  <c r="P328" i="5"/>
  <c r="Q328" i="5" s="1"/>
  <c r="P327" i="5"/>
  <c r="Q327" i="5" s="1"/>
  <c r="P326" i="5"/>
  <c r="Q326" i="5" s="1"/>
  <c r="P325" i="5"/>
  <c r="Q325" i="5"/>
  <c r="P324" i="5"/>
  <c r="Q324" i="5" s="1"/>
  <c r="P323" i="5"/>
  <c r="Q323" i="5"/>
  <c r="P322" i="5"/>
  <c r="Q322" i="5" s="1"/>
  <c r="P321" i="5"/>
  <c r="Q321" i="5" s="1"/>
  <c r="P320" i="5"/>
  <c r="Q320" i="5" s="1"/>
  <c r="P319" i="5"/>
  <c r="Q319" i="5" s="1"/>
  <c r="P318" i="5"/>
  <c r="Q318" i="5" s="1"/>
  <c r="P317" i="5"/>
  <c r="Q317" i="5"/>
  <c r="P316" i="5"/>
  <c r="Q316" i="5" s="1"/>
  <c r="P315" i="5"/>
  <c r="Q315" i="5"/>
  <c r="P314" i="5"/>
  <c r="Q314" i="5" s="1"/>
  <c r="P313" i="5"/>
  <c r="Q313" i="5" s="1"/>
  <c r="P312" i="5"/>
  <c r="Q312" i="5" s="1"/>
  <c r="P311" i="5"/>
  <c r="Q311" i="5" s="1"/>
  <c r="P310" i="5"/>
  <c r="Q310" i="5" s="1"/>
  <c r="P309" i="5"/>
  <c r="Q309" i="5"/>
  <c r="P308" i="5"/>
  <c r="Q308" i="5" s="1"/>
  <c r="P307" i="5"/>
  <c r="Q307" i="5"/>
  <c r="P306" i="5"/>
  <c r="Q306" i="5" s="1"/>
  <c r="P305" i="5"/>
  <c r="Q305" i="5" s="1"/>
  <c r="P304" i="5"/>
  <c r="Q304" i="5" s="1"/>
  <c r="P303" i="5"/>
  <c r="Q303" i="5" s="1"/>
  <c r="P302" i="5"/>
  <c r="Q302" i="5" s="1"/>
  <c r="P301" i="5"/>
  <c r="Q301" i="5"/>
  <c r="P300" i="5"/>
  <c r="Q300" i="5" s="1"/>
  <c r="P299" i="5"/>
  <c r="Q299" i="5"/>
  <c r="P298" i="5"/>
  <c r="Q298" i="5" s="1"/>
  <c r="P297" i="5"/>
  <c r="Q297" i="5" s="1"/>
  <c r="P296" i="5"/>
  <c r="Q296" i="5" s="1"/>
  <c r="P295" i="5"/>
  <c r="Q295" i="5" s="1"/>
  <c r="P294" i="5"/>
  <c r="Q294" i="5" s="1"/>
  <c r="P293" i="5"/>
  <c r="Q293" i="5"/>
  <c r="P292" i="5"/>
  <c r="Q292" i="5" s="1"/>
  <c r="P291" i="5"/>
  <c r="Q291" i="5"/>
  <c r="P290" i="5"/>
  <c r="Q290" i="5" s="1"/>
  <c r="P289" i="5"/>
  <c r="Q289" i="5" s="1"/>
  <c r="P288" i="5"/>
  <c r="Q288" i="5" s="1"/>
  <c r="P287" i="5"/>
  <c r="Q287" i="5" s="1"/>
  <c r="P286" i="5"/>
  <c r="Q286" i="5" s="1"/>
  <c r="P285" i="5"/>
  <c r="Q285" i="5"/>
  <c r="P284" i="5"/>
  <c r="Q284" i="5" s="1"/>
  <c r="P283" i="5"/>
  <c r="Q283" i="5"/>
  <c r="P282" i="5"/>
  <c r="Q282" i="5" s="1"/>
  <c r="P281" i="5"/>
  <c r="Q281" i="5" s="1"/>
  <c r="P280" i="5"/>
  <c r="Q280" i="5" s="1"/>
  <c r="P279" i="5"/>
  <c r="Q279" i="5" s="1"/>
  <c r="P278" i="5"/>
  <c r="Q278" i="5" s="1"/>
  <c r="P277" i="5"/>
  <c r="Q277" i="5"/>
  <c r="P276" i="5"/>
  <c r="Q276" i="5" s="1"/>
  <c r="P275" i="5"/>
  <c r="Q275" i="5"/>
  <c r="P274" i="5"/>
  <c r="Q274" i="5" s="1"/>
  <c r="P273" i="5"/>
  <c r="Q273" i="5" s="1"/>
  <c r="P272" i="5"/>
  <c r="Q272" i="5" s="1"/>
  <c r="P271" i="5"/>
  <c r="Q271" i="5" s="1"/>
  <c r="P270" i="5"/>
  <c r="Q270" i="5" s="1"/>
  <c r="P269" i="5"/>
  <c r="Q269" i="5"/>
  <c r="P268" i="5"/>
  <c r="Q268" i="5" s="1"/>
  <c r="P267" i="5"/>
  <c r="Q267" i="5"/>
  <c r="P266" i="5"/>
  <c r="Q266" i="5" s="1"/>
  <c r="P265" i="5"/>
  <c r="Q265" i="5" s="1"/>
  <c r="P264" i="5"/>
  <c r="Q264" i="5" s="1"/>
  <c r="P263" i="5"/>
  <c r="Q263" i="5" s="1"/>
  <c r="P262" i="5"/>
  <c r="Q262" i="5" s="1"/>
  <c r="P261" i="5"/>
  <c r="Q261" i="5" s="1"/>
  <c r="P260" i="5"/>
  <c r="Q260" i="5" s="1"/>
  <c r="P259" i="5"/>
  <c r="Q259" i="5"/>
  <c r="P258" i="5"/>
  <c r="Q258" i="5" s="1"/>
  <c r="P257" i="5"/>
  <c r="Q257" i="5" s="1"/>
  <c r="P256" i="5"/>
  <c r="Q256" i="5" s="1"/>
  <c r="P255" i="5"/>
  <c r="Q255" i="5" s="1"/>
  <c r="P254" i="5"/>
  <c r="Q254" i="5"/>
  <c r="P253" i="5"/>
  <c r="Q253" i="5" s="1"/>
  <c r="P252" i="5"/>
  <c r="Q252" i="5"/>
  <c r="P251" i="5"/>
  <c r="Q251" i="5" s="1"/>
  <c r="P250" i="5"/>
  <c r="Q250" i="5" s="1"/>
  <c r="P249" i="5"/>
  <c r="Q249" i="5" s="1"/>
  <c r="P248" i="5"/>
  <c r="Q248" i="5" s="1"/>
  <c r="P247" i="5"/>
  <c r="Q247" i="5" s="1"/>
  <c r="P246" i="5"/>
  <c r="Q246" i="5"/>
  <c r="P245" i="5"/>
  <c r="Q245" i="5" s="1"/>
  <c r="P244" i="5"/>
  <c r="Q244" i="5"/>
  <c r="P243" i="5"/>
  <c r="Q243" i="5" s="1"/>
  <c r="P242" i="5"/>
  <c r="Q242" i="5" s="1"/>
  <c r="P241" i="5"/>
  <c r="Q241" i="5" s="1"/>
  <c r="P240" i="5"/>
  <c r="Q240" i="5" s="1"/>
  <c r="P239" i="5"/>
  <c r="Q239" i="5" s="1"/>
  <c r="P238" i="5"/>
  <c r="Q238" i="5"/>
  <c r="P237" i="5"/>
  <c r="Q237" i="5" s="1"/>
  <c r="P236" i="5"/>
  <c r="Q236" i="5"/>
  <c r="P235" i="5"/>
  <c r="Q235" i="5" s="1"/>
  <c r="P234" i="5"/>
  <c r="Q234" i="5" s="1"/>
  <c r="P233" i="5"/>
  <c r="Q233" i="5" s="1"/>
  <c r="P232" i="5"/>
  <c r="Q232" i="5" s="1"/>
  <c r="P231" i="5"/>
  <c r="Q231" i="5" s="1"/>
  <c r="P230" i="5"/>
  <c r="Q230" i="5"/>
  <c r="P229" i="5"/>
  <c r="Q229" i="5" s="1"/>
  <c r="P228" i="5"/>
  <c r="Q228" i="5"/>
  <c r="P227" i="5"/>
  <c r="Q227" i="5" s="1"/>
  <c r="P226" i="5"/>
  <c r="Q226" i="5" s="1"/>
  <c r="P225" i="5"/>
  <c r="Q225" i="5" s="1"/>
  <c r="P224" i="5"/>
  <c r="Q224" i="5" s="1"/>
  <c r="P223" i="5"/>
  <c r="Q223" i="5" s="1"/>
  <c r="P222" i="5"/>
  <c r="Q222" i="5"/>
  <c r="P221" i="5"/>
  <c r="Q221" i="5" s="1"/>
  <c r="P220" i="5"/>
  <c r="Q220" i="5"/>
  <c r="P219" i="5"/>
  <c r="Q219" i="5" s="1"/>
  <c r="P218" i="5"/>
  <c r="Q218" i="5" s="1"/>
  <c r="P217" i="5"/>
  <c r="Q217" i="5" s="1"/>
  <c r="P216" i="5"/>
  <c r="Q216" i="5" s="1"/>
  <c r="P215" i="5"/>
  <c r="Q215" i="5" s="1"/>
  <c r="P214" i="5"/>
  <c r="Q214" i="5"/>
  <c r="P213" i="5"/>
  <c r="Q213" i="5" s="1"/>
  <c r="P212" i="5"/>
  <c r="Q212" i="5"/>
  <c r="P211" i="5"/>
  <c r="Q211" i="5" s="1"/>
  <c r="P210" i="5"/>
  <c r="Q210" i="5" s="1"/>
  <c r="P209" i="5"/>
  <c r="Q209" i="5" s="1"/>
  <c r="P208" i="5"/>
  <c r="Q208" i="5" s="1"/>
  <c r="P207" i="5"/>
  <c r="Q207" i="5" s="1"/>
  <c r="P206" i="5"/>
  <c r="Q206" i="5"/>
  <c r="P205" i="5"/>
  <c r="Q205" i="5" s="1"/>
  <c r="P204" i="5"/>
  <c r="Q204" i="5"/>
  <c r="P203" i="5"/>
  <c r="Q203" i="5" s="1"/>
  <c r="P202" i="5"/>
  <c r="Q202" i="5" s="1"/>
  <c r="P201" i="5"/>
  <c r="Q201" i="5" s="1"/>
  <c r="P200" i="5"/>
  <c r="Q200" i="5" s="1"/>
  <c r="P199" i="5"/>
  <c r="Q199" i="5" s="1"/>
  <c r="P198" i="5"/>
  <c r="Q198" i="5"/>
  <c r="P197" i="5"/>
  <c r="Q197" i="5" s="1"/>
  <c r="P196" i="5"/>
  <c r="Q196" i="5"/>
  <c r="P195" i="5"/>
  <c r="Q195" i="5" s="1"/>
  <c r="P194" i="5"/>
  <c r="Q194" i="5" s="1"/>
  <c r="P193" i="5"/>
  <c r="Q193" i="5" s="1"/>
  <c r="P192" i="5"/>
  <c r="Q192" i="5" s="1"/>
  <c r="P191" i="5"/>
  <c r="Q191" i="5" s="1"/>
  <c r="P190" i="5"/>
  <c r="Q190" i="5"/>
  <c r="P189" i="5"/>
  <c r="Q189" i="5" s="1"/>
  <c r="P188" i="5"/>
  <c r="Q188" i="5"/>
  <c r="P187" i="5"/>
  <c r="Q187" i="5" s="1"/>
  <c r="P186" i="5"/>
  <c r="Q186" i="5" s="1"/>
  <c r="P185" i="5"/>
  <c r="Q185" i="5" s="1"/>
  <c r="P184" i="5"/>
  <c r="Q184" i="5" s="1"/>
  <c r="P183" i="5"/>
  <c r="Q183" i="5" s="1"/>
  <c r="P182" i="5"/>
  <c r="Q182" i="5"/>
  <c r="P181" i="5"/>
  <c r="Q181" i="5" s="1"/>
  <c r="P180" i="5"/>
  <c r="Q180" i="5"/>
  <c r="P179" i="5"/>
  <c r="Q179" i="5" s="1"/>
  <c r="P178" i="5"/>
  <c r="Q178" i="5" s="1"/>
  <c r="P177" i="5"/>
  <c r="Q177" i="5" s="1"/>
  <c r="P176" i="5"/>
  <c r="Q176" i="5" s="1"/>
  <c r="P175" i="5"/>
  <c r="Q175" i="5" s="1"/>
  <c r="P174" i="5"/>
  <c r="Q174" i="5"/>
  <c r="P173" i="5"/>
  <c r="Q173" i="5" s="1"/>
  <c r="P172" i="5"/>
  <c r="Q172" i="5"/>
  <c r="P171" i="5"/>
  <c r="Q171" i="5" s="1"/>
  <c r="P170" i="5"/>
  <c r="Q170" i="5" s="1"/>
  <c r="P169" i="5"/>
  <c r="Q169" i="5" s="1"/>
  <c r="P168" i="5"/>
  <c r="Q168" i="5" s="1"/>
  <c r="P167" i="5"/>
  <c r="Q167" i="5" s="1"/>
  <c r="P166" i="5"/>
  <c r="Q166" i="5"/>
  <c r="P165" i="5"/>
  <c r="Q165" i="5" s="1"/>
  <c r="P164" i="5"/>
  <c r="Q164" i="5"/>
  <c r="P163" i="5"/>
  <c r="Q163" i="5" s="1"/>
  <c r="P162" i="5"/>
  <c r="Q162" i="5" s="1"/>
  <c r="P161" i="5"/>
  <c r="Q161" i="5" s="1"/>
  <c r="P160" i="5"/>
  <c r="Q160" i="5" s="1"/>
  <c r="P159" i="5"/>
  <c r="Q159" i="5" s="1"/>
  <c r="P158" i="5"/>
  <c r="Q158" i="5"/>
  <c r="P157" i="5"/>
  <c r="Q157" i="5" s="1"/>
  <c r="P156" i="5"/>
  <c r="Q156" i="5"/>
  <c r="P155" i="5"/>
  <c r="Q155" i="5" s="1"/>
  <c r="P154" i="5"/>
  <c r="Q154" i="5" s="1"/>
  <c r="P153" i="5"/>
  <c r="Q153" i="5" s="1"/>
  <c r="P152" i="5"/>
  <c r="Q152" i="5" s="1"/>
  <c r="P151" i="5"/>
  <c r="Q151" i="5" s="1"/>
  <c r="P150" i="5"/>
  <c r="Q150" i="5"/>
  <c r="P149" i="5"/>
  <c r="Q149" i="5" s="1"/>
  <c r="P148" i="5"/>
  <c r="Q148" i="5"/>
  <c r="P147" i="5"/>
  <c r="Q147" i="5" s="1"/>
  <c r="P146" i="5"/>
  <c r="Q146" i="5" s="1"/>
  <c r="P145" i="5"/>
  <c r="Q145" i="5" s="1"/>
  <c r="P144" i="5"/>
  <c r="Q144" i="5" s="1"/>
  <c r="P143" i="5"/>
  <c r="Q143" i="5" s="1"/>
  <c r="P142" i="5"/>
  <c r="Q142" i="5"/>
  <c r="P141" i="5"/>
  <c r="Q141" i="5" s="1"/>
  <c r="P140" i="5"/>
  <c r="Q140" i="5"/>
  <c r="P139" i="5"/>
  <c r="Q139" i="5" s="1"/>
  <c r="P138" i="5"/>
  <c r="Q138" i="5" s="1"/>
  <c r="P137" i="5"/>
  <c r="Q137" i="5" s="1"/>
  <c r="P136" i="5"/>
  <c r="Q136" i="5" s="1"/>
  <c r="P135" i="5"/>
  <c r="Q135" i="5" s="1"/>
  <c r="P134" i="5"/>
  <c r="Q134" i="5" s="1"/>
  <c r="P133" i="5"/>
  <c r="Q133" i="5" s="1"/>
  <c r="P132" i="5"/>
  <c r="Q132" i="5"/>
  <c r="P131" i="5"/>
  <c r="Q131" i="5" s="1"/>
  <c r="P130" i="5"/>
  <c r="Q130" i="5" s="1"/>
  <c r="P129" i="5"/>
  <c r="Q129" i="5" s="1"/>
  <c r="P128" i="5"/>
  <c r="Q128" i="5" s="1"/>
  <c r="P127" i="5"/>
  <c r="Q127" i="5" s="1"/>
  <c r="P126" i="5"/>
  <c r="Q126" i="5" s="1"/>
  <c r="P125" i="5"/>
  <c r="Q125" i="5" s="1"/>
  <c r="P124" i="5"/>
  <c r="Q124" i="5"/>
  <c r="P123" i="5"/>
  <c r="Q123" i="5" s="1"/>
  <c r="P122" i="5"/>
  <c r="Q122" i="5" s="1"/>
  <c r="P121" i="5"/>
  <c r="Q121" i="5" s="1"/>
  <c r="P120" i="5"/>
  <c r="Q120" i="5" s="1"/>
  <c r="P119" i="5"/>
  <c r="Q119" i="5" s="1"/>
  <c r="P118" i="5"/>
  <c r="Q118" i="5" s="1"/>
  <c r="P117" i="5"/>
  <c r="Q117" i="5" s="1"/>
  <c r="P116" i="5"/>
  <c r="Q116" i="5" s="1"/>
  <c r="P115" i="5"/>
  <c r="Q115" i="5" s="1"/>
  <c r="P114" i="5"/>
  <c r="Q114" i="5" s="1"/>
  <c r="P113" i="5"/>
  <c r="Q113" i="5" s="1"/>
  <c r="P112" i="5"/>
  <c r="Q112" i="5" s="1"/>
  <c r="P111" i="5"/>
  <c r="Q111" i="5" s="1"/>
  <c r="P110" i="5"/>
  <c r="Q110" i="5" s="1"/>
  <c r="P109" i="5"/>
  <c r="Q109" i="5" s="1"/>
  <c r="P108" i="5"/>
  <c r="Q108" i="5" s="1"/>
  <c r="P107" i="5"/>
  <c r="Q107" i="5" s="1"/>
  <c r="P106" i="5"/>
  <c r="Q106" i="5" s="1"/>
  <c r="P105" i="5"/>
  <c r="Q105" i="5" s="1"/>
  <c r="P104" i="5"/>
  <c r="Q104" i="5" s="1"/>
  <c r="P103" i="5"/>
  <c r="Q103" i="5" s="1"/>
  <c r="P102" i="5"/>
  <c r="Q102" i="5" s="1"/>
  <c r="P101" i="5"/>
  <c r="Q101" i="5" s="1"/>
  <c r="P100" i="5"/>
  <c r="Q100" i="5" s="1"/>
  <c r="P99" i="5"/>
  <c r="Q99" i="5" s="1"/>
  <c r="P98" i="5"/>
  <c r="Q98" i="5" s="1"/>
  <c r="P97" i="5"/>
  <c r="Q97" i="5" s="1"/>
  <c r="P96" i="5"/>
  <c r="Q96" i="5" s="1"/>
  <c r="P95" i="5"/>
  <c r="Q95" i="5" s="1"/>
  <c r="P94" i="5"/>
  <c r="Q94" i="5" s="1"/>
  <c r="P93" i="5"/>
  <c r="Q93" i="5" s="1"/>
  <c r="P92" i="5"/>
  <c r="Q92" i="5" s="1"/>
  <c r="P91" i="5"/>
  <c r="Q91" i="5" s="1"/>
  <c r="P90" i="5"/>
  <c r="Q90" i="5" s="1"/>
  <c r="P89" i="5"/>
  <c r="Q89" i="5" s="1"/>
  <c r="P88" i="5"/>
  <c r="Q88" i="5" s="1"/>
  <c r="P87" i="5"/>
  <c r="Q87" i="5" s="1"/>
  <c r="P86" i="5"/>
  <c r="Q86" i="5" s="1"/>
  <c r="P85" i="5"/>
  <c r="Q85" i="5" s="1"/>
  <c r="P84" i="5"/>
  <c r="Q84" i="5" s="1"/>
  <c r="P83" i="5"/>
  <c r="Q83" i="5" s="1"/>
  <c r="P82" i="5"/>
  <c r="Q82" i="5" s="1"/>
  <c r="P81" i="5"/>
  <c r="Q81" i="5" s="1"/>
  <c r="P80" i="5"/>
  <c r="Q80" i="5" s="1"/>
  <c r="P79" i="5"/>
  <c r="Q79" i="5" s="1"/>
  <c r="P78" i="5"/>
  <c r="Q78" i="5" s="1"/>
  <c r="P77" i="5"/>
  <c r="Q77" i="5" s="1"/>
  <c r="P76" i="5"/>
  <c r="Q76" i="5" s="1"/>
  <c r="P75" i="5"/>
  <c r="Q75" i="5" s="1"/>
  <c r="P74" i="5"/>
  <c r="Q74" i="5" s="1"/>
  <c r="P73" i="5"/>
  <c r="Q73" i="5" s="1"/>
  <c r="P72" i="5"/>
  <c r="Q72" i="5" s="1"/>
  <c r="P71" i="5"/>
  <c r="Q71" i="5" s="1"/>
  <c r="P70" i="5"/>
  <c r="Q70" i="5" s="1"/>
  <c r="P69" i="5"/>
  <c r="Q69" i="5" s="1"/>
  <c r="P68" i="5"/>
  <c r="Q68" i="5" s="1"/>
  <c r="P67" i="5"/>
  <c r="Q67" i="5" s="1"/>
  <c r="P66" i="5"/>
  <c r="Q66" i="5" s="1"/>
  <c r="P65" i="5"/>
  <c r="Q65" i="5" s="1"/>
  <c r="P64" i="5"/>
  <c r="Q64" i="5" s="1"/>
  <c r="P63" i="5"/>
  <c r="Q63" i="5" s="1"/>
  <c r="P62" i="5"/>
  <c r="Q62" i="5" s="1"/>
  <c r="P61" i="5"/>
  <c r="Q61" i="5" s="1"/>
  <c r="P60" i="5"/>
  <c r="Q60" i="5" s="1"/>
  <c r="P59" i="5"/>
  <c r="Q59" i="5" s="1"/>
  <c r="P58" i="5"/>
  <c r="Q58" i="5" s="1"/>
  <c r="P57" i="5"/>
  <c r="Q57" i="5" s="1"/>
  <c r="P56" i="5"/>
  <c r="Q56" i="5" s="1"/>
  <c r="P55" i="5"/>
  <c r="Q55" i="5" s="1"/>
  <c r="P54" i="5"/>
  <c r="Q54" i="5" s="1"/>
  <c r="P53" i="5"/>
  <c r="Q53" i="5" s="1"/>
  <c r="P52" i="5"/>
  <c r="Q52" i="5" s="1"/>
  <c r="P51" i="5"/>
  <c r="Q51" i="5" s="1"/>
  <c r="P50" i="5"/>
  <c r="Q50" i="5" s="1"/>
  <c r="P49" i="5"/>
  <c r="Q49" i="5" s="1"/>
  <c r="P48" i="5"/>
  <c r="Q48" i="5" s="1"/>
  <c r="P47" i="5"/>
  <c r="Q47" i="5" s="1"/>
  <c r="P46" i="5"/>
  <c r="Q46" i="5" s="1"/>
  <c r="P45" i="5"/>
  <c r="Q45" i="5" s="1"/>
  <c r="P44" i="5"/>
  <c r="Q44" i="5" s="1"/>
  <c r="P43" i="5"/>
  <c r="Q43" i="5" s="1"/>
  <c r="P42" i="5"/>
  <c r="Q42" i="5" s="1"/>
  <c r="P41" i="5"/>
  <c r="Q41" i="5" s="1"/>
  <c r="P40" i="5"/>
  <c r="Q40" i="5" s="1"/>
  <c r="P39" i="5"/>
  <c r="Q39" i="5" s="1"/>
  <c r="P38" i="5"/>
  <c r="Q38" i="5" s="1"/>
  <c r="P37" i="5"/>
  <c r="Q37" i="5" s="1"/>
  <c r="P36" i="5"/>
  <c r="Q36" i="5" s="1"/>
  <c r="P35" i="5"/>
  <c r="Q35" i="5" s="1"/>
  <c r="P34" i="5"/>
  <c r="Q34" i="5" s="1"/>
  <c r="P33" i="5"/>
  <c r="Q33" i="5" s="1"/>
  <c r="P32" i="5"/>
  <c r="Q32" i="5" s="1"/>
  <c r="P31" i="5"/>
  <c r="Q31" i="5" s="1"/>
  <c r="P30" i="5"/>
  <c r="Q30" i="5" s="1"/>
  <c r="P29" i="5"/>
  <c r="Q29" i="5" s="1"/>
  <c r="P28" i="5"/>
  <c r="Q28" i="5" s="1"/>
  <c r="P27" i="5"/>
  <c r="Q27" i="5" s="1"/>
  <c r="P26" i="5"/>
  <c r="Q26" i="5" s="1"/>
  <c r="P25" i="5"/>
  <c r="Q25" i="5" s="1"/>
  <c r="P24" i="5"/>
  <c r="Q24" i="5" s="1"/>
  <c r="P23" i="5"/>
  <c r="Q23" i="5" s="1"/>
  <c r="P22" i="5"/>
  <c r="Q22" i="5" s="1"/>
  <c r="P21" i="5"/>
  <c r="Q21" i="5" s="1"/>
  <c r="P20" i="5"/>
  <c r="Q20" i="5" s="1"/>
  <c r="P19" i="5"/>
  <c r="Q19" i="5" s="1"/>
  <c r="P18" i="5"/>
  <c r="Q18" i="5" s="1"/>
  <c r="P17" i="5"/>
  <c r="Q17" i="5" s="1"/>
  <c r="P16" i="5"/>
  <c r="Q16" i="5" s="1"/>
  <c r="P15" i="5"/>
  <c r="Q15" i="5" s="1"/>
  <c r="P14" i="5"/>
  <c r="Q14" i="5" s="1"/>
  <c r="P13" i="5"/>
  <c r="Q13" i="5" s="1"/>
  <c r="P12" i="5"/>
  <c r="Q12" i="5" s="1"/>
  <c r="P11" i="5"/>
  <c r="Q11" i="5" s="1"/>
  <c r="P10" i="5"/>
  <c r="Q10" i="5" s="1"/>
  <c r="P9" i="5"/>
  <c r="Q9" i="5" s="1"/>
  <c r="P8" i="5"/>
  <c r="Q8" i="5" s="1"/>
  <c r="P7" i="5"/>
  <c r="Q7" i="5" s="1"/>
  <c r="P6" i="5"/>
  <c r="Q6" i="5" s="1"/>
  <c r="P5" i="5"/>
  <c r="Q5" i="5" s="1"/>
  <c r="P4" i="5"/>
  <c r="Q4" i="5" s="1"/>
  <c r="P3" i="5"/>
  <c r="Q3" i="5" s="1"/>
  <c r="T4" i="4"/>
  <c r="U4" i="4" s="1"/>
  <c r="AA4" i="4"/>
  <c r="AB4" i="4" s="1"/>
  <c r="T5" i="4"/>
  <c r="U5" i="4" s="1"/>
  <c r="AA5" i="4"/>
  <c r="AB5" i="4" s="1"/>
  <c r="T6" i="4"/>
  <c r="U6" i="4" s="1"/>
  <c r="AA6" i="4"/>
  <c r="AB6" i="4" s="1"/>
  <c r="T7" i="4"/>
  <c r="U7" i="4" s="1"/>
  <c r="V7" i="4" s="1"/>
  <c r="AA7" i="4"/>
  <c r="T8" i="4"/>
  <c r="AA8" i="4"/>
  <c r="T9" i="4"/>
  <c r="AA9" i="4"/>
  <c r="T10" i="4"/>
  <c r="AA10" i="4"/>
  <c r="T11" i="4"/>
  <c r="U11" i="4" s="1"/>
  <c r="AA11" i="4"/>
  <c r="T12" i="4"/>
  <c r="U12" i="4"/>
  <c r="V12" i="4" s="1"/>
  <c r="W12" i="4" s="1"/>
  <c r="X12" i="4" s="1"/>
  <c r="AA12" i="4"/>
  <c r="T13" i="4"/>
  <c r="U13" i="4"/>
  <c r="AA13" i="4"/>
  <c r="T14" i="4"/>
  <c r="AA14" i="4"/>
  <c r="T15" i="4"/>
  <c r="U15" i="4" s="1"/>
  <c r="AA15" i="4"/>
  <c r="T16" i="4"/>
  <c r="U16" i="4"/>
  <c r="AA16" i="4"/>
  <c r="T17" i="4"/>
  <c r="U17" i="4" s="1"/>
  <c r="AA17" i="4"/>
  <c r="T18" i="4"/>
  <c r="AA18" i="4"/>
  <c r="T19" i="4"/>
  <c r="U19" i="4"/>
  <c r="AA19" i="4"/>
  <c r="T20" i="4"/>
  <c r="U20" i="4" s="1"/>
  <c r="AA20" i="4"/>
  <c r="T21" i="4"/>
  <c r="U21" i="4"/>
  <c r="V21" i="4" s="1"/>
  <c r="W21" i="4" s="1"/>
  <c r="AA21" i="4"/>
  <c r="T22" i="4"/>
  <c r="U22" i="4" s="1"/>
  <c r="AA22" i="4"/>
  <c r="T23" i="4"/>
  <c r="U23" i="4" s="1"/>
  <c r="V23" i="4" s="1"/>
  <c r="AA23" i="4"/>
  <c r="T24" i="4"/>
  <c r="U24" i="4" s="1"/>
  <c r="AA24" i="4"/>
  <c r="T25" i="4"/>
  <c r="U25" i="4"/>
  <c r="AA25" i="4"/>
  <c r="T26" i="4"/>
  <c r="U26" i="4" s="1"/>
  <c r="AA26" i="4"/>
  <c r="T27" i="4"/>
  <c r="U27" i="4"/>
  <c r="AA27" i="4"/>
  <c r="T28" i="4"/>
  <c r="U28" i="4" s="1"/>
  <c r="V28" i="4" s="1"/>
  <c r="AA28" i="4"/>
  <c r="T29" i="4"/>
  <c r="U29" i="4" s="1"/>
  <c r="AA29" i="4"/>
  <c r="T30" i="4"/>
  <c r="AA30" i="4"/>
  <c r="T31" i="4"/>
  <c r="U31" i="4"/>
  <c r="AA31" i="4"/>
  <c r="T32" i="4"/>
  <c r="U32" i="4" s="1"/>
  <c r="AA32" i="4"/>
  <c r="T33" i="4"/>
  <c r="U33" i="4"/>
  <c r="AA33" i="4"/>
  <c r="T34" i="4"/>
  <c r="U34" i="4" s="1"/>
  <c r="AA34" i="4"/>
  <c r="T35" i="4"/>
  <c r="U35" i="4"/>
  <c r="AA35" i="4"/>
  <c r="T36" i="4"/>
  <c r="U36" i="4" s="1"/>
  <c r="AA36" i="4"/>
  <c r="T37" i="4"/>
  <c r="U37" i="4"/>
  <c r="AA37" i="4"/>
  <c r="T38" i="4"/>
  <c r="U38" i="4" s="1"/>
  <c r="AA38" i="4"/>
  <c r="T39" i="4"/>
  <c r="U39" i="4"/>
  <c r="AA39" i="4"/>
  <c r="T40" i="4"/>
  <c r="AA40" i="4"/>
  <c r="T41" i="4"/>
  <c r="AA41" i="4"/>
  <c r="T42" i="4"/>
  <c r="AA42" i="4"/>
  <c r="T43" i="4"/>
  <c r="U43" i="4" s="1"/>
  <c r="AA43" i="4"/>
  <c r="T44" i="4"/>
  <c r="U44" i="4"/>
  <c r="AA44" i="4"/>
  <c r="T45" i="4"/>
  <c r="U45" i="4" s="1"/>
  <c r="V45" i="4"/>
  <c r="AA45" i="4"/>
  <c r="T46" i="4"/>
  <c r="AA46" i="4"/>
  <c r="T47" i="4"/>
  <c r="U47" i="4" s="1"/>
  <c r="V47" i="4" s="1"/>
  <c r="AA47" i="4"/>
  <c r="T48" i="4"/>
  <c r="U48" i="4" s="1"/>
  <c r="AA48" i="4"/>
  <c r="T49" i="4"/>
  <c r="U49" i="4"/>
  <c r="AA49" i="4"/>
  <c r="T50" i="4"/>
  <c r="AA50" i="4"/>
  <c r="T51" i="4"/>
  <c r="U51" i="4" s="1"/>
  <c r="AA51" i="4"/>
  <c r="T52" i="4"/>
  <c r="U52" i="4"/>
  <c r="AA52" i="4"/>
  <c r="T53" i="4"/>
  <c r="U53" i="4" s="1"/>
  <c r="AA53" i="4"/>
  <c r="T54" i="4"/>
  <c r="U54" i="4"/>
  <c r="AA54" i="4"/>
  <c r="T55" i="4"/>
  <c r="U55" i="4" s="1"/>
  <c r="V55" i="4"/>
  <c r="AA55" i="4"/>
  <c r="T56" i="4"/>
  <c r="U56" i="4" s="1"/>
  <c r="AA56" i="4"/>
  <c r="T57" i="4"/>
  <c r="U57" i="4"/>
  <c r="V57" i="4" s="1"/>
  <c r="W57" i="4"/>
  <c r="AA57" i="4"/>
  <c r="T58" i="4"/>
  <c r="U58" i="4" s="1"/>
  <c r="AA58" i="4"/>
  <c r="T59" i="4"/>
  <c r="U59" i="4"/>
  <c r="V59" i="4" s="1"/>
  <c r="W59" i="4"/>
  <c r="AA59" i="4"/>
  <c r="T60" i="4"/>
  <c r="U60" i="4" s="1"/>
  <c r="AA60" i="4"/>
  <c r="T61" i="4"/>
  <c r="U61" i="4"/>
  <c r="AA61" i="4"/>
  <c r="T62" i="4"/>
  <c r="U62" i="4" s="1"/>
  <c r="AA62" i="4"/>
  <c r="T63" i="4"/>
  <c r="U63" i="4"/>
  <c r="AA63" i="4"/>
  <c r="T64" i="4"/>
  <c r="U64" i="4" s="1"/>
  <c r="AA64" i="4"/>
  <c r="T65" i="4"/>
  <c r="U65" i="4"/>
  <c r="V65" i="4" s="1"/>
  <c r="W65" i="4"/>
  <c r="AA65" i="4"/>
  <c r="T66" i="4"/>
  <c r="AA66" i="4"/>
  <c r="T67" i="4"/>
  <c r="U67" i="4" s="1"/>
  <c r="AA67" i="4"/>
  <c r="T68" i="4"/>
  <c r="AA68" i="4"/>
  <c r="T69" i="4"/>
  <c r="AA69" i="4"/>
  <c r="T70" i="4"/>
  <c r="AA70" i="4"/>
  <c r="T71" i="4"/>
  <c r="U71" i="4"/>
  <c r="V71" i="4" s="1"/>
  <c r="AA71" i="4"/>
  <c r="T72" i="4"/>
  <c r="AA72" i="4"/>
  <c r="T73" i="4"/>
  <c r="AA73" i="4"/>
  <c r="T74" i="4"/>
  <c r="AA74" i="4"/>
  <c r="T75" i="4"/>
  <c r="U75" i="4"/>
  <c r="AA75" i="4"/>
  <c r="T76" i="4"/>
  <c r="AA76" i="4"/>
  <c r="T77" i="4"/>
  <c r="U77" i="4" s="1"/>
  <c r="V77" i="4" s="1"/>
  <c r="AA77" i="4"/>
  <c r="T78" i="4"/>
  <c r="U78" i="4"/>
  <c r="AA78" i="4"/>
  <c r="T79" i="4"/>
  <c r="U79" i="4" s="1"/>
  <c r="AA79" i="4"/>
  <c r="T80" i="4"/>
  <c r="U80" i="4"/>
  <c r="V80" i="4" s="1"/>
  <c r="AA80" i="4"/>
  <c r="T81" i="4"/>
  <c r="U81" i="4"/>
  <c r="V81" i="4" s="1"/>
  <c r="AA81" i="4"/>
  <c r="T82" i="4"/>
  <c r="U82" i="4" s="1"/>
  <c r="AA82" i="4"/>
  <c r="T83" i="4"/>
  <c r="U83" i="4"/>
  <c r="V83" i="4" s="1"/>
  <c r="AA83" i="4"/>
  <c r="T84" i="4"/>
  <c r="AA84" i="4"/>
  <c r="T85" i="4"/>
  <c r="U85" i="4" s="1"/>
  <c r="V85" i="4"/>
  <c r="AA85" i="4"/>
  <c r="T86" i="4"/>
  <c r="U86" i="4"/>
  <c r="V86" i="4" s="1"/>
  <c r="AA86" i="4"/>
  <c r="T87" i="4"/>
  <c r="AA87" i="4"/>
  <c r="T88" i="4"/>
  <c r="U88" i="4"/>
  <c r="AA88" i="4"/>
  <c r="T89" i="4"/>
  <c r="U89" i="4" s="1"/>
  <c r="AA89" i="4"/>
  <c r="T90" i="4"/>
  <c r="U90" i="4"/>
  <c r="AA90" i="4"/>
  <c r="T91" i="4"/>
  <c r="AA91" i="4"/>
  <c r="T92" i="4"/>
  <c r="U92" i="4" s="1"/>
  <c r="V92" i="4"/>
  <c r="AA92" i="4"/>
  <c r="T93" i="4"/>
  <c r="U93" i="4" s="1"/>
  <c r="V93" i="4" s="1"/>
  <c r="AA93" i="4"/>
  <c r="T94" i="4"/>
  <c r="U94" i="4" s="1"/>
  <c r="AA94" i="4"/>
  <c r="T95" i="4"/>
  <c r="U95" i="4"/>
  <c r="AA95" i="4"/>
  <c r="T96" i="4"/>
  <c r="U96" i="4" s="1"/>
  <c r="AA96" i="4"/>
  <c r="T97" i="4"/>
  <c r="U97" i="4"/>
  <c r="AA97" i="4"/>
  <c r="T98" i="4"/>
  <c r="U98" i="4" s="1"/>
  <c r="AA98" i="4"/>
  <c r="T99" i="4"/>
  <c r="U99" i="4"/>
  <c r="V99" i="4" s="1"/>
  <c r="AA99" i="4"/>
  <c r="T100" i="4"/>
  <c r="U100" i="4" s="1"/>
  <c r="V100" i="4" s="1"/>
  <c r="AA100" i="4"/>
  <c r="T101" i="4"/>
  <c r="U101" i="4"/>
  <c r="V101" i="4" s="1"/>
  <c r="W101" i="4"/>
  <c r="AA101" i="4"/>
  <c r="T102" i="4"/>
  <c r="U102" i="4" s="1"/>
  <c r="AA102" i="4"/>
  <c r="T103" i="4"/>
  <c r="U103" i="4"/>
  <c r="AA103" i="4"/>
  <c r="T104" i="4"/>
  <c r="U104" i="4" s="1"/>
  <c r="AA104" i="4"/>
  <c r="T105" i="4"/>
  <c r="U105" i="4"/>
  <c r="AA105" i="4"/>
  <c r="T106" i="4"/>
  <c r="U106" i="4" s="1"/>
  <c r="AA106" i="4"/>
  <c r="T107" i="4"/>
  <c r="U107" i="4"/>
  <c r="AA107" i="4"/>
  <c r="T108" i="4"/>
  <c r="U108" i="4" s="1"/>
  <c r="AA108" i="4"/>
  <c r="T109" i="4"/>
  <c r="U109" i="4"/>
  <c r="AA109" i="4"/>
  <c r="T110" i="4"/>
  <c r="U110" i="4" s="1"/>
  <c r="AA110" i="4"/>
  <c r="T111" i="4"/>
  <c r="U111" i="4"/>
  <c r="AA111" i="4"/>
  <c r="T112" i="4"/>
  <c r="U112" i="4" s="1"/>
  <c r="V112" i="4"/>
  <c r="AA112" i="4"/>
  <c r="T113" i="4"/>
  <c r="U113" i="4" s="1"/>
  <c r="AA113" i="4"/>
  <c r="T114" i="4"/>
  <c r="U114" i="4"/>
  <c r="AA114" i="4"/>
  <c r="T115" i="4"/>
  <c r="U115" i="4" s="1"/>
  <c r="AA115" i="4"/>
  <c r="T116" i="4"/>
  <c r="U116" i="4"/>
  <c r="AA116" i="4"/>
  <c r="T117" i="4"/>
  <c r="U117" i="4" s="1"/>
  <c r="AA117" i="4"/>
  <c r="T118" i="4"/>
  <c r="U118" i="4"/>
  <c r="AA118" i="4"/>
  <c r="T119" i="4"/>
  <c r="U119" i="4" s="1"/>
  <c r="AA119" i="4"/>
  <c r="T120" i="4"/>
  <c r="U120" i="4"/>
  <c r="AA120" i="4"/>
  <c r="T121" i="4"/>
  <c r="U121" i="4" s="1"/>
  <c r="AA121" i="4"/>
  <c r="T122" i="4"/>
  <c r="U122" i="4"/>
  <c r="V122" i="4" s="1"/>
  <c r="AA122" i="4"/>
  <c r="T123" i="4"/>
  <c r="U123" i="4"/>
  <c r="V123" i="4" s="1"/>
  <c r="AA123" i="4"/>
  <c r="T124" i="4"/>
  <c r="U124" i="4" s="1"/>
  <c r="AA124" i="4"/>
  <c r="T125" i="4"/>
  <c r="U125" i="4"/>
  <c r="AA125" i="4"/>
  <c r="T126" i="4"/>
  <c r="U126" i="4" s="1"/>
  <c r="AA126" i="4"/>
  <c r="T127" i="4"/>
  <c r="U127" i="4"/>
  <c r="AA127" i="4"/>
  <c r="T128" i="4"/>
  <c r="U128" i="4" s="1"/>
  <c r="AA128" i="4"/>
  <c r="T129" i="4"/>
  <c r="U129" i="4"/>
  <c r="AA129" i="4"/>
  <c r="T130" i="4"/>
  <c r="U130" i="4" s="1"/>
  <c r="AA130" i="4"/>
  <c r="T131" i="4"/>
  <c r="U131" i="4"/>
  <c r="AA131" i="4"/>
  <c r="T132" i="4"/>
  <c r="U132" i="4" s="1"/>
  <c r="AA132" i="4"/>
  <c r="T133" i="4"/>
  <c r="U133" i="4"/>
  <c r="AA133" i="4"/>
  <c r="T134" i="4"/>
  <c r="U134" i="4" s="1"/>
  <c r="AA134" i="4"/>
  <c r="T135" i="4"/>
  <c r="U135" i="4"/>
  <c r="AA135" i="4"/>
  <c r="T136" i="4"/>
  <c r="U136" i="4" s="1"/>
  <c r="AA136" i="4"/>
  <c r="T137" i="4"/>
  <c r="U137" i="4"/>
  <c r="AA137" i="4"/>
  <c r="T138" i="4"/>
  <c r="U138" i="4" s="1"/>
  <c r="AA138" i="4"/>
  <c r="T139" i="4"/>
  <c r="U139" i="4"/>
  <c r="AA139" i="4"/>
  <c r="T140" i="4"/>
  <c r="U140" i="4" s="1"/>
  <c r="AA140" i="4"/>
  <c r="T141" i="4"/>
  <c r="U141" i="4"/>
  <c r="AA141" i="4"/>
  <c r="T142" i="4"/>
  <c r="U142" i="4" s="1"/>
  <c r="AA142" i="4"/>
  <c r="T143" i="4"/>
  <c r="U143" i="4"/>
  <c r="AA143" i="4"/>
  <c r="T144" i="4"/>
  <c r="U144" i="4" s="1"/>
  <c r="AA144" i="4"/>
  <c r="T145" i="4"/>
  <c r="U145" i="4"/>
  <c r="AA145" i="4"/>
  <c r="T146" i="4"/>
  <c r="U146" i="4" s="1"/>
  <c r="AA146" i="4"/>
  <c r="T147" i="4"/>
  <c r="U147" i="4"/>
  <c r="AA147" i="4"/>
  <c r="T148" i="4"/>
  <c r="U148" i="4" s="1"/>
  <c r="AA148" i="4"/>
  <c r="T149" i="4"/>
  <c r="U149" i="4"/>
  <c r="AA149" i="4"/>
  <c r="T150" i="4"/>
  <c r="U150" i="4" s="1"/>
  <c r="V150" i="4"/>
  <c r="AA150" i="4"/>
  <c r="T151" i="4"/>
  <c r="U151" i="4" s="1"/>
  <c r="AA151" i="4"/>
  <c r="T152" i="4"/>
  <c r="U152" i="4" s="1"/>
  <c r="AA152" i="4"/>
  <c r="T153" i="4"/>
  <c r="U153" i="4"/>
  <c r="V153" i="4" s="1"/>
  <c r="AA153" i="4"/>
  <c r="T154" i="4"/>
  <c r="U154" i="4"/>
  <c r="V154" i="4" s="1"/>
  <c r="AA154" i="4"/>
  <c r="T155" i="4"/>
  <c r="U155" i="4" s="1"/>
  <c r="AA155" i="4"/>
  <c r="T156" i="4"/>
  <c r="U156" i="4" s="1"/>
  <c r="V156" i="4" s="1"/>
  <c r="AA156" i="4"/>
  <c r="T157" i="4"/>
  <c r="AA157" i="4"/>
  <c r="T158" i="4"/>
  <c r="U158" i="4"/>
  <c r="V158" i="4" s="1"/>
  <c r="AA158" i="4"/>
  <c r="T159" i="4"/>
  <c r="U159" i="4"/>
  <c r="AA159" i="4"/>
  <c r="T160" i="4"/>
  <c r="U160" i="4" s="1"/>
  <c r="V160" i="4" s="1"/>
  <c r="AA160" i="4"/>
  <c r="T161" i="4"/>
  <c r="U161" i="4" s="1"/>
  <c r="V161" i="4"/>
  <c r="AA161" i="4"/>
  <c r="T162" i="4"/>
  <c r="U162" i="4" s="1"/>
  <c r="V162" i="4" s="1"/>
  <c r="AA162" i="4"/>
  <c r="T163" i="4"/>
  <c r="U163" i="4" s="1"/>
  <c r="AA163" i="4"/>
  <c r="T164" i="4"/>
  <c r="U164" i="4"/>
  <c r="V164" i="4" s="1"/>
  <c r="AA164" i="4"/>
  <c r="T165" i="4"/>
  <c r="U165" i="4" s="1"/>
  <c r="AA165" i="4"/>
  <c r="T166" i="4"/>
  <c r="U166" i="4"/>
  <c r="V166" i="4" s="1"/>
  <c r="AA166" i="4"/>
  <c r="T167" i="4"/>
  <c r="U167" i="4"/>
  <c r="AA167" i="4"/>
  <c r="T168" i="4"/>
  <c r="U168" i="4" s="1"/>
  <c r="V168" i="4" s="1"/>
  <c r="AA168" i="4"/>
  <c r="T169" i="4"/>
  <c r="U169" i="4" s="1"/>
  <c r="AA169" i="4"/>
  <c r="T170" i="4"/>
  <c r="U170" i="4"/>
  <c r="AA170" i="4"/>
  <c r="T171" i="4"/>
  <c r="U171" i="4" s="1"/>
  <c r="AA171" i="4"/>
  <c r="T172" i="4"/>
  <c r="U172" i="4"/>
  <c r="AA172" i="4"/>
  <c r="T173" i="4"/>
  <c r="U173" i="4" s="1"/>
  <c r="AA173" i="4"/>
  <c r="T174" i="4"/>
  <c r="U174" i="4" s="1"/>
  <c r="AA174" i="4"/>
  <c r="T175" i="4"/>
  <c r="U175" i="4" s="1"/>
  <c r="AA175" i="4"/>
  <c r="T176" i="4"/>
  <c r="U176" i="4" s="1"/>
  <c r="AA176" i="4"/>
  <c r="T177" i="4"/>
  <c r="U177" i="4"/>
  <c r="AA177" i="4"/>
  <c r="T178" i="4"/>
  <c r="U178" i="4"/>
  <c r="AA178" i="4"/>
  <c r="T179" i="4"/>
  <c r="U179" i="4" s="1"/>
  <c r="AA179" i="4"/>
  <c r="T180" i="4"/>
  <c r="U180" i="4"/>
  <c r="AA180" i="4"/>
  <c r="T181" i="4"/>
  <c r="U181" i="4" s="1"/>
  <c r="AA181" i="4"/>
  <c r="T182" i="4"/>
  <c r="U182" i="4"/>
  <c r="AA182" i="4"/>
  <c r="T183" i="4"/>
  <c r="U183" i="4" s="1"/>
  <c r="AA183" i="4"/>
  <c r="T184" i="4"/>
  <c r="U184" i="4" s="1"/>
  <c r="V184" i="4" s="1"/>
  <c r="AA184" i="4"/>
  <c r="T185" i="4"/>
  <c r="U185" i="4"/>
  <c r="AA185" i="4"/>
  <c r="T186" i="4"/>
  <c r="U186" i="4" s="1"/>
  <c r="AA186" i="4"/>
  <c r="T187" i="4"/>
  <c r="U187" i="4"/>
  <c r="AA187" i="4"/>
  <c r="T188" i="4"/>
  <c r="U188" i="4" s="1"/>
  <c r="V188" i="4" s="1"/>
  <c r="AA188" i="4"/>
  <c r="T189" i="4"/>
  <c r="U189" i="4"/>
  <c r="AA189" i="4"/>
  <c r="T190" i="4"/>
  <c r="U190" i="4" s="1"/>
  <c r="AA190" i="4"/>
  <c r="T191" i="4"/>
  <c r="U191" i="4"/>
  <c r="V191" i="4" s="1"/>
  <c r="AA191" i="4"/>
  <c r="T192" i="4"/>
  <c r="U192" i="4"/>
  <c r="V192" i="4" s="1"/>
  <c r="AA192" i="4"/>
  <c r="T193" i="4"/>
  <c r="U193" i="4"/>
  <c r="AA193" i="4"/>
  <c r="T194" i="4"/>
  <c r="U194" i="4" s="1"/>
  <c r="V194" i="4" s="1"/>
  <c r="AA194" i="4"/>
  <c r="T195" i="4"/>
  <c r="U195" i="4"/>
  <c r="V195" i="4" s="1"/>
  <c r="AA195" i="4"/>
  <c r="T196" i="4"/>
  <c r="U196" i="4"/>
  <c r="V196" i="4" s="1"/>
  <c r="AA196" i="4"/>
  <c r="T197" i="4"/>
  <c r="U197" i="4"/>
  <c r="AA197" i="4"/>
  <c r="T198" i="4"/>
  <c r="U198" i="4" s="1"/>
  <c r="V198" i="4" s="1"/>
  <c r="AA198" i="4"/>
  <c r="T199" i="4"/>
  <c r="U199" i="4"/>
  <c r="V199" i="4"/>
  <c r="W199" i="4"/>
  <c r="AA199" i="4"/>
  <c r="T200" i="4"/>
  <c r="U200" i="4" s="1"/>
  <c r="V200" i="4"/>
  <c r="W200" i="4" s="1"/>
  <c r="AA200" i="4"/>
  <c r="T201" i="4"/>
  <c r="U201" i="4" s="1"/>
  <c r="AA201" i="4"/>
  <c r="T202" i="4"/>
  <c r="U202" i="4"/>
  <c r="AA202" i="4"/>
  <c r="T203" i="4"/>
  <c r="U203" i="4"/>
  <c r="V203" i="4"/>
  <c r="W203" i="4"/>
  <c r="AA203" i="4"/>
  <c r="T204" i="4"/>
  <c r="U204" i="4"/>
  <c r="V204" i="4"/>
  <c r="AA204" i="4"/>
  <c r="T205" i="4"/>
  <c r="U205" i="4"/>
  <c r="V205" i="4" s="1"/>
  <c r="AA205" i="4"/>
  <c r="T206" i="4"/>
  <c r="U206" i="4" s="1"/>
  <c r="V206" i="4"/>
  <c r="W206" i="4"/>
  <c r="AA206" i="4"/>
  <c r="T207" i="4"/>
  <c r="U207" i="4"/>
  <c r="AA207" i="4"/>
  <c r="T208" i="4"/>
  <c r="U208" i="4"/>
  <c r="AA208" i="4"/>
  <c r="T209" i="4"/>
  <c r="U209" i="4"/>
  <c r="V209" i="4"/>
  <c r="W209" i="4"/>
  <c r="AA209" i="4"/>
  <c r="T210" i="4"/>
  <c r="U210" i="4" s="1"/>
  <c r="V210" i="4"/>
  <c r="W210" i="4" s="1"/>
  <c r="AA210" i="4"/>
  <c r="T211" i="4"/>
  <c r="U211" i="4" s="1"/>
  <c r="AA211" i="4"/>
  <c r="T212" i="4"/>
  <c r="U212" i="4"/>
  <c r="V212" i="4"/>
  <c r="AA212" i="4"/>
  <c r="T213" i="4"/>
  <c r="U213" i="4"/>
  <c r="V213" i="4" s="1"/>
  <c r="AA213" i="4"/>
  <c r="T214" i="4"/>
  <c r="U214" i="4"/>
  <c r="V214" i="4"/>
  <c r="W214" i="4" s="1"/>
  <c r="AA214" i="4"/>
  <c r="T215" i="4"/>
  <c r="U215" i="4" s="1"/>
  <c r="AA215" i="4"/>
  <c r="T216" i="4"/>
  <c r="U216" i="4" s="1"/>
  <c r="AA216" i="4"/>
  <c r="T217" i="4"/>
  <c r="U217" i="4"/>
  <c r="AA217" i="4"/>
  <c r="T218" i="4"/>
  <c r="U218" i="4"/>
  <c r="V218" i="4"/>
  <c r="W218" i="4" s="1"/>
  <c r="AA218" i="4"/>
  <c r="T219" i="4"/>
  <c r="U219" i="4" s="1"/>
  <c r="V219" i="4" s="1"/>
  <c r="W219" i="4"/>
  <c r="AA219" i="4"/>
  <c r="T220" i="4"/>
  <c r="U220" i="4" s="1"/>
  <c r="AA220" i="4"/>
  <c r="T221" i="4"/>
  <c r="U221" i="4"/>
  <c r="AA221" i="4"/>
  <c r="T222" i="4"/>
  <c r="U222" i="4"/>
  <c r="V222" i="4"/>
  <c r="W222" i="4" s="1"/>
  <c r="AA222" i="4"/>
  <c r="T223" i="4"/>
  <c r="U223" i="4" s="1"/>
  <c r="V223" i="4" s="1"/>
  <c r="AA223" i="4"/>
  <c r="T224" i="4"/>
  <c r="U224" i="4" s="1"/>
  <c r="AA224" i="4"/>
  <c r="T225" i="4"/>
  <c r="U225" i="4"/>
  <c r="AA225" i="4"/>
  <c r="T226" i="4"/>
  <c r="U226" i="4" s="1"/>
  <c r="AA226" i="4"/>
  <c r="T227" i="4"/>
  <c r="U227" i="4"/>
  <c r="AA227" i="4"/>
  <c r="T228" i="4"/>
  <c r="U228" i="4"/>
  <c r="AA228" i="4"/>
  <c r="T229" i="4"/>
  <c r="U229" i="4" s="1"/>
  <c r="AA229" i="4"/>
  <c r="T230" i="4"/>
  <c r="U230" i="4"/>
  <c r="AA230" i="4"/>
  <c r="T231" i="4"/>
  <c r="U231" i="4"/>
  <c r="AA231" i="4"/>
  <c r="T232" i="4"/>
  <c r="U232" i="4"/>
  <c r="V232" i="4"/>
  <c r="W232" i="4" s="1"/>
  <c r="AA232" i="4"/>
  <c r="T233" i="4"/>
  <c r="U233" i="4" s="1"/>
  <c r="V233" i="4" s="1"/>
  <c r="W233" i="4"/>
  <c r="X233" i="4" s="1"/>
  <c r="AA233" i="4"/>
  <c r="T234" i="4"/>
  <c r="U234" i="4"/>
  <c r="AA234" i="4"/>
  <c r="T235" i="4"/>
  <c r="U235" i="4"/>
  <c r="V235" i="4"/>
  <c r="AA235" i="4"/>
  <c r="T236" i="4"/>
  <c r="U236" i="4"/>
  <c r="AA236" i="4"/>
  <c r="T237" i="4"/>
  <c r="U237" i="4" s="1"/>
  <c r="V237" i="4" s="1"/>
  <c r="W237" i="4"/>
  <c r="AA237" i="4"/>
  <c r="T238" i="4"/>
  <c r="U238" i="4"/>
  <c r="V238" i="4"/>
  <c r="W238" i="4"/>
  <c r="AA238" i="4"/>
  <c r="T239" i="4"/>
  <c r="U239" i="4" s="1"/>
  <c r="V239" i="4" s="1"/>
  <c r="W239" i="4"/>
  <c r="X239" i="4"/>
  <c r="AA239" i="4"/>
  <c r="T240" i="4"/>
  <c r="U240" i="4"/>
  <c r="AA240" i="4"/>
  <c r="T241" i="4"/>
  <c r="U241" i="4"/>
  <c r="V241" i="4" s="1"/>
  <c r="AA241" i="4"/>
  <c r="T242" i="4"/>
  <c r="U242" i="4"/>
  <c r="V242" i="4"/>
  <c r="W242" i="4"/>
  <c r="AA242" i="4"/>
  <c r="T243" i="4"/>
  <c r="U243" i="4" s="1"/>
  <c r="V243" i="4" s="1"/>
  <c r="AA243" i="4"/>
  <c r="T244" i="4"/>
  <c r="U244" i="4"/>
  <c r="V244" i="4"/>
  <c r="W244" i="4"/>
  <c r="AA244" i="4"/>
  <c r="T245" i="4"/>
  <c r="U245" i="4" s="1"/>
  <c r="V245" i="4" s="1"/>
  <c r="AA245" i="4"/>
  <c r="T246" i="4"/>
  <c r="U246" i="4" s="1"/>
  <c r="AA246" i="4"/>
  <c r="T247" i="4"/>
  <c r="U247" i="4" s="1"/>
  <c r="V247" i="4" s="1"/>
  <c r="AA247" i="4"/>
  <c r="T248" i="4"/>
  <c r="U248" i="4" s="1"/>
  <c r="AA248" i="4"/>
  <c r="T249" i="4"/>
  <c r="U249" i="4"/>
  <c r="V249" i="4"/>
  <c r="AA249" i="4"/>
  <c r="T250" i="4"/>
  <c r="U250" i="4" s="1"/>
  <c r="V250" i="4" s="1"/>
  <c r="AA250" i="4"/>
  <c r="T251" i="4"/>
  <c r="U251" i="4"/>
  <c r="AA251" i="4"/>
  <c r="T252" i="4"/>
  <c r="U252" i="4"/>
  <c r="V252" i="4"/>
  <c r="W252" i="4" s="1"/>
  <c r="AA252" i="4"/>
  <c r="T253" i="4"/>
  <c r="U253" i="4" s="1"/>
  <c r="V253" i="4" s="1"/>
  <c r="AA253" i="4"/>
  <c r="T254" i="4"/>
  <c r="U254" i="4" s="1"/>
  <c r="AA254" i="4"/>
  <c r="T255" i="4"/>
  <c r="U255" i="4"/>
  <c r="V255" i="4"/>
  <c r="AA255" i="4"/>
  <c r="T256" i="4"/>
  <c r="U256" i="4"/>
  <c r="V256" i="4"/>
  <c r="W256" i="4" s="1"/>
  <c r="AA256" i="4"/>
  <c r="T257" i="4"/>
  <c r="U257" i="4" s="1"/>
  <c r="V257" i="4" s="1"/>
  <c r="W257" i="4"/>
  <c r="X257" i="4" s="1"/>
  <c r="AA257" i="4"/>
  <c r="T258" i="4"/>
  <c r="U258" i="4"/>
  <c r="AA258" i="4"/>
  <c r="T259" i="4"/>
  <c r="U259" i="4"/>
  <c r="V259" i="4" s="1"/>
  <c r="AA259" i="4"/>
  <c r="T260" i="4"/>
  <c r="U260" i="4"/>
  <c r="V260" i="4"/>
  <c r="W260" i="4"/>
  <c r="AA260" i="4"/>
  <c r="T261" i="4"/>
  <c r="U261" i="4" s="1"/>
  <c r="V261" i="4" s="1"/>
  <c r="W261" i="4"/>
  <c r="X261" i="4"/>
  <c r="AA261" i="4"/>
  <c r="T262" i="4"/>
  <c r="U262" i="4"/>
  <c r="AA262" i="4"/>
  <c r="T263" i="4"/>
  <c r="U263" i="4"/>
  <c r="V263" i="4" s="1"/>
  <c r="AA263" i="4"/>
  <c r="T264" i="4"/>
  <c r="U264" i="4"/>
  <c r="V264" i="4"/>
  <c r="W264" i="4"/>
  <c r="AA264" i="4"/>
  <c r="T265" i="4"/>
  <c r="U265" i="4" s="1"/>
  <c r="V265" i="4" s="1"/>
  <c r="AA265" i="4"/>
  <c r="T266" i="4"/>
  <c r="U266" i="4" s="1"/>
  <c r="AA266" i="4"/>
  <c r="T267" i="4"/>
  <c r="U267" i="4"/>
  <c r="V267" i="4"/>
  <c r="AA267" i="4"/>
  <c r="T268" i="4"/>
  <c r="U268" i="4"/>
  <c r="V268" i="4"/>
  <c r="W268" i="4" s="1"/>
  <c r="AA268" i="4"/>
  <c r="T269" i="4"/>
  <c r="U269" i="4" s="1"/>
  <c r="V269" i="4" s="1"/>
  <c r="AA269" i="4"/>
  <c r="T270" i="4"/>
  <c r="U270" i="4"/>
  <c r="V270" i="4" s="1"/>
  <c r="AA270" i="4"/>
  <c r="T271" i="4"/>
  <c r="U271" i="4"/>
  <c r="V271" i="4"/>
  <c r="W271" i="4"/>
  <c r="AA271" i="4"/>
  <c r="T272" i="4"/>
  <c r="U272" i="4" s="1"/>
  <c r="V272" i="4" s="1"/>
  <c r="W272" i="4"/>
  <c r="X272" i="4"/>
  <c r="AA272" i="4"/>
  <c r="T273" i="4"/>
  <c r="U273" i="4"/>
  <c r="AA273" i="4"/>
  <c r="T274" i="4"/>
  <c r="U274" i="4"/>
  <c r="V274" i="4" s="1"/>
  <c r="AA274" i="4"/>
  <c r="T275" i="4"/>
  <c r="U275" i="4"/>
  <c r="V275" i="4"/>
  <c r="W275" i="4"/>
  <c r="AA275" i="4"/>
  <c r="T276" i="4"/>
  <c r="U276" i="4" s="1"/>
  <c r="V276" i="4" s="1"/>
  <c r="AA276" i="4"/>
  <c r="T277" i="4"/>
  <c r="U277" i="4" s="1"/>
  <c r="AA277" i="4"/>
  <c r="T278" i="4"/>
  <c r="U278" i="4"/>
  <c r="V278" i="4"/>
  <c r="AA278" i="4"/>
  <c r="T279" i="4"/>
  <c r="U279" i="4"/>
  <c r="V279" i="4"/>
  <c r="W279" i="4" s="1"/>
  <c r="AA279" i="4"/>
  <c r="T280" i="4"/>
  <c r="U280" i="4" s="1"/>
  <c r="V280" i="4" s="1"/>
  <c r="AA280" i="4"/>
  <c r="T281" i="4"/>
  <c r="U281" i="4"/>
  <c r="V281" i="4"/>
  <c r="W281" i="4" s="1"/>
  <c r="AA281" i="4"/>
  <c r="T282" i="4"/>
  <c r="U282" i="4" s="1"/>
  <c r="V282" i="4" s="1"/>
  <c r="AA282" i="4"/>
  <c r="T283" i="4"/>
  <c r="U283" i="4" s="1"/>
  <c r="AA283" i="4"/>
  <c r="T284" i="4"/>
  <c r="U284" i="4"/>
  <c r="V284" i="4"/>
  <c r="AA284" i="4"/>
  <c r="T285" i="4"/>
  <c r="U285" i="4"/>
  <c r="V285" i="4"/>
  <c r="W285" i="4" s="1"/>
  <c r="AA285" i="4"/>
  <c r="T286" i="4"/>
  <c r="U286" i="4" s="1"/>
  <c r="AA286" i="4"/>
  <c r="T287" i="4"/>
  <c r="U287" i="4" s="1"/>
  <c r="AA287" i="4"/>
  <c r="T288" i="4"/>
  <c r="U288" i="4"/>
  <c r="AA288" i="4"/>
  <c r="T289" i="4"/>
  <c r="U289" i="4"/>
  <c r="V289" i="4"/>
  <c r="W289" i="4"/>
  <c r="AA289" i="4"/>
  <c r="T290" i="4"/>
  <c r="U290" i="4" s="1"/>
  <c r="V290" i="4" s="1"/>
  <c r="W290" i="4"/>
  <c r="X290" i="4"/>
  <c r="AA290" i="4"/>
  <c r="T291" i="4"/>
  <c r="U291" i="4"/>
  <c r="AA291" i="4"/>
  <c r="T292" i="4"/>
  <c r="U292" i="4"/>
  <c r="V292" i="4" s="1"/>
  <c r="AA292" i="4"/>
  <c r="T293" i="4"/>
  <c r="U293" i="4"/>
  <c r="V293" i="4"/>
  <c r="W293" i="4"/>
  <c r="X293" i="4" s="1"/>
  <c r="AA293" i="4"/>
  <c r="T294" i="4"/>
  <c r="U294" i="4" s="1"/>
  <c r="AA294" i="4"/>
  <c r="T295" i="4"/>
  <c r="U295" i="4"/>
  <c r="V295" i="4"/>
  <c r="AA295" i="4"/>
  <c r="T296" i="4"/>
  <c r="U296" i="4" s="1"/>
  <c r="AA296" i="4"/>
  <c r="T297" i="4"/>
  <c r="U297" i="4" s="1"/>
  <c r="AA297" i="4"/>
  <c r="T298" i="4"/>
  <c r="U298" i="4"/>
  <c r="V298" i="4"/>
  <c r="AA298" i="4"/>
  <c r="T299" i="4"/>
  <c r="U299" i="4"/>
  <c r="V299" i="4"/>
  <c r="W299" i="4" s="1"/>
  <c r="AA299" i="4"/>
  <c r="T300" i="4"/>
  <c r="U300" i="4" s="1"/>
  <c r="V300" i="4" s="1"/>
  <c r="W300" i="4"/>
  <c r="AA300" i="4"/>
  <c r="T301" i="4"/>
  <c r="U301" i="4"/>
  <c r="V301" i="4"/>
  <c r="W301" i="4" s="1"/>
  <c r="AA301" i="4"/>
  <c r="T302" i="4"/>
  <c r="U302" i="4" s="1"/>
  <c r="V302" i="4"/>
  <c r="AA302" i="4"/>
  <c r="T303" i="4"/>
  <c r="U303" i="4" s="1"/>
  <c r="V303" i="4"/>
  <c r="AA303" i="4"/>
  <c r="T304" i="4"/>
  <c r="U304" i="4" s="1"/>
  <c r="V304" i="4" s="1"/>
  <c r="AA304" i="4"/>
  <c r="T305" i="4"/>
  <c r="U305" i="4"/>
  <c r="V305" i="4" s="1"/>
  <c r="AA305" i="4"/>
  <c r="T306" i="4"/>
  <c r="U306" i="4" s="1"/>
  <c r="V306" i="4" s="1"/>
  <c r="AA306" i="4"/>
  <c r="T307" i="4"/>
  <c r="U307" i="4" s="1"/>
  <c r="V307" i="4" s="1"/>
  <c r="AA307" i="4"/>
  <c r="T308" i="4"/>
  <c r="U308" i="4"/>
  <c r="V308" i="4" s="1"/>
  <c r="AA308" i="4"/>
  <c r="T309" i="4"/>
  <c r="U309" i="4"/>
  <c r="V309" i="4" s="1"/>
  <c r="AA309" i="4"/>
  <c r="T310" i="4"/>
  <c r="U310" i="4" s="1"/>
  <c r="V310" i="4" s="1"/>
  <c r="AA310" i="4"/>
  <c r="T311" i="4"/>
  <c r="U311" i="4" s="1"/>
  <c r="V311" i="4" s="1"/>
  <c r="AA311" i="4"/>
  <c r="T312" i="4"/>
  <c r="U312" i="4"/>
  <c r="V312" i="4" s="1"/>
  <c r="AA312" i="4"/>
  <c r="T313" i="4"/>
  <c r="U313" i="4"/>
  <c r="AA313" i="4"/>
  <c r="T314" i="4"/>
  <c r="U314" i="4" s="1"/>
  <c r="AA314" i="4"/>
  <c r="T315" i="4"/>
  <c r="U315" i="4"/>
  <c r="V315" i="4" s="1"/>
  <c r="AA315" i="4"/>
  <c r="T316" i="4"/>
  <c r="U316" i="4"/>
  <c r="V316" i="4" s="1"/>
  <c r="AA316" i="4"/>
  <c r="T317" i="4"/>
  <c r="U317" i="4"/>
  <c r="V317" i="4" s="1"/>
  <c r="AA317" i="4"/>
  <c r="T318" i="4"/>
  <c r="U318" i="4"/>
  <c r="V318" i="4" s="1"/>
  <c r="AA318" i="4"/>
  <c r="T319" i="4"/>
  <c r="U319" i="4"/>
  <c r="V319" i="4" s="1"/>
  <c r="AA319" i="4"/>
  <c r="T320" i="4"/>
  <c r="U320" i="4"/>
  <c r="V320" i="4" s="1"/>
  <c r="AA320" i="4"/>
  <c r="T321" i="4"/>
  <c r="U321" i="4"/>
  <c r="V321" i="4" s="1"/>
  <c r="AA321" i="4"/>
  <c r="T322" i="4"/>
  <c r="U322" i="4"/>
  <c r="AA322" i="4"/>
  <c r="T323" i="4"/>
  <c r="U323" i="4" s="1"/>
  <c r="V323" i="4"/>
  <c r="W323" i="4" s="1"/>
  <c r="AA323" i="4"/>
  <c r="T324" i="4"/>
  <c r="U324" i="4"/>
  <c r="V324" i="4" s="1"/>
  <c r="AA324" i="4"/>
  <c r="T325" i="4"/>
  <c r="U325" i="4" s="1"/>
  <c r="V325" i="4" s="1"/>
  <c r="AA325" i="4"/>
  <c r="T326" i="4"/>
  <c r="U326" i="4"/>
  <c r="AA326" i="4"/>
  <c r="T327" i="4"/>
  <c r="U327" i="4" s="1"/>
  <c r="V327" i="4" s="1"/>
  <c r="AA327" i="4"/>
  <c r="T328" i="4"/>
  <c r="U328" i="4" s="1"/>
  <c r="V328" i="4" s="1"/>
  <c r="AA328" i="4"/>
  <c r="T329" i="4"/>
  <c r="U329" i="4" s="1"/>
  <c r="V329" i="4" s="1"/>
  <c r="AA329" i="4"/>
  <c r="T330" i="4"/>
  <c r="U330" i="4"/>
  <c r="V330" i="4" s="1"/>
  <c r="AA330" i="4"/>
  <c r="T331" i="4"/>
  <c r="U331" i="4"/>
  <c r="AA331" i="4"/>
  <c r="T332" i="4"/>
  <c r="U332" i="4" s="1"/>
  <c r="AA332" i="4"/>
  <c r="T333" i="4"/>
  <c r="U333" i="4"/>
  <c r="AA333" i="4"/>
  <c r="T334" i="4"/>
  <c r="U334" i="4" s="1"/>
  <c r="V334" i="4"/>
  <c r="AA334" i="4"/>
  <c r="T335" i="4"/>
  <c r="U335" i="4" s="1"/>
  <c r="V335" i="4" s="1"/>
  <c r="AA335" i="4"/>
  <c r="T336" i="4"/>
  <c r="U336" i="4"/>
  <c r="AA336" i="4"/>
  <c r="T337" i="4"/>
  <c r="U337" i="4" s="1"/>
  <c r="AA337" i="4"/>
  <c r="T338" i="4"/>
  <c r="U338" i="4"/>
  <c r="V338" i="4" s="1"/>
  <c r="AA338" i="4"/>
  <c r="T339" i="4"/>
  <c r="U339" i="4"/>
  <c r="V339" i="4" s="1"/>
  <c r="AA339" i="4"/>
  <c r="T340" i="4"/>
  <c r="U340" i="4" s="1"/>
  <c r="V340" i="4" s="1"/>
  <c r="AA340" i="4"/>
  <c r="T341" i="4"/>
  <c r="U341" i="4" s="1"/>
  <c r="V341" i="4" s="1"/>
  <c r="AA341" i="4"/>
  <c r="T342" i="4"/>
  <c r="U342" i="4" s="1"/>
  <c r="V342" i="4" s="1"/>
  <c r="AA342" i="4"/>
  <c r="T343" i="4"/>
  <c r="U343" i="4" s="1"/>
  <c r="AA343" i="4"/>
  <c r="T344" i="4"/>
  <c r="U344" i="4"/>
  <c r="V344" i="4"/>
  <c r="AA344" i="4"/>
  <c r="T345" i="4"/>
  <c r="U345" i="4"/>
  <c r="V345" i="4" s="1"/>
  <c r="AA345" i="4"/>
  <c r="T346" i="4"/>
  <c r="U346" i="4"/>
  <c r="V346" i="4" s="1"/>
  <c r="AA346" i="4"/>
  <c r="T347" i="4"/>
  <c r="U347" i="4"/>
  <c r="V347" i="4" s="1"/>
  <c r="AA347" i="4"/>
  <c r="T348" i="4"/>
  <c r="U348" i="4"/>
  <c r="V348" i="4" s="1"/>
  <c r="AA348" i="4"/>
  <c r="T349" i="4"/>
  <c r="U349" i="4" s="1"/>
  <c r="AA349" i="4"/>
  <c r="T350" i="4"/>
  <c r="U350" i="4" s="1"/>
  <c r="AA350" i="4"/>
  <c r="T351" i="4"/>
  <c r="U351" i="4"/>
  <c r="V351" i="4"/>
  <c r="AA351" i="4"/>
  <c r="T352" i="4"/>
  <c r="U352" i="4"/>
  <c r="V352" i="4" s="1"/>
  <c r="AA352" i="4"/>
  <c r="T353" i="4"/>
  <c r="U353" i="4" s="1"/>
  <c r="AA353" i="4"/>
  <c r="T354" i="4"/>
  <c r="U354" i="4"/>
  <c r="V354" i="4" s="1"/>
  <c r="AA354" i="4"/>
  <c r="T355" i="4"/>
  <c r="U355" i="4"/>
  <c r="V355" i="4"/>
  <c r="W355" i="4" s="1"/>
  <c r="AA355" i="4"/>
  <c r="T356" i="4"/>
  <c r="U356" i="4" s="1"/>
  <c r="AA356" i="4"/>
  <c r="T357" i="4"/>
  <c r="U357" i="4" s="1"/>
  <c r="AA357" i="4"/>
  <c r="T358" i="4"/>
  <c r="U358" i="4"/>
  <c r="V358" i="4"/>
  <c r="W358" i="4" s="1"/>
  <c r="AA358" i="4"/>
  <c r="T359" i="4"/>
  <c r="U359" i="4" s="1"/>
  <c r="AA359" i="4"/>
  <c r="T360" i="4"/>
  <c r="U360" i="4" s="1"/>
  <c r="AA360" i="4"/>
  <c r="T361" i="4"/>
  <c r="U361" i="4"/>
  <c r="V361" i="4" s="1"/>
  <c r="AA361" i="4"/>
  <c r="T362" i="4"/>
  <c r="U362" i="4"/>
  <c r="V362" i="4"/>
  <c r="W362" i="4" s="1"/>
  <c r="X362" i="4" s="1"/>
  <c r="AA362" i="4"/>
  <c r="T363" i="4"/>
  <c r="U363" i="4" s="1"/>
  <c r="AA363" i="4"/>
  <c r="T364" i="4"/>
  <c r="U364" i="4"/>
  <c r="V364" i="4" s="1"/>
  <c r="AA364" i="4"/>
  <c r="T365" i="4"/>
  <c r="U365" i="4"/>
  <c r="V365" i="4" s="1"/>
  <c r="AA365" i="4"/>
  <c r="T366" i="4"/>
  <c r="U366" i="4"/>
  <c r="AA366" i="4"/>
  <c r="T367" i="4"/>
  <c r="U367" i="4" s="1"/>
  <c r="AA367" i="4"/>
  <c r="T368" i="4"/>
  <c r="U368" i="4" s="1"/>
  <c r="AA368" i="4"/>
  <c r="T369" i="4"/>
  <c r="U369" i="4"/>
  <c r="V369" i="4" s="1"/>
  <c r="AA369" i="4"/>
  <c r="T370" i="4"/>
  <c r="U370" i="4"/>
  <c r="V370" i="4" s="1"/>
  <c r="AA370" i="4"/>
  <c r="T371" i="4"/>
  <c r="U371" i="4"/>
  <c r="V371" i="4"/>
  <c r="W371" i="4" s="1"/>
  <c r="AA371" i="4"/>
  <c r="T372" i="4"/>
  <c r="U372" i="4" s="1"/>
  <c r="AA372" i="4"/>
  <c r="T373" i="4"/>
  <c r="U373" i="4" s="1"/>
  <c r="AA373" i="4"/>
  <c r="T374" i="4"/>
  <c r="U374" i="4"/>
  <c r="V374" i="4" s="1"/>
  <c r="AA374" i="4"/>
  <c r="T375" i="4"/>
  <c r="U375" i="4" s="1"/>
  <c r="V375" i="4" s="1"/>
  <c r="AA375" i="4"/>
  <c r="T376" i="4"/>
  <c r="U376" i="4" s="1"/>
  <c r="V376" i="4" s="1"/>
  <c r="AA376" i="4"/>
  <c r="T377" i="4"/>
  <c r="U377" i="4" s="1"/>
  <c r="AA377" i="4"/>
  <c r="T378" i="4"/>
  <c r="U378" i="4"/>
  <c r="V378" i="4" s="1"/>
  <c r="AA378" i="4"/>
  <c r="T379" i="4"/>
  <c r="U379" i="4"/>
  <c r="AA379" i="4"/>
  <c r="T380" i="4"/>
  <c r="U380" i="4"/>
  <c r="V380" i="4"/>
  <c r="AA380" i="4"/>
  <c r="T381" i="4"/>
  <c r="U381" i="4"/>
  <c r="V381" i="4"/>
  <c r="W381" i="4" s="1"/>
  <c r="AA381" i="4"/>
  <c r="T382" i="4"/>
  <c r="U382" i="4" s="1"/>
  <c r="V382" i="4" s="1"/>
  <c r="AA382" i="4"/>
  <c r="T383" i="4"/>
  <c r="U383" i="4" s="1"/>
  <c r="V383" i="4" s="1"/>
  <c r="AA383" i="4"/>
  <c r="T384" i="4"/>
  <c r="U384" i="4" s="1"/>
  <c r="V384" i="4" s="1"/>
  <c r="AA384" i="4"/>
  <c r="T385" i="4"/>
  <c r="U385" i="4" s="1"/>
  <c r="AA385" i="4"/>
  <c r="T386" i="4"/>
  <c r="U386" i="4" s="1"/>
  <c r="AA386" i="4"/>
  <c r="T387" i="4"/>
  <c r="U387" i="4"/>
  <c r="V387" i="4" s="1"/>
  <c r="AA387" i="4"/>
  <c r="T388" i="4"/>
  <c r="U388" i="4"/>
  <c r="V388" i="4"/>
  <c r="AA388" i="4"/>
  <c r="T389" i="4"/>
  <c r="U389" i="4"/>
  <c r="V389" i="4"/>
  <c r="AA389" i="4"/>
  <c r="T390" i="4"/>
  <c r="U390" i="4"/>
  <c r="V390" i="4"/>
  <c r="AA390" i="4"/>
  <c r="T391" i="4"/>
  <c r="U391" i="4"/>
  <c r="V391" i="4"/>
  <c r="W391" i="4" s="1"/>
  <c r="AA391" i="4"/>
  <c r="T392" i="4"/>
  <c r="U392" i="4" s="1"/>
  <c r="V392" i="4" s="1"/>
  <c r="AA392" i="4"/>
  <c r="T393" i="4"/>
  <c r="U393" i="4" s="1"/>
  <c r="AA393" i="4"/>
  <c r="T394" i="4"/>
  <c r="U394" i="4" s="1"/>
  <c r="V394" i="4" s="1"/>
  <c r="AA394" i="4"/>
  <c r="T395" i="4"/>
  <c r="U395" i="4" s="1"/>
  <c r="AA395" i="4"/>
  <c r="T396" i="4"/>
  <c r="U396" i="4"/>
  <c r="V396" i="4" s="1"/>
  <c r="AA396" i="4"/>
  <c r="T397" i="4"/>
  <c r="U397" i="4"/>
  <c r="V397" i="4" s="1"/>
  <c r="AA397" i="4"/>
  <c r="T398" i="4"/>
  <c r="U398" i="4"/>
  <c r="V398" i="4"/>
  <c r="W398" i="4" s="1"/>
  <c r="AA398" i="4"/>
  <c r="T399" i="4"/>
  <c r="U399" i="4"/>
  <c r="V399" i="4" s="1"/>
  <c r="AA399" i="4"/>
  <c r="T400" i="4"/>
  <c r="U400" i="4"/>
  <c r="V400" i="4" s="1"/>
  <c r="AA400" i="4"/>
  <c r="T401" i="4"/>
  <c r="U401" i="4"/>
  <c r="V401" i="4"/>
  <c r="AA401" i="4"/>
  <c r="T402" i="4"/>
  <c r="U402" i="4"/>
  <c r="V402" i="4"/>
  <c r="W402" i="4" s="1"/>
  <c r="AA402" i="4"/>
  <c r="T403" i="4"/>
  <c r="U403" i="4"/>
  <c r="V403" i="4" s="1"/>
  <c r="AA403" i="4"/>
  <c r="T404" i="4"/>
  <c r="U404" i="4" s="1"/>
  <c r="AA404" i="4"/>
  <c r="T405" i="4"/>
  <c r="U405" i="4"/>
  <c r="V405" i="4" s="1"/>
  <c r="AA405" i="4"/>
  <c r="T406" i="4"/>
  <c r="U406" i="4"/>
  <c r="V406" i="4" s="1"/>
  <c r="AA406" i="4"/>
  <c r="T407" i="4"/>
  <c r="U407" i="4"/>
  <c r="V407" i="4"/>
  <c r="W407" i="4" s="1"/>
  <c r="AA407" i="4"/>
  <c r="T408" i="4"/>
  <c r="U408" i="4" s="1"/>
  <c r="V408" i="4" s="1"/>
  <c r="AA408" i="4"/>
  <c r="T409" i="4"/>
  <c r="U409" i="4" s="1"/>
  <c r="V409" i="4" s="1"/>
  <c r="AA409" i="4"/>
  <c r="T410" i="4"/>
  <c r="U410" i="4" s="1"/>
  <c r="AA410" i="4"/>
  <c r="T411" i="4"/>
  <c r="U411" i="4"/>
  <c r="V411" i="4" s="1"/>
  <c r="AA411" i="4"/>
  <c r="T412" i="4"/>
  <c r="U412" i="4"/>
  <c r="AA412" i="4"/>
  <c r="T413" i="4"/>
  <c r="U413" i="4"/>
  <c r="V413" i="4"/>
  <c r="W413" i="4" s="1"/>
  <c r="AA413" i="4"/>
  <c r="AB413" i="4" s="1"/>
  <c r="T414" i="4"/>
  <c r="U414" i="4" s="1"/>
  <c r="V414" i="4" s="1"/>
  <c r="AA414" i="4"/>
  <c r="T415" i="4"/>
  <c r="U415" i="4"/>
  <c r="AA415" i="4"/>
  <c r="T416" i="4"/>
  <c r="U416" i="4"/>
  <c r="V416" i="4"/>
  <c r="W416" i="4" s="1"/>
  <c r="AA416" i="4"/>
  <c r="T417" i="4"/>
  <c r="U417" i="4" s="1"/>
  <c r="V417" i="4" s="1"/>
  <c r="AA417" i="4"/>
  <c r="T418" i="4"/>
  <c r="U418" i="4" s="1"/>
  <c r="V418" i="4" s="1"/>
  <c r="AA418" i="4"/>
  <c r="T419" i="4"/>
  <c r="U419" i="4" s="1"/>
  <c r="V419" i="4" s="1"/>
  <c r="AA419" i="4"/>
  <c r="T420" i="4"/>
  <c r="U420" i="4" s="1"/>
  <c r="AA420" i="4"/>
  <c r="T421" i="4"/>
  <c r="U421" i="4"/>
  <c r="AA421" i="4"/>
  <c r="T422" i="4"/>
  <c r="U422" i="4"/>
  <c r="V422" i="4"/>
  <c r="W422" i="4" s="1"/>
  <c r="AA422" i="4"/>
  <c r="T423" i="4"/>
  <c r="U423" i="4"/>
  <c r="AA423" i="4"/>
  <c r="T424" i="4"/>
  <c r="U424" i="4"/>
  <c r="V424" i="4"/>
  <c r="W424" i="4" s="1"/>
  <c r="AA424" i="4"/>
  <c r="T425" i="4"/>
  <c r="U425" i="4"/>
  <c r="AA425" i="4"/>
  <c r="T426" i="4"/>
  <c r="U426" i="4"/>
  <c r="V426" i="4"/>
  <c r="W426" i="4" s="1"/>
  <c r="AA426" i="4"/>
  <c r="T3" i="4"/>
  <c r="U3" i="4"/>
  <c r="AA3" i="4"/>
  <c r="C427" i="4"/>
  <c r="V97" i="4"/>
  <c r="W97" i="4"/>
  <c r="V89" i="4"/>
  <c r="W89" i="4" s="1"/>
  <c r="X89" i="4" s="1"/>
  <c r="V53" i="4"/>
  <c r="W53" i="4" s="1"/>
  <c r="V33" i="4"/>
  <c r="W33" i="4"/>
  <c r="V25" i="4"/>
  <c r="W25" i="4" s="1"/>
  <c r="V17" i="4"/>
  <c r="W17" i="4"/>
  <c r="V5" i="4"/>
  <c r="W5" i="4" s="1"/>
  <c r="V103" i="4"/>
  <c r="W103" i="4"/>
  <c r="X103" i="4" s="1"/>
  <c r="V95" i="4"/>
  <c r="W95" i="4"/>
  <c r="X95" i="4" s="1"/>
  <c r="Z95" i="4" s="1"/>
  <c r="W93" i="4"/>
  <c r="W45" i="4"/>
  <c r="X45" i="4"/>
  <c r="Z45" i="4" s="1"/>
  <c r="AB83" i="4"/>
  <c r="AB79" i="4"/>
  <c r="AB75" i="4"/>
  <c r="AB71" i="4"/>
  <c r="AB67" i="4"/>
  <c r="AB63" i="4"/>
  <c r="AB59" i="4"/>
  <c r="W71" i="4"/>
  <c r="X71" i="4" s="1"/>
  <c r="W55" i="4"/>
  <c r="X55" i="4" s="1"/>
  <c r="W47" i="4"/>
  <c r="W23" i="4"/>
  <c r="X23" i="4"/>
  <c r="Z23" i="4" s="1"/>
  <c r="AC23" i="4" s="1"/>
  <c r="W7" i="4"/>
  <c r="X7" i="4"/>
  <c r="Z7" i="4"/>
  <c r="W80" i="4"/>
  <c r="V54" i="4"/>
  <c r="W54" i="4"/>
  <c r="X54" i="4"/>
  <c r="Z54" i="4" s="1"/>
  <c r="V52" i="4"/>
  <c r="W52" i="4"/>
  <c r="X52" i="4"/>
  <c r="Z52" i="4" s="1"/>
  <c r="V44" i="4"/>
  <c r="W44" i="4"/>
  <c r="V34" i="4"/>
  <c r="W34" i="4" s="1"/>
  <c r="V32" i="4"/>
  <c r="W32" i="4" s="1"/>
  <c r="W28" i="4"/>
  <c r="V26" i="4"/>
  <c r="W26" i="4" s="1"/>
  <c r="V24" i="4"/>
  <c r="W24" i="4" s="1"/>
  <c r="V16" i="4"/>
  <c r="W16" i="4"/>
  <c r="X16" i="4" s="1"/>
  <c r="V6" i="4"/>
  <c r="W6" i="4"/>
  <c r="X6" i="4" s="1"/>
  <c r="V4" i="4"/>
  <c r="W4" i="4"/>
  <c r="V228" i="4"/>
  <c r="W228" i="4" s="1"/>
  <c r="W184" i="4"/>
  <c r="X184" i="4"/>
  <c r="Z184" i="4" s="1"/>
  <c r="AC184" i="4" s="1"/>
  <c r="V171" i="4"/>
  <c r="W171" i="4"/>
  <c r="X171" i="4"/>
  <c r="Z171" i="4" s="1"/>
  <c r="AC171" i="4" s="1"/>
  <c r="W158" i="4"/>
  <c r="X158" i="4"/>
  <c r="Z158" i="4"/>
  <c r="V135" i="4"/>
  <c r="W135" i="4" s="1"/>
  <c r="X135" i="4" s="1"/>
  <c r="V127" i="4"/>
  <c r="W127" i="4" s="1"/>
  <c r="X127" i="4" s="1"/>
  <c r="V176" i="4"/>
  <c r="W176" i="4" s="1"/>
  <c r="X176" i="4" s="1"/>
  <c r="Z176" i="4" s="1"/>
  <c r="W162" i="4"/>
  <c r="X162" i="4" s="1"/>
  <c r="V140" i="4"/>
  <c r="W140" i="4"/>
  <c r="X140" i="4" s="1"/>
  <c r="V133" i="4"/>
  <c r="W133" i="4" s="1"/>
  <c r="V296" i="4"/>
  <c r="W296" i="4" s="1"/>
  <c r="V226" i="4"/>
  <c r="W226" i="4" s="1"/>
  <c r="V180" i="4"/>
  <c r="W180" i="4"/>
  <c r="X180" i="4" s="1"/>
  <c r="V178" i="4"/>
  <c r="W178" i="4" s="1"/>
  <c r="X178" i="4" s="1"/>
  <c r="W166" i="4"/>
  <c r="X166" i="4" s="1"/>
  <c r="V138" i="4"/>
  <c r="W138" i="4"/>
  <c r="X138" i="4" s="1"/>
  <c r="V131" i="4"/>
  <c r="W131" i="4"/>
  <c r="X131" i="4" s="1"/>
  <c r="V251" i="4"/>
  <c r="W251" i="4"/>
  <c r="Z251" i="4" s="1"/>
  <c r="W164" i="4"/>
  <c r="X164" i="4" s="1"/>
  <c r="W160" i="4"/>
  <c r="X160" i="4"/>
  <c r="Z160" i="4" s="1"/>
  <c r="V129" i="4"/>
  <c r="W129" i="4"/>
  <c r="W168" i="4"/>
  <c r="X168" i="4" s="1"/>
  <c r="U157" i="4"/>
  <c r="V157" i="4" s="1"/>
  <c r="W157" i="4" s="1"/>
  <c r="AB157" i="4"/>
  <c r="V111" i="4"/>
  <c r="W111" i="4" s="1"/>
  <c r="X111" i="4" s="1"/>
  <c r="V75" i="4"/>
  <c r="V67" i="4"/>
  <c r="W67" i="4" s="1"/>
  <c r="X67" i="4"/>
  <c r="Z67" i="4" s="1"/>
  <c r="AC67" i="4" s="1"/>
  <c r="V349" i="4"/>
  <c r="W349" i="4" s="1"/>
  <c r="X349" i="4" s="1"/>
  <c r="Z349" i="4" s="1"/>
  <c r="V173" i="4"/>
  <c r="W173" i="4" s="1"/>
  <c r="X173" i="4" s="1"/>
  <c r="V152" i="4"/>
  <c r="W152" i="4" s="1"/>
  <c r="X152" i="4" s="1"/>
  <c r="V125" i="4"/>
  <c r="W125" i="4" s="1"/>
  <c r="V117" i="4"/>
  <c r="W117" i="4" s="1"/>
  <c r="V109" i="4"/>
  <c r="W109" i="4"/>
  <c r="X109" i="4" s="1"/>
  <c r="V106" i="4"/>
  <c r="W106" i="4" s="1"/>
  <c r="V313" i="4"/>
  <c r="V236" i="4"/>
  <c r="W236" i="4"/>
  <c r="X236" i="4" s="1"/>
  <c r="Z236" i="4" s="1"/>
  <c r="V234" i="4"/>
  <c r="W234" i="4"/>
  <c r="X234" i="4" s="1"/>
  <c r="Z234" i="4" s="1"/>
  <c r="V231" i="4"/>
  <c r="W231" i="4"/>
  <c r="X231" i="4" s="1"/>
  <c r="Z231" i="4" s="1"/>
  <c r="V229" i="4"/>
  <c r="W229" i="4"/>
  <c r="X229" i="4" s="1"/>
  <c r="Z229" i="4" s="1"/>
  <c r="V227" i="4"/>
  <c r="W227" i="4"/>
  <c r="X227" i="4" s="1"/>
  <c r="Z227" i="4" s="1"/>
  <c r="V186" i="4"/>
  <c r="W186" i="4"/>
  <c r="X186" i="4" s="1"/>
  <c r="Z186" i="4" s="1"/>
  <c r="AC186" i="4" s="1"/>
  <c r="V185" i="4"/>
  <c r="W185" i="4"/>
  <c r="X185" i="4" s="1"/>
  <c r="Z185" i="4" s="1"/>
  <c r="AC185" i="4" s="1"/>
  <c r="V183" i="4"/>
  <c r="W183" i="4"/>
  <c r="Z183" i="4" s="1"/>
  <c r="AC183" i="4" s="1"/>
  <c r="V182" i="4"/>
  <c r="W182" i="4"/>
  <c r="X182" i="4" s="1"/>
  <c r="V172" i="4"/>
  <c r="W172" i="4" s="1"/>
  <c r="V163" i="4"/>
  <c r="W163" i="4"/>
  <c r="W156" i="4"/>
  <c r="X156" i="4"/>
  <c r="Z156" i="4" s="1"/>
  <c r="W153" i="4"/>
  <c r="X153" i="4" s="1"/>
  <c r="AB119" i="4"/>
  <c r="V141" i="4"/>
  <c r="W141" i="4" s="1"/>
  <c r="V115" i="4"/>
  <c r="W115" i="4" s="1"/>
  <c r="W92" i="4"/>
  <c r="Z92" i="4" s="1"/>
  <c r="AC92" i="4" s="1"/>
  <c r="X92" i="4"/>
  <c r="V88" i="4"/>
  <c r="W88" i="4"/>
  <c r="Z88" i="4" s="1"/>
  <c r="V43" i="4"/>
  <c r="W43" i="4" s="1"/>
  <c r="V11" i="4"/>
  <c r="AB184" i="4"/>
  <c r="V177" i="4"/>
  <c r="W177" i="4" s="1"/>
  <c r="AB173" i="4"/>
  <c r="V170" i="4"/>
  <c r="W170" i="4" s="1"/>
  <c r="X170" i="4" s="1"/>
  <c r="Z170" i="4" s="1"/>
  <c r="W161" i="4"/>
  <c r="Z161" i="4" s="1"/>
  <c r="AC161" i="4" s="1"/>
  <c r="AB155" i="4"/>
  <c r="AB153" i="4"/>
  <c r="V151" i="4"/>
  <c r="W151" i="4" s="1"/>
  <c r="W150" i="4"/>
  <c r="X150" i="4"/>
  <c r="AB117" i="4"/>
  <c r="V108" i="4"/>
  <c r="W108" i="4" s="1"/>
  <c r="X108" i="4"/>
  <c r="Z108" i="4" s="1"/>
  <c r="V51" i="4"/>
  <c r="W51" i="4" s="1"/>
  <c r="V19" i="4"/>
  <c r="AB186" i="4"/>
  <c r="AB183" i="4"/>
  <c r="AB175" i="4"/>
  <c r="AB152" i="4"/>
  <c r="AB150" i="4"/>
  <c r="AB148" i="4"/>
  <c r="AB146" i="4"/>
  <c r="AB144" i="4"/>
  <c r="AB142" i="4"/>
  <c r="W122" i="4"/>
  <c r="X122" i="4" s="1"/>
  <c r="Z122" i="4"/>
  <c r="V121" i="4"/>
  <c r="W121" i="4"/>
  <c r="X121" i="4" s="1"/>
  <c r="W112" i="4"/>
  <c r="X112" i="4" s="1"/>
  <c r="V107" i="4"/>
  <c r="W107" i="4" s="1"/>
  <c r="V105" i="4"/>
  <c r="W105" i="4" s="1"/>
  <c r="X105" i="4" s="1"/>
  <c r="Z105" i="4" s="1"/>
  <c r="V96" i="4"/>
  <c r="W96" i="4" s="1"/>
  <c r="X96" i="4"/>
  <c r="U91" i="4"/>
  <c r="V91" i="4"/>
  <c r="U87" i="4"/>
  <c r="W87" i="4" s="1"/>
  <c r="X87" i="4" s="1"/>
  <c r="V87" i="4"/>
  <c r="U76" i="4"/>
  <c r="V76" i="4" s="1"/>
  <c r="U74" i="4"/>
  <c r="W74" i="4" s="1"/>
  <c r="V74" i="4"/>
  <c r="U73" i="4"/>
  <c r="V73" i="4" s="1"/>
  <c r="U72" i="4"/>
  <c r="W72" i="4" s="1"/>
  <c r="V72" i="4"/>
  <c r="U70" i="4"/>
  <c r="V70" i="4" s="1"/>
  <c r="U69" i="4"/>
  <c r="V69" i="4" s="1"/>
  <c r="W69" i="4" s="1"/>
  <c r="X69" i="4" s="1"/>
  <c r="U68" i="4"/>
  <c r="W68" i="4" s="1"/>
  <c r="X68" i="4" s="1"/>
  <c r="Z68" i="4" s="1"/>
  <c r="AC68" i="4" s="1"/>
  <c r="AH68" i="4" s="1"/>
  <c r="V68" i="4"/>
  <c r="U66" i="4"/>
  <c r="V66" i="4" s="1"/>
  <c r="U50" i="4"/>
  <c r="V50" i="4"/>
  <c r="W50" i="4" s="1"/>
  <c r="U46" i="4"/>
  <c r="V46" i="4" s="1"/>
  <c r="W46" i="4" s="1"/>
  <c r="X46" i="4" s="1"/>
  <c r="U42" i="4"/>
  <c r="W42" i="4" s="1"/>
  <c r="X42" i="4" s="1"/>
  <c r="V42" i="4"/>
  <c r="U41" i="4"/>
  <c r="V41" i="4" s="1"/>
  <c r="U40" i="4"/>
  <c r="V40" i="4"/>
  <c r="W40" i="4" s="1"/>
  <c r="X40" i="4" s="1"/>
  <c r="U18" i="4"/>
  <c r="V18" i="4" s="1"/>
  <c r="W18" i="4" s="1"/>
  <c r="X18" i="4" s="1"/>
  <c r="Z18" i="4" s="1"/>
  <c r="U14" i="4"/>
  <c r="W14" i="4" s="1"/>
  <c r="X14" i="4" s="1"/>
  <c r="V14" i="4"/>
  <c r="U10" i="4"/>
  <c r="V10" i="4" s="1"/>
  <c r="U9" i="4"/>
  <c r="V9" i="4"/>
  <c r="W9" i="4" s="1"/>
  <c r="X9" i="4" s="1"/>
  <c r="U8" i="4"/>
  <c r="V8" i="4" s="1"/>
  <c r="W8" i="4" s="1"/>
  <c r="V136" i="4"/>
  <c r="W136" i="4"/>
  <c r="V104" i="4"/>
  <c r="W104" i="4"/>
  <c r="X104" i="4" s="1"/>
  <c r="Z104" i="4" s="1"/>
  <c r="V120" i="4"/>
  <c r="W120" i="4"/>
  <c r="X120" i="4" s="1"/>
  <c r="X161" i="4"/>
  <c r="X129" i="4"/>
  <c r="Z129" i="4" s="1"/>
  <c r="X183" i="4"/>
  <c r="X237" i="4"/>
  <c r="Z237" i="4" s="1"/>
  <c r="X47" i="4"/>
  <c r="Z47" i="4" s="1"/>
  <c r="AC47" i="4" s="1"/>
  <c r="AB66" i="4"/>
  <c r="X88" i="4"/>
  <c r="X125" i="4"/>
  <c r="Z125" i="4" s="1"/>
  <c r="AB11" i="4"/>
  <c r="W303" i="4"/>
  <c r="X303" i="4" s="1"/>
  <c r="Z303" i="4" s="1"/>
  <c r="AC303" i="4" s="1"/>
  <c r="W383" i="4"/>
  <c r="Z383" i="4" s="1"/>
  <c r="X383" i="4"/>
  <c r="W311" i="4"/>
  <c r="Z311" i="4" s="1"/>
  <c r="AC311" i="4" s="1"/>
  <c r="X311" i="4"/>
  <c r="W302" i="4"/>
  <c r="X302" i="4" s="1"/>
  <c r="Z302" i="4" s="1"/>
  <c r="W312" i="4"/>
  <c r="X312" i="4" s="1"/>
  <c r="Z312" i="4" s="1"/>
  <c r="W307" i="4"/>
  <c r="Z307" i="4" s="1"/>
  <c r="X307" i="4"/>
  <c r="AB373" i="4"/>
  <c r="AB412" i="4"/>
  <c r="AB410" i="4"/>
  <c r="AB408" i="4"/>
  <c r="AB406" i="4"/>
  <c r="AB404" i="4"/>
  <c r="AB378" i="4"/>
  <c r="AB372" i="4"/>
  <c r="AB78" i="4"/>
  <c r="AB76" i="4"/>
  <c r="AB70" i="4"/>
  <c r="W317" i="4"/>
  <c r="X317" i="4"/>
  <c r="Z317" i="4" s="1"/>
  <c r="AC317" i="4" s="1"/>
  <c r="W347" i="4"/>
  <c r="X347" i="4" s="1"/>
  <c r="Z347" i="4" s="1"/>
  <c r="W318" i="4"/>
  <c r="Z318" i="4" s="1"/>
  <c r="AC318" i="4" s="1"/>
  <c r="X318" i="4"/>
  <c r="AB327" i="4"/>
  <c r="AB411" i="4"/>
  <c r="AB409" i="4"/>
  <c r="AB407" i="4"/>
  <c r="AB405" i="4"/>
  <c r="V373" i="4"/>
  <c r="W373" i="4"/>
  <c r="X373" i="4" s="1"/>
  <c r="V60" i="4"/>
  <c r="W60" i="4" s="1"/>
  <c r="AB356" i="4"/>
  <c r="W346" i="4"/>
  <c r="Z346" i="4" s="1"/>
  <c r="X346" i="4"/>
  <c r="AB332" i="4"/>
  <c r="AB369" i="4"/>
  <c r="AB365" i="4"/>
  <c r="AB361" i="4"/>
  <c r="AB343" i="4"/>
  <c r="AB341" i="4"/>
  <c r="AB323" i="4"/>
  <c r="AB301" i="4"/>
  <c r="AB113" i="4"/>
  <c r="AB58" i="4"/>
  <c r="AB56" i="4"/>
  <c r="AB48" i="4"/>
  <c r="AB46" i="4"/>
  <c r="AB40" i="4"/>
  <c r="W316" i="4"/>
  <c r="X316" i="4" s="1"/>
  <c r="Z316" i="4" s="1"/>
  <c r="AC316" i="4" s="1"/>
  <c r="W364" i="4"/>
  <c r="Z364" i="4" s="1"/>
  <c r="X364" i="4"/>
  <c r="AB366" i="4"/>
  <c r="AB360" i="4"/>
  <c r="AB352" i="4"/>
  <c r="AB344" i="4"/>
  <c r="AB342" i="4"/>
  <c r="AB340" i="4"/>
  <c r="AB122" i="4"/>
  <c r="AC122" i="4" s="1"/>
  <c r="AB114" i="4"/>
  <c r="AB35" i="4"/>
  <c r="AB95" i="4"/>
  <c r="X251" i="4"/>
  <c r="V124" i="4"/>
  <c r="W124" i="4" s="1"/>
  <c r="X323" i="4"/>
  <c r="Z323" i="4" s="1"/>
  <c r="W340" i="4"/>
  <c r="X340" i="4" s="1"/>
  <c r="Z340" i="4" s="1"/>
  <c r="W375" i="4"/>
  <c r="Z375" i="4" s="1"/>
  <c r="X375" i="4"/>
  <c r="AB395" i="4"/>
  <c r="AB393" i="4"/>
  <c r="AB391" i="4"/>
  <c r="AB389" i="4"/>
  <c r="AB387" i="4"/>
  <c r="AB385" i="4"/>
  <c r="AB383" i="4"/>
  <c r="AC383" i="4" s="1"/>
  <c r="AB381" i="4"/>
  <c r="AB336" i="4"/>
  <c r="AB334" i="4"/>
  <c r="AB324" i="4"/>
  <c r="AB194" i="4"/>
  <c r="AB192" i="4"/>
  <c r="AB190" i="4"/>
  <c r="AB188" i="4"/>
  <c r="AB124" i="4"/>
  <c r="AB100" i="4"/>
  <c r="AB22" i="4"/>
  <c r="AB123" i="4"/>
  <c r="AB102" i="4"/>
  <c r="AB375" i="4"/>
  <c r="AB380" i="4"/>
  <c r="AB392" i="4"/>
  <c r="AB388" i="4"/>
  <c r="AB386" i="4"/>
  <c r="AB384" i="4"/>
  <c r="AB339" i="4"/>
  <c r="AB335" i="4"/>
  <c r="AB333" i="4"/>
  <c r="AB325" i="4"/>
  <c r="AB187" i="4"/>
  <c r="AB171" i="4"/>
  <c r="AB167" i="4"/>
  <c r="AB165" i="4"/>
  <c r="AB163" i="4"/>
  <c r="AB161" i="4"/>
  <c r="AB159" i="4"/>
  <c r="AB149" i="4"/>
  <c r="AB31" i="4"/>
  <c r="V36" i="4"/>
  <c r="W36" i="4" s="1"/>
  <c r="V149" i="4"/>
  <c r="W149" i="4" s="1"/>
  <c r="V114" i="4"/>
  <c r="W114" i="4" s="1"/>
  <c r="V62" i="4"/>
  <c r="W62" i="4" s="1"/>
  <c r="V31" i="4"/>
  <c r="W31" i="4" s="1"/>
  <c r="X402" i="4"/>
  <c r="Z402" i="4" s="1"/>
  <c r="V360" i="4"/>
  <c r="W360" i="4" s="1"/>
  <c r="V113" i="4"/>
  <c r="W113" i="4" s="1"/>
  <c r="V379" i="4"/>
  <c r="W379" i="4" s="1"/>
  <c r="V326" i="4"/>
  <c r="W326" i="4" s="1"/>
  <c r="V119" i="4"/>
  <c r="W119" i="4" s="1"/>
  <c r="X119" i="4" s="1"/>
  <c r="AB174" i="4"/>
  <c r="AB61" i="4"/>
  <c r="AB376" i="4"/>
  <c r="AB322" i="4"/>
  <c r="AB320" i="4"/>
  <c r="AB318" i="4"/>
  <c r="AB316" i="4"/>
  <c r="AB314" i="4"/>
  <c r="AB312" i="4"/>
  <c r="AC312" i="4" s="1"/>
  <c r="AB310" i="4"/>
  <c r="AB308" i="4"/>
  <c r="AB306" i="4"/>
  <c r="AB304" i="4"/>
  <c r="AB302" i="4"/>
  <c r="AB224" i="4"/>
  <c r="AB222" i="4"/>
  <c r="AB220" i="4"/>
  <c r="AB218" i="4"/>
  <c r="AB216" i="4"/>
  <c r="AB214" i="4"/>
  <c r="AB212" i="4"/>
  <c r="AB210" i="4"/>
  <c r="AB208" i="4"/>
  <c r="AB206" i="4"/>
  <c r="AB204" i="4"/>
  <c r="AB202" i="4"/>
  <c r="AB200" i="4"/>
  <c r="AB198" i="4"/>
  <c r="AB196" i="4"/>
  <c r="AB326" i="4"/>
  <c r="AB172" i="4"/>
  <c r="AB170" i="4"/>
  <c r="AC170" i="4" s="1"/>
  <c r="AB168" i="4"/>
  <c r="AB166" i="4"/>
  <c r="AB164" i="4"/>
  <c r="AB162" i="4"/>
  <c r="AB160" i="4"/>
  <c r="AC160" i="4" s="1"/>
  <c r="AB158" i="4"/>
  <c r="AC158" i="4" s="1"/>
  <c r="AB156" i="4"/>
  <c r="AC156" i="4" s="1"/>
  <c r="AB154" i="4"/>
  <c r="AB57" i="4"/>
  <c r="AB55" i="4"/>
  <c r="AB49" i="4"/>
  <c r="AB47" i="4"/>
  <c r="AB39" i="4"/>
  <c r="AB21" i="4"/>
  <c r="AB3" i="4"/>
  <c r="AB377" i="4"/>
  <c r="AB355" i="4"/>
  <c r="AB345" i="4"/>
  <c r="AB321" i="4"/>
  <c r="AB319" i="4"/>
  <c r="AB317" i="4"/>
  <c r="AB315" i="4"/>
  <c r="AB313" i="4"/>
  <c r="AB311" i="4"/>
  <c r="AB309" i="4"/>
  <c r="AB307" i="4"/>
  <c r="AB305" i="4"/>
  <c r="AB303" i="4"/>
  <c r="AB225" i="4"/>
  <c r="AB223" i="4"/>
  <c r="AB221" i="4"/>
  <c r="AB219" i="4"/>
  <c r="AB217" i="4"/>
  <c r="AB215" i="4"/>
  <c r="AB213" i="4"/>
  <c r="AB211" i="4"/>
  <c r="AB209" i="4"/>
  <c r="AB207" i="4"/>
  <c r="AB205" i="4"/>
  <c r="AB203" i="4"/>
  <c r="AB201" i="4"/>
  <c r="AB199" i="4"/>
  <c r="AB197" i="4"/>
  <c r="AB195" i="4"/>
  <c r="AB193" i="4"/>
  <c r="AB191" i="4"/>
  <c r="AB189" i="4"/>
  <c r="AB147" i="4"/>
  <c r="AB145" i="4"/>
  <c r="AB98" i="4"/>
  <c r="AB77" i="4"/>
  <c r="AB29" i="4"/>
  <c r="X424" i="4"/>
  <c r="Z424" i="4" s="1"/>
  <c r="V224" i="4"/>
  <c r="W224" i="4" s="1"/>
  <c r="V216" i="4"/>
  <c r="W216" i="4" s="1"/>
  <c r="V208" i="4"/>
  <c r="W208" i="4" s="1"/>
  <c r="V202" i="4"/>
  <c r="W202" i="4" s="1"/>
  <c r="V190" i="4"/>
  <c r="W190" i="4" s="1"/>
  <c r="V78" i="4"/>
  <c r="W78" i="4" s="1"/>
  <c r="V366" i="4"/>
  <c r="W366" i="4" s="1"/>
  <c r="V377" i="4"/>
  <c r="W377" i="4" s="1"/>
  <c r="V221" i="4"/>
  <c r="W221" i="4" s="1"/>
  <c r="V215" i="4"/>
  <c r="W215" i="4" s="1"/>
  <c r="X215" i="4" s="1"/>
  <c r="V207" i="4"/>
  <c r="W207" i="4" s="1"/>
  <c r="X203" i="4"/>
  <c r="Z203" i="4" s="1"/>
  <c r="V197" i="4"/>
  <c r="W197" i="4" s="1"/>
  <c r="V193" i="4"/>
  <c r="W193" i="4" s="1"/>
  <c r="V189" i="4"/>
  <c r="W189" i="4" s="1"/>
  <c r="V187" i="4"/>
  <c r="W187" i="4" s="1"/>
  <c r="V145" i="4"/>
  <c r="W145" i="4" s="1"/>
  <c r="V64" i="4"/>
  <c r="W64" i="4" s="1"/>
  <c r="V29" i="4"/>
  <c r="W29" i="4" s="1"/>
  <c r="X51" i="4"/>
  <c r="Z51" i="4" s="1"/>
  <c r="X228" i="4"/>
  <c r="Z228" i="4" s="1"/>
  <c r="V367" i="4"/>
  <c r="W367" i="4" s="1"/>
  <c r="V333" i="4"/>
  <c r="W333" i="4" s="1"/>
  <c r="V155" i="4"/>
  <c r="W155" i="4" s="1"/>
  <c r="X155" i="4" s="1"/>
  <c r="V58" i="4"/>
  <c r="W58" i="4"/>
  <c r="X58" i="4" s="1"/>
  <c r="V56" i="4"/>
  <c r="W56" i="4"/>
  <c r="X56" i="4" s="1"/>
  <c r="V38" i="4"/>
  <c r="W38" i="4"/>
  <c r="X38" i="4" s="1"/>
  <c r="V20" i="4"/>
  <c r="W20" i="4"/>
  <c r="X20" i="4" s="1"/>
  <c r="AB426" i="4"/>
  <c r="AB424" i="4"/>
  <c r="AB422" i="4"/>
  <c r="AB420" i="4"/>
  <c r="AB403" i="4"/>
  <c r="AB401" i="4"/>
  <c r="AB362" i="4"/>
  <c r="AB330" i="4"/>
  <c r="AB328" i="4"/>
  <c r="AB185" i="4"/>
  <c r="AB99" i="4"/>
  <c r="AB92" i="4"/>
  <c r="AB86" i="4"/>
  <c r="AB85" i="4"/>
  <c r="AB69" i="4"/>
  <c r="AB37" i="4"/>
  <c r="AB23" i="4"/>
  <c r="AB390" i="4"/>
  <c r="AB382" i="4"/>
  <c r="AB118" i="4"/>
  <c r="AB112" i="4"/>
  <c r="AB94" i="4"/>
  <c r="AB425" i="4"/>
  <c r="AB423" i="4"/>
  <c r="AB421" i="4"/>
  <c r="AB402" i="4"/>
  <c r="AB400" i="4"/>
  <c r="AB374" i="4"/>
  <c r="AB363" i="4"/>
  <c r="AB346" i="4"/>
  <c r="AC346" i="4" s="1"/>
  <c r="AB329" i="4"/>
  <c r="AB84" i="4"/>
  <c r="AB82" i="4"/>
  <c r="AB68" i="4"/>
  <c r="AB30" i="4"/>
  <c r="AB15" i="4"/>
  <c r="AB13" i="4"/>
  <c r="AB10" i="4"/>
  <c r="AB64" i="4"/>
  <c r="AB38" i="4"/>
  <c r="AB14" i="4"/>
  <c r="X44" i="4"/>
  <c r="Z44" i="4"/>
  <c r="V386" i="4"/>
  <c r="W386" i="4"/>
  <c r="V169" i="4"/>
  <c r="W169" i="4"/>
  <c r="V147" i="4"/>
  <c r="W147" i="4"/>
  <c r="V48" i="4"/>
  <c r="W48" i="4"/>
  <c r="X48" i="4" s="1"/>
  <c r="V39" i="4"/>
  <c r="W39" i="4"/>
  <c r="X39" i="4" s="1"/>
  <c r="Z39" i="4" s="1"/>
  <c r="Z96" i="4"/>
  <c r="Z293" i="4"/>
  <c r="W392" i="4"/>
  <c r="X392" i="4"/>
  <c r="Z392" i="4" s="1"/>
  <c r="W389" i="4"/>
  <c r="W321" i="4"/>
  <c r="W319" i="4"/>
  <c r="X319" i="4" s="1"/>
  <c r="W315" i="4"/>
  <c r="W313" i="4"/>
  <c r="X313" i="4" s="1"/>
  <c r="W309" i="4"/>
  <c r="W305" i="4"/>
  <c r="X305" i="4" s="1"/>
  <c r="W75" i="4"/>
  <c r="W11" i="4"/>
  <c r="X4" i="4"/>
  <c r="Z4" i="4"/>
  <c r="AC4" i="4" s="1"/>
  <c r="V404" i="4"/>
  <c r="W404" i="4" s="1"/>
  <c r="V331" i="4"/>
  <c r="W331" i="4"/>
  <c r="X331" i="4" s="1"/>
  <c r="Z331" i="4" s="1"/>
  <c r="V82" i="4"/>
  <c r="W82" i="4"/>
  <c r="V63" i="4"/>
  <c r="W63" i="4"/>
  <c r="V15" i="4"/>
  <c r="W15" i="4"/>
  <c r="V13" i="4"/>
  <c r="W13" i="4"/>
  <c r="Z12" i="4"/>
  <c r="W411" i="4"/>
  <c r="X411" i="4" s="1"/>
  <c r="W408" i="4"/>
  <c r="W405" i="4"/>
  <c r="W329" i="4"/>
  <c r="W19" i="4"/>
  <c r="X19" i="4" s="1"/>
  <c r="V393" i="4"/>
  <c r="W393" i="4"/>
  <c r="V336" i="4"/>
  <c r="W336" i="4"/>
  <c r="V322" i="4"/>
  <c r="W322" i="4"/>
  <c r="V314" i="4"/>
  <c r="W314" i="4"/>
  <c r="X314" i="4" s="1"/>
  <c r="Z314" i="4" s="1"/>
  <c r="V79" i="4"/>
  <c r="W79" i="4"/>
  <c r="X59" i="4"/>
  <c r="Z59" i="4"/>
  <c r="AC59" i="4" s="1"/>
  <c r="W376" i="4"/>
  <c r="X376" i="4"/>
  <c r="Z376" i="4" s="1"/>
  <c r="AC376" i="4" s="1"/>
  <c r="W320" i="4"/>
  <c r="W310" i="4"/>
  <c r="W308" i="4"/>
  <c r="X308" i="4" s="1"/>
  <c r="W306" i="4"/>
  <c r="V143" i="4"/>
  <c r="W143" i="4" s="1"/>
  <c r="X143" i="4" s="1"/>
  <c r="V118" i="4"/>
  <c r="W118" i="4" s="1"/>
  <c r="V94" i="4"/>
  <c r="W94" i="4" s="1"/>
  <c r="V61" i="4"/>
  <c r="W61" i="4" s="1"/>
  <c r="W330" i="4"/>
  <c r="Z330" i="4" s="1"/>
  <c r="AC330" i="4" s="1"/>
  <c r="X330" i="4"/>
  <c r="W328" i="4"/>
  <c r="AB415" i="4"/>
  <c r="W382" i="4"/>
  <c r="AB368" i="4"/>
  <c r="AB354" i="4"/>
  <c r="W345" i="4"/>
  <c r="AB299" i="4"/>
  <c r="AB297" i="4"/>
  <c r="AB295" i="4"/>
  <c r="AB293" i="4"/>
  <c r="AC293" i="4" s="1"/>
  <c r="AB291" i="4"/>
  <c r="AB289" i="4"/>
  <c r="AB287" i="4"/>
  <c r="AB285" i="4"/>
  <c r="AB283" i="4"/>
  <c r="AB281" i="4"/>
  <c r="AB279" i="4"/>
  <c r="AB277" i="4"/>
  <c r="AB275" i="4"/>
  <c r="AB273" i="4"/>
  <c r="AB271" i="4"/>
  <c r="AB269" i="4"/>
  <c r="AB267" i="4"/>
  <c r="AB265" i="4"/>
  <c r="AB263" i="4"/>
  <c r="AB261" i="4"/>
  <c r="AB259" i="4"/>
  <c r="AB257" i="4"/>
  <c r="AB255" i="4"/>
  <c r="AB253" i="4"/>
  <c r="AB251" i="4"/>
  <c r="AC251" i="4" s="1"/>
  <c r="AB249" i="4"/>
  <c r="AB247" i="4"/>
  <c r="AB245" i="4"/>
  <c r="AB243" i="4"/>
  <c r="AB241" i="4"/>
  <c r="AB239" i="4"/>
  <c r="AB237" i="4"/>
  <c r="AC237" i="4"/>
  <c r="AB235" i="4"/>
  <c r="AB233" i="4"/>
  <c r="AB231" i="4"/>
  <c r="AC231" i="4"/>
  <c r="AB229" i="4"/>
  <c r="AC229" i="4"/>
  <c r="AB227" i="4"/>
  <c r="AC227" i="4"/>
  <c r="AB182" i="4"/>
  <c r="AB180" i="4"/>
  <c r="AB178" i="4"/>
  <c r="AB176" i="4"/>
  <c r="AC176" i="4" s="1"/>
  <c r="AB140" i="4"/>
  <c r="AB138" i="4"/>
  <c r="AB136" i="4"/>
  <c r="AB134" i="4"/>
  <c r="AB132" i="4"/>
  <c r="AB130" i="4"/>
  <c r="AB128" i="4"/>
  <c r="AB126" i="4"/>
  <c r="AB120" i="4"/>
  <c r="AB116" i="4"/>
  <c r="AB110" i="4"/>
  <c r="AB93" i="4"/>
  <c r="AB91" i="4"/>
  <c r="AB87" i="4"/>
  <c r="AB74" i="4"/>
  <c r="AB72" i="4"/>
  <c r="AB60" i="4"/>
  <c r="AB42" i="4"/>
  <c r="AB27" i="4"/>
  <c r="AB18" i="4"/>
  <c r="AB12" i="4"/>
  <c r="AC12" i="4" s="1"/>
  <c r="AB9" i="4"/>
  <c r="AB7" i="4"/>
  <c r="AC7" i="4"/>
  <c r="AB364" i="4"/>
  <c r="AB347" i="4"/>
  <c r="AC347" i="4" s="1"/>
  <c r="AB331" i="4"/>
  <c r="AC331" i="4" s="1"/>
  <c r="AB399" i="4"/>
  <c r="AB416" i="4"/>
  <c r="AB396" i="4"/>
  <c r="W390" i="4"/>
  <c r="Z390" i="4" s="1"/>
  <c r="AC390" i="4" s="1"/>
  <c r="AH390" i="4" s="1"/>
  <c r="AB379" i="4"/>
  <c r="AB367" i="4"/>
  <c r="AB353" i="4"/>
  <c r="W334" i="4"/>
  <c r="AB300" i="4"/>
  <c r="AC300" i="4" s="1"/>
  <c r="AH300" i="4" s="1"/>
  <c r="AB298" i="4"/>
  <c r="AB296" i="4"/>
  <c r="AB294" i="4"/>
  <c r="AB292" i="4"/>
  <c r="AB290" i="4"/>
  <c r="AB288" i="4"/>
  <c r="AB286" i="4"/>
  <c r="AB284" i="4"/>
  <c r="AB282" i="4"/>
  <c r="AB280" i="4"/>
  <c r="AB278" i="4"/>
  <c r="AB276" i="4"/>
  <c r="AB274" i="4"/>
  <c r="AB272" i="4"/>
  <c r="AB270" i="4"/>
  <c r="AB268" i="4"/>
  <c r="AB266" i="4"/>
  <c r="AB264" i="4"/>
  <c r="AB262" i="4"/>
  <c r="AB260" i="4"/>
  <c r="AB258" i="4"/>
  <c r="AB256" i="4"/>
  <c r="AB254" i="4"/>
  <c r="AB252" i="4"/>
  <c r="AB250" i="4"/>
  <c r="AB248" i="4"/>
  <c r="AB246" i="4"/>
  <c r="AB244" i="4"/>
  <c r="AB242" i="4"/>
  <c r="AB240" i="4"/>
  <c r="AB238" i="4"/>
  <c r="AB236" i="4"/>
  <c r="AC236" i="4" s="1"/>
  <c r="AB234" i="4"/>
  <c r="AC234" i="4" s="1"/>
  <c r="AH234" i="4" s="1"/>
  <c r="AB232" i="4"/>
  <c r="AB230" i="4"/>
  <c r="AB228" i="4"/>
  <c r="AB226" i="4"/>
  <c r="AB181" i="4"/>
  <c r="AB179" i="4"/>
  <c r="AB177" i="4"/>
  <c r="AB151" i="4"/>
  <c r="AB141" i="4"/>
  <c r="AB139" i="4"/>
  <c r="AB137" i="4"/>
  <c r="AB135" i="4"/>
  <c r="AB133" i="4"/>
  <c r="AB131" i="4"/>
  <c r="AB129" i="4"/>
  <c r="AC129" i="4" s="1"/>
  <c r="AH129" i="4" s="1"/>
  <c r="AB127" i="4"/>
  <c r="AB125" i="4"/>
  <c r="AB121" i="4"/>
  <c r="AB115" i="4"/>
  <c r="AB111" i="4"/>
  <c r="AB109" i="4"/>
  <c r="V102" i="4"/>
  <c r="W102" i="4"/>
  <c r="AB90" i="4"/>
  <c r="U84" i="4"/>
  <c r="AB81" i="4"/>
  <c r="AB73" i="4"/>
  <c r="AB62" i="4"/>
  <c r="AB50" i="4"/>
  <c r="AB41" i="4"/>
  <c r="AB36" i="4"/>
  <c r="U30" i="4"/>
  <c r="V30" i="4" s="1"/>
  <c r="W30" i="4" s="1"/>
  <c r="AB20" i="4"/>
  <c r="AB8" i="4"/>
  <c r="AB169" i="4"/>
  <c r="AB143" i="4"/>
  <c r="AB101" i="4"/>
  <c r="AC101" i="4" s="1"/>
  <c r="AH101" i="4" s="1"/>
  <c r="AB80" i="4"/>
  <c r="AC80" i="4" s="1"/>
  <c r="AH80" i="4" s="1"/>
  <c r="AB65" i="4"/>
  <c r="AB45" i="4"/>
  <c r="AC45" i="4"/>
  <c r="AB28" i="4"/>
  <c r="AB19" i="4"/>
  <c r="X72" i="4"/>
  <c r="Z72" i="4"/>
  <c r="Z40" i="4"/>
  <c r="Z69" i="4"/>
  <c r="Z14" i="4"/>
  <c r="X50" i="4"/>
  <c r="Z50" i="4" s="1"/>
  <c r="AC50" i="4" s="1"/>
  <c r="AH50" i="4" s="1"/>
  <c r="Z87" i="4"/>
  <c r="AC87" i="4" s="1"/>
  <c r="Z46" i="4"/>
  <c r="AC46" i="4" s="1"/>
  <c r="AH46" i="4" s="1"/>
  <c r="X74" i="4"/>
  <c r="Z74" i="4" s="1"/>
  <c r="AC74" i="4" s="1"/>
  <c r="AH74" i="4" s="1"/>
  <c r="Z9" i="4"/>
  <c r="X21" i="4"/>
  <c r="Z21" i="4"/>
  <c r="X97" i="4"/>
  <c r="Z97" i="4"/>
  <c r="X107" i="4"/>
  <c r="Z107" i="4" s="1"/>
  <c r="X422" i="4"/>
  <c r="Z422" i="4" s="1"/>
  <c r="AC422" i="4" s="1"/>
  <c r="X17" i="4"/>
  <c r="Z17" i="4"/>
  <c r="X65" i="4"/>
  <c r="Z65" i="4"/>
  <c r="AC65" i="4" s="1"/>
  <c r="AH65" i="4" s="1"/>
  <c r="Z178" i="4"/>
  <c r="X141" i="4"/>
  <c r="Z141" i="4"/>
  <c r="X300" i="4"/>
  <c r="Z300" i="4"/>
  <c r="X426" i="4"/>
  <c r="Z426" i="4"/>
  <c r="X5" i="4"/>
  <c r="Z5" i="4"/>
  <c r="AC5" i="4" s="1"/>
  <c r="X33" i="4"/>
  <c r="Z33" i="4" s="1"/>
  <c r="X57" i="4"/>
  <c r="Z57" i="4" s="1"/>
  <c r="AC57" i="4" s="1"/>
  <c r="AH57" i="4" s="1"/>
  <c r="Z120" i="4"/>
  <c r="AC120" i="4" s="1"/>
  <c r="AH120" i="4" s="1"/>
  <c r="Z111" i="4"/>
  <c r="Z362" i="4"/>
  <c r="X136" i="4"/>
  <c r="Z136" i="4"/>
  <c r="X163" i="4"/>
  <c r="Z163" i="4" s="1"/>
  <c r="AC163" i="4" s="1"/>
  <c r="AH163" i="4" s="1"/>
  <c r="X398" i="4"/>
  <c r="Z398" i="4"/>
  <c r="X25" i="4"/>
  <c r="Z25" i="4" s="1"/>
  <c r="X53" i="4"/>
  <c r="Z53" i="4"/>
  <c r="X101" i="4"/>
  <c r="Z101" i="4"/>
  <c r="V144" i="4"/>
  <c r="W144" i="4" s="1"/>
  <c r="V98" i="4"/>
  <c r="W98" i="4"/>
  <c r="X98" i="4" s="1"/>
  <c r="Z98" i="4" s="1"/>
  <c r="AC98" i="4" s="1"/>
  <c r="AH98" i="4" s="1"/>
  <c r="X24" i="4"/>
  <c r="X80" i="4"/>
  <c r="Z80" i="4"/>
  <c r="X28" i="4"/>
  <c r="Z28" i="4" s="1"/>
  <c r="X93" i="4"/>
  <c r="Z93" i="4" s="1"/>
  <c r="AC93" i="4" s="1"/>
  <c r="AH93" i="4" s="1"/>
  <c r="AB417" i="4"/>
  <c r="AB414" i="4"/>
  <c r="AB397" i="4"/>
  <c r="W396" i="4"/>
  <c r="W394" i="4"/>
  <c r="W388" i="4"/>
  <c r="W380" i="4"/>
  <c r="AB371" i="4"/>
  <c r="AB370" i="4"/>
  <c r="W369" i="4"/>
  <c r="AB359" i="4"/>
  <c r="AB358" i="4"/>
  <c r="AB349" i="4"/>
  <c r="AC349" i="4" s="1"/>
  <c r="AH349" i="4" s="1"/>
  <c r="V286" i="4"/>
  <c r="W286" i="4" s="1"/>
  <c r="V181" i="4"/>
  <c r="W181" i="4"/>
  <c r="V179" i="4"/>
  <c r="W179" i="4" s="1"/>
  <c r="V146" i="4"/>
  <c r="W146" i="4"/>
  <c r="X146" i="4" s="1"/>
  <c r="Z146" i="4" s="1"/>
  <c r="AC146" i="4" s="1"/>
  <c r="AH146" i="4" s="1"/>
  <c r="V139" i="4"/>
  <c r="W139" i="4" s="1"/>
  <c r="V137" i="4"/>
  <c r="W137" i="4" s="1"/>
  <c r="V90" i="4"/>
  <c r="W90" i="4" s="1"/>
  <c r="AB419" i="4"/>
  <c r="AB394" i="4"/>
  <c r="AB338" i="4"/>
  <c r="V148" i="4"/>
  <c r="W148" i="4"/>
  <c r="Z148" i="4" s="1"/>
  <c r="AC148" i="4" s="1"/>
  <c r="AH148" i="4" s="1"/>
  <c r="V35" i="4"/>
  <c r="W35" i="4" s="1"/>
  <c r="AB418" i="4"/>
  <c r="W417" i="4"/>
  <c r="V415" i="4"/>
  <c r="W415" i="4"/>
  <c r="Z415" i="4" s="1"/>
  <c r="AC415" i="4" s="1"/>
  <c r="AH415" i="4" s="1"/>
  <c r="AB398" i="4"/>
  <c r="AC398" i="4" s="1"/>
  <c r="AH398" i="4" s="1"/>
  <c r="W384" i="4"/>
  <c r="W378" i="4"/>
  <c r="AB357" i="4"/>
  <c r="AB351" i="4"/>
  <c r="AB350" i="4"/>
  <c r="AB348" i="4"/>
  <c r="W342" i="4"/>
  <c r="AB337" i="4"/>
  <c r="V288" i="4"/>
  <c r="W288" i="4"/>
  <c r="V142" i="4"/>
  <c r="W142" i="4"/>
  <c r="X142" i="4" s="1"/>
  <c r="Z142" i="4" s="1"/>
  <c r="AC142" i="4" s="1"/>
  <c r="AH142" i="4" s="1"/>
  <c r="V134" i="4"/>
  <c r="W134" i="4"/>
  <c r="V132" i="4"/>
  <c r="W132" i="4"/>
  <c r="V130" i="4"/>
  <c r="W130" i="4"/>
  <c r="X130" i="4" s="1"/>
  <c r="Z130" i="4" s="1"/>
  <c r="AC130" i="4" s="1"/>
  <c r="AH130" i="4" s="1"/>
  <c r="V128" i="4"/>
  <c r="W128" i="4"/>
  <c r="V126" i="4"/>
  <c r="W126" i="4"/>
  <c r="V116" i="4"/>
  <c r="W116" i="4"/>
  <c r="Z116" i="4" s="1"/>
  <c r="AC116" i="4" s="1"/>
  <c r="AH116" i="4" s="1"/>
  <c r="V110" i="4"/>
  <c r="W110" i="4"/>
  <c r="V27" i="4"/>
  <c r="W27" i="4"/>
  <c r="W419" i="4"/>
  <c r="W401" i="4"/>
  <c r="X401" i="4" s="1"/>
  <c r="Z401" i="4" s="1"/>
  <c r="AC401" i="4" s="1"/>
  <c r="AH401" i="4" s="1"/>
  <c r="W399" i="4"/>
  <c r="W338" i="4"/>
  <c r="AB108" i="4"/>
  <c r="AC108" i="4"/>
  <c r="AB107" i="4"/>
  <c r="AB106" i="4"/>
  <c r="AB105" i="4"/>
  <c r="AC105" i="4" s="1"/>
  <c r="AH105" i="4" s="1"/>
  <c r="AB104" i="4"/>
  <c r="AC104" i="4" s="1"/>
  <c r="AB103" i="4"/>
  <c r="AB97" i="4"/>
  <c r="AC97" i="4" s="1"/>
  <c r="AB96" i="4"/>
  <c r="AC96" i="4"/>
  <c r="AH96" i="4" s="1"/>
  <c r="AB89" i="4"/>
  <c r="AB88" i="4"/>
  <c r="AC88" i="4" s="1"/>
  <c r="AH88" i="4" s="1"/>
  <c r="AB54" i="4"/>
  <c r="AC54" i="4" s="1"/>
  <c r="AB53" i="4"/>
  <c r="AC53" i="4" s="1"/>
  <c r="AH53" i="4" s="1"/>
  <c r="AB52" i="4"/>
  <c r="AC52" i="4" s="1"/>
  <c r="AB51" i="4"/>
  <c r="AC51" i="4"/>
  <c r="AH51" i="4" s="1"/>
  <c r="AB44" i="4"/>
  <c r="AC44" i="4" s="1"/>
  <c r="AB43" i="4"/>
  <c r="AB34" i="4"/>
  <c r="AB33" i="4"/>
  <c r="AC33" i="4" s="1"/>
  <c r="AH33" i="4" s="1"/>
  <c r="AB32" i="4"/>
  <c r="AB26" i="4"/>
  <c r="AB25" i="4"/>
  <c r="AB24" i="4"/>
  <c r="AB17" i="4"/>
  <c r="AC17" i="4" s="1"/>
  <c r="AB16" i="4"/>
  <c r="V167" i="4"/>
  <c r="W167" i="4" s="1"/>
  <c r="V159" i="4"/>
  <c r="W159" i="4" s="1"/>
  <c r="W86" i="4"/>
  <c r="X86" i="4" s="1"/>
  <c r="Z86" i="4" s="1"/>
  <c r="AC86" i="4" s="1"/>
  <c r="AH86" i="4" s="1"/>
  <c r="AC125" i="4"/>
  <c r="AC424" i="4"/>
  <c r="AC375" i="4"/>
  <c r="AC28" i="4"/>
  <c r="AH28" i="4" s="1"/>
  <c r="AC402" i="4"/>
  <c r="X60" i="4"/>
  <c r="AC228" i="4"/>
  <c r="AC72" i="4"/>
  <c r="AH72" i="4" s="1"/>
  <c r="AC21" i="4"/>
  <c r="AH21" i="4" s="1"/>
  <c r="AC302" i="4"/>
  <c r="AC40" i="4"/>
  <c r="AC14" i="4"/>
  <c r="AC69" i="4"/>
  <c r="AC362" i="4"/>
  <c r="AH362" i="4" s="1"/>
  <c r="AC323" i="4"/>
  <c r="AH323" i="4" s="1"/>
  <c r="AC141" i="4"/>
  <c r="AC9" i="4"/>
  <c r="AC314" i="4"/>
  <c r="AC95" i="4"/>
  <c r="AC340" i="4"/>
  <c r="AC136" i="4"/>
  <c r="AH136" i="4" s="1"/>
  <c r="AC426" i="4"/>
  <c r="AC203" i="4"/>
  <c r="AC39" i="4"/>
  <c r="AC392" i="4"/>
  <c r="X62" i="4"/>
  <c r="X326" i="4"/>
  <c r="Z326" i="4"/>
  <c r="AC326" i="4" s="1"/>
  <c r="X149" i="4"/>
  <c r="Z149" i="4" s="1"/>
  <c r="AC149" i="4" s="1"/>
  <c r="AH149" i="4" s="1"/>
  <c r="Z119" i="4"/>
  <c r="AC119" i="4"/>
  <c r="AH119" i="4" s="1"/>
  <c r="X193" i="4"/>
  <c r="X29" i="4"/>
  <c r="Z29" i="4"/>
  <c r="AC29" i="4" s="1"/>
  <c r="X197" i="4"/>
  <c r="Z197" i="4" s="1"/>
  <c r="AC197" i="4" s="1"/>
  <c r="AH197" i="4" s="1"/>
  <c r="Z215" i="4"/>
  <c r="AC215" i="4" s="1"/>
  <c r="AH215" i="4" s="1"/>
  <c r="X224" i="4"/>
  <c r="X207" i="4"/>
  <c r="Z207" i="4" s="1"/>
  <c r="AC207" i="4" s="1"/>
  <c r="AH207" i="4" s="1"/>
  <c r="X221" i="4"/>
  <c r="Z221" i="4"/>
  <c r="AC221" i="4"/>
  <c r="AH221" i="4" s="1"/>
  <c r="Z48" i="4"/>
  <c r="AC48" i="4" s="1"/>
  <c r="AH48" i="4" s="1"/>
  <c r="X102" i="4"/>
  <c r="X61" i="4"/>
  <c r="Z61" i="4" s="1"/>
  <c r="AC61" i="4" s="1"/>
  <c r="AH61" i="4" s="1"/>
  <c r="X82" i="4"/>
  <c r="Z82" i="4"/>
  <c r="AC82" i="4" s="1"/>
  <c r="AH82" i="4" s="1"/>
  <c r="X345" i="4"/>
  <c r="Z345" i="4"/>
  <c r="AC345" i="4"/>
  <c r="X306" i="4"/>
  <c r="Z306" i="4" s="1"/>
  <c r="AC306" i="4" s="1"/>
  <c r="AH306" i="4" s="1"/>
  <c r="X329" i="4"/>
  <c r="Z329" i="4"/>
  <c r="AC329" i="4" s="1"/>
  <c r="X75" i="4"/>
  <c r="Z75" i="4" s="1"/>
  <c r="AC75" i="4" s="1"/>
  <c r="AH75" i="4" s="1"/>
  <c r="X315" i="4"/>
  <c r="Z315" i="4"/>
  <c r="AC315" i="4" s="1"/>
  <c r="AH315" i="4" s="1"/>
  <c r="X334" i="4"/>
  <c r="X390" i="4"/>
  <c r="X382" i="4"/>
  <c r="Z382" i="4"/>
  <c r="X94" i="4"/>
  <c r="X320" i="4"/>
  <c r="Z320" i="4"/>
  <c r="AC320" i="4" s="1"/>
  <c r="X336" i="4"/>
  <c r="Z336" i="4" s="1"/>
  <c r="AC336" i="4" s="1"/>
  <c r="AH336" i="4" s="1"/>
  <c r="Z411" i="4"/>
  <c r="AC411" i="4" s="1"/>
  <c r="AH411" i="4" s="1"/>
  <c r="X15" i="4"/>
  <c r="X11" i="4"/>
  <c r="Z11" i="4" s="1"/>
  <c r="AC11" i="4" s="1"/>
  <c r="AH11" i="4" s="1"/>
  <c r="X389" i="4"/>
  <c r="Z389" i="4"/>
  <c r="AC389" i="4"/>
  <c r="X147" i="4"/>
  <c r="Z147" i="4"/>
  <c r="AC147" i="4"/>
  <c r="AH147" i="4" s="1"/>
  <c r="X386" i="4"/>
  <c r="Z386" i="4" s="1"/>
  <c r="AC386" i="4" s="1"/>
  <c r="AH386" i="4" s="1"/>
  <c r="X310" i="4"/>
  <c r="Z310" i="4"/>
  <c r="AC310" i="4" s="1"/>
  <c r="AH310" i="4" s="1"/>
  <c r="X408" i="4"/>
  <c r="Z408" i="4" s="1"/>
  <c r="AC408" i="4"/>
  <c r="X309" i="4"/>
  <c r="Z309" i="4" s="1"/>
  <c r="AC309" i="4" s="1"/>
  <c r="AH309" i="4" s="1"/>
  <c r="X321" i="4"/>
  <c r="Z321" i="4"/>
  <c r="AC321" i="4" s="1"/>
  <c r="AH321" i="4" s="1"/>
  <c r="V84" i="4"/>
  <c r="W84" i="4"/>
  <c r="Z84" i="4" s="1"/>
  <c r="AC84" i="4" s="1"/>
  <c r="AH84" i="4" s="1"/>
  <c r="X328" i="4"/>
  <c r="Z328" i="4" s="1"/>
  <c r="AC328" i="4" s="1"/>
  <c r="AH328" i="4" s="1"/>
  <c r="X118" i="4"/>
  <c r="Z118" i="4"/>
  <c r="AC118" i="4"/>
  <c r="Z308" i="4"/>
  <c r="AC308" i="4" s="1"/>
  <c r="AH308" i="4" s="1"/>
  <c r="X79" i="4"/>
  <c r="Z79" i="4"/>
  <c r="AC79" i="4" s="1"/>
  <c r="AH79" i="4" s="1"/>
  <c r="X322" i="4"/>
  <c r="Z322" i="4"/>
  <c r="AC322" i="4"/>
  <c r="X393" i="4"/>
  <c r="Z393" i="4" s="1"/>
  <c r="AC393" i="4" s="1"/>
  <c r="AH393" i="4" s="1"/>
  <c r="X405" i="4"/>
  <c r="Z405" i="4" s="1"/>
  <c r="AC405" i="4" s="1"/>
  <c r="AH405" i="4" s="1"/>
  <c r="X13" i="4"/>
  <c r="Z13" i="4"/>
  <c r="AC13" i="4" s="1"/>
  <c r="AH13" i="4" s="1"/>
  <c r="X63" i="4"/>
  <c r="Z63" i="4"/>
  <c r="AC63" i="4"/>
  <c r="X169" i="4"/>
  <c r="Z169" i="4" s="1"/>
  <c r="AC169" i="4" s="1"/>
  <c r="AH169" i="4" s="1"/>
  <c r="X126" i="4"/>
  <c r="Z126" i="4" s="1"/>
  <c r="AC126" i="4" s="1"/>
  <c r="AH126" i="4" s="1"/>
  <c r="X179" i="4"/>
  <c r="Z179" i="4"/>
  <c r="AC179" i="4" s="1"/>
  <c r="AH179" i="4" s="1"/>
  <c r="X415" i="4"/>
  <c r="X139" i="4"/>
  <c r="Z139" i="4" s="1"/>
  <c r="X286" i="4"/>
  <c r="Z286" i="4"/>
  <c r="AC286" i="4" s="1"/>
  <c r="AH286" i="4" s="1"/>
  <c r="X128" i="4"/>
  <c r="Z128" i="4"/>
  <c r="AC128" i="4" s="1"/>
  <c r="AH128" i="4" s="1"/>
  <c r="X148" i="4"/>
  <c r="X181" i="4"/>
  <c r="Z181" i="4"/>
  <c r="AC181" i="4" s="1"/>
  <c r="AH181" i="4" s="1"/>
  <c r="AH5" i="4"/>
  <c r="AH141" i="4"/>
  <c r="AH40" i="4"/>
  <c r="X134" i="4"/>
  <c r="Z134" i="4" s="1"/>
  <c r="AC134" i="4" s="1"/>
  <c r="AH134" i="4" s="1"/>
  <c r="AH422" i="4"/>
  <c r="X167" i="4"/>
  <c r="Z167" i="4" s="1"/>
  <c r="AC167" i="4" s="1"/>
  <c r="AH167" i="4" s="1"/>
  <c r="X27" i="4"/>
  <c r="Z27" i="4"/>
  <c r="AC27" i="4" s="1"/>
  <c r="AH27" i="4" s="1"/>
  <c r="X116" i="4"/>
  <c r="X132" i="4"/>
  <c r="Z132" i="4" s="1"/>
  <c r="AC132" i="4" s="1"/>
  <c r="AH132" i="4" s="1"/>
  <c r="X288" i="4"/>
  <c r="Z288" i="4"/>
  <c r="AC288" i="4" s="1"/>
  <c r="AH288" i="4" s="1"/>
  <c r="AH39" i="4"/>
  <c r="AH9" i="4"/>
  <c r="AH69" i="4"/>
  <c r="AH92" i="4"/>
  <c r="AH160" i="4"/>
  <c r="AH203" i="4"/>
  <c r="AH104" i="4"/>
  <c r="AH108" i="4"/>
  <c r="AH330" i="4"/>
  <c r="AH376" i="4"/>
  <c r="AH184" i="4"/>
  <c r="AH312" i="4"/>
  <c r="AH316" i="4"/>
  <c r="AH229" i="4"/>
  <c r="AH237" i="4"/>
  <c r="AH347" i="4"/>
  <c r="X388" i="4"/>
  <c r="Z388" i="4"/>
  <c r="AC388" i="4" s="1"/>
  <c r="AH388" i="4" s="1"/>
  <c r="AH158" i="4"/>
  <c r="AH44" i="4"/>
  <c r="AH54" i="4"/>
  <c r="AH340" i="4"/>
  <c r="X399" i="4"/>
  <c r="Z399" i="4" s="1"/>
  <c r="AC399" i="4" s="1"/>
  <c r="AH399" i="4" s="1"/>
  <c r="X419" i="4"/>
  <c r="Z419" i="4" s="1"/>
  <c r="AC419" i="4" s="1"/>
  <c r="AH419" i="4" s="1"/>
  <c r="AH426" i="4"/>
  <c r="AH331" i="4"/>
  <c r="X384" i="4"/>
  <c r="Z384" i="4"/>
  <c r="AC384" i="4" s="1"/>
  <c r="AH384" i="4" s="1"/>
  <c r="AH303" i="4"/>
  <c r="AH311" i="4"/>
  <c r="AH346" i="4"/>
  <c r="AH7" i="4"/>
  <c r="AH176" i="4"/>
  <c r="AH227" i="4"/>
  <c r="AH251" i="4"/>
  <c r="AH186" i="4"/>
  <c r="AH47" i="4"/>
  <c r="AH156" i="4"/>
  <c r="AH23" i="4"/>
  <c r="AH185" i="4"/>
  <c r="AH383" i="4"/>
  <c r="AH424" i="4"/>
  <c r="AH228" i="4"/>
  <c r="AH236" i="4"/>
  <c r="AH402" i="4"/>
  <c r="AH293" i="4"/>
  <c r="AH302" i="4"/>
  <c r="AH314" i="4"/>
  <c r="AH318" i="4"/>
  <c r="AH375" i="4"/>
  <c r="X90" i="4"/>
  <c r="Z90" i="4"/>
  <c r="AC90" i="4"/>
  <c r="X396" i="4"/>
  <c r="Z396" i="4" s="1"/>
  <c r="AC396" i="4" s="1"/>
  <c r="AH396" i="4" s="1"/>
  <c r="X144" i="4"/>
  <c r="Z144" i="4"/>
  <c r="AC144" i="4"/>
  <c r="AH144" i="4" s="1"/>
  <c r="AH122" i="4"/>
  <c r="AH4" i="4"/>
  <c r="AH45" i="4"/>
  <c r="AH161" i="4"/>
  <c r="AH17" i="4"/>
  <c r="AH52" i="4"/>
  <c r="AH95" i="4"/>
  <c r="AH171" i="4"/>
  <c r="X338" i="4"/>
  <c r="Z338" i="4"/>
  <c r="AC338" i="4" s="1"/>
  <c r="AH338" i="4" s="1"/>
  <c r="AH392" i="4"/>
  <c r="AH67" i="4"/>
  <c r="X110" i="4"/>
  <c r="Z110" i="4" s="1"/>
  <c r="AC110" i="4" s="1"/>
  <c r="AH110" i="4" s="1"/>
  <c r="AH125" i="4"/>
  <c r="X342" i="4"/>
  <c r="Z342" i="4" s="1"/>
  <c r="AC342" i="4" s="1"/>
  <c r="AH342" i="4" s="1"/>
  <c r="X378" i="4"/>
  <c r="Z378" i="4" s="1"/>
  <c r="AC378" i="4" s="1"/>
  <c r="AH378" i="4" s="1"/>
  <c r="X417" i="4"/>
  <c r="Z417" i="4"/>
  <c r="AC417" i="4" s="1"/>
  <c r="AH417" i="4" s="1"/>
  <c r="AH14" i="4"/>
  <c r="AH170" i="4"/>
  <c r="AH317" i="4"/>
  <c r="AH59" i="4"/>
  <c r="AH183" i="4"/>
  <c r="AH12" i="4"/>
  <c r="AH87" i="4"/>
  <c r="AH231" i="4"/>
  <c r="X369" i="4"/>
  <c r="Z369" i="4"/>
  <c r="AC369" i="4" s="1"/>
  <c r="AH369" i="4" s="1"/>
  <c r="X380" i="4"/>
  <c r="Z380" i="4"/>
  <c r="AC380" i="4"/>
  <c r="X394" i="4"/>
  <c r="Z394" i="4"/>
  <c r="AC394" i="4"/>
  <c r="AC382" i="4"/>
  <c r="Z155" i="4"/>
  <c r="AC155" i="4"/>
  <c r="AH118" i="4"/>
  <c r="AH320" i="4"/>
  <c r="AH326" i="4"/>
  <c r="AH329" i="4"/>
  <c r="AH29" i="4"/>
  <c r="AH408" i="4"/>
  <c r="X84" i="4"/>
  <c r="AH382" i="4"/>
  <c r="AH63" i="4"/>
  <c r="AH389" i="4"/>
  <c r="AH345" i="4"/>
  <c r="AH322" i="4"/>
  <c r="AH394" i="4"/>
  <c r="AH90" i="4"/>
  <c r="AH380" i="4"/>
  <c r="AH97" i="4"/>
  <c r="AH155" i="4"/>
  <c r="X159" i="4" l="1"/>
  <c r="Z159" i="4" s="1"/>
  <c r="AC159" i="4" s="1"/>
  <c r="AH159" i="4" s="1"/>
  <c r="X137" i="4"/>
  <c r="Z137" i="4" s="1"/>
  <c r="AC137" i="4" s="1"/>
  <c r="AH137" i="4" s="1"/>
  <c r="X30" i="4"/>
  <c r="Z30" i="4" s="1"/>
  <c r="AC30" i="4" s="1"/>
  <c r="AH30" i="4" s="1"/>
  <c r="Z35" i="4"/>
  <c r="AC35" i="4" s="1"/>
  <c r="AH35" i="4" s="1"/>
  <c r="X35" i="4"/>
  <c r="AC121" i="4"/>
  <c r="AH121" i="4" s="1"/>
  <c r="AC139" i="4"/>
  <c r="AH139" i="4" s="1"/>
  <c r="AC25" i="4"/>
  <c r="AH25" i="4" s="1"/>
  <c r="AC107" i="4"/>
  <c r="AH107" i="4" s="1"/>
  <c r="Z42" i="4"/>
  <c r="AC42" i="4" s="1"/>
  <c r="AH42" i="4" s="1"/>
  <c r="AC364" i="4"/>
  <c r="AH364" i="4" s="1"/>
  <c r="AC140" i="4"/>
  <c r="AH140" i="4" s="1"/>
  <c r="Z15" i="4"/>
  <c r="AC15" i="4" s="1"/>
  <c r="AH15" i="4" s="1"/>
  <c r="X404" i="4"/>
  <c r="Z404" i="4" s="1"/>
  <c r="AC404" i="4" s="1"/>
  <c r="AH404" i="4" s="1"/>
  <c r="X145" i="4"/>
  <c r="Z145" i="4" s="1"/>
  <c r="AC145" i="4" s="1"/>
  <c r="AH145" i="4" s="1"/>
  <c r="X190" i="4"/>
  <c r="Z190" i="4" s="1"/>
  <c r="AC190" i="4" s="1"/>
  <c r="AH190" i="4" s="1"/>
  <c r="Z224" i="4"/>
  <c r="AC224" i="4" s="1"/>
  <c r="AH224" i="4" s="1"/>
  <c r="AC307" i="4"/>
  <c r="AH307" i="4" s="1"/>
  <c r="X379" i="4"/>
  <c r="Z379" i="4" s="1"/>
  <c r="AC379" i="4" s="1"/>
  <c r="AH379" i="4" s="1"/>
  <c r="X31" i="4"/>
  <c r="Z31" i="4" s="1"/>
  <c r="AC31" i="4" s="1"/>
  <c r="AH31" i="4" s="1"/>
  <c r="X36" i="4"/>
  <c r="Z36" i="4" s="1"/>
  <c r="AC36" i="4" s="1"/>
  <c r="AH36" i="4" s="1"/>
  <c r="X124" i="4"/>
  <c r="Z124" i="4"/>
  <c r="AC124" i="4" s="1"/>
  <c r="AH124" i="4" s="1"/>
  <c r="Z60" i="4"/>
  <c r="AC60" i="4" s="1"/>
  <c r="AH60" i="4" s="1"/>
  <c r="X8" i="4"/>
  <c r="Z8" i="4"/>
  <c r="AC8" i="4" s="1"/>
  <c r="AH8" i="4" s="1"/>
  <c r="X43" i="4"/>
  <c r="Z43" i="4" s="1"/>
  <c r="AC43" i="4" s="1"/>
  <c r="AH43" i="4" s="1"/>
  <c r="X117" i="4"/>
  <c r="Z117" i="4" s="1"/>
  <c r="AC117" i="4" s="1"/>
  <c r="AH117" i="4" s="1"/>
  <c r="X296" i="4"/>
  <c r="Z296" i="4" s="1"/>
  <c r="AC296" i="4" s="1"/>
  <c r="AH296" i="4" s="1"/>
  <c r="X26" i="4"/>
  <c r="Z26" i="4"/>
  <c r="AC26" i="4" s="1"/>
  <c r="AH26" i="4" s="1"/>
  <c r="AC20" i="4"/>
  <c r="AH20" i="4" s="1"/>
  <c r="AC111" i="4"/>
  <c r="AH111" i="4" s="1"/>
  <c r="AC135" i="4"/>
  <c r="AH135" i="4" s="1"/>
  <c r="AC18" i="4"/>
  <c r="AH18" i="4" s="1"/>
  <c r="AC257" i="4"/>
  <c r="AH257" i="4" s="1"/>
  <c r="Z143" i="4"/>
  <c r="AC143" i="4" s="1"/>
  <c r="AH143" i="4" s="1"/>
  <c r="X187" i="4"/>
  <c r="Z187" i="4" s="1"/>
  <c r="AC187" i="4" s="1"/>
  <c r="AH187" i="4" s="1"/>
  <c r="X377" i="4"/>
  <c r="Z377" i="4"/>
  <c r="AC377" i="4" s="1"/>
  <c r="AH377" i="4" s="1"/>
  <c r="X202" i="4"/>
  <c r="Z202" i="4" s="1"/>
  <c r="AC202" i="4" s="1"/>
  <c r="AH202" i="4" s="1"/>
  <c r="AC168" i="4"/>
  <c r="AH168" i="4" s="1"/>
  <c r="X113" i="4"/>
  <c r="Z113" i="4" s="1"/>
  <c r="AC113" i="4" s="1"/>
  <c r="AH113" i="4" s="1"/>
  <c r="Z62" i="4"/>
  <c r="AC62" i="4" s="1"/>
  <c r="AH62" i="4" s="1"/>
  <c r="X177" i="4"/>
  <c r="Z177" i="4" s="1"/>
  <c r="AC177" i="4" s="1"/>
  <c r="AH177" i="4" s="1"/>
  <c r="X115" i="4"/>
  <c r="Z115" i="4" s="1"/>
  <c r="AC115" i="4" s="1"/>
  <c r="AH115" i="4" s="1"/>
  <c r="X172" i="4"/>
  <c r="Z172" i="4" s="1"/>
  <c r="AC172" i="4" s="1"/>
  <c r="AH172" i="4" s="1"/>
  <c r="X106" i="4"/>
  <c r="Z106" i="4"/>
  <c r="X133" i="4"/>
  <c r="Z133" i="4" s="1"/>
  <c r="AC133" i="4" s="1"/>
  <c r="AH133" i="4" s="1"/>
  <c r="Z102" i="4"/>
  <c r="AC102" i="4" s="1"/>
  <c r="AH102" i="4" s="1"/>
  <c r="AC131" i="4"/>
  <c r="AH131" i="4" s="1"/>
  <c r="Z334" i="4"/>
  <c r="AC334" i="4" s="1"/>
  <c r="AH334" i="4" s="1"/>
  <c r="AC178" i="4"/>
  <c r="AH178" i="4" s="1"/>
  <c r="Z94" i="4"/>
  <c r="AC94" i="4" s="1"/>
  <c r="AH94" i="4" s="1"/>
  <c r="X333" i="4"/>
  <c r="Z333" i="4" s="1"/>
  <c r="AC333" i="4" s="1"/>
  <c r="AH333" i="4" s="1"/>
  <c r="X189" i="4"/>
  <c r="Z189" i="4" s="1"/>
  <c r="AC189" i="4" s="1"/>
  <c r="AH189" i="4" s="1"/>
  <c r="X366" i="4"/>
  <c r="Z366" i="4" s="1"/>
  <c r="AC366" i="4" s="1"/>
  <c r="AH366" i="4" s="1"/>
  <c r="X208" i="4"/>
  <c r="Z208" i="4" s="1"/>
  <c r="AC208" i="4" s="1"/>
  <c r="AH208" i="4" s="1"/>
  <c r="X360" i="4"/>
  <c r="Z360" i="4"/>
  <c r="AC360" i="4" s="1"/>
  <c r="AH360" i="4" s="1"/>
  <c r="X114" i="4"/>
  <c r="Z114" i="4"/>
  <c r="AC114" i="4" s="1"/>
  <c r="AH114" i="4" s="1"/>
  <c r="X157" i="4"/>
  <c r="Z157" i="4"/>
  <c r="AC157" i="4" s="1"/>
  <c r="AH157" i="4" s="1"/>
  <c r="X32" i="4"/>
  <c r="Z32" i="4" s="1"/>
  <c r="AC32" i="4" s="1"/>
  <c r="AH32" i="4" s="1"/>
  <c r="AC106" i="4"/>
  <c r="AH106" i="4" s="1"/>
  <c r="AC127" i="4"/>
  <c r="AH127" i="4" s="1"/>
  <c r="AC261" i="4"/>
  <c r="AH261" i="4" s="1"/>
  <c r="X367" i="4"/>
  <c r="Z367" i="4"/>
  <c r="AC367" i="4" s="1"/>
  <c r="AH367" i="4" s="1"/>
  <c r="X64" i="4"/>
  <c r="Z64" i="4"/>
  <c r="AC64" i="4" s="1"/>
  <c r="AH64" i="4" s="1"/>
  <c r="Z193" i="4"/>
  <c r="AC193" i="4" s="1"/>
  <c r="AH193" i="4" s="1"/>
  <c r="X78" i="4"/>
  <c r="Z78" i="4" s="1"/>
  <c r="AC78" i="4" s="1"/>
  <c r="AH78" i="4" s="1"/>
  <c r="X216" i="4"/>
  <c r="Z216" i="4" s="1"/>
  <c r="AC216" i="4" s="1"/>
  <c r="AH216" i="4" s="1"/>
  <c r="X151" i="4"/>
  <c r="Z151" i="4"/>
  <c r="AC151" i="4" s="1"/>
  <c r="AH151" i="4" s="1"/>
  <c r="X226" i="4"/>
  <c r="Z226" i="4"/>
  <c r="AC226" i="4" s="1"/>
  <c r="AH226" i="4" s="1"/>
  <c r="Z24" i="4"/>
  <c r="AC24" i="4" s="1"/>
  <c r="AH24" i="4" s="1"/>
  <c r="X34" i="4"/>
  <c r="Z34" i="4" s="1"/>
  <c r="AC34" i="4" s="1"/>
  <c r="AH34" i="4" s="1"/>
  <c r="Z55" i="4"/>
  <c r="AC55" i="4" s="1"/>
  <c r="AH55" i="4" s="1"/>
  <c r="W70" i="4"/>
  <c r="W91" i="4"/>
  <c r="Z150" i="4"/>
  <c r="AC150" i="4" s="1"/>
  <c r="AH150" i="4" s="1"/>
  <c r="Z153" i="4"/>
  <c r="AC153" i="4" s="1"/>
  <c r="AH153" i="4" s="1"/>
  <c r="Z173" i="4"/>
  <c r="AC173" i="4" s="1"/>
  <c r="AH173" i="4" s="1"/>
  <c r="Z135" i="4"/>
  <c r="Z71" i="4"/>
  <c r="AC71" i="4" s="1"/>
  <c r="AH71" i="4" s="1"/>
  <c r="X413" i="4"/>
  <c r="Z413" i="4" s="1"/>
  <c r="AC413" i="4" s="1"/>
  <c r="AH413" i="4" s="1"/>
  <c r="V410" i="4"/>
  <c r="W410" i="4"/>
  <c r="V385" i="4"/>
  <c r="W385" i="4" s="1"/>
  <c r="X381" i="4"/>
  <c r="Z381" i="4"/>
  <c r="AC381" i="4" s="1"/>
  <c r="AH381" i="4" s="1"/>
  <c r="X301" i="4"/>
  <c r="Z301" i="4" s="1"/>
  <c r="AC301" i="4" s="1"/>
  <c r="AH301" i="4" s="1"/>
  <c r="V287" i="4"/>
  <c r="W287" i="4"/>
  <c r="X285" i="4"/>
  <c r="Z285" i="4" s="1"/>
  <c r="AC285" i="4" s="1"/>
  <c r="AH285" i="4" s="1"/>
  <c r="V283" i="4"/>
  <c r="W283" i="4"/>
  <c r="X281" i="4"/>
  <c r="Z281" i="4" s="1"/>
  <c r="AC281" i="4" s="1"/>
  <c r="AH281" i="4" s="1"/>
  <c r="X256" i="4"/>
  <c r="Z256" i="4"/>
  <c r="AC256" i="4" s="1"/>
  <c r="AH256" i="4" s="1"/>
  <c r="V254" i="4"/>
  <c r="W254" i="4" s="1"/>
  <c r="X252" i="4"/>
  <c r="Z252" i="4"/>
  <c r="AC252" i="4" s="1"/>
  <c r="AH252" i="4" s="1"/>
  <c r="X232" i="4"/>
  <c r="Z232" i="4" s="1"/>
  <c r="AC232" i="4" s="1"/>
  <c r="AH232" i="4" s="1"/>
  <c r="Z19" i="4"/>
  <c r="AC19" i="4" s="1"/>
  <c r="AH19" i="4" s="1"/>
  <c r="Z305" i="4"/>
  <c r="AC305" i="4" s="1"/>
  <c r="AH305" i="4" s="1"/>
  <c r="Z313" i="4"/>
  <c r="AC313" i="4" s="1"/>
  <c r="AH313" i="4" s="1"/>
  <c r="Z319" i="4"/>
  <c r="AC319" i="4" s="1"/>
  <c r="AH319" i="4" s="1"/>
  <c r="Z20" i="4"/>
  <c r="Z38" i="4"/>
  <c r="AC38" i="4" s="1"/>
  <c r="AH38" i="4" s="1"/>
  <c r="Z56" i="4"/>
  <c r="AC56" i="4" s="1"/>
  <c r="AH56" i="4" s="1"/>
  <c r="Z58" i="4"/>
  <c r="AC58" i="4" s="1"/>
  <c r="AH58" i="4" s="1"/>
  <c r="Z373" i="4"/>
  <c r="AC373" i="4" s="1"/>
  <c r="AH373" i="4" s="1"/>
  <c r="W10" i="4"/>
  <c r="W41" i="4"/>
  <c r="W66" i="4"/>
  <c r="W73" i="4"/>
  <c r="W76" i="4"/>
  <c r="Z112" i="4"/>
  <c r="AC112" i="4" s="1"/>
  <c r="AH112" i="4" s="1"/>
  <c r="Z152" i="4"/>
  <c r="AC152" i="4" s="1"/>
  <c r="AH152" i="4" s="1"/>
  <c r="Z131" i="4"/>
  <c r="Z138" i="4"/>
  <c r="AC138" i="4" s="1"/>
  <c r="AH138" i="4" s="1"/>
  <c r="Z166" i="4"/>
  <c r="AC166" i="4" s="1"/>
  <c r="AH166" i="4" s="1"/>
  <c r="Z162" i="4"/>
  <c r="AC162" i="4" s="1"/>
  <c r="AH162" i="4" s="1"/>
  <c r="Z127" i="4"/>
  <c r="Z6" i="4"/>
  <c r="AC6" i="4" s="1"/>
  <c r="AH6" i="4" s="1"/>
  <c r="Z16" i="4"/>
  <c r="AC16" i="4" s="1"/>
  <c r="AH16" i="4" s="1"/>
  <c r="Z103" i="4"/>
  <c r="AC103" i="4" s="1"/>
  <c r="AH103" i="4" s="1"/>
  <c r="V3" i="4"/>
  <c r="W3" i="4"/>
  <c r="V425" i="4"/>
  <c r="W425" i="4" s="1"/>
  <c r="V423" i="4"/>
  <c r="W423" i="4"/>
  <c r="V421" i="4"/>
  <c r="W421" i="4" s="1"/>
  <c r="V420" i="4"/>
  <c r="W420" i="4"/>
  <c r="W418" i="4"/>
  <c r="W414" i="4"/>
  <c r="V412" i="4"/>
  <c r="W412" i="4"/>
  <c r="W372" i="4"/>
  <c r="V372" i="4"/>
  <c r="V368" i="4"/>
  <c r="W368" i="4"/>
  <c r="W359" i="4"/>
  <c r="V359" i="4"/>
  <c r="V356" i="4"/>
  <c r="W356" i="4" s="1"/>
  <c r="W337" i="4"/>
  <c r="V337" i="4"/>
  <c r="V248" i="4"/>
  <c r="W248" i="4"/>
  <c r="V246" i="4"/>
  <c r="W246" i="4" s="1"/>
  <c r="Z121" i="4"/>
  <c r="Z182" i="4"/>
  <c r="AC182" i="4" s="1"/>
  <c r="AH182" i="4" s="1"/>
  <c r="Z164" i="4"/>
  <c r="AC164" i="4" s="1"/>
  <c r="AH164" i="4" s="1"/>
  <c r="Z180" i="4"/>
  <c r="AC180" i="4" s="1"/>
  <c r="AH180" i="4" s="1"/>
  <c r="Z140" i="4"/>
  <c r="Z89" i="4"/>
  <c r="AC89" i="4" s="1"/>
  <c r="AH89" i="4" s="1"/>
  <c r="X416" i="4"/>
  <c r="Z416" i="4" s="1"/>
  <c r="AC416" i="4" s="1"/>
  <c r="AH416" i="4" s="1"/>
  <c r="W409" i="4"/>
  <c r="V363" i="4"/>
  <c r="W363" i="4"/>
  <c r="W353" i="4"/>
  <c r="V353" i="4"/>
  <c r="V332" i="4"/>
  <c r="W332" i="4" s="1"/>
  <c r="X279" i="4"/>
  <c r="Z279" i="4" s="1"/>
  <c r="AC279" i="4" s="1"/>
  <c r="AH279" i="4" s="1"/>
  <c r="V277" i="4"/>
  <c r="W277" i="4"/>
  <c r="Z109" i="4"/>
  <c r="AC109" i="4" s="1"/>
  <c r="AH109" i="4" s="1"/>
  <c r="Z168" i="4"/>
  <c r="X407" i="4"/>
  <c r="Z407" i="4"/>
  <c r="AC407" i="4" s="1"/>
  <c r="AH407" i="4" s="1"/>
  <c r="V395" i="4"/>
  <c r="W395" i="4" s="1"/>
  <c r="X391" i="4"/>
  <c r="Z391" i="4"/>
  <c r="AC391" i="4" s="1"/>
  <c r="AH391" i="4" s="1"/>
  <c r="X371" i="4"/>
  <c r="Z371" i="4" s="1"/>
  <c r="AC371" i="4" s="1"/>
  <c r="AH371" i="4" s="1"/>
  <c r="X358" i="4"/>
  <c r="Z358" i="4"/>
  <c r="AC358" i="4" s="1"/>
  <c r="AH358" i="4" s="1"/>
  <c r="V357" i="4"/>
  <c r="W357" i="4" s="1"/>
  <c r="X355" i="4"/>
  <c r="Z355" i="4"/>
  <c r="AC355" i="4" s="1"/>
  <c r="AH355" i="4" s="1"/>
  <c r="V350" i="4"/>
  <c r="W350" i="4" s="1"/>
  <c r="V343" i="4"/>
  <c r="W343" i="4"/>
  <c r="X299" i="4"/>
  <c r="Z299" i="4" s="1"/>
  <c r="AC299" i="4" s="1"/>
  <c r="AH299" i="4" s="1"/>
  <c r="V297" i="4"/>
  <c r="W297" i="4"/>
  <c r="V294" i="4"/>
  <c r="W294" i="4" s="1"/>
  <c r="X268" i="4"/>
  <c r="Z268" i="4"/>
  <c r="AC268" i="4" s="1"/>
  <c r="AH268" i="4" s="1"/>
  <c r="V266" i="4"/>
  <c r="W266" i="4" s="1"/>
  <c r="W250" i="4"/>
  <c r="W352" i="4"/>
  <c r="W351" i="4"/>
  <c r="W348" i="4"/>
  <c r="W344" i="4"/>
  <c r="W335" i="4"/>
  <c r="W325" i="4"/>
  <c r="W304" i="4"/>
  <c r="W295" i="4"/>
  <c r="V291" i="4"/>
  <c r="W291" i="4" s="1"/>
  <c r="Z290" i="4"/>
  <c r="AC290" i="4" s="1"/>
  <c r="AH290" i="4" s="1"/>
  <c r="W278" i="4"/>
  <c r="X275" i="4"/>
  <c r="Z275" i="4" s="1"/>
  <c r="AC275" i="4" s="1"/>
  <c r="AH275" i="4" s="1"/>
  <c r="V273" i="4"/>
  <c r="W273" i="4"/>
  <c r="Z272" i="4"/>
  <c r="AC272" i="4" s="1"/>
  <c r="AH272" i="4" s="1"/>
  <c r="W267" i="4"/>
  <c r="X264" i="4"/>
  <c r="Z264" i="4"/>
  <c r="AC264" i="4" s="1"/>
  <c r="AH264" i="4" s="1"/>
  <c r="V262" i="4"/>
  <c r="W262" i="4" s="1"/>
  <c r="Z261" i="4"/>
  <c r="X244" i="4"/>
  <c r="Z244" i="4"/>
  <c r="AC244" i="4" s="1"/>
  <c r="AH244" i="4" s="1"/>
  <c r="X242" i="4"/>
  <c r="Z242" i="4" s="1"/>
  <c r="AC242" i="4" s="1"/>
  <c r="AH242" i="4" s="1"/>
  <c r="V240" i="4"/>
  <c r="W240" i="4"/>
  <c r="Z239" i="4"/>
  <c r="AC239" i="4" s="1"/>
  <c r="AH239" i="4" s="1"/>
  <c r="W235" i="4"/>
  <c r="V230" i="4"/>
  <c r="W230" i="4"/>
  <c r="X209" i="4"/>
  <c r="Z209" i="4" s="1"/>
  <c r="AC209" i="4" s="1"/>
  <c r="AH209" i="4" s="1"/>
  <c r="V201" i="4"/>
  <c r="W201" i="4"/>
  <c r="W406" i="4"/>
  <c r="W403" i="4"/>
  <c r="W400" i="4"/>
  <c r="W397" i="4"/>
  <c r="W387" i="4"/>
  <c r="W374" i="4"/>
  <c r="W370" i="4"/>
  <c r="W365" i="4"/>
  <c r="W361" i="4"/>
  <c r="W354" i="4"/>
  <c r="W341" i="4"/>
  <c r="W339" i="4"/>
  <c r="W327" i="4"/>
  <c r="W324" i="4"/>
  <c r="W298" i="4"/>
  <c r="W284" i="4"/>
  <c r="W276" i="4"/>
  <c r="W265" i="4"/>
  <c r="W255" i="4"/>
  <c r="W249" i="4"/>
  <c r="W245" i="4"/>
  <c r="W243" i="4"/>
  <c r="V225" i="4"/>
  <c r="W225" i="4"/>
  <c r="X222" i="4"/>
  <c r="Z222" i="4" s="1"/>
  <c r="AC222" i="4" s="1"/>
  <c r="AH222" i="4" s="1"/>
  <c r="V220" i="4"/>
  <c r="W220" i="4"/>
  <c r="Z210" i="4"/>
  <c r="AC210" i="4" s="1"/>
  <c r="AH210" i="4" s="1"/>
  <c r="X210" i="4"/>
  <c r="X199" i="4"/>
  <c r="Z199" i="4"/>
  <c r="AC199" i="4" s="1"/>
  <c r="AH199" i="4" s="1"/>
  <c r="W175" i="4"/>
  <c r="V175" i="4"/>
  <c r="V165" i="4"/>
  <c r="W165" i="4"/>
  <c r="W282" i="4"/>
  <c r="W280" i="4"/>
  <c r="W270" i="4"/>
  <c r="W269" i="4"/>
  <c r="W259" i="4"/>
  <c r="W253" i="4"/>
  <c r="W247" i="4"/>
  <c r="W223" i="4"/>
  <c r="X218" i="4"/>
  <c r="Z218" i="4" s="1"/>
  <c r="AC218" i="4" s="1"/>
  <c r="AH218" i="4" s="1"/>
  <c r="X214" i="4"/>
  <c r="Z214" i="4"/>
  <c r="AC214" i="4" s="1"/>
  <c r="AH214" i="4" s="1"/>
  <c r="Z200" i="4"/>
  <c r="AC200" i="4" s="1"/>
  <c r="AH200" i="4" s="1"/>
  <c r="X200" i="4"/>
  <c r="W292" i="4"/>
  <c r="X289" i="4"/>
  <c r="Z289" i="4"/>
  <c r="AC289" i="4" s="1"/>
  <c r="AH289" i="4" s="1"/>
  <c r="W274" i="4"/>
  <c r="X271" i="4"/>
  <c r="Z271" i="4"/>
  <c r="AC271" i="4" s="1"/>
  <c r="AH271" i="4" s="1"/>
  <c r="W263" i="4"/>
  <c r="X260" i="4"/>
  <c r="Z260" i="4"/>
  <c r="AC260" i="4" s="1"/>
  <c r="AH260" i="4" s="1"/>
  <c r="V258" i="4"/>
  <c r="W258" i="4"/>
  <c r="Z257" i="4"/>
  <c r="W241" i="4"/>
  <c r="X238" i="4"/>
  <c r="Z238" i="4"/>
  <c r="AC238" i="4" s="1"/>
  <c r="AH238" i="4" s="1"/>
  <c r="Z233" i="4"/>
  <c r="AC233" i="4" s="1"/>
  <c r="AH233" i="4" s="1"/>
  <c r="X219" i="4"/>
  <c r="Z219" i="4"/>
  <c r="AC219" i="4" s="1"/>
  <c r="AH219" i="4" s="1"/>
  <c r="V217" i="4"/>
  <c r="W217" i="4" s="1"/>
  <c r="V211" i="4"/>
  <c r="W211" i="4"/>
  <c r="Z206" i="4"/>
  <c r="AC206" i="4" s="1"/>
  <c r="AH206" i="4" s="1"/>
  <c r="X206" i="4"/>
  <c r="V174" i="4"/>
  <c r="W174" i="4"/>
  <c r="W195" i="4"/>
  <c r="W191" i="4"/>
  <c r="W123" i="4"/>
  <c r="W85" i="4"/>
  <c r="W83" i="4"/>
  <c r="V49" i="4"/>
  <c r="W49" i="4" s="1"/>
  <c r="V37" i="4"/>
  <c r="W37" i="4" s="1"/>
  <c r="V22" i="4"/>
  <c r="W22" i="4"/>
  <c r="W213" i="4"/>
  <c r="W212" i="4"/>
  <c r="W205" i="4"/>
  <c r="W204" i="4"/>
  <c r="W198" i="4"/>
  <c r="W194" i="4"/>
  <c r="W188" i="4"/>
  <c r="W99" i="4"/>
  <c r="W81" i="4"/>
  <c r="W196" i="4"/>
  <c r="W192" i="4"/>
  <c r="W154" i="4"/>
  <c r="W100" i="4"/>
  <c r="W77" i="4"/>
  <c r="F12" i="2"/>
  <c r="C28" i="2"/>
  <c r="F43" i="2"/>
  <c r="D24" i="2"/>
  <c r="C31" i="2" s="1"/>
  <c r="C29" i="2"/>
  <c r="J42" i="2"/>
  <c r="D31" i="2"/>
  <c r="F46" i="2"/>
  <c r="J31" i="2"/>
  <c r="C24" i="2"/>
  <c r="B31" i="2" s="1"/>
  <c r="B29" i="2"/>
  <c r="B28" i="2"/>
  <c r="X350" i="4" l="1"/>
  <c r="Z350" i="4" s="1"/>
  <c r="AC350" i="4" s="1"/>
  <c r="AH350" i="4" s="1"/>
  <c r="X254" i="4"/>
  <c r="Z254" i="4" s="1"/>
  <c r="AC254" i="4" s="1"/>
  <c r="AH254" i="4" s="1"/>
  <c r="X385" i="4"/>
  <c r="Z385" i="4" s="1"/>
  <c r="AC385" i="4" s="1"/>
  <c r="AH385" i="4" s="1"/>
  <c r="Z37" i="4"/>
  <c r="AC37" i="4" s="1"/>
  <c r="AH37" i="4" s="1"/>
  <c r="X37" i="4"/>
  <c r="X294" i="4"/>
  <c r="Z294" i="4" s="1"/>
  <c r="AC294" i="4" s="1"/>
  <c r="AH294" i="4" s="1"/>
  <c r="X246" i="4"/>
  <c r="Z246" i="4" s="1"/>
  <c r="AC246" i="4" s="1"/>
  <c r="AH246" i="4" s="1"/>
  <c r="X49" i="4"/>
  <c r="Z49" i="4" s="1"/>
  <c r="AC49" i="4" s="1"/>
  <c r="AH49" i="4" s="1"/>
  <c r="X217" i="4"/>
  <c r="Z217" i="4" s="1"/>
  <c r="AC217" i="4" s="1"/>
  <c r="AH217" i="4" s="1"/>
  <c r="X262" i="4"/>
  <c r="Z262" i="4" s="1"/>
  <c r="AC262" i="4" s="1"/>
  <c r="AH262" i="4" s="1"/>
  <c r="Z266" i="4"/>
  <c r="AC266" i="4" s="1"/>
  <c r="AH266" i="4" s="1"/>
  <c r="X266" i="4"/>
  <c r="X357" i="4"/>
  <c r="Z357" i="4" s="1"/>
  <c r="AC357" i="4" s="1"/>
  <c r="AH357" i="4" s="1"/>
  <c r="X356" i="4"/>
  <c r="Z356" i="4" s="1"/>
  <c r="AC356" i="4" s="1"/>
  <c r="AH356" i="4" s="1"/>
  <c r="X425" i="4"/>
  <c r="Z425" i="4" s="1"/>
  <c r="AC425" i="4" s="1"/>
  <c r="AH425" i="4" s="1"/>
  <c r="X421" i="4"/>
  <c r="Z421" i="4" s="1"/>
  <c r="AC421" i="4" s="1"/>
  <c r="AH421" i="4" s="1"/>
  <c r="X395" i="4"/>
  <c r="Z395" i="4" s="1"/>
  <c r="AC395" i="4" s="1"/>
  <c r="AH395" i="4" s="1"/>
  <c r="X291" i="4"/>
  <c r="Z291" i="4" s="1"/>
  <c r="AC291" i="4" s="1"/>
  <c r="AH291" i="4" s="1"/>
  <c r="X332" i="4"/>
  <c r="Z332" i="4" s="1"/>
  <c r="AC332" i="4" s="1"/>
  <c r="AH332" i="4" s="1"/>
  <c r="X196" i="4"/>
  <c r="Z196" i="4" s="1"/>
  <c r="AC196" i="4" s="1"/>
  <c r="AH196" i="4" s="1"/>
  <c r="Z194" i="4"/>
  <c r="AC194" i="4" s="1"/>
  <c r="AH194" i="4" s="1"/>
  <c r="X194" i="4"/>
  <c r="X212" i="4"/>
  <c r="Z212" i="4" s="1"/>
  <c r="AC212" i="4" s="1"/>
  <c r="AH212" i="4" s="1"/>
  <c r="X83" i="4"/>
  <c r="Z83" i="4" s="1"/>
  <c r="AC83" i="4" s="1"/>
  <c r="AH83" i="4" s="1"/>
  <c r="X195" i="4"/>
  <c r="Z195" i="4" s="1"/>
  <c r="AC195" i="4" s="1"/>
  <c r="AH195" i="4" s="1"/>
  <c r="Z100" i="4"/>
  <c r="AC100" i="4" s="1"/>
  <c r="AH100" i="4" s="1"/>
  <c r="X100" i="4"/>
  <c r="X198" i="4"/>
  <c r="Z198" i="4" s="1"/>
  <c r="AC198" i="4" s="1"/>
  <c r="AH198" i="4" s="1"/>
  <c r="Z174" i="4"/>
  <c r="AC174" i="4" s="1"/>
  <c r="AH174" i="4" s="1"/>
  <c r="X174" i="4"/>
  <c r="X211" i="4"/>
  <c r="Z211" i="4" s="1"/>
  <c r="AC211" i="4" s="1"/>
  <c r="AH211" i="4" s="1"/>
  <c r="X269" i="4"/>
  <c r="Z269" i="4" s="1"/>
  <c r="AC269" i="4" s="1"/>
  <c r="AH269" i="4" s="1"/>
  <c r="Z220" i="4"/>
  <c r="AC220" i="4" s="1"/>
  <c r="AH220" i="4" s="1"/>
  <c r="X220" i="4"/>
  <c r="X284" i="4"/>
  <c r="Z284" i="4" s="1"/>
  <c r="AC284" i="4" s="1"/>
  <c r="AH284" i="4" s="1"/>
  <c r="X154" i="4"/>
  <c r="Z154" i="4" s="1"/>
  <c r="AC154" i="4" s="1"/>
  <c r="AH154" i="4" s="1"/>
  <c r="X204" i="4"/>
  <c r="Z204" i="4" s="1"/>
  <c r="AC204" i="4" s="1"/>
  <c r="AH204" i="4" s="1"/>
  <c r="X241" i="4"/>
  <c r="Z241" i="4" s="1"/>
  <c r="AC241" i="4" s="1"/>
  <c r="AH241" i="4" s="1"/>
  <c r="X292" i="4"/>
  <c r="Z292" i="4" s="1"/>
  <c r="AC292" i="4" s="1"/>
  <c r="AH292" i="4" s="1"/>
  <c r="Z247" i="4"/>
  <c r="AC247" i="4" s="1"/>
  <c r="AH247" i="4" s="1"/>
  <c r="X247" i="4"/>
  <c r="X270" i="4"/>
  <c r="Z270" i="4" s="1"/>
  <c r="AC270" i="4" s="1"/>
  <c r="AH270" i="4" s="1"/>
  <c r="X255" i="4"/>
  <c r="Z255" i="4" s="1"/>
  <c r="AC255" i="4" s="1"/>
  <c r="AH255" i="4" s="1"/>
  <c r="X298" i="4"/>
  <c r="Z298" i="4" s="1"/>
  <c r="AC298" i="4" s="1"/>
  <c r="AH298" i="4" s="1"/>
  <c r="Z370" i="4"/>
  <c r="AC370" i="4" s="1"/>
  <c r="AH370" i="4" s="1"/>
  <c r="X370" i="4"/>
  <c r="Z400" i="4"/>
  <c r="AC400" i="4" s="1"/>
  <c r="AH400" i="4" s="1"/>
  <c r="X400" i="4"/>
  <c r="X273" i="4"/>
  <c r="Z273" i="4" s="1"/>
  <c r="AC273" i="4" s="1"/>
  <c r="AH273" i="4" s="1"/>
  <c r="X278" i="4"/>
  <c r="Z278" i="4" s="1"/>
  <c r="AC278" i="4" s="1"/>
  <c r="AH278" i="4" s="1"/>
  <c r="X344" i="4"/>
  <c r="Z344" i="4" s="1"/>
  <c r="AC344" i="4" s="1"/>
  <c r="AH344" i="4" s="1"/>
  <c r="X248" i="4"/>
  <c r="Z248" i="4" s="1"/>
  <c r="AC248" i="4" s="1"/>
  <c r="AH248" i="4" s="1"/>
  <c r="X368" i="4"/>
  <c r="Z368" i="4" s="1"/>
  <c r="AC368" i="4" s="1"/>
  <c r="AH368" i="4" s="1"/>
  <c r="X412" i="4"/>
  <c r="Z412" i="4" s="1"/>
  <c r="AC412" i="4" s="1"/>
  <c r="AH412" i="4" s="1"/>
  <c r="X423" i="4"/>
  <c r="Z423" i="4" s="1"/>
  <c r="AC423" i="4" s="1"/>
  <c r="AH423" i="4" s="1"/>
  <c r="Z76" i="4"/>
  <c r="AC76" i="4" s="1"/>
  <c r="AH76" i="4" s="1"/>
  <c r="X76" i="4"/>
  <c r="X10" i="4"/>
  <c r="Z10" i="4" s="1"/>
  <c r="AC10" i="4" s="1"/>
  <c r="AH10" i="4" s="1"/>
  <c r="X283" i="4"/>
  <c r="Z283" i="4" s="1"/>
  <c r="AC283" i="4" s="1"/>
  <c r="AH283" i="4" s="1"/>
  <c r="X192" i="4"/>
  <c r="Z192" i="4" s="1"/>
  <c r="AC192" i="4" s="1"/>
  <c r="AH192" i="4" s="1"/>
  <c r="X188" i="4"/>
  <c r="Z188" i="4" s="1"/>
  <c r="AC188" i="4" s="1"/>
  <c r="AH188" i="4" s="1"/>
  <c r="X205" i="4"/>
  <c r="Z205" i="4" s="1"/>
  <c r="AC205" i="4" s="1"/>
  <c r="AH205" i="4" s="1"/>
  <c r="X191" i="4"/>
  <c r="Z191" i="4" s="1"/>
  <c r="AC191" i="4" s="1"/>
  <c r="AH191" i="4" s="1"/>
  <c r="X274" i="4"/>
  <c r="Z274" i="4" s="1"/>
  <c r="AC274" i="4" s="1"/>
  <c r="AH274" i="4" s="1"/>
  <c r="Z253" i="4"/>
  <c r="AC253" i="4" s="1"/>
  <c r="AH253" i="4" s="1"/>
  <c r="X253" i="4"/>
  <c r="X280" i="4"/>
  <c r="Z280" i="4" s="1"/>
  <c r="AC280" i="4" s="1"/>
  <c r="AH280" i="4" s="1"/>
  <c r="X243" i="4"/>
  <c r="Z243" i="4" s="1"/>
  <c r="AC243" i="4" s="1"/>
  <c r="AH243" i="4" s="1"/>
  <c r="Z265" i="4"/>
  <c r="AC265" i="4" s="1"/>
  <c r="AH265" i="4" s="1"/>
  <c r="X265" i="4"/>
  <c r="X324" i="4"/>
  <c r="Z324" i="4" s="1"/>
  <c r="AC324" i="4" s="1"/>
  <c r="AH324" i="4" s="1"/>
  <c r="Z354" i="4"/>
  <c r="AC354" i="4" s="1"/>
  <c r="AH354" i="4" s="1"/>
  <c r="X354" i="4"/>
  <c r="X374" i="4"/>
  <c r="Z374" i="4" s="1"/>
  <c r="AC374" i="4" s="1"/>
  <c r="AH374" i="4" s="1"/>
  <c r="X403" i="4"/>
  <c r="Z403" i="4" s="1"/>
  <c r="AC403" i="4" s="1"/>
  <c r="AH403" i="4" s="1"/>
  <c r="X235" i="4"/>
  <c r="Z235" i="4" s="1"/>
  <c r="AC235" i="4" s="1"/>
  <c r="AH235" i="4" s="1"/>
  <c r="Z304" i="4"/>
  <c r="AC304" i="4" s="1"/>
  <c r="AH304" i="4" s="1"/>
  <c r="X304" i="4"/>
  <c r="X348" i="4"/>
  <c r="Z348" i="4" s="1"/>
  <c r="AC348" i="4" s="1"/>
  <c r="AH348" i="4" s="1"/>
  <c r="X409" i="4"/>
  <c r="Z409" i="4" s="1"/>
  <c r="AC409" i="4" s="1"/>
  <c r="AH409" i="4" s="1"/>
  <c r="Z73" i="4"/>
  <c r="AC73" i="4" s="1"/>
  <c r="AH73" i="4" s="1"/>
  <c r="X73" i="4"/>
  <c r="X91" i="4"/>
  <c r="Z91" i="4" s="1"/>
  <c r="AC91" i="4" s="1"/>
  <c r="AH91" i="4" s="1"/>
  <c r="X258" i="4"/>
  <c r="Z258" i="4" s="1"/>
  <c r="AC258" i="4" s="1"/>
  <c r="AH258" i="4" s="1"/>
  <c r="X263" i="4"/>
  <c r="Z263" i="4" s="1"/>
  <c r="AC263" i="4" s="1"/>
  <c r="AH263" i="4" s="1"/>
  <c r="X259" i="4"/>
  <c r="Z259" i="4" s="1"/>
  <c r="AC259" i="4" s="1"/>
  <c r="AH259" i="4" s="1"/>
  <c r="Z282" i="4"/>
  <c r="AC282" i="4" s="1"/>
  <c r="AH282" i="4" s="1"/>
  <c r="X282" i="4"/>
  <c r="X175" i="4"/>
  <c r="Z175" i="4" s="1"/>
  <c r="AC175" i="4" s="1"/>
  <c r="AH175" i="4" s="1"/>
  <c r="Z245" i="4"/>
  <c r="AC245" i="4" s="1"/>
  <c r="AH245" i="4" s="1"/>
  <c r="X245" i="4"/>
  <c r="Z276" i="4"/>
  <c r="AC276" i="4" s="1"/>
  <c r="AH276" i="4" s="1"/>
  <c r="X276" i="4"/>
  <c r="Z327" i="4"/>
  <c r="AC327" i="4" s="1"/>
  <c r="AH327" i="4" s="1"/>
  <c r="X327" i="4"/>
  <c r="Z361" i="4"/>
  <c r="AC361" i="4" s="1"/>
  <c r="AH361" i="4" s="1"/>
  <c r="X361" i="4"/>
  <c r="Z387" i="4"/>
  <c r="AC387" i="4" s="1"/>
  <c r="AH387" i="4" s="1"/>
  <c r="X387" i="4"/>
  <c r="X406" i="4"/>
  <c r="Z406" i="4" s="1"/>
  <c r="AC406" i="4" s="1"/>
  <c r="AH406" i="4" s="1"/>
  <c r="X267" i="4"/>
  <c r="Z267" i="4" s="1"/>
  <c r="AC267" i="4" s="1"/>
  <c r="AH267" i="4" s="1"/>
  <c r="X325" i="4"/>
  <c r="Z325" i="4" s="1"/>
  <c r="AC325" i="4" s="1"/>
  <c r="AH325" i="4" s="1"/>
  <c r="X351" i="4"/>
  <c r="Z351" i="4" s="1"/>
  <c r="AC351" i="4" s="1"/>
  <c r="AH351" i="4" s="1"/>
  <c r="X353" i="4"/>
  <c r="Z353" i="4" s="1"/>
  <c r="AC353" i="4" s="1"/>
  <c r="AH353" i="4" s="1"/>
  <c r="X414" i="4"/>
  <c r="Z414" i="4" s="1"/>
  <c r="AC414" i="4" s="1"/>
  <c r="AH414" i="4" s="1"/>
  <c r="X66" i="4"/>
  <c r="Z66" i="4" s="1"/>
  <c r="AC66" i="4" s="1"/>
  <c r="AH66" i="4" s="1"/>
  <c r="X70" i="4"/>
  <c r="Z70" i="4" s="1"/>
  <c r="AC70" i="4" s="1"/>
  <c r="AH70" i="4" s="1"/>
  <c r="Z77" i="4"/>
  <c r="AC77" i="4" s="1"/>
  <c r="AH77" i="4" s="1"/>
  <c r="X77" i="4"/>
  <c r="X249" i="4"/>
  <c r="Z249" i="4" s="1"/>
  <c r="AC249" i="4" s="1"/>
  <c r="AH249" i="4" s="1"/>
  <c r="Z365" i="4"/>
  <c r="AC365" i="4" s="1"/>
  <c r="AH365" i="4" s="1"/>
  <c r="X365" i="4"/>
  <c r="Z397" i="4"/>
  <c r="AC397" i="4" s="1"/>
  <c r="AH397" i="4" s="1"/>
  <c r="X397" i="4"/>
  <c r="X201" i="4"/>
  <c r="Z201" i="4" s="1"/>
  <c r="AC201" i="4" s="1"/>
  <c r="AH201" i="4" s="1"/>
  <c r="X240" i="4"/>
  <c r="Z240" i="4" s="1"/>
  <c r="AC240" i="4" s="1"/>
  <c r="AH240" i="4" s="1"/>
  <c r="Z335" i="4"/>
  <c r="AC335" i="4" s="1"/>
  <c r="AH335" i="4" s="1"/>
  <c r="X335" i="4"/>
  <c r="X352" i="4"/>
  <c r="Z352" i="4" s="1"/>
  <c r="AC352" i="4" s="1"/>
  <c r="AH352" i="4" s="1"/>
  <c r="X297" i="4"/>
  <c r="Z297" i="4" s="1"/>
  <c r="AC297" i="4" s="1"/>
  <c r="AH297" i="4" s="1"/>
  <c r="Z343" i="4"/>
  <c r="AC343" i="4" s="1"/>
  <c r="AH343" i="4" s="1"/>
  <c r="X343" i="4"/>
  <c r="Z277" i="4"/>
  <c r="AC277" i="4" s="1"/>
  <c r="AH277" i="4" s="1"/>
  <c r="X277" i="4"/>
  <c r="X363" i="4"/>
  <c r="Z363" i="4" s="1"/>
  <c r="AC363" i="4" s="1"/>
  <c r="AH363" i="4" s="1"/>
  <c r="X337" i="4"/>
  <c r="Z337" i="4" s="1"/>
  <c r="AC337" i="4" s="1"/>
  <c r="AH337" i="4" s="1"/>
  <c r="X359" i="4"/>
  <c r="Z359" i="4" s="1"/>
  <c r="AC359" i="4" s="1"/>
  <c r="AH359" i="4" s="1"/>
  <c r="X372" i="4"/>
  <c r="Z372" i="4" s="1"/>
  <c r="AC372" i="4" s="1"/>
  <c r="AH372" i="4" s="1"/>
  <c r="X418" i="4"/>
  <c r="Z418" i="4" s="1"/>
  <c r="AC418" i="4" s="1"/>
  <c r="AH418" i="4" s="1"/>
  <c r="X41" i="4"/>
  <c r="Z41" i="4" s="1"/>
  <c r="AC41" i="4" s="1"/>
  <c r="AH41" i="4" s="1"/>
  <c r="X81" i="4"/>
  <c r="Z81" i="4" s="1"/>
  <c r="AC81" i="4" s="1"/>
  <c r="AH81" i="4" s="1"/>
  <c r="X213" i="4"/>
  <c r="Z213" i="4" s="1"/>
  <c r="AC213" i="4" s="1"/>
  <c r="AH213" i="4" s="1"/>
  <c r="X85" i="4"/>
  <c r="Z85" i="4" s="1"/>
  <c r="AC85" i="4" s="1"/>
  <c r="AH85" i="4" s="1"/>
  <c r="X223" i="4"/>
  <c r="Z223" i="4" s="1"/>
  <c r="AC223" i="4" s="1"/>
  <c r="AH223" i="4" s="1"/>
  <c r="X165" i="4"/>
  <c r="Z165" i="4" s="1"/>
  <c r="AC165" i="4" s="1"/>
  <c r="AH165" i="4" s="1"/>
  <c r="X225" i="4"/>
  <c r="Z225" i="4" s="1"/>
  <c r="AC225" i="4" s="1"/>
  <c r="AH225" i="4" s="1"/>
  <c r="X339" i="4"/>
  <c r="Z339" i="4" s="1"/>
  <c r="AC339" i="4" s="1"/>
  <c r="AH339" i="4" s="1"/>
  <c r="X230" i="4"/>
  <c r="Z230" i="4" s="1"/>
  <c r="AC230" i="4" s="1"/>
  <c r="AH230" i="4" s="1"/>
  <c r="X99" i="4"/>
  <c r="Z99" i="4" s="1"/>
  <c r="AC99" i="4" s="1"/>
  <c r="AH99" i="4" s="1"/>
  <c r="X22" i="4"/>
  <c r="Z22" i="4" s="1"/>
  <c r="AC22" i="4" s="1"/>
  <c r="AH22" i="4" s="1"/>
  <c r="X123" i="4"/>
  <c r="Z123" i="4" s="1"/>
  <c r="AC123" i="4" s="1"/>
  <c r="AH123" i="4" s="1"/>
  <c r="Z341" i="4"/>
  <c r="AC341" i="4" s="1"/>
  <c r="AH341" i="4" s="1"/>
  <c r="X341" i="4"/>
  <c r="X295" i="4"/>
  <c r="Z295" i="4" s="1"/>
  <c r="AC295" i="4" s="1"/>
  <c r="AH295" i="4" s="1"/>
  <c r="X250" i="4"/>
  <c r="Z250" i="4" s="1"/>
  <c r="AC250" i="4" s="1"/>
  <c r="AH250" i="4" s="1"/>
  <c r="Z420" i="4"/>
  <c r="AC420" i="4" s="1"/>
  <c r="AH420" i="4" s="1"/>
  <c r="X420" i="4"/>
  <c r="X3" i="4"/>
  <c r="Z3" i="4" s="1"/>
  <c r="AC3" i="4" s="1"/>
  <c r="AH3" i="4" s="1"/>
  <c r="Z287" i="4"/>
  <c r="AC287" i="4" s="1"/>
  <c r="AH287" i="4" s="1"/>
  <c r="X287" i="4"/>
  <c r="Z410" i="4"/>
  <c r="AC410" i="4" s="1"/>
  <c r="AH410" i="4" s="1"/>
  <c r="X410" i="4"/>
  <c r="F26" i="2"/>
  <c r="J10" i="2" s="1"/>
  <c r="J2" i="2"/>
  <c r="J14" i="2"/>
  <c r="F19" i="2"/>
  <c r="F34" i="2" l="1"/>
  <c r="F35" i="2" s="1"/>
  <c r="J3" i="2"/>
  <c r="J4" i="2" s="1"/>
  <c r="I7" i="2" l="1"/>
  <c r="J5" i="2" s="1"/>
  <c r="J9" i="2" s="1"/>
  <c r="F36" i="2" s="1"/>
  <c r="F37" i="2" s="1"/>
  <c r="F33" i="2" s="1"/>
  <c r="I23" i="2" s="1"/>
  <c r="J21" i="2" s="1"/>
  <c r="I12" i="2" l="1"/>
  <c r="I13" i="2" s="1"/>
  <c r="N34" i="2" s="1"/>
  <c r="J11" i="2" l="1"/>
  <c r="J20" i="2" s="1"/>
  <c r="J30" i="2" s="1"/>
  <c r="J35" i="2" s="1"/>
  <c r="M27" i="2" l="1"/>
  <c r="I39" i="2" s="1"/>
  <c r="J37" i="2" l="1"/>
  <c r="I36" i="2" s="1"/>
  <c r="L29" i="2" l="1"/>
  <c r="J47" i="2"/>
  <c r="F41" i="2" s="1"/>
  <c r="L31" i="2"/>
  <c r="O29" i="2"/>
  <c r="O30" i="2"/>
  <c r="O39" i="2" s="1"/>
  <c r="L30" i="2"/>
  <c r="J48" i="2" l="1"/>
  <c r="L45" i="2"/>
  <c r="L42" i="2"/>
  <c r="L41" i="2"/>
  <c r="N35" i="2"/>
  <c r="J49" i="2" l="1"/>
  <c r="J51" i="2" s="1"/>
  <c r="J52" i="2" s="1"/>
</calcChain>
</file>

<file path=xl/comments1.xml><?xml version="1.0" encoding="utf-8"?>
<comments xmlns="http://schemas.openxmlformats.org/spreadsheetml/2006/main">
  <authors>
    <author>A satisfied Microsoft Office user</author>
    <author>Karen A Kucharz Robbe</author>
    <author>Department of Public Instruction</author>
    <author>Marta A. Skwarczek</author>
    <author>Erin K. Fath</author>
    <author>Robert P. Avery</author>
    <author>Karen Kucharz</author>
    <author>Karen A. Kucharz</author>
    <author>State of Wisconsin</author>
  </authors>
  <commentList>
    <comment ref="F4" authorId="0" shapeId="0">
      <text>
        <r>
          <rPr>
            <b/>
            <sz val="8"/>
            <color indexed="81"/>
            <rFont val="Tahoma"/>
            <family val="2"/>
          </rPr>
          <t xml:space="preserve">Enter the amount of the October General Aid certification from the prior year. </t>
        </r>
        <r>
          <rPr>
            <sz val="8"/>
            <color indexed="81"/>
            <rFont val="Tahoma"/>
            <family val="2"/>
          </rPr>
          <t xml:space="preserve"> </t>
        </r>
        <r>
          <rPr>
            <b/>
            <sz val="8"/>
            <color indexed="81"/>
            <rFont val="Tahoma"/>
            <family val="2"/>
          </rPr>
          <t xml:space="preserve">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http://sfs.dpi.wi.gov/sfs_aid_worksheets
</t>
        </r>
        <r>
          <rPr>
            <sz val="8"/>
            <color indexed="81"/>
            <rFont val="Tahoma"/>
            <family val="2"/>
          </rPr>
          <t xml:space="preserve">
</t>
        </r>
      </text>
    </comment>
    <comment ref="F5" authorId="0" shapeId="0">
      <text>
        <r>
          <rPr>
            <b/>
            <sz val="8"/>
            <color indexed="81"/>
            <rFont val="Tahoma"/>
            <family val="2"/>
          </rPr>
          <t>Enter the amount of Computer Aid the district received in the prior year.</t>
        </r>
      </text>
    </comment>
    <comment ref="F6" authorId="1" shapeId="0">
      <text>
        <r>
          <rPr>
            <b/>
            <sz val="8"/>
            <color indexed="81"/>
            <rFont val="Tahoma"/>
            <family val="2"/>
          </rPr>
          <t>High Poverty Aid is part of the base revenue. Enter the amount received in Source 628 in the prior year.</t>
        </r>
      </text>
    </comment>
    <comment ref="I6" authorId="2" shapeId="0">
      <text>
        <r>
          <rPr>
            <b/>
            <sz val="8"/>
            <color indexed="81"/>
            <rFont val="Tahoma"/>
            <family val="2"/>
          </rPr>
          <t>This is $0 for 2015-16.</t>
        </r>
      </text>
    </comment>
    <comment ref="F7" authorId="0" shapeId="0">
      <text>
        <r>
          <rPr>
            <b/>
            <sz val="8"/>
            <color indexed="81"/>
            <rFont val="Tahoma"/>
            <family val="2"/>
          </rPr>
          <t>Enter the amount for TAX 211 010 211, actual prior year Fund 10 levy from the prior year SD-401 (Dept of Revenue Levy Certification Sheet). (Do not include amounts related to Chargebacks, Mobile Home Taxes or TIF Settlements.)</t>
        </r>
        <r>
          <rPr>
            <sz val="8"/>
            <color indexed="81"/>
            <rFont val="Tahoma"/>
            <family val="2"/>
          </rPr>
          <t xml:space="preserve">
</t>
        </r>
      </text>
    </comment>
    <comment ref="I7" authorId="3" shapeId="0">
      <text>
        <r>
          <rPr>
            <b/>
            <sz val="8"/>
            <color indexed="81"/>
            <rFont val="Tahoma"/>
            <family val="2"/>
          </rPr>
          <t xml:space="preserve">No district qualifies for a low revenue increase for 2015-16. Act 55 (2015 Biennial Budget) did not alter the Low Revenue Ceiling amount of $9,100, and there is no district with a base revenue per member less than $9,100. 
The Low Revenue Increase is applied in situations where a district's revenue per member is NOT at least a statutory-designated dollar amount per member, after the allowable inflationary increase is added.
The additional Low Revenue authority automatically increases the district's per member revenue limit to this "floor." Eligible districts need not do anything special to receive this increase - the formulas in this spreadsheet will automatically fill in a low revenue increase amount if the district is eligible. 
Please call a finance consultant should you have questions.
</t>
        </r>
      </text>
    </comment>
    <comment ref="F8" authorId="0" shapeId="0">
      <text>
        <r>
          <rPr>
            <b/>
            <sz val="8"/>
            <color indexed="81"/>
            <rFont val="Tahoma"/>
            <family val="2"/>
          </rPr>
          <t xml:space="preserve">Enter the amount for TAX 211 038 211, actual prior year Fund 38 levy from the prior year SD-401 (Dept of Revenue Levy Certification Sheet). </t>
        </r>
      </text>
    </comment>
    <comment ref="I8" authorId="0" shapeId="0">
      <text>
        <r>
          <rPr>
            <b/>
            <sz val="8"/>
            <color indexed="81"/>
            <rFont val="Tahoma"/>
            <family val="2"/>
          </rPr>
          <t>No district qualifies for a low revenue increase for 2015-16. Act 55 (2015 Biennial Budget) did not alter the Low Revenue Ceiling amount of $9,100, and there is no district with a base revenue per member less than $9,100. 
Across the State, there are 3 counties in which children with disabilities are served by a County Children with Disability Education Board (CCDEB), rather than by a local school district. They are: Brown, Calumet, and Walworth. 
Districts participating in a CCDEB do not have to fund educational expenses for this group of children from within their revenue limit resources. for this reason, the "value" of the presence of a CCDEB is incorporated into the districts' Low Revenue tests. If the district is still considered a "low revenue" district (less than the statutory Low Revenue amount) after the amount in Line 4A has been incorporated, the DPI Adjustment appearing in Line 4C is subtracted from the Low Revenue ceiling to arrive at the amount the district is eligible to add as a result of the Low Revenue test.
Please contact Karen Kucharz Robbe, School Financial Services Consultant at (608) 266-3464 ifyou have questions.</t>
        </r>
      </text>
    </comment>
    <comment ref="F9" authorId="0" shapeId="0">
      <text>
        <r>
          <rPr>
            <b/>
            <sz val="8"/>
            <color indexed="81"/>
            <rFont val="Tahoma"/>
            <family val="2"/>
          </rPr>
          <t>Enter the amount for TAX 211 041 210, actual prior year Fund 41 levy from the prior year SD-401 (Dept of Revenue Levy Certification Sheet).</t>
        </r>
      </text>
    </comment>
    <comment ref="F10" authorId="4" shapeId="0">
      <text>
        <r>
          <rPr>
            <b/>
            <sz val="8"/>
            <color indexed="81"/>
            <rFont val="Tahoma"/>
            <family val="2"/>
          </rPr>
          <t>Enter the amount of 2014-15 Revenue Limit penalty, if any, from the Results Box of the FINAL 2014-15 Revenue Limit Worksheet produced by DPI.</t>
        </r>
      </text>
    </comment>
    <comment ref="F11" authorId="2" shapeId="0">
      <text>
        <r>
          <rPr>
            <b/>
            <sz val="8"/>
            <color indexed="81"/>
            <rFont val="Tahoma"/>
            <family val="2"/>
          </rPr>
          <t>Enter the amount of non-recurring exemptions in the prior year for which your district actually levied (Line 7B Hold Harmless, Non-Recurring Referenda to Exceed, Declining Enrollment, Energy Efficiency Exemption or Refunding/Rescinded Taxes) on the "Levy for ALL Non-Recurring Exemptions"  line. 
If you had non-recurring exemptions and did not levy to your maximum, enter the amount you actually levied for those exemptions, i.e., total non-recurring exemptions minus under-levy [not less than zero].
This second situation could get tricky, so call a finance consultant if you have questions.</t>
        </r>
      </text>
    </comment>
    <comment ref="F12" authorId="0" shapeId="0">
      <text>
        <r>
          <rPr>
            <b/>
            <sz val="8"/>
            <color indexed="81"/>
            <rFont val="Tahoma"/>
            <family val="2"/>
          </rPr>
          <t xml:space="preserve">Make sure this amount does not exceed (Line 9-Line 7B) of the prior year's </t>
        </r>
        <r>
          <rPr>
            <b/>
            <u/>
            <sz val="8"/>
            <color indexed="81"/>
            <rFont val="Tahoma"/>
            <family val="2"/>
          </rPr>
          <t>Final</t>
        </r>
        <r>
          <rPr>
            <b/>
            <sz val="8"/>
            <color indexed="81"/>
            <rFont val="Tahoma"/>
            <family val="2"/>
          </rPr>
          <t xml:space="preserve"> Revenue Limit Worksheet produced by DPI in the summer following that school year.  If it does, check the following:
1.  Did you have an aid penalty in the prior year for levying above the revenue limit?  If so, enter the amount of the aid reduction on the "Aid Penalty for Over Levy" line. (Enter as a positive number; the formula will subtract the number entered.)
2.  Did you have non-recurring exemptions in the prior year and levied to the maximum (Declining Enrollment, Line 7B Hold Harmless, Non-Recurring Referenda to Exceed, Energy Exemption or Refunded/Rescinded Taxes)?  If so enter the total amount levied for those exemptions on the "Levy for ALL Non-Recurring Exemptions"  line.
If you had non-recurring exemptions and did not levy to your maximum, enter the amount you actually levied for those exemptions, i.e., total non-recurring exemptions minus under-levy [but not less than zero]. This second situation could get tricky, so call a finance consultant if you have questions.
3.  Did you include the Community Service levy here in error?  If so, remove it.
4. Did you include the referendum debt Fund 39 levy here in error?  if so, remove it.
</t>
        </r>
      </text>
    </comment>
    <comment ref="I13" authorId="5" shapeId="0">
      <text>
        <r>
          <rPr>
            <b/>
            <sz val="8"/>
            <color indexed="81"/>
            <rFont val="Tahoma"/>
            <family val="2"/>
          </rPr>
          <t xml:space="preserve">The Hold Harmless provision ensures that Line 7 of the current Revenue Limit in not less than the amount in Line 1, Base Revenue.
The type of district most likely to be eligible for this exemption is one that is experiencing severely declining enrollment in the 2015-16 calculation - so severe that the inflationary increase benefit from 15-16 Line 4A is more than wiped out by the magnitude of the declining enrollment. This non-recurring exemption gives the district an added cushion as they figure out how to handle the severe membership decline.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
</t>
        </r>
      </text>
    </comment>
    <comment ref="I15" authorId="5" shapeId="0">
      <text>
        <r>
          <rPr>
            <b/>
            <sz val="8"/>
            <color indexed="81"/>
            <rFont val="Tahoma"/>
            <family val="2"/>
          </rPr>
          <t>Unused levy authority from the previous year in excess of non-recurring exemptions (Lines 7B + 10).</t>
        </r>
      </text>
    </comment>
    <comment ref="I16" authorId="5" shapeId="0">
      <text>
        <r>
          <rPr>
            <b/>
            <sz val="8"/>
            <color indexed="81"/>
            <rFont val="Tahoma"/>
            <family val="2"/>
          </rPr>
          <t>Transfer of Service for costs previously provided by another municipality. Call Bruce Anderson at 608/267-9707 with questions.</t>
        </r>
      </text>
    </comment>
    <comment ref="I17" authorId="5" shapeId="0">
      <text>
        <r>
          <rPr>
            <b/>
            <sz val="8"/>
            <color indexed="81"/>
            <rFont val="Tahoma"/>
            <family val="2"/>
          </rPr>
          <t>For Transfer of Territory contact School Finance Consultant.
Districts eligible for a consolidation exemption in 2015-16 will have an amount pre-populated in this field.</t>
        </r>
      </text>
    </comment>
    <comment ref="I18" authorId="2" shapeId="0">
      <text>
        <r>
          <rPr>
            <b/>
            <sz val="8"/>
            <color indexed="81"/>
            <rFont val="Tahoma"/>
            <family val="2"/>
          </rPr>
          <t>Recurring exemption allowed for loss of Federal Impact Aid.  Please call a finance consultant should you have questions.</t>
        </r>
      </text>
    </comment>
    <comment ref="F19" authorId="6" shapeId="0">
      <text>
        <r>
          <rPr>
            <b/>
            <sz val="8"/>
            <color indexed="81"/>
            <rFont val="Tahoma"/>
            <family val="2"/>
          </rPr>
          <t>Base 3-year average used in Line 2 of computation at right.</t>
        </r>
      </text>
    </comment>
    <comment ref="I19" authorId="2" shapeId="0">
      <text>
        <r>
          <rPr>
            <b/>
            <sz val="8"/>
            <color indexed="81"/>
            <rFont val="Tahoma"/>
            <family val="2"/>
          </rPr>
          <t xml:space="preserve">Do not enter an amount for a referenda-approved recurring exemption that began in a prior year (UNLESS YOUR DISTRICT HAS A MULTI-YEAR, ACCUMULATING RECURRING REFERENDA; THEN ENTER THE NEW RECURRING AMOUNT FOR THE CURRENT YEAR).
The recurring referenda amount from the first year of the referenda, to the extent the district used the referenda-approved levy authority, is already embedded in the levies that are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Pre-populated values are based on approved referenda on file with the Department.  If the value = 0 and the district has an approved recurring referenda, manually enter the amount here.
Note: </t>
        </r>
        <r>
          <rPr>
            <b/>
            <i/>
            <sz val="8"/>
            <color indexed="81"/>
            <rFont val="Tahoma"/>
            <family val="2"/>
          </rPr>
          <t>Proposed</t>
        </r>
        <r>
          <rPr>
            <b/>
            <sz val="8"/>
            <color indexed="81"/>
            <rFont val="Tahoma"/>
            <family val="2"/>
          </rPr>
          <t xml:space="preserve"> referenda are NOT included.
Please call a finance consultant should you have questions.</t>
        </r>
      </text>
    </comment>
    <comment ref="B21" authorId="6" shapeId="0">
      <text>
        <r>
          <rPr>
            <b/>
            <sz val="8"/>
            <color indexed="81"/>
            <rFont val="Tahoma"/>
            <family val="2"/>
          </rPr>
          <t xml:space="preserve">All summer membership counts must be entered on a full time equivalency basis, rather than a head count.
</t>
        </r>
        <r>
          <rPr>
            <sz val="8"/>
            <color indexed="81"/>
            <rFont val="Tahoma"/>
            <family val="2"/>
          </rPr>
          <t xml:space="preserve">
</t>
        </r>
      </text>
    </comment>
    <comment ref="I22" authorId="2" shapeId="0">
      <text>
        <r>
          <rPr>
            <b/>
            <sz val="8"/>
            <color indexed="81"/>
            <rFont val="Tahoma"/>
            <family val="2"/>
          </rPr>
          <t xml:space="preserve">School Boards are required to notify DPI within 10 days of a board resolution to go to referendum and also of the results within 10 days of the referenda.  Forms are available at: www.dpi.wi.gov/sfs/referendum.html.
Pre-populated values are based on approved referenda on file with the Department.  If the value = 0 and the district has an approved nonrecurring referenda, manually enter the amount here.
Note: </t>
        </r>
        <r>
          <rPr>
            <b/>
            <i/>
            <sz val="8"/>
            <color indexed="81"/>
            <rFont val="Tahoma"/>
            <family val="2"/>
          </rPr>
          <t>Proposed</t>
        </r>
        <r>
          <rPr>
            <b/>
            <sz val="8"/>
            <color indexed="81"/>
            <rFont val="Tahoma"/>
            <family val="2"/>
          </rPr>
          <t xml:space="preserve"> referenda are NOT included at this time.</t>
        </r>
      </text>
    </comment>
    <comment ref="I23" authorId="7" shapeId="0">
      <text>
        <r>
          <rPr>
            <b/>
            <sz val="8"/>
            <color indexed="81"/>
            <rFont val="Tahoma"/>
            <family val="2"/>
          </rPr>
          <t>This uses 100% of the membership decline between the two 3-year rolling averages at the left.
If eligible, a number will automatically fill here. Remember that the declining enrollment exemption is non-recurring (which means it will be removed from the base in the subsequent year's base calculation).</t>
        </r>
      </text>
    </comment>
    <comment ref="I24" authorId="2" shapeId="0">
      <text>
        <r>
          <rPr>
            <b/>
            <sz val="8"/>
            <color indexed="81"/>
            <rFont val="Tahoma"/>
            <family val="2"/>
          </rPr>
          <t>The non-recurring Energy Exemption must be authorized by board resolution. See the following website for information: http://sfs.dpi.wi.gov/sfs_enrgyrevlim
Pre-populated values are based on approved energy efficiency resolutions on file with the Department.  If the value = 0 and the district has an approved resolution, manually enter the amount here.
Call a finance consultant if you have questions.</t>
        </r>
      </text>
    </comment>
    <comment ref="I25" authorId="4" shapeId="0">
      <text>
        <r>
          <rPr>
            <b/>
            <sz val="8"/>
            <color indexed="81"/>
            <rFont val="Tahoma"/>
            <family val="2"/>
          </rPr>
          <t xml:space="preserve">Per ss. 121.91(4)(q), a district is allowed to increase the revenue limit by the amount refunded as a result of a valuation re-determination under ss. 74.41. 
The Department of Revenue computes amounts under ss. 74.41 each fall, and districts would have received information in a letter dated November 13, 2014. SFS has received from DOR a file of the "certified" allowable chargebacks under this statute and pre-populated this field.
Statutes restrict this exemption to only chargebacks under ss. 74.41. (Do NOT include uncollectible property tax chargebacks in this line - see Line 15C below. And, do not include this amount in Line 15C. The rescinded chargeback is levied for WITHIN the limit. The uncollectible chargeback is levied for in Source 212, Line 15C, outside of the limit.)
Please contact Karen Kucharz Robbe, School Financial Services Consultant, at (608) 266-3464 if you have questions.
</t>
        </r>
      </text>
    </comment>
    <comment ref="F26" authorId="6" shapeId="0">
      <text>
        <r>
          <rPr>
            <b/>
            <sz val="8"/>
            <color indexed="81"/>
            <rFont val="Tahoma"/>
            <family val="2"/>
          </rPr>
          <t>Current 3-year average used in Line 6 in computation at right.</t>
        </r>
      </text>
    </comment>
    <comment ref="I26" authorId="5" shapeId="0">
      <text>
        <r>
          <rPr>
            <b/>
            <sz val="8"/>
            <color indexed="81"/>
            <rFont val="Tahoma"/>
            <family val="2"/>
          </rPr>
          <t>This amount will be provided to the SFS Team by the Open Enrollment Team at DPI. 
If you have questions about the amount, call the Open Enrollment team at: 888-245-2732.</t>
        </r>
      </text>
    </comment>
    <comment ref="W26" authorId="2" shapeId="0">
      <text>
        <r>
          <rPr>
            <b/>
            <sz val="8"/>
            <color indexed="81"/>
            <rFont val="Tahoma"/>
            <family val="2"/>
          </rPr>
          <t>If actual expenses exceed the resolution amount, the 2013-14 Unspent Adjustment is set to 0.</t>
        </r>
      </text>
    </comment>
    <comment ref="I27" authorId="5" shapeId="0">
      <text>
        <r>
          <rPr>
            <b/>
            <sz val="8"/>
            <color indexed="81"/>
            <rFont val="Tahoma"/>
            <family val="2"/>
          </rPr>
          <t>Per Act 306 (2014), s. 121.91(4)(r), ineligible Community Service expenditures, as determined by DPI, will be entered as a negative exemption in this box. Amounts will be known in October, 2015.
Please call Bruce Anderson, School Financial Services Consultant, (608) 267-9707 if you have questions.</t>
        </r>
      </text>
    </comment>
    <comment ref="I28" authorId="5" shapeId="0">
      <text>
        <r>
          <rPr>
            <b/>
            <sz val="8"/>
            <color indexed="81"/>
            <rFont val="Tahoma"/>
            <family val="2"/>
          </rPr>
          <t>Per Act 55 (2015), s. 121.91(4)(qa), a district may increase their revenue limit by the amount spent on debt service costs associated with an environmental remediation project under s.67.05(7)(er). 
Please direct questions about this exemption to Debi Towns at (608) 267-9209.</t>
        </r>
      </text>
    </comment>
    <comment ref="D29" authorId="8" shapeId="0">
      <text>
        <r>
          <rPr>
            <b/>
            <sz val="8"/>
            <color indexed="81"/>
            <rFont val="Tahoma"/>
            <family val="2"/>
          </rPr>
          <t>Summer School   counts 40% for revenue limits.</t>
        </r>
        <r>
          <rPr>
            <sz val="8"/>
            <color indexed="81"/>
            <rFont val="Tahoma"/>
            <family val="2"/>
          </rPr>
          <t xml:space="preserve">
</t>
        </r>
      </text>
    </comment>
    <comment ref="I29" authorId="5" shapeId="0">
      <text>
        <r>
          <rPr>
            <b/>
            <sz val="8"/>
            <color indexed="81"/>
            <rFont val="Tahoma"/>
            <family val="2"/>
          </rPr>
          <t xml:space="preserve">Per Act 55 (2015), s. 118.60(4d)(a), districts are allowed to increase their revenue limit through a non-recurring exemption for Racine &amp; Statewide Parental Choice "incoming" pupils. Incoming pupils are defined as those that begin participating in the program in 2015-16.
Please contact Bob Soldner at (608) 266-6968 if you have questions.
</t>
        </r>
      </text>
    </comment>
    <comment ref="I32" authorId="2" shapeId="0">
      <text>
        <r>
          <rPr>
            <b/>
            <sz val="8"/>
            <color indexed="81"/>
            <rFont val="Tahoma"/>
            <family val="2"/>
          </rPr>
          <t>The October 15 Certification must be used in determining actual 2015-16 levies.</t>
        </r>
      </text>
    </comment>
    <comment ref="I33" authorId="2" shapeId="0">
      <text>
        <r>
          <rPr>
            <b/>
            <sz val="8"/>
            <color indexed="81"/>
            <rFont val="Tahoma"/>
            <family val="2"/>
          </rPr>
          <t>See the following website for High Poverty Aid districts and amounts:
http://sfs.dpi.wi.gov/sfs_poverty
High Poverty Aid must be included in determining the maximum allowable levy under Revenue Limits.</t>
        </r>
      </text>
    </comment>
    <comment ref="F35" authorId="7" shapeId="0">
      <text>
        <r>
          <rPr>
            <b/>
            <sz val="8"/>
            <color indexed="81"/>
            <rFont val="Tahoma"/>
            <family val="2"/>
          </rPr>
          <t>Law provides for a 100% declining enrollment exemption.</t>
        </r>
        <r>
          <rPr>
            <sz val="8"/>
            <color indexed="81"/>
            <rFont val="Tahoma"/>
            <family val="2"/>
          </rPr>
          <t xml:space="preserve">
</t>
        </r>
      </text>
    </comment>
    <comment ref="J35" authorId="8" shapeId="0">
      <text>
        <r>
          <rPr>
            <b/>
            <sz val="8"/>
            <color indexed="81"/>
            <rFont val="Tahoma"/>
            <family val="2"/>
          </rPr>
          <t>The final revenue limit for each district is computed in May of each year.</t>
        </r>
      </text>
    </comment>
    <comment ref="N35" authorId="4" shapeId="0">
      <text>
        <r>
          <rPr>
            <b/>
            <sz val="10"/>
            <color indexed="81"/>
            <rFont val="Tahoma"/>
            <family val="2"/>
          </rPr>
          <t>DPI</t>
        </r>
        <r>
          <rPr>
            <sz val="10"/>
            <color indexed="81"/>
            <rFont val="Tahoma"/>
            <family val="2"/>
          </rPr>
          <t xml:space="preserve">
This cell will calculate when district enters estimated Fund 10 levy data into line 14A.</t>
        </r>
      </text>
    </comment>
    <comment ref="I36" authorId="2" shapeId="0">
      <text>
        <r>
          <rPr>
            <b/>
            <sz val="8"/>
            <color indexed="81"/>
            <rFont val="Tahoma"/>
            <family val="2"/>
          </rPr>
          <t>If you see a red "Exceeds Limit" in this cell, then you have overlevied.</t>
        </r>
      </text>
    </comment>
    <comment ref="W36" authorId="2" shapeId="0">
      <text>
        <r>
          <rPr>
            <b/>
            <sz val="8"/>
            <color indexed="81"/>
            <rFont val="Tahoma"/>
            <family val="2"/>
          </rPr>
          <t>If actual expenses exceed the resolution amount, the 2014-15 Unspent Adjustment is set to 0.</t>
        </r>
      </text>
    </comment>
    <comment ref="J37" authorId="1" shapeId="0">
      <text>
        <r>
          <rPr>
            <b/>
            <sz val="8"/>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O39" authorId="4" shapeId="0">
      <text>
        <r>
          <rPr>
            <b/>
            <sz val="10"/>
            <color indexed="81"/>
            <rFont val="Tahoma"/>
            <family val="2"/>
          </rPr>
          <t>DPI</t>
        </r>
        <r>
          <rPr>
            <sz val="10"/>
            <color indexed="81"/>
            <rFont val="Tahoma"/>
            <family val="2"/>
          </rPr>
          <t xml:space="preserve">
This cell will calculate when district enters estimated Fund 10 levy data into line 14A.</t>
        </r>
      </text>
    </comment>
  </commentList>
</comments>
</file>

<file path=xl/comments2.xml><?xml version="1.0" encoding="utf-8"?>
<comments xmlns="http://schemas.openxmlformats.org/spreadsheetml/2006/main">
  <authors>
    <author>Erin K. Fath</author>
  </authors>
  <commentList>
    <comment ref="AZ1" authorId="0" shapeId="0">
      <text>
        <r>
          <rPr>
            <b/>
            <sz val="10"/>
            <color indexed="81"/>
            <rFont val="Tahoma"/>
            <family val="2"/>
          </rPr>
          <t>Erin K. Fath:</t>
        </r>
        <r>
          <rPr>
            <sz val="10"/>
            <color indexed="81"/>
            <rFont val="Tahoma"/>
            <family val="2"/>
          </rPr>
          <t xml:space="preserve">
Calculates in the worksheet; see cell i13</t>
        </r>
      </text>
    </comment>
  </commentList>
</comments>
</file>

<file path=xl/comments3.xml><?xml version="1.0" encoding="utf-8"?>
<comments xmlns="http://schemas.openxmlformats.org/spreadsheetml/2006/main">
  <authors>
    <author>Erin K. Fath</author>
  </authors>
  <commentList>
    <comment ref="AB125" authorId="0" shapeId="0">
      <text>
        <r>
          <rPr>
            <sz val="10"/>
            <color indexed="81"/>
            <rFont val="Tahoma"/>
            <family val="2"/>
          </rPr>
          <t>ok</t>
        </r>
      </text>
    </comment>
    <comment ref="AC428" authorId="0" shapeId="0">
      <text>
        <r>
          <rPr>
            <sz val="10"/>
            <color indexed="81"/>
            <rFont val="Tahoma"/>
            <family val="2"/>
          </rPr>
          <t>Walworth correct declining enrollment</t>
        </r>
      </text>
    </comment>
  </commentList>
</comments>
</file>

<file path=xl/sharedStrings.xml><?xml version="1.0" encoding="utf-8"?>
<sst xmlns="http://schemas.openxmlformats.org/spreadsheetml/2006/main" count="3327" uniqueCount="722">
  <si>
    <t>DISTRICT:</t>
  </si>
  <si>
    <t xml:space="preserve">1.  </t>
  </si>
  <si>
    <t>(from left)</t>
  </si>
  <si>
    <t>=</t>
  </si>
  <si>
    <t xml:space="preserve">2.  </t>
  </si>
  <si>
    <t xml:space="preserve">3.  </t>
  </si>
  <si>
    <t>(with cents)</t>
  </si>
  <si>
    <t>+</t>
  </si>
  <si>
    <t xml:space="preserve">4.  </t>
  </si>
  <si>
    <t>5.</t>
  </si>
  <si>
    <t>6.</t>
  </si>
  <si>
    <t>-</t>
  </si>
  <si>
    <t>7.</t>
  </si>
  <si>
    <t>(rounded)</t>
  </si>
  <si>
    <t>8.</t>
  </si>
  <si>
    <t>A.</t>
  </si>
  <si>
    <t>B.</t>
  </si>
  <si>
    <t>C.</t>
  </si>
  <si>
    <t>D.</t>
  </si>
  <si>
    <t>E.</t>
  </si>
  <si>
    <t>9.</t>
  </si>
  <si>
    <r>
      <t>Summer fte</t>
    </r>
    <r>
      <rPr>
        <sz val="9"/>
        <rFont val="Arial"/>
        <family val="2"/>
      </rPr>
      <t>:</t>
    </r>
  </si>
  <si>
    <t>10.</t>
  </si>
  <si>
    <t>11.</t>
  </si>
  <si>
    <t>12.</t>
  </si>
  <si>
    <t>13.</t>
  </si>
  <si>
    <t>14.</t>
  </si>
  <si>
    <t>Line 10B:  Declining Enrollment Exemption   =</t>
  </si>
  <si>
    <r>
      <t>Average FTE Loss  (</t>
    </r>
    <r>
      <rPr>
        <b/>
        <sz val="10"/>
        <rFont val="Arial"/>
        <family val="2"/>
      </rPr>
      <t xml:space="preserve">Line 2 - Line 6, </t>
    </r>
    <r>
      <rPr>
        <sz val="10"/>
        <rFont val="Arial"/>
        <family val="2"/>
      </rPr>
      <t>if  &gt; 0)</t>
    </r>
  </si>
  <si>
    <t xml:space="preserve">     =</t>
  </si>
  <si>
    <t>15.</t>
  </si>
  <si>
    <t>17.</t>
  </si>
  <si>
    <t>18.</t>
  </si>
  <si>
    <t xml:space="preserve">Required </t>
  </si>
  <si>
    <t>19.</t>
  </si>
  <si>
    <t xml:space="preserve">Other Levy Revenue - Milwaukee &amp; Kenosha Only </t>
  </si>
  <si>
    <t xml:space="preserve">Not &gt;line 13   </t>
  </si>
  <si>
    <t xml:space="preserve"> </t>
  </si>
  <si>
    <t>(A+B+C+D):</t>
  </si>
  <si>
    <t>(to Budget Rpt)</t>
  </si>
  <si>
    <t>(Proposed Fund 10)</t>
  </si>
  <si>
    <r>
      <t>%</t>
    </r>
    <r>
      <rPr>
        <sz val="9"/>
        <rFont val="Arial"/>
        <family val="2"/>
      </rPr>
      <t xml:space="preserve"> (40,40,40)</t>
    </r>
    <r>
      <rPr>
        <sz val="10"/>
        <rFont val="Arial"/>
        <family val="2"/>
      </rPr>
      <t xml:space="preserve"> </t>
    </r>
  </si>
  <si>
    <t>Sept fte:</t>
  </si>
  <si>
    <t>Total fte</t>
  </si>
  <si>
    <t>Count Ch. 220 Inter-District Resident Transfer Pupils @ 75%.</t>
  </si>
  <si>
    <r>
      <t xml:space="preserve">    X   </t>
    </r>
    <r>
      <rPr>
        <sz val="10"/>
        <rFont val="Arial"/>
        <family val="2"/>
      </rPr>
      <t xml:space="preserve">  1.00</t>
    </r>
  </si>
  <si>
    <t>Total Aid to be Used in Computation (12A + 12B)</t>
  </si>
  <si>
    <t>DPI Reconciliation</t>
  </si>
  <si>
    <t>Fund 10, PI-401</t>
  </si>
  <si>
    <t>Fund 38, PI-401</t>
  </si>
  <si>
    <t>Fund 41, PI-401</t>
  </si>
  <si>
    <t>Chargeback, PI-401</t>
  </si>
  <si>
    <t>Fund 39, PI-401</t>
  </si>
  <si>
    <t>Fund 80, PI-401</t>
  </si>
  <si>
    <t>Fund 48/Other, PI-401</t>
  </si>
  <si>
    <t>Total, PI-401</t>
  </si>
  <si>
    <t>Computer Aid</t>
  </si>
  <si>
    <t>Results</t>
  </si>
  <si>
    <t xml:space="preserve">          Non-Recurring Exemption Amount:</t>
  </si>
  <si>
    <r>
      <t>September &amp; Summer FTE Membership Averages</t>
    </r>
    <r>
      <rPr>
        <sz val="10"/>
        <rFont val="Arial"/>
        <family val="2"/>
      </rPr>
      <t xml:space="preserve"> </t>
    </r>
  </si>
  <si>
    <t xml:space="preserve">Levy Rate = </t>
  </si>
  <si>
    <t xml:space="preserve">Prior Year Carryover  </t>
  </si>
  <si>
    <t>NAME</t>
  </si>
  <si>
    <t>BASEREV</t>
  </si>
  <si>
    <t>LEVY10C_PY</t>
  </si>
  <si>
    <t>LEVY41C_PY</t>
  </si>
  <si>
    <t>SUMM08</t>
  </si>
  <si>
    <t>SUMM0840</t>
  </si>
  <si>
    <t>fte3rd08</t>
  </si>
  <si>
    <t>fte3f08s</t>
  </si>
  <si>
    <t>SUMM09</t>
  </si>
  <si>
    <t>SUMM0940</t>
  </si>
  <si>
    <t>fte3rd09</t>
  </si>
  <si>
    <t>fte3f09s</t>
  </si>
  <si>
    <t>SUMM10</t>
  </si>
  <si>
    <t>SUMM1040</t>
  </si>
  <si>
    <t>fte3rd10</t>
  </si>
  <si>
    <t>fte3f10s</t>
  </si>
  <si>
    <t>SUMM11</t>
  </si>
  <si>
    <t>SUMM1140</t>
  </si>
  <si>
    <t>fte3rd11</t>
  </si>
  <si>
    <t>fte3f11s</t>
  </si>
  <si>
    <t>CCPERMEM</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</si>
  <si>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</si>
  <si>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</si>
  <si>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</si>
  <si>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</si>
  <si>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</si>
  <si>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</si>
  <si>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</si>
  <si>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</si>
  <si>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</si>
  <si>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</si>
  <si>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</si>
  <si>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</si>
  <si>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</si>
  <si>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</si>
  <si>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</si>
  <si>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</si>
  <si>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</si>
  <si>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</si>
  <si>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</si>
  <si>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</si>
  <si>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</si>
  <si>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</si>
  <si>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</si>
  <si>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</si>
  <si>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</si>
  <si>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</si>
  <si>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</si>
  <si>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</si>
  <si>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</si>
  <si>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</si>
  <si>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</si>
  <si>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</si>
  <si>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</si>
  <si>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</si>
  <si>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</si>
  <si>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</si>
  <si>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</si>
  <si>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</si>
  <si>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</si>
  <si>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</si>
  <si>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</si>
  <si>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</si>
  <si>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</si>
  <si>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</si>
  <si>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</si>
  <si>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</si>
  <si>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</si>
  <si>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</si>
  <si>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</si>
  <si>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</si>
  <si>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</si>
  <si>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</si>
  <si>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</si>
  <si>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</si>
  <si>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</si>
  <si>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</si>
  <si>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</si>
  <si>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</si>
  <si>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</si>
  <si>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</si>
  <si>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</si>
  <si>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</si>
  <si>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</si>
  <si>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</si>
  <si>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</si>
  <si>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</si>
  <si>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</si>
  <si>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</si>
  <si>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</si>
  <si>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</si>
  <si>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</si>
  <si>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</si>
  <si>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</si>
  <si>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</si>
  <si>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</si>
  <si>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</si>
  <si>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</si>
  <si>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</si>
  <si>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</si>
  <si>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</si>
  <si>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</si>
  <si>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</si>
  <si>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</si>
  <si>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</si>
  <si>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</si>
  <si>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</si>
  <si>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</si>
  <si>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</si>
  <si>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</si>
  <si>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</si>
  <si>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</si>
  <si>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Drummond</t>
  </si>
  <si>
    <t>Durand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</si>
  <si>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</si>
  <si>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</si>
  <si>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</si>
  <si>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</si>
  <si>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</si>
  <si>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</si>
  <si>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</si>
  <si>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</si>
  <si>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</si>
  <si>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</si>
  <si>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</si>
  <si>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</si>
  <si>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</si>
  <si>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</si>
  <si>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</si>
  <si>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</si>
  <si>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</si>
  <si>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</si>
  <si>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</si>
  <si>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</si>
  <si>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</si>
  <si>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</si>
  <si>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</si>
  <si>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</si>
  <si>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</si>
  <si>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</si>
  <si>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</si>
  <si>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</si>
  <si>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</si>
  <si>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</si>
  <si>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</si>
  <si>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</si>
  <si>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</si>
  <si>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</si>
  <si>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</si>
  <si>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</si>
  <si>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</si>
  <si>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</si>
  <si>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</si>
  <si>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</si>
  <si>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</si>
  <si>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</si>
  <si>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</si>
  <si>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</si>
  <si>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</si>
  <si>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</si>
  <si>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</si>
  <si>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</si>
  <si>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</si>
  <si>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</si>
  <si>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</si>
  <si>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</si>
  <si>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 #22</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</si>
  <si>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</si>
  <si>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</si>
  <si>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</si>
  <si>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</si>
  <si>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</si>
  <si>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</si>
  <si>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</si>
  <si>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</si>
  <si>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</si>
  <si>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</si>
  <si>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</si>
  <si>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</si>
  <si>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</si>
  <si>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</si>
  <si>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</si>
  <si>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</si>
  <si>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</si>
  <si>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</si>
  <si>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</si>
  <si>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</si>
  <si>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</si>
  <si>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</si>
  <si>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</si>
  <si>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</si>
  <si>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</si>
  <si>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</si>
  <si>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</si>
  <si>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</si>
  <si>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</si>
  <si>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</si>
  <si>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</si>
  <si>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</si>
  <si>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</si>
  <si>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</si>
  <si>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</si>
  <si>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</si>
  <si>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</si>
  <si>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</si>
  <si>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</si>
  <si>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</si>
  <si>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</si>
  <si>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</si>
  <si>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</si>
  <si>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</si>
  <si>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</si>
  <si>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</si>
  <si>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</si>
  <si>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</si>
  <si>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</si>
  <si>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</si>
  <si>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</si>
  <si>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</si>
  <si>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</si>
  <si>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</si>
  <si>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</si>
  <si>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</si>
  <si>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</si>
  <si>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</si>
  <si>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</si>
  <si>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</si>
  <si>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</si>
  <si>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</si>
  <si>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</si>
  <si>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</si>
  <si>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</si>
  <si>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</si>
  <si>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</si>
  <si>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</si>
  <si>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</si>
  <si>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</si>
  <si>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</si>
  <si>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</si>
  <si>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</si>
  <si>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</si>
  <si>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</si>
  <si>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</si>
  <si>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</si>
  <si>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</si>
  <si>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</si>
  <si>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</si>
  <si>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</si>
  <si>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</si>
  <si>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</si>
  <si>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</si>
  <si>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</si>
  <si>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</si>
  <si>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</si>
  <si>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</si>
  <si>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</si>
  <si>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</si>
  <si>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</si>
  <si>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</si>
  <si>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</si>
  <si>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Neosho J3</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</si>
  <si>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</si>
  <si>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</si>
  <si>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</si>
  <si>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</si>
  <si>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</si>
  <si>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</si>
  <si>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</si>
  <si>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</si>
  <si>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</si>
  <si>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</si>
  <si>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</si>
  <si>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</si>
  <si>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</si>
  <si>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</si>
  <si>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</si>
  <si>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</si>
  <si>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</si>
  <si>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</si>
  <si>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</si>
  <si>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</si>
  <si>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</si>
  <si>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</si>
  <si>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</si>
  <si>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</si>
  <si>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</si>
  <si>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</si>
  <si>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</si>
  <si>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</si>
  <si>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</si>
  <si>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</si>
  <si>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</si>
  <si>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</si>
  <si>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</si>
  <si>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</si>
  <si>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</si>
  <si>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</si>
  <si>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</si>
  <si>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</si>
  <si>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</si>
  <si>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</si>
  <si>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</si>
  <si>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</si>
  <si>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</si>
  <si>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</si>
  <si>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</si>
  <si>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</si>
  <si>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</si>
  <si>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</si>
  <si>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</si>
  <si>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</si>
  <si>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</si>
  <si>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</si>
  <si>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</si>
  <si>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</si>
  <si>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</si>
  <si>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</si>
  <si>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</si>
  <si>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</si>
  <si>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</si>
  <si>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</si>
  <si>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</si>
  <si>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</si>
  <si>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</si>
  <si>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</si>
  <si>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</si>
  <si>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</si>
  <si>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</si>
  <si>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</si>
  <si>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J1</t>
  </si>
  <si>
    <t>Richland</t>
  </si>
  <si>
    <t>Richmond</t>
  </si>
  <si>
    <t>Rio Community</t>
  </si>
  <si>
    <t>Ripon Area</t>
  </si>
  <si>
    <t>River Falls</t>
  </si>
  <si>
    <t>River Ridge</t>
  </si>
  <si>
    <t>River Valley</t>
  </si>
  <si>
    <t>Riverdale</t>
  </si>
  <si>
    <t>Rosendale-Brandon</t>
  </si>
  <si>
    <t>Rosholt</t>
  </si>
  <si>
    <t>Royall</t>
  </si>
  <si>
    <t>Rubicon J6</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</si>
  <si>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</si>
  <si>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</si>
  <si>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</si>
  <si>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</si>
  <si>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</si>
  <si>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</si>
  <si>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</si>
  <si>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</si>
  <si>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</si>
  <si>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</si>
  <si>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</si>
  <si>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</si>
  <si>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</si>
  <si>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</si>
  <si>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</si>
  <si>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</si>
  <si>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</si>
  <si>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</si>
  <si>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</si>
  <si>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</si>
  <si>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</si>
  <si>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</si>
  <si>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</si>
  <si>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</si>
  <si>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</si>
  <si>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</si>
  <si>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</si>
  <si>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</si>
  <si>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</si>
  <si>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</si>
  <si>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</si>
  <si>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</si>
  <si>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</si>
  <si>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</si>
  <si>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</si>
  <si>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</si>
  <si>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</si>
  <si>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</si>
  <si>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</si>
  <si>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</si>
  <si>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</si>
  <si>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</si>
  <si>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</si>
  <si>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</si>
  <si>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</si>
  <si>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</si>
  <si>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</si>
  <si>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</si>
  <si>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</si>
  <si>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</si>
  <si>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</si>
  <si>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</si>
  <si>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</si>
  <si>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</si>
  <si>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</si>
  <si>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</si>
  <si>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</si>
  <si>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</si>
  <si>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</si>
  <si>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</si>
  <si>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</si>
  <si>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</si>
  <si>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</si>
  <si>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</si>
  <si>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</si>
  <si>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</si>
  <si>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</si>
  <si>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</si>
  <si>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</si>
  <si>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</si>
  <si>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</si>
  <si>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</si>
  <si>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</si>
  <si>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</si>
  <si>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</si>
  <si>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</si>
  <si>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</si>
  <si>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</si>
  <si>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</si>
  <si>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</si>
  <si>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</si>
  <si>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</si>
  <si>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</si>
  <si>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</si>
  <si>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</si>
  <si>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</si>
  <si>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</si>
  <si>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</si>
  <si>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</si>
  <si>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</si>
  <si>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</si>
  <si>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</si>
  <si>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</si>
  <si>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</si>
  <si>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</si>
  <si>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</si>
  <si>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</si>
  <si>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</si>
  <si>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</si>
  <si>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</si>
  <si>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</si>
  <si>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</si>
  <si>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</si>
  <si>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Code</t>
  </si>
  <si>
    <t>Use arrow at right to select district.</t>
  </si>
  <si>
    <t>Max Rev/Memb x Cur Memb Avg (Ln 5 x Ln 6)</t>
  </si>
  <si>
    <t xml:space="preserve">CELL COLOR KEY: </t>
  </si>
  <si>
    <t>Auto-Calc</t>
  </si>
  <si>
    <t>LRC_AidPY</t>
  </si>
  <si>
    <t>Tax_RatePY</t>
  </si>
  <si>
    <t>Comp_AidPY</t>
  </si>
  <si>
    <t>08-10 3Yr Ave</t>
  </si>
  <si>
    <t>09-11 3Yr Ave</t>
  </si>
  <si>
    <t>Decl Memb</t>
  </si>
  <si>
    <t>BASE/MEMB</t>
  </si>
  <si>
    <t>ADJ BASE</t>
  </si>
  <si>
    <t>LOW REV</t>
  </si>
  <si>
    <t>NET NEW BASE</t>
  </si>
  <si>
    <t>DeclEnrExempt</t>
  </si>
  <si>
    <t>COMPVALPY</t>
  </si>
  <si>
    <t>TIF_COMPPY</t>
  </si>
  <si>
    <t>TIFOUTPY</t>
  </si>
  <si>
    <t>simlevy38c_PY</t>
  </si>
  <si>
    <t>simlevy39c_PY</t>
  </si>
  <si>
    <t>SPECLEVY_PY</t>
  </si>
  <si>
    <t>LEVY80C_PY</t>
  </si>
  <si>
    <t>CHGBACK_PY</t>
  </si>
  <si>
    <t>LEVY48C_PY</t>
  </si>
  <si>
    <t>LINE7XTR_PY</t>
  </si>
  <si>
    <t>PYBASEREV</t>
  </si>
  <si>
    <t>Total Levy + Src 691, "Proposed Levy"     (Ln 14 + Ln 15)</t>
  </si>
  <si>
    <t>16.</t>
  </si>
  <si>
    <t xml:space="preserve">Est Src 691 (Comp Aid) Based on Ln 16 &amp; Values Entered </t>
  </si>
  <si>
    <t xml:space="preserve">Line 17:  State Aid for Exempt Computers    =    </t>
  </si>
  <si>
    <r>
      <t>Line 17 =</t>
    </r>
    <r>
      <rPr>
        <sz val="9"/>
        <rFont val="Arial"/>
        <family val="2"/>
      </rPr>
      <t xml:space="preserve">  </t>
    </r>
    <r>
      <rPr>
        <b/>
        <sz val="9"/>
        <rFont val="Arial"/>
        <family val="2"/>
      </rPr>
      <t xml:space="preserve">A    X   (Line 16  /  C) </t>
    </r>
    <r>
      <rPr>
        <i/>
        <sz val="8"/>
        <rFont val="Arial"/>
        <family val="2"/>
      </rPr>
      <t>(to 8 decimals)</t>
    </r>
  </si>
  <si>
    <t>Districts are responsible for the integrity of the revenue limit data &amp; computation. Data appearing here reflects information submitted to DPI and is unaudited.</t>
  </si>
  <si>
    <t>&lt;&lt;Enter if not pre-filled</t>
  </si>
  <si>
    <t>EXCLMESS</t>
  </si>
  <si>
    <t>Less 5.5%</t>
  </si>
  <si>
    <t>variance</t>
  </si>
  <si>
    <t>CODE</t>
  </si>
  <si>
    <t>cd check</t>
  </si>
  <si>
    <t>FROM BOB'S NEW FINAL 2011-12 REV LIM WORKSHEEET</t>
  </si>
  <si>
    <t>CODE CHECK</t>
  </si>
  <si>
    <t>calc'd DE Exmp from bob's "Carryover" worksheet</t>
  </si>
  <si>
    <t>Prior Year Open Enrollment (uncounted pupils)</t>
  </si>
  <si>
    <t>OCTAID</t>
  </si>
  <si>
    <t>BASEAID</t>
  </si>
  <si>
    <t>COMAID_PY_FILE</t>
  </si>
  <si>
    <t>HIPOV_OFFSET_PY</t>
  </si>
  <si>
    <t>LEVY38C_PY</t>
  </si>
  <si>
    <t>AIDPENPY</t>
  </si>
  <si>
    <t>NONREXMP</t>
  </si>
  <si>
    <t>SUMM12</t>
  </si>
  <si>
    <t>SUMM1240</t>
  </si>
  <si>
    <t>fte3rd12</t>
  </si>
  <si>
    <t>fte3f12s</t>
  </si>
  <si>
    <t>UNUSEDPY</t>
  </si>
  <si>
    <t>REFRCY</t>
  </si>
  <si>
    <t>REFNRCY</t>
  </si>
  <si>
    <t>TRGAIDCY</t>
  </si>
  <si>
    <t>hipov_cy</t>
  </si>
  <si>
    <t>service</t>
  </si>
  <si>
    <t>Reorg</t>
  </si>
  <si>
    <t>impex_cy</t>
  </si>
  <si>
    <t>COMPVAL</t>
  </si>
  <si>
    <t>TIFOUTCY</t>
  </si>
  <si>
    <t>TIF_COMP</t>
  </si>
  <si>
    <t>LEVY10C_CY</t>
  </si>
  <si>
    <t>simlevy38c_cy</t>
  </si>
  <si>
    <t>simlevy39c_cy</t>
  </si>
  <si>
    <t>LEVY41C_CY</t>
  </si>
  <si>
    <t>SPECLEVY_cy</t>
  </si>
  <si>
    <t>LEVY80C_CY</t>
  </si>
  <si>
    <t>CHGBACK_CY</t>
  </si>
  <si>
    <t>LEVY48C_CY</t>
  </si>
  <si>
    <t>LINE7XTR_CY</t>
  </si>
  <si>
    <t>EXCLAID</t>
  </si>
  <si>
    <t>UNCTOEPY</t>
  </si>
  <si>
    <t xml:space="preserve"> Line 19 is the total levy to be apportioned in the PI-401.</t>
  </si>
  <si>
    <t>REFRESTX</t>
  </si>
  <si>
    <t>Worksheet is available at:  http://sfs.dpi.wi.gov/sfs_revlimworksheet</t>
  </si>
  <si>
    <t>(Rounds to Dollar)</t>
  </si>
  <si>
    <t>DPI Data</t>
  </si>
  <si>
    <t>District Enters</t>
  </si>
  <si>
    <t>SUMM13</t>
  </si>
  <si>
    <t>SUMM1340</t>
  </si>
  <si>
    <t>fte3rd13</t>
  </si>
  <si>
    <t>fte3f13s</t>
  </si>
  <si>
    <t>(to be removed from subsequent year's base)</t>
  </si>
  <si>
    <t>Total Non-Recurring Exemptions:</t>
  </si>
  <si>
    <t>Eligible carryover into subsequent year:</t>
  </si>
  <si>
    <t>Total Recurring Exemptions   (A+B+C+D+E)</t>
  </si>
  <si>
    <t>SUMM14</t>
  </si>
  <si>
    <t>SUMM1440</t>
  </si>
  <si>
    <t>fte3rd14</t>
  </si>
  <si>
    <t>fte3f14s</t>
  </si>
  <si>
    <t>Line 1 Amount May Not Exceed Line 11 minus Line 7B of Final 14-15 Revenue Limit</t>
  </si>
  <si>
    <t>2014-15 Total Levy for All Levied Non-Recurring Exemptions*</t>
  </si>
  <si>
    <t xml:space="preserve">Line 1 NET 2014-15 Base Revenue </t>
  </si>
  <si>
    <t>2014-15 General Aid Certification (14-15 Line 12A, src 621)</t>
  </si>
  <si>
    <t>2014-15 Computer Aid Received (14-15 Line 17, Src 691)</t>
  </si>
  <si>
    <t>2014-15 Hi Pov Aid (14-15 Line 12B, src 628)</t>
  </si>
  <si>
    <t>2014-15 Fnd 10 Levy Cert (14-15 Line 18, Src 211)</t>
  </si>
  <si>
    <t>2014-15 Fnd 38 Levy Cert (14-15 Line 14B, Src 210)</t>
  </si>
  <si>
    <t>2014-15 Fnd 41 Levy Cert (14-15 Line 14C, Src 210)</t>
  </si>
  <si>
    <t>2014-15 Aid Penalty for Over Levy (14-15 FINAL Rev Limit Worksheet)</t>
  </si>
  <si>
    <r>
      <t xml:space="preserve">*For 2014-15 Non-Recurring Exemptions Levy Amount, enter actual amount </t>
    </r>
    <r>
      <rPr>
        <b/>
        <sz val="7"/>
        <rFont val="Arial"/>
        <family val="2"/>
      </rPr>
      <t>for which district levied</t>
    </r>
    <r>
      <rPr>
        <sz val="7"/>
        <rFont val="Arial"/>
        <family val="2"/>
      </rPr>
      <t>; (7B Hold Harmless, Non-Recurring Referenda, Declining Enrollment, Energy Efficiency Exemption, Refunded/Rescinded Taxes, Prior Year Uncounted Open-Enroll. Pupils)</t>
    </r>
  </si>
  <si>
    <r>
      <t xml:space="preserve">Line 2: </t>
    </r>
    <r>
      <rPr>
        <sz val="10"/>
        <rFont val="Arial"/>
        <family val="2"/>
      </rPr>
      <t xml:space="preserve"> Base Avg:(12</t>
    </r>
    <r>
      <rPr>
        <sz val="9"/>
        <rFont val="Arial"/>
        <family val="2"/>
      </rPr>
      <t>+</t>
    </r>
    <r>
      <rPr>
        <sz val="10"/>
        <rFont val="Arial"/>
        <family val="2"/>
      </rPr>
      <t>.4ss)+(13+.4ss)+(14+.4ss) / 3 =</t>
    </r>
  </si>
  <si>
    <r>
      <t xml:space="preserve">Line 6:  </t>
    </r>
    <r>
      <rPr>
        <sz val="10"/>
        <rFont val="Arial"/>
        <family val="2"/>
      </rPr>
      <t>Curr Avg:(13</t>
    </r>
    <r>
      <rPr>
        <sz val="9"/>
        <rFont val="Arial"/>
        <family val="2"/>
      </rPr>
      <t>+</t>
    </r>
    <r>
      <rPr>
        <sz val="10"/>
        <rFont val="Arial"/>
        <family val="2"/>
      </rPr>
      <t>.4ss)+(14+.4ss)+(15+.4ss) / 3 =</t>
    </r>
  </si>
  <si>
    <t xml:space="preserve"> X  (Line 5, Maximum 2015-2016 Revenue per Memb) =</t>
  </si>
  <si>
    <t>2015 Property Values (October 1, 2015 Values from DOR)</t>
  </si>
  <si>
    <r>
      <t>A.</t>
    </r>
    <r>
      <rPr>
        <sz val="9"/>
        <rFont val="Arial"/>
        <family val="2"/>
      </rPr>
      <t xml:space="preserve">  2015 Exempt Computer Property Valuation</t>
    </r>
  </si>
  <si>
    <r>
      <t>B.</t>
    </r>
    <r>
      <rPr>
        <sz val="9"/>
        <rFont val="Arial"/>
        <family val="2"/>
      </rPr>
      <t xml:space="preserve">  2015 TIF-Out Tax Apportionment Equalized Valuation</t>
    </r>
  </si>
  <si>
    <r>
      <t>C.</t>
    </r>
    <r>
      <rPr>
        <sz val="9"/>
        <rFont val="Arial"/>
        <family val="2"/>
      </rPr>
      <t xml:space="preserve">  2015 TIF-Out Value plus Exempt Computers  (A + B)</t>
    </r>
  </si>
  <si>
    <t>2014-15 Base Revenue (Funds 10, 38, 41)</t>
  </si>
  <si>
    <t>Base Sept Membership Avg  (12+.4ss, 13+.4ss, 14+.4ss/3)</t>
  </si>
  <si>
    <t>2014-15 Base Revenue Per Member (Ln 1 / Ln2)</t>
  </si>
  <si>
    <t xml:space="preserve">2015-16 Per Member Change   (A+B)     </t>
  </si>
  <si>
    <t>Current Membership Avg  (13+.4ss, 14+.4ss, 15+.4ss/3)</t>
  </si>
  <si>
    <t>2015-16 Rev Limit, No Exemptions (Ln7A + Ln 7B)</t>
  </si>
  <si>
    <t>Federal Impact Aid Loss  (2013-14 to 2014-15)</t>
  </si>
  <si>
    <t>Recurring Referenda to Exceed  (If 2015-16 is first year)</t>
  </si>
  <si>
    <t>2015-16 Limit with Recurring Exemptions   (Ln 7 + Ln 8)</t>
  </si>
  <si>
    <t>Non-Recurring Referenda to Exceed 2015-16 Limit</t>
  </si>
  <si>
    <t>Declining Enrollment Exemption for 2015-16 (from left)</t>
  </si>
  <si>
    <t>Adjustment for Refunded or Rescinded Taxes for 2015-16</t>
  </si>
  <si>
    <t>2015-16 Revenue Limit With All Exemptions    (Ln 9 + Ln 10)</t>
  </si>
  <si>
    <t>Fnd 10 Src 211 (Ln 14A-Ln 17), 2015-16 Budget</t>
  </si>
  <si>
    <t>Total Revenue from Other Levies (A+B+C+D)</t>
  </si>
  <si>
    <t>SUMM15</t>
  </si>
  <si>
    <t>SUMM1540</t>
  </si>
  <si>
    <t>fte3rd15</t>
  </si>
  <si>
    <t>fte3f15s</t>
  </si>
  <si>
    <t>F.</t>
  </si>
  <si>
    <t>Transfer of Territory/Other Reorg   (if negative, include sign)</t>
  </si>
  <si>
    <r>
      <t>Allowable Limited Revenue:</t>
    </r>
    <r>
      <rPr>
        <sz val="8"/>
        <rFont val="Arial"/>
        <family val="2"/>
      </rPr>
      <t xml:space="preserve">  (Line 11 - Line 12)  </t>
    </r>
  </si>
  <si>
    <r>
      <t xml:space="preserve">       (10, 38, 41 Levies + Src 691.  Src 691 is DOR Computer Aid.) </t>
    </r>
    <r>
      <rPr>
        <b/>
        <sz val="8"/>
        <rFont val="Arial"/>
        <family val="2"/>
      </rPr>
      <t xml:space="preserve">   </t>
    </r>
  </si>
  <si>
    <r>
      <t xml:space="preserve">Total Limited Revenue To Be Used </t>
    </r>
    <r>
      <rPr>
        <sz val="8"/>
        <rFont val="Arial"/>
        <family val="2"/>
      </rPr>
      <t>(A+B+C)</t>
    </r>
  </si>
  <si>
    <r>
      <t xml:space="preserve">Entries Required Below: </t>
    </r>
    <r>
      <rPr>
        <sz val="8"/>
        <rFont val="Arial"/>
        <family val="2"/>
      </rPr>
      <t xml:space="preserve"> Amnts Needed by Purpose and Fund:</t>
    </r>
  </si>
  <si>
    <r>
      <t xml:space="preserve">Gen Operations: Fnd 10 including Src 211 </t>
    </r>
    <r>
      <rPr>
        <b/>
        <i/>
        <u/>
        <sz val="8"/>
        <rFont val="Arial"/>
        <family val="2"/>
      </rPr>
      <t>&amp; Src 691</t>
    </r>
  </si>
  <si>
    <r>
      <t xml:space="preserve">Total Fall, 2015 All Fund Tax Levy  </t>
    </r>
    <r>
      <rPr>
        <sz val="8"/>
        <rFont val="Arial"/>
        <family val="2"/>
      </rPr>
      <t>(14B + 14C + 15 + 18)</t>
    </r>
  </si>
  <si>
    <t>G.</t>
  </si>
  <si>
    <t>H.</t>
  </si>
  <si>
    <t>EE_PENALTY_DONOTUSE</t>
  </si>
  <si>
    <t>total_energy_exempt_cy</t>
  </si>
  <si>
    <t>comserv_penalty_cy</t>
  </si>
  <si>
    <t>ENV_REMEDIATE_CY</t>
  </si>
  <si>
    <t>INCOMING_CHOICE_CY</t>
  </si>
  <si>
    <r>
      <t xml:space="preserve">     Computer aid</t>
    </r>
    <r>
      <rPr>
        <b/>
        <i/>
        <u/>
        <sz val="10"/>
        <rFont val="Times New Roman"/>
        <family val="1"/>
      </rPr>
      <t xml:space="preserve"> replaces</t>
    </r>
    <r>
      <rPr>
        <b/>
        <i/>
        <sz val="10"/>
        <rFont val="Times New Roman"/>
        <family val="1"/>
      </rPr>
      <t xml:space="preserve"> a portion of proposed Fund 10 Levy</t>
    </r>
  </si>
  <si>
    <r>
      <t>Low Rev Incr ((</t>
    </r>
    <r>
      <rPr>
        <b/>
        <sz val="8"/>
        <rFont val="Arial"/>
        <family val="2"/>
      </rPr>
      <t>9,100</t>
    </r>
    <r>
      <rPr>
        <sz val="8"/>
        <rFont val="Arial"/>
        <family val="2"/>
      </rPr>
      <t xml:space="preserve"> - (3 + 4A))-4C) </t>
    </r>
    <r>
      <rPr>
        <b/>
        <sz val="8"/>
        <rFont val="Arial"/>
        <family val="2"/>
      </rPr>
      <t>Not &lt; 0</t>
    </r>
  </si>
  <si>
    <t>Low Rev Dist in CCDEB (Enter DPI Adjustment)</t>
  </si>
  <si>
    <t>2015-16 Maximum Revenue / Member (Ln 3 + Ln 4)</t>
  </si>
  <si>
    <t>Hold Harmless Non-Recurring Exemption</t>
  </si>
  <si>
    <t>Transfer of Service</t>
  </si>
  <si>
    <t xml:space="preserve">Total 2015-16 Non-Recurring Exemptions  (A+B+C+D+E+F+G+H)  </t>
  </si>
  <si>
    <t>Energy Efficiency Net Exemption for 2015-16 (see pg 2 for detail)</t>
  </si>
  <si>
    <t>Environmental Remediation Exemption</t>
  </si>
  <si>
    <t>Adjustment for New Choice Pupils in 2015-16 (FTE x line 5 above)</t>
  </si>
  <si>
    <t>2015-16 OCTOBER 15 GENERAL AID CERTIFICATION</t>
  </si>
  <si>
    <t>State Aid to High Poverty Districts (not all districts)</t>
  </si>
  <si>
    <t>Non-Referendum Debt (inside limit)  Fnd 38 Src 211</t>
  </si>
  <si>
    <t>Capital Exp, Annual Meeting Approved:  Fnd 41 Src 211</t>
  </si>
  <si>
    <t>Referendum Apprvd Debt (Non Fund 38 Debt-Src 211)</t>
  </si>
  <si>
    <t>Community Services (Fnd 80 Src 211)</t>
  </si>
  <si>
    <t>Prior Year Levy Chargeback for Uncollectible Taxes (Src 212)</t>
  </si>
  <si>
    <r>
      <rPr>
        <b/>
        <u/>
        <sz val="9"/>
        <rFont val="Arial"/>
        <family val="2"/>
      </rPr>
      <t>LEVIED</t>
    </r>
    <r>
      <rPr>
        <b/>
        <sz val="9"/>
        <rFont val="Arial"/>
        <family val="2"/>
      </rPr>
      <t xml:space="preserve"> Total Non-Recurring Exemptions:</t>
    </r>
  </si>
  <si>
    <r>
      <t>Reduction for Ineligible Fund 80 Expends (</t>
    </r>
    <r>
      <rPr>
        <u/>
        <sz val="8"/>
        <rFont val="Arial"/>
        <family val="2"/>
      </rPr>
      <t>enter as negative</t>
    </r>
    <r>
      <rPr>
        <sz val="8"/>
        <rFont val="Arial"/>
        <family val="2"/>
      </rPr>
      <t>)</t>
    </r>
  </si>
  <si>
    <t>Revenue Limit-Related Categorical Aid</t>
  </si>
  <si>
    <t>2015-16 ENERGY EFFICIENCY EXEMPTION NET TOTAL - LINE 10C.</t>
  </si>
  <si>
    <t>ENTER ALL NUMBERS AS POSITIVE EXCEPT WHERE INDICATED. FORMULAS WILL AUTO-CALCULATE.</t>
  </si>
  <si>
    <t>1.) 2013-14 Adjustment for Unspent Energy Exemption</t>
  </si>
  <si>
    <t>2.) 2014-15 Adjustment for Unspent Energy Exemption</t>
  </si>
  <si>
    <t>3.) 2015-16 EE Expenses for 1-Year Projects per Board Resolution</t>
  </si>
  <si>
    <t>4.) 2015-16 EE Expenses for Debt per Board Resolution</t>
  </si>
  <si>
    <r>
      <t xml:space="preserve">6. </t>
    </r>
    <r>
      <rPr>
        <b/>
        <sz val="9"/>
        <rFont val="Arial"/>
        <family val="2"/>
      </rPr>
      <t>Total 2015-16 Energy Efficiency Exemption (carry to Line 10 C. on page 1)</t>
    </r>
  </si>
  <si>
    <t xml:space="preserve">   (Amount can be &lt; 0.)</t>
  </si>
  <si>
    <t>1.) 2013-14 Adjustment for Unspent Energy Exemption (-A+B+C+D+E, can be &lt; 0)</t>
  </si>
  <si>
    <t xml:space="preserve">  B. 2013-14 Actual EE Expenses per 13-14 PI-1506AC (10P 254000 000)</t>
  </si>
  <si>
    <t xml:space="preserve">  C. Jan-Jun 2014 Debt Service Payment (per 14-15 PI-1506AC)</t>
  </si>
  <si>
    <t xml:space="preserve">  D. Jul-Dec 2014 Debt Service Payment (per 14-15 PI-1506AC)</t>
  </si>
  <si>
    <t xml:space="preserve">  E. Penalty Taken from 2014-15 Base Revenue Limit Computation</t>
  </si>
  <si>
    <t xml:space="preserve">         (If Line 1 &lt; 0, see "2015-16 Net Energy Efficiency Exemption" box above.)</t>
  </si>
  <si>
    <t xml:space="preserve">  B. 2014-15 Actual EE Expenses per 14-15 PI-1506AC (10P 254000 000)</t>
  </si>
  <si>
    <t>RL_EX_1314</t>
  </si>
  <si>
    <t>FUND10_EXP_1506_1314</t>
  </si>
  <si>
    <t>JANJUN14</t>
  </si>
  <si>
    <t>JULDEC14</t>
  </si>
  <si>
    <t>penalty_from_1314</t>
  </si>
  <si>
    <t>RL_EX_1415</t>
  </si>
  <si>
    <t>FUND10_EXP_1506_1415</t>
  </si>
  <si>
    <t>MESS</t>
  </si>
  <si>
    <t>Input Details Below</t>
  </si>
  <si>
    <t>2015-2016 Revenue Limit Worksheet</t>
  </si>
  <si>
    <t>1.) 2014-15 Adjustment for Unspent Energy Exemption  (-A+B, can be &lt; 0)</t>
  </si>
  <si>
    <t>The 2014-15 Adjustment for Unspent Energy Exemption related to debt cannot be calculated until the 2015-16 PI-1506-AC is submitted in September, 2016, after actual calendar year 2015 debt payments are available. 
This adjustment will be incorporated into Line 10C of the 2016-17 Revenue Limit Calculation.</t>
  </si>
  <si>
    <t>FLAG</t>
  </si>
  <si>
    <t>14-15 PI-1506-AC INDICATED 1-YEAR PROJECT. 14-15 RESULTS ARE COMPLETE.</t>
  </si>
  <si>
    <t>14-15 PI-1506-AC REPORTED DEBT FUNDING. WILL BE VERIFIED IN THE PI-1506-AC IN SEPTEMBER, 2016.</t>
  </si>
  <si>
    <t>EE_EXEMPT_1516_D</t>
  </si>
  <si>
    <t>EE_EXEMPT_1516_ND</t>
  </si>
  <si>
    <t>UTILITY_SAVINGS_1516</t>
  </si>
  <si>
    <t>2014-15 Energy Efficiency Reconciliation</t>
  </si>
  <si>
    <r>
      <t xml:space="preserve">  A. 2013-14 EE Expenses per BOE Resolution </t>
    </r>
    <r>
      <rPr>
        <b/>
        <sz val="9"/>
        <color rgb="FFFF0000"/>
        <rFont val="Arial"/>
        <family val="2"/>
      </rPr>
      <t>(entered as a negative)</t>
    </r>
  </si>
  <si>
    <r>
      <t xml:space="preserve">5.) Measured Utility Savings Applied to 2015-16 </t>
    </r>
    <r>
      <rPr>
        <b/>
        <sz val="9"/>
        <color rgb="FFFF0000"/>
        <rFont val="Arial"/>
        <family val="2"/>
      </rPr>
      <t>(entered as a negative)</t>
    </r>
  </si>
  <si>
    <t>(Carry bright yellow box amount to Line 10C. on page 1. See detail computation boxes below.)</t>
  </si>
  <si>
    <t>2013-14 Energy Efficiency Reconciliation</t>
  </si>
  <si>
    <t>PER RECORDS AT DPI, DISTRICT DOES NOT HAVE AN ENERGY EFFICIENCY EXEMPTION FOR 14-15.</t>
  </si>
  <si>
    <t>Revised: 10/1/2015 11:00 AM</t>
  </si>
  <si>
    <r>
      <t xml:space="preserve">  A. 2014-15 EE Resolution Expenses per 14-15 PI-1506AC</t>
    </r>
    <r>
      <rPr>
        <sz val="8"/>
        <rFont val="Arial Narrow"/>
        <family val="2"/>
      </rPr>
      <t xml:space="preserve"> </t>
    </r>
    <r>
      <rPr>
        <b/>
        <sz val="6.5"/>
        <color rgb="FFFF0000"/>
        <rFont val="Arial Narrow"/>
        <family val="2"/>
      </rPr>
      <t>(entered as a negative)</t>
    </r>
  </si>
  <si>
    <t>&lt;-Do not change!</t>
  </si>
  <si>
    <t>&lt; - Do not change!</t>
  </si>
  <si>
    <t>THE OCTOBER 15 GENERAL AID CERTIFICATION MUST BE USED WHEN SETTING THE LEVY.</t>
  </si>
  <si>
    <r>
      <t>Line 18 (</t>
    </r>
    <r>
      <rPr>
        <b/>
        <u/>
        <sz val="8"/>
        <color rgb="FFFF0000"/>
        <rFont val="Arial"/>
        <family val="2"/>
      </rPr>
      <t>not</t>
    </r>
    <r>
      <rPr>
        <b/>
        <sz val="8"/>
        <color rgb="FFFF0000"/>
        <rFont val="Arial"/>
        <family val="2"/>
      </rPr>
      <t xml:space="preserve"> 14A) is the Fund 10 Levy certified by the Board.</t>
    </r>
  </si>
  <si>
    <t>The levies in this "DPI Reconciliation" box are now being loaded from the PI-401, Fall, 2015 Levy Certifications submitted by districts.
Users can still use this worksheet to test levy amounts by entering data into cells I39-I46. Once your actual levies have been submitted, get a clean copy of this worksheet from the DPI Internet to verify your penalty status. Data will be updated daily until November 10.</t>
  </si>
  <si>
    <t>Allowed Per Member Change (15-16 =  +$0.00/Member)</t>
  </si>
  <si>
    <r>
      <t xml:space="preserve">2015 Act 55 (2015-17 Budget) has retained the revenue limit-related categorical Per-Pupil Aid at a rate of $150 multiplied by Line 6 (Current 3-Year Average) of the Revenue Limit computation. Revenue is coded to Source 619. The computation of Per-Pupil Aid uses information from the district's Revenue Limit Computation, but is paid </t>
    </r>
    <r>
      <rPr>
        <b/>
        <u/>
        <sz val="9"/>
        <rFont val="Arial"/>
        <family val="2"/>
      </rPr>
      <t>OUTSIDE</t>
    </r>
    <r>
      <rPr>
        <sz val="9"/>
        <rFont val="Arial"/>
        <family val="2"/>
      </rPr>
      <t xml:space="preserve"> of the Revenue Limit as categorical aid. See http://sfs.dpi.wi.gov/perpupil for more information.</t>
    </r>
  </si>
  <si>
    <t>DATA AS OF 8/24/2016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</si>
</sst>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00000"/>
    <numFmt numFmtId="165" formatCode="0.00000000"/>
    <numFmt numFmtId="166" formatCode="&quot;$&quot;#,##0"/>
    <numFmt numFmtId="167" formatCode="0.0%"/>
    <numFmt numFmtId="168" formatCode="#,##0.000"/>
  </numFmts>
  <fonts count="70" x14ac:knownFonts="1">
    <font>
      <sz val="10"/>
      <name val="Arial"/>
    </font>
    <font>
      <sz val="10"/>
      <name val="Arial"/>
      <family val="2"/>
    </font>
    <font>
      <sz val="9"/>
      <name val="Arial"/>
      <family val="2"/>
    </font>
    <font>
      <sz val="8"/>
      <name val="Arial"/>
      <family val="2"/>
    </font>
    <font>
      <sz val="10"/>
      <name val="Arial"/>
      <family val="2"/>
    </font>
    <font>
      <b/>
      <sz val="10"/>
      <name val="Arial"/>
      <family val="2"/>
    </font>
    <font>
      <sz val="10"/>
      <name val="Times New Roman"/>
      <family val="1"/>
    </font>
    <font>
      <sz val="11"/>
      <name val="Times New Roman"/>
      <family val="1"/>
    </font>
    <font>
      <b/>
      <i/>
      <sz val="10"/>
      <name val="Arial"/>
      <family val="2"/>
    </font>
    <font>
      <b/>
      <sz val="11"/>
      <name val="Arial"/>
      <family val="2"/>
    </font>
    <font>
      <sz val="11"/>
      <name val="Arial"/>
      <family val="2"/>
    </font>
    <font>
      <b/>
      <sz val="9"/>
      <name val="Arial"/>
      <family val="2"/>
    </font>
    <font>
      <i/>
      <u/>
      <sz val="10"/>
      <name val="Arial"/>
      <family val="2"/>
    </font>
    <font>
      <b/>
      <sz val="8"/>
      <name val="Arial"/>
      <family val="2"/>
    </font>
    <font>
      <sz val="7"/>
      <name val="Arial"/>
      <family val="2"/>
    </font>
    <font>
      <sz val="14"/>
      <name val="Arial"/>
      <family val="2"/>
    </font>
    <font>
      <i/>
      <sz val="8"/>
      <name val="Arial"/>
      <family val="2"/>
    </font>
    <font>
      <b/>
      <sz val="11"/>
      <name val="Times New Roman"/>
      <family val="1"/>
    </font>
    <font>
      <sz val="8"/>
      <name val="Times New Roman"/>
      <family val="1"/>
    </font>
    <font>
      <b/>
      <i/>
      <sz val="10"/>
      <name val="Times New Roman"/>
      <family val="1"/>
    </font>
    <font>
      <sz val="8"/>
      <color indexed="10"/>
      <name val="Arial"/>
      <family val="2"/>
    </font>
    <font>
      <b/>
      <sz val="8"/>
      <name val="Times New Roman"/>
      <family val="1"/>
    </font>
    <font>
      <sz val="9"/>
      <name val="Times New Roman"/>
      <family val="1"/>
    </font>
    <font>
      <sz val="8"/>
      <color indexed="81"/>
      <name val="Tahoma"/>
      <family val="2"/>
    </font>
    <font>
      <b/>
      <sz val="8"/>
      <color indexed="81"/>
      <name val="Tahoma"/>
      <family val="2"/>
    </font>
    <font>
      <b/>
      <u/>
      <sz val="8"/>
      <color indexed="81"/>
      <name val="Tahoma"/>
      <family val="2"/>
    </font>
    <font>
      <sz val="10"/>
      <color indexed="9"/>
      <name val="Arial"/>
      <family val="2"/>
    </font>
    <font>
      <b/>
      <sz val="10"/>
      <name val="Times New Roman"/>
      <family val="1"/>
    </font>
    <font>
      <sz val="8"/>
      <name val="Arial"/>
      <family val="2"/>
    </font>
    <font>
      <sz val="9"/>
      <color indexed="10"/>
      <name val="Times New Roman"/>
      <family val="1"/>
    </font>
    <font>
      <b/>
      <u/>
      <sz val="8"/>
      <name val="Arial"/>
      <family val="2"/>
    </font>
    <font>
      <b/>
      <sz val="10"/>
      <color indexed="10"/>
      <name val="Arial"/>
      <family val="2"/>
    </font>
    <font>
      <sz val="10"/>
      <name val="MS Sans Serif"/>
      <family val="2"/>
    </font>
    <font>
      <b/>
      <sz val="10"/>
      <color indexed="81"/>
      <name val="Tahoma"/>
      <family val="2"/>
    </font>
    <font>
      <sz val="10"/>
      <color indexed="81"/>
      <name val="Tahoma"/>
      <family val="2"/>
    </font>
    <font>
      <b/>
      <sz val="7"/>
      <name val="Arial"/>
      <family val="2"/>
    </font>
    <font>
      <b/>
      <i/>
      <sz val="8"/>
      <color indexed="81"/>
      <name val="Tahoma"/>
      <family val="2"/>
    </font>
    <font>
      <b/>
      <u/>
      <sz val="11"/>
      <color indexed="10"/>
      <name val="Arial"/>
      <family val="2"/>
    </font>
    <font>
      <b/>
      <sz val="11"/>
      <color indexed="8"/>
      <name val="Arial"/>
      <family val="2"/>
    </font>
    <font>
      <b/>
      <sz val="8"/>
      <color indexed="10"/>
      <name val="Arial"/>
      <family val="2"/>
    </font>
    <font>
      <b/>
      <sz val="9"/>
      <color rgb="FFFF0000"/>
      <name val="Arial"/>
      <family val="2"/>
    </font>
    <font>
      <sz val="9"/>
      <color theme="0"/>
      <name val="Arial"/>
      <family val="2"/>
    </font>
    <font>
      <sz val="10"/>
      <color rgb="FFFF0000"/>
      <name val="Arial"/>
      <family val="2"/>
    </font>
    <font>
      <b/>
      <sz val="8"/>
      <color rgb="FFFF0000"/>
      <name val="Arial"/>
      <family val="2"/>
    </font>
    <font>
      <b/>
      <sz val="10"/>
      <color theme="0"/>
      <name val="Arial"/>
      <family val="2"/>
    </font>
    <font>
      <sz val="10"/>
      <name val="MS Sans Serif"/>
      <family val="2"/>
    </font>
    <font>
      <sz val="10"/>
      <name val="MS Sans Serif"/>
      <family val="2"/>
    </font>
    <font>
      <b/>
      <sz val="7"/>
      <color rgb="FFFF0000"/>
      <name val="Arial"/>
      <family val="2"/>
    </font>
    <font>
      <sz val="8"/>
      <color indexed="9"/>
      <name val="Arial"/>
      <family val="2"/>
    </font>
    <font>
      <b/>
      <i/>
      <u/>
      <sz val="8"/>
      <name val="Arial"/>
      <family val="2"/>
    </font>
    <font>
      <sz val="7"/>
      <color indexed="10"/>
      <name val="Arial"/>
      <family val="2"/>
    </font>
    <font>
      <b/>
      <i/>
      <u/>
      <sz val="10"/>
      <name val="Times New Roman"/>
      <family val="1"/>
    </font>
    <font>
      <sz val="9"/>
      <color theme="1"/>
      <name val="Arial"/>
      <family val="2"/>
    </font>
    <font>
      <sz val="9"/>
      <color rgb="FFFF0000"/>
      <name val="Arial"/>
      <family val="2"/>
    </font>
    <font>
      <b/>
      <sz val="9"/>
      <color rgb="FF0070C0"/>
      <name val="Arial"/>
      <family val="2"/>
    </font>
    <font>
      <b/>
      <u/>
      <sz val="9"/>
      <name val="Arial"/>
      <family val="2"/>
    </font>
    <font>
      <b/>
      <sz val="9"/>
      <color rgb="FF7030A0"/>
      <name val="Arial"/>
      <family val="2"/>
    </font>
    <font>
      <sz val="9"/>
      <color rgb="FF7030A0"/>
      <name val="Arial"/>
      <family val="2"/>
    </font>
    <font>
      <i/>
      <sz val="9"/>
      <color rgb="FF7030A0"/>
      <name val="Arial"/>
      <family val="2"/>
    </font>
    <font>
      <b/>
      <i/>
      <sz val="9"/>
      <name val="Arial"/>
      <family val="2"/>
    </font>
    <font>
      <u/>
      <sz val="8"/>
      <name val="Arial"/>
      <family val="2"/>
    </font>
    <font>
      <b/>
      <sz val="9"/>
      <color rgb="FF000000"/>
      <name val="Arial"/>
      <family val="2"/>
    </font>
    <font>
      <b/>
      <sz val="12"/>
      <name val="Arial"/>
      <family val="2"/>
    </font>
    <font>
      <sz val="8"/>
      <name val="Arial Narrow"/>
      <family val="2"/>
    </font>
    <font>
      <sz val="8"/>
      <color theme="0"/>
      <name val="Arial"/>
      <family val="2"/>
    </font>
    <font>
      <sz val="7"/>
      <name val="Calibri"/>
      <family val="2"/>
      <scheme val="minor"/>
    </font>
    <font>
      <sz val="7"/>
      <color rgb="FF7030A0"/>
      <name val="Calibri"/>
      <family val="2"/>
      <scheme val="minor"/>
    </font>
    <font>
      <b/>
      <sz val="6.5"/>
      <color rgb="FFFF0000"/>
      <name val="Arial Narrow"/>
      <family val="2"/>
    </font>
    <font>
      <b/>
      <sz val="9"/>
      <color indexed="10"/>
      <name val="Arial"/>
      <family val="2"/>
    </font>
    <font>
      <b/>
      <u/>
      <sz val="8"/>
      <color rgb="FFFF0000"/>
      <name val="Arial"/>
      <family val="2"/>
    </font>
  </fonts>
  <fills count="13">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rgb="FF92D050"/>
        <bgColor indexed="64"/>
      </patternFill>
    </fill>
    <fill>
      <patternFill patternType="solid">
        <fgColor theme="1"/>
        <bgColor indexed="64"/>
      </patternFill>
    </fill>
    <fill>
      <patternFill patternType="solid">
        <fgColor theme="5" tint="0.59999389629810485"/>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6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rgb="FFFF0000"/>
      </bottom>
      <diagonal/>
    </border>
    <border>
      <left/>
      <right style="medium">
        <color indexed="64"/>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auto="1"/>
      </left>
      <right style="thin">
        <color rgb="FFFF0000"/>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auto="1"/>
      </left>
      <right style="medium">
        <color auto="1"/>
      </right>
      <top style="medium">
        <color auto="1"/>
      </top>
      <bottom style="medium">
        <color auto="1"/>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medium">
        <color indexed="64"/>
      </right>
      <top/>
      <bottom style="thin">
        <color indexed="64"/>
      </bottom>
      <diagonal/>
    </border>
    <border>
      <left style="medium">
        <color rgb="FFFF2F2F"/>
      </left>
      <right/>
      <top style="medium">
        <color rgb="FFFF2F2F"/>
      </top>
      <bottom style="medium">
        <color rgb="FFFF2F2F"/>
      </bottom>
      <diagonal/>
    </border>
    <border>
      <left/>
      <right style="medium">
        <color rgb="FFFF2F2F"/>
      </right>
      <top style="medium">
        <color rgb="FFFF2F2F"/>
      </top>
      <bottom style="medium">
        <color rgb="FFFF2F2F"/>
      </bottom>
      <diagonal/>
    </border>
  </borders>
  <cellStyleXfs count="6">
    <xf numFmtId="0" fontId="0" fillId="0" borderId="0"/>
    <xf numFmtId="43" fontId="1" fillId="0" borderId="0" applyFont="0" applyFill="0" applyBorder="0" applyAlignment="0" applyProtection="0"/>
    <xf numFmtId="0" fontId="32" fillId="0" borderId="0"/>
    <xf numFmtId="0" fontId="45" fillId="0" borderId="0"/>
    <xf numFmtId="0" fontId="46" fillId="0" borderId="0"/>
    <xf numFmtId="0" fontId="1" fillId="0" borderId="0"/>
  </cellStyleXfs>
  <cellXfs count="385">
    <xf numFmtId="0" fontId="0" fillId="0" borderId="0" xfId="0"/>
    <xf numFmtId="0" fontId="0" fillId="0" borderId="0" xfId="0" quotePrefix="1" applyNumberFormat="1"/>
    <xf numFmtId="0" fontId="2" fillId="0" borderId="0" xfId="0" applyNumberFormat="1" applyFont="1" applyFill="1"/>
    <xf numFmtId="3" fontId="4" fillId="5" borderId="2" xfId="0" applyNumberFormat="1" applyFont="1" applyFill="1" applyBorder="1" applyAlignment="1" applyProtection="1">
      <alignment vertical="center"/>
      <protection locked="0"/>
    </xf>
    <xf numFmtId="3" fontId="1" fillId="5" borderId="4" xfId="0" applyNumberFormat="1" applyFont="1" applyFill="1" applyBorder="1" applyAlignment="1" applyProtection="1">
      <alignment horizontal="right" vertical="center"/>
      <protection locked="0"/>
    </xf>
    <xf numFmtId="3" fontId="1" fillId="5" borderId="2" xfId="0" applyNumberFormat="1" applyFont="1" applyFill="1" applyBorder="1" applyAlignment="1" applyProtection="1">
      <alignment horizontal="right" vertical="center"/>
      <protection locked="0"/>
    </xf>
    <xf numFmtId="3" fontId="1" fillId="5" borderId="21" xfId="0" applyNumberFormat="1" applyFont="1" applyFill="1" applyBorder="1" applyAlignment="1" applyProtection="1">
      <alignment vertical="center"/>
      <protection locked="0"/>
    </xf>
    <xf numFmtId="3" fontId="4" fillId="5" borderId="4" xfId="0" applyNumberFormat="1" applyFont="1" applyFill="1" applyBorder="1" applyAlignment="1" applyProtection="1">
      <alignment vertical="center"/>
      <protection locked="0"/>
    </xf>
    <xf numFmtId="3" fontId="4" fillId="5" borderId="21" xfId="0" applyNumberFormat="1" applyFont="1" applyFill="1" applyBorder="1" applyAlignment="1" applyProtection="1">
      <alignment vertical="center"/>
      <protection locked="0"/>
    </xf>
    <xf numFmtId="0" fontId="0" fillId="0" borderId="0" xfId="0" applyNumberFormat="1" applyFont="1"/>
    <xf numFmtId="1" fontId="0" fillId="0" borderId="0" xfId="0" applyNumberFormat="1"/>
    <xf numFmtId="0" fontId="1" fillId="0" borderId="0" xfId="0" quotePrefix="1" applyNumberFormat="1" applyFont="1"/>
    <xf numFmtId="0" fontId="1" fillId="0" borderId="0" xfId="0" applyNumberFormat="1" applyFont="1"/>
    <xf numFmtId="165" fontId="0" fillId="0" borderId="0" xfId="0" applyNumberFormat="1" applyFont="1"/>
    <xf numFmtId="165" fontId="0" fillId="0" borderId="0" xfId="0" quotePrefix="1" applyNumberFormat="1"/>
    <xf numFmtId="165" fontId="0" fillId="0" borderId="0" xfId="0" applyNumberFormat="1"/>
    <xf numFmtId="2" fontId="0" fillId="0" borderId="0" xfId="0" applyNumberFormat="1" applyFont="1"/>
    <xf numFmtId="2" fontId="0" fillId="0" borderId="0" xfId="0" quotePrefix="1" applyNumberFormat="1"/>
    <xf numFmtId="2" fontId="0" fillId="0" borderId="0" xfId="0" applyNumberFormat="1"/>
    <xf numFmtId="2" fontId="1" fillId="0" borderId="0" xfId="0" applyNumberFormat="1" applyFont="1"/>
    <xf numFmtId="0" fontId="1" fillId="0" borderId="0" xfId="0" applyFont="1"/>
    <xf numFmtId="4" fontId="0" fillId="0" borderId="0" xfId="0" applyNumberFormat="1"/>
    <xf numFmtId="4" fontId="0" fillId="0" borderId="0" xfId="0" applyNumberFormat="1" applyFont="1"/>
    <xf numFmtId="4" fontId="0" fillId="0" borderId="0" xfId="0" quotePrefix="1" applyNumberFormat="1"/>
    <xf numFmtId="0" fontId="0" fillId="3" borderId="0" xfId="0" quotePrefix="1" applyNumberFormat="1" applyFill="1"/>
    <xf numFmtId="0" fontId="42" fillId="0" borderId="0" xfId="0" applyFont="1"/>
    <xf numFmtId="0" fontId="0" fillId="3" borderId="0" xfId="0" applyNumberFormat="1" applyFont="1" applyFill="1"/>
    <xf numFmtId="2" fontId="0" fillId="3" borderId="0" xfId="0" quotePrefix="1" applyNumberFormat="1" applyFill="1"/>
    <xf numFmtId="3" fontId="1" fillId="0" borderId="0" xfId="0" applyNumberFormat="1" applyFont="1" applyFill="1" applyBorder="1" applyAlignment="1" applyProtection="1">
      <alignment vertical="center"/>
      <protection locked="0"/>
    </xf>
    <xf numFmtId="3" fontId="4" fillId="0" borderId="0" xfId="0" applyNumberFormat="1" applyFont="1" applyFill="1" applyBorder="1" applyAlignment="1" applyProtection="1">
      <alignment vertical="center"/>
      <protection locked="0"/>
    </xf>
    <xf numFmtId="3" fontId="4" fillId="5" borderId="13" xfId="0" applyNumberFormat="1" applyFont="1" applyFill="1" applyBorder="1" applyAlignment="1" applyProtection="1">
      <alignment vertical="center"/>
      <protection locked="0"/>
    </xf>
    <xf numFmtId="3" fontId="1" fillId="5" borderId="13" xfId="0" applyNumberFormat="1" applyFont="1" applyFill="1" applyBorder="1" applyAlignment="1" applyProtection="1">
      <alignment vertical="center"/>
      <protection locked="0"/>
    </xf>
    <xf numFmtId="3" fontId="3" fillId="5" borderId="2" xfId="0" applyNumberFormat="1" applyFont="1" applyFill="1" applyBorder="1" applyAlignment="1" applyProtection="1">
      <alignment vertical="center"/>
      <protection locked="0"/>
    </xf>
    <xf numFmtId="3" fontId="3" fillId="5" borderId="22" xfId="0" applyNumberFormat="1" applyFont="1" applyFill="1" applyBorder="1" applyAlignment="1" applyProtection="1">
      <alignment vertical="center"/>
      <protection locked="0"/>
    </xf>
    <xf numFmtId="3" fontId="3" fillId="5" borderId="2" xfId="0" applyNumberFormat="1" applyFont="1" applyFill="1" applyBorder="1" applyAlignment="1" applyProtection="1">
      <alignment vertical="center"/>
    </xf>
    <xf numFmtId="3" fontId="3" fillId="5" borderId="45" xfId="0" applyNumberFormat="1" applyFont="1" applyFill="1" applyBorder="1" applyAlignment="1" applyProtection="1">
      <alignment vertical="center"/>
      <protection locked="0"/>
    </xf>
    <xf numFmtId="4" fontId="3" fillId="5" borderId="2" xfId="0" applyNumberFormat="1" applyFont="1" applyFill="1" applyBorder="1" applyAlignment="1" applyProtection="1">
      <alignment horizontal="right" vertical="center"/>
      <protection locked="0"/>
    </xf>
    <xf numFmtId="0" fontId="65" fillId="0" borderId="0" xfId="0" quotePrefix="1" applyNumberFormat="1" applyFont="1" applyFill="1" applyAlignment="1">
      <alignment horizontal="right"/>
    </xf>
    <xf numFmtId="0" fontId="65" fillId="0" borderId="0" xfId="0" quotePrefix="1" applyNumberFormat="1" applyFont="1" applyAlignment="1">
      <alignment horizontal="left"/>
    </xf>
    <xf numFmtId="3" fontId="65" fillId="0" borderId="0" xfId="0" applyNumberFormat="1" applyFont="1" applyAlignment="1">
      <alignment horizontal="center"/>
    </xf>
    <xf numFmtId="3" fontId="65" fillId="0" borderId="0" xfId="0" quotePrefix="1" applyNumberFormat="1" applyFont="1" applyAlignment="1">
      <alignment horizontal="center"/>
    </xf>
    <xf numFmtId="3" fontId="66" fillId="0" borderId="0" xfId="0" quotePrefix="1" applyNumberFormat="1" applyFont="1" applyAlignment="1">
      <alignment horizontal="center"/>
    </xf>
    <xf numFmtId="4" fontId="65" fillId="0" borderId="0" xfId="0" quotePrefix="1" applyNumberFormat="1" applyFont="1" applyAlignment="1">
      <alignment horizontal="center"/>
    </xf>
    <xf numFmtId="0" fontId="65" fillId="0" borderId="0" xfId="0" quotePrefix="1" applyNumberFormat="1" applyFont="1"/>
    <xf numFmtId="0" fontId="65" fillId="0" borderId="0" xfId="0" quotePrefix="1" applyNumberFormat="1" applyFont="1" applyAlignment="1">
      <alignment horizontal="right"/>
    </xf>
    <xf numFmtId="0" fontId="65" fillId="0" borderId="0" xfId="0" applyNumberFormat="1" applyFont="1"/>
    <xf numFmtId="0" fontId="65" fillId="0" borderId="0" xfId="0" applyFont="1" applyFill="1" applyAlignment="1">
      <alignment horizontal="center"/>
    </xf>
    <xf numFmtId="0" fontId="65" fillId="0" borderId="0" xfId="0" applyNumberFormat="1" applyFont="1" applyFill="1" applyAlignment="1">
      <alignment horizontal="right"/>
    </xf>
    <xf numFmtId="0" fontId="65" fillId="0" borderId="0" xfId="0" applyFont="1" applyAlignment="1">
      <alignment horizontal="right"/>
    </xf>
    <xf numFmtId="0" fontId="65" fillId="0" borderId="0" xfId="0" applyFont="1" applyFill="1"/>
    <xf numFmtId="0" fontId="65" fillId="0" borderId="0" xfId="0" applyFont="1"/>
    <xf numFmtId="3" fontId="65" fillId="0" borderId="0" xfId="0" applyNumberFormat="1" applyFont="1" applyFill="1"/>
    <xf numFmtId="3" fontId="66" fillId="0" borderId="0" xfId="0" applyNumberFormat="1" applyFont="1" applyFill="1"/>
    <xf numFmtId="4" fontId="65" fillId="0" borderId="0" xfId="0" applyNumberFormat="1" applyFont="1" applyFill="1"/>
    <xf numFmtId="0" fontId="5" fillId="3" borderId="18" xfId="0" applyFont="1" applyFill="1" applyBorder="1" applyAlignment="1" applyProtection="1">
      <alignment horizontal="lef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2" fillId="0" borderId="18"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3" fontId="6" fillId="0" borderId="0" xfId="0" applyNumberFormat="1" applyFont="1" applyBorder="1" applyAlignment="1" applyProtection="1">
      <alignment vertical="center"/>
      <protection locked="0"/>
    </xf>
    <xf numFmtId="0" fontId="6" fillId="0" borderId="0" xfId="0" applyFont="1" applyAlignment="1" applyProtection="1">
      <alignment vertical="center"/>
      <protection locked="0"/>
    </xf>
    <xf numFmtId="0" fontId="3" fillId="0" borderId="1" xfId="0" quotePrefix="1" applyFont="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3" fontId="3" fillId="0" borderId="0" xfId="0" applyNumberFormat="1" applyFont="1" applyFill="1" applyBorder="1" applyAlignment="1" applyProtection="1">
      <alignment horizontal="center" vertical="center"/>
      <protection locked="0"/>
    </xf>
    <xf numFmtId="3" fontId="3" fillId="4" borderId="13" xfId="0" applyNumberFormat="1" applyFont="1" applyFill="1" applyBorder="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Alignment="1" applyProtection="1">
      <alignment vertical="center"/>
      <protection locked="0"/>
    </xf>
    <xf numFmtId="0" fontId="6" fillId="0" borderId="0" xfId="0" applyFont="1" applyFill="1" applyBorder="1" applyAlignment="1" applyProtection="1">
      <alignment vertical="center"/>
      <protection locked="0"/>
    </xf>
    <xf numFmtId="3" fontId="3" fillId="4" borderId="12" xfId="0" applyNumberFormat="1" applyFont="1" applyFill="1" applyBorder="1" applyAlignment="1" applyProtection="1">
      <alignment vertical="center"/>
      <protection locked="0"/>
    </xf>
    <xf numFmtId="3" fontId="26" fillId="0" borderId="0" xfId="0" applyNumberFormat="1" applyFont="1" applyFill="1" applyBorder="1" applyAlignment="1" applyProtection="1">
      <alignment vertical="center"/>
      <protection locked="0"/>
    </xf>
    <xf numFmtId="3" fontId="27" fillId="0" borderId="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10" fillId="0" borderId="0" xfId="0" quotePrefix="1" applyFont="1" applyFill="1" applyBorder="1" applyAlignment="1" applyProtection="1">
      <alignment horizontal="center" vertical="center"/>
      <protection locked="0"/>
    </xf>
    <xf numFmtId="4" fontId="3" fillId="4" borderId="12" xfId="0" applyNumberFormat="1" applyFont="1" applyFill="1" applyBorder="1" applyAlignment="1" applyProtection="1">
      <alignment vertical="center"/>
      <protection locked="0"/>
    </xf>
    <xf numFmtId="3" fontId="6" fillId="0" borderId="0" xfId="0" applyNumberFormat="1"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3" fillId="0" borderId="0" xfId="0" applyNumberFormat="1" applyFont="1" applyFill="1" applyBorder="1" applyAlignment="1" applyProtection="1">
      <alignment vertical="center"/>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horizontal="right" vertical="center"/>
      <protection locked="0"/>
    </xf>
    <xf numFmtId="2" fontId="3" fillId="5" borderId="2" xfId="0" applyNumberFormat="1" applyFont="1" applyFill="1" applyBorder="1" applyAlignment="1" applyProtection="1">
      <alignment horizontal="right" vertical="center"/>
      <protection locked="0"/>
    </xf>
    <xf numFmtId="3" fontId="48" fillId="0" borderId="17" xfId="0" applyNumberFormat="1" applyFont="1" applyFill="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vertical="center"/>
      <protection locked="0"/>
    </xf>
    <xf numFmtId="0" fontId="3" fillId="4" borderId="2" xfId="0" applyFont="1" applyFill="1" applyBorder="1" applyAlignment="1" applyProtection="1">
      <alignment horizontal="right" vertical="center"/>
      <protection locked="0"/>
    </xf>
    <xf numFmtId="3" fontId="3" fillId="0" borderId="14" xfId="0" applyNumberFormat="1"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41" xfId="0" applyFont="1" applyBorder="1" applyAlignment="1" applyProtection="1">
      <protection locked="0"/>
    </xf>
    <xf numFmtId="0" fontId="2" fillId="0" borderId="42" xfId="0" applyFont="1" applyBorder="1" applyAlignment="1" applyProtection="1">
      <protection locked="0"/>
    </xf>
    <xf numFmtId="3" fontId="3" fillId="0" borderId="12" xfId="0" applyNumberFormat="1" applyFont="1" applyBorder="1" applyAlignment="1" applyProtection="1">
      <alignment vertical="center"/>
      <protection locked="0"/>
    </xf>
    <xf numFmtId="4" fontId="3" fillId="4" borderId="13" xfId="0" applyNumberFormat="1" applyFont="1" applyFill="1" applyBorder="1" applyAlignment="1" applyProtection="1">
      <alignment vertical="center"/>
      <protection locked="0"/>
    </xf>
    <xf numFmtId="0" fontId="15" fillId="0" borderId="0" xfId="0" quotePrefix="1" applyFont="1" applyFill="1" applyBorder="1" applyAlignment="1" applyProtection="1">
      <alignment horizontal="center" vertical="center"/>
      <protection locked="0"/>
    </xf>
    <xf numFmtId="3" fontId="3" fillId="0" borderId="13" xfId="0" quotePrefix="1" applyNumberFormat="1" applyFont="1" applyFill="1" applyBorder="1" applyAlignment="1" applyProtection="1">
      <alignment vertical="center"/>
      <protection locked="0"/>
    </xf>
    <xf numFmtId="0" fontId="11" fillId="0" borderId="1" xfId="0" applyFont="1" applyBorder="1" applyAlignment="1" applyProtection="1">
      <alignment vertical="center"/>
      <protection locked="0"/>
    </xf>
    <xf numFmtId="3" fontId="5" fillId="4" borderId="12" xfId="0" applyNumberFormat="1" applyFont="1" applyFill="1" applyBorder="1" applyAlignment="1" applyProtection="1">
      <alignment vertical="center"/>
      <protection locked="0"/>
    </xf>
    <xf numFmtId="3" fontId="3" fillId="4" borderId="4"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14" xfId="0" applyFont="1" applyBorder="1" applyAlignment="1" applyProtection="1">
      <alignment vertical="center"/>
      <protection locked="0"/>
    </xf>
    <xf numFmtId="3" fontId="3" fillId="4" borderId="2" xfId="0" applyNumberFormat="1" applyFont="1" applyFill="1" applyBorder="1" applyAlignment="1" applyProtection="1">
      <alignment vertical="center"/>
      <protection locked="0"/>
    </xf>
    <xf numFmtId="3" fontId="18" fillId="0" borderId="12" xfId="0" applyNumberFormat="1" applyFont="1" applyBorder="1" applyAlignment="1" applyProtection="1">
      <alignment vertical="center"/>
      <protection locked="0"/>
    </xf>
    <xf numFmtId="0" fontId="2" fillId="0" borderId="6" xfId="0" applyFont="1" applyBorder="1" applyAlignment="1" applyProtection="1">
      <alignment vertical="center"/>
      <protection locked="0"/>
    </xf>
    <xf numFmtId="3" fontId="2" fillId="0" borderId="0" xfId="0" applyNumberFormat="1"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41"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11" fillId="0" borderId="6" xfId="0" applyFont="1" applyBorder="1" applyAlignment="1" applyProtection="1">
      <alignment vertical="center"/>
      <protection locked="0"/>
    </xf>
    <xf numFmtId="166" fontId="2" fillId="5" borderId="57" xfId="0" applyNumberFormat="1"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52" fillId="0" borderId="6" xfId="0" applyFont="1" applyBorder="1" applyAlignment="1" applyProtection="1">
      <alignment vertical="center"/>
      <protection locked="0"/>
    </xf>
    <xf numFmtId="0" fontId="5" fillId="0" borderId="1" xfId="0" applyFont="1" applyBorder="1" applyAlignment="1" applyProtection="1">
      <alignment vertical="center"/>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3" fontId="5" fillId="4" borderId="13" xfId="0" quotePrefix="1" applyNumberFormat="1" applyFont="1" applyFill="1" applyBorder="1" applyAlignment="1" applyProtection="1">
      <alignment vertical="center"/>
      <protection locked="0"/>
    </xf>
    <xf numFmtId="0" fontId="14" fillId="0" borderId="19" xfId="0" applyFont="1" applyBorder="1" applyAlignment="1" applyProtection="1">
      <alignment vertical="center"/>
      <protection locked="0"/>
    </xf>
    <xf numFmtId="0" fontId="6" fillId="0" borderId="6" xfId="0" applyFont="1" applyBorder="1" applyAlignment="1" applyProtection="1">
      <alignment vertical="center"/>
      <protection locked="0"/>
    </xf>
    <xf numFmtId="166" fontId="6" fillId="0" borderId="39" xfId="0" applyNumberFormat="1"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16" fillId="0" borderId="14" xfId="0" applyFont="1" applyFill="1" applyBorder="1" applyAlignment="1" applyProtection="1">
      <alignment vertical="center"/>
      <protection locked="0"/>
    </xf>
    <xf numFmtId="0" fontId="3" fillId="0" borderId="1" xfId="0" quotePrefix="1" applyFont="1" applyFill="1" applyBorder="1" applyAlignment="1" applyProtection="1">
      <alignment horizontal="left" vertical="center"/>
      <protection locked="0"/>
    </xf>
    <xf numFmtId="3" fontId="3" fillId="0" borderId="3" xfId="0" applyNumberFormat="1"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14" fillId="0" borderId="14" xfId="0" applyFont="1" applyFill="1" applyBorder="1" applyAlignment="1" applyProtection="1">
      <alignment vertical="center"/>
      <protection locked="0"/>
    </xf>
    <xf numFmtId="0" fontId="3" fillId="0" borderId="1" xfId="0" quotePrefix="1" applyFont="1" applyFill="1" applyBorder="1" applyAlignment="1" applyProtection="1">
      <alignment vertical="center"/>
      <protection locked="0"/>
    </xf>
    <xf numFmtId="0" fontId="6" fillId="0" borderId="37" xfId="0" applyFont="1" applyFill="1" applyBorder="1" applyAlignment="1" applyProtection="1">
      <alignment vertical="center"/>
      <protection locked="0"/>
    </xf>
    <xf numFmtId="0" fontId="6" fillId="0" borderId="38" xfId="0" applyFont="1" applyFill="1" applyBorder="1" applyAlignment="1" applyProtection="1">
      <alignment vertical="center"/>
      <protection locked="0"/>
    </xf>
    <xf numFmtId="0" fontId="11" fillId="0" borderId="36" xfId="0" applyFont="1" applyFill="1" applyBorder="1" applyAlignment="1" applyProtection="1">
      <alignment horizontal="right" vertical="center"/>
      <protection locked="0"/>
    </xf>
    <xf numFmtId="3" fontId="4" fillId="4" borderId="4" xfId="0" applyNumberFormat="1" applyFont="1" applyFill="1" applyBorder="1" applyAlignment="1" applyProtection="1">
      <alignment vertical="center"/>
      <protection locked="0"/>
    </xf>
    <xf numFmtId="3" fontId="4" fillId="4" borderId="2" xfId="0" applyNumberFormat="1" applyFont="1" applyFill="1" applyBorder="1" applyAlignment="1" applyProtection="1">
      <alignment vertical="center"/>
      <protection locked="0"/>
    </xf>
    <xf numFmtId="0" fontId="3" fillId="0" borderId="1" xfId="0" applyFont="1" applyFill="1" applyBorder="1" applyAlignment="1" applyProtection="1">
      <alignment horizontal="right" vertical="center"/>
      <protection locked="0"/>
    </xf>
    <xf numFmtId="0" fontId="4" fillId="0" borderId="1" xfId="0" applyFont="1" applyFill="1" applyBorder="1" applyAlignment="1" applyProtection="1">
      <alignment horizontal="left" vertical="center"/>
      <protection locked="0"/>
    </xf>
    <xf numFmtId="3" fontId="50" fillId="0" borderId="19" xfId="0" applyNumberFormat="1" applyFont="1" applyFill="1" applyBorder="1" applyAlignment="1" applyProtection="1">
      <alignment horizontal="left" vertical="center"/>
      <protection locked="0"/>
    </xf>
    <xf numFmtId="0" fontId="62" fillId="0" borderId="0" xfId="0" applyFont="1" applyFill="1" applyAlignment="1" applyProtection="1">
      <alignment vertical="center"/>
      <protection locked="0"/>
    </xf>
    <xf numFmtId="0" fontId="62" fillId="0" borderId="55" xfId="0" applyFont="1" applyFill="1" applyBorder="1" applyAlignment="1" applyProtection="1">
      <alignment horizontal="center" vertical="center"/>
      <protection locked="0"/>
    </xf>
    <xf numFmtId="0" fontId="64" fillId="0" borderId="0" xfId="0" applyNumberFormat="1" applyFont="1" applyFill="1" applyBorder="1" applyAlignment="1" applyProtection="1">
      <alignment vertical="center"/>
      <protection locked="0"/>
    </xf>
    <xf numFmtId="3" fontId="4" fillId="0" borderId="1" xfId="0" applyNumberFormat="1" applyFont="1" applyFill="1" applyBorder="1" applyAlignment="1" applyProtection="1">
      <alignment horizontal="center" vertical="center"/>
      <protection locked="0"/>
    </xf>
    <xf numFmtId="3" fontId="4" fillId="4" borderId="2" xfId="0" quotePrefix="1" applyNumberFormat="1" applyFont="1" applyFill="1" applyBorder="1" applyAlignment="1" applyProtection="1">
      <alignment horizontal="right" vertical="center"/>
      <protection locked="0"/>
    </xf>
    <xf numFmtId="3" fontId="4" fillId="0" borderId="0" xfId="0" quotePrefix="1"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3" fontId="4" fillId="0" borderId="0"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vertical="center"/>
      <protection locked="0"/>
    </xf>
    <xf numFmtId="0" fontId="18" fillId="0" borderId="19" xfId="0" applyFont="1" applyFill="1" applyBorder="1" applyAlignment="1" applyProtection="1">
      <alignment vertical="center"/>
      <protection locked="0"/>
    </xf>
    <xf numFmtId="0" fontId="11" fillId="0" borderId="6"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5" fillId="0" borderId="1" xfId="0" applyFont="1" applyFill="1" applyBorder="1" applyAlignment="1" applyProtection="1">
      <alignment vertical="center"/>
      <protection locked="0"/>
    </xf>
    <xf numFmtId="0" fontId="3" fillId="0" borderId="19" xfId="0" applyFont="1" applyBorder="1" applyAlignment="1" applyProtection="1">
      <alignment vertical="center"/>
      <protection locked="0"/>
    </xf>
    <xf numFmtId="0" fontId="52" fillId="0" borderId="0" xfId="0" applyFont="1" applyBorder="1" applyAlignment="1" applyProtection="1">
      <alignment vertical="center"/>
      <protection locked="0"/>
    </xf>
    <xf numFmtId="0" fontId="2" fillId="0" borderId="40" xfId="0" applyFont="1" applyFill="1" applyBorder="1" applyAlignment="1" applyProtection="1">
      <alignment vertical="center"/>
      <protection locked="0"/>
    </xf>
    <xf numFmtId="3" fontId="16" fillId="0" borderId="14" xfId="0" applyNumberFormat="1"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0" fontId="11" fillId="0" borderId="8" xfId="0" applyFont="1" applyFill="1" applyBorder="1" applyAlignment="1" applyProtection="1">
      <alignment vertical="center"/>
      <protection locked="0"/>
    </xf>
    <xf numFmtId="3" fontId="2" fillId="0" borderId="25" xfId="0" applyNumberFormat="1"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3" fontId="2" fillId="0" borderId="7" xfId="0" applyNumberFormat="1" applyFont="1" applyFill="1" applyBorder="1" applyAlignment="1" applyProtection="1">
      <alignment vertical="center"/>
      <protection locked="0"/>
    </xf>
    <xf numFmtId="3" fontId="4" fillId="0" borderId="4" xfId="0" applyNumberFormat="1" applyFont="1" applyFill="1" applyBorder="1" applyAlignment="1" applyProtection="1">
      <alignment vertical="center"/>
      <protection locked="0"/>
    </xf>
    <xf numFmtId="3" fontId="4" fillId="0" borderId="2" xfId="0" applyNumberFormat="1" applyFont="1" applyFill="1" applyBorder="1" applyAlignment="1" applyProtection="1">
      <alignment vertical="center"/>
      <protection locked="0"/>
    </xf>
    <xf numFmtId="3" fontId="39" fillId="0" borderId="14" xfId="0" applyNumberFormat="1" applyFont="1" applyFill="1" applyBorder="1" applyAlignment="1" applyProtection="1">
      <alignment vertical="center"/>
      <protection locked="0"/>
    </xf>
    <xf numFmtId="0" fontId="3" fillId="0" borderId="0" xfId="0" applyFont="1" applyFill="1" applyAlignment="1" applyProtection="1">
      <alignment horizontal="right" vertical="center"/>
      <protection locked="0"/>
    </xf>
    <xf numFmtId="3" fontId="4" fillId="0" borderId="4" xfId="0" applyNumberFormat="1" applyFont="1" applyFill="1" applyBorder="1" applyAlignment="1" applyProtection="1">
      <alignment horizontal="right" vertical="center"/>
      <protection locked="0"/>
    </xf>
    <xf numFmtId="3" fontId="31" fillId="0" borderId="14" xfId="0" applyNumberFormat="1" applyFont="1" applyFill="1" applyBorder="1" applyAlignment="1" applyProtection="1">
      <alignment vertical="center"/>
      <protection locked="0"/>
    </xf>
    <xf numFmtId="0" fontId="43" fillId="0" borderId="12" xfId="0" applyFont="1" applyFill="1" applyBorder="1" applyAlignment="1" applyProtection="1">
      <alignment vertical="center"/>
      <protection locked="0"/>
    </xf>
    <xf numFmtId="0" fontId="40" fillId="0" borderId="18" xfId="0" applyFont="1" applyFill="1" applyBorder="1" applyAlignment="1" applyProtection="1">
      <alignment horizontal="left" vertical="center"/>
      <protection locked="0"/>
    </xf>
    <xf numFmtId="0" fontId="53" fillId="0" borderId="29" xfId="0" applyFont="1" applyBorder="1" applyAlignment="1" applyProtection="1">
      <alignment vertical="center"/>
      <protection locked="0"/>
    </xf>
    <xf numFmtId="0" fontId="53" fillId="0" borderId="29" xfId="0" applyFont="1" applyFill="1" applyBorder="1" applyAlignment="1" applyProtection="1">
      <alignment vertical="center"/>
      <protection locked="0"/>
    </xf>
    <xf numFmtId="3" fontId="40" fillId="0" borderId="30" xfId="0" applyNumberFormat="1" applyFont="1" applyFill="1" applyBorder="1" applyAlignment="1" applyProtection="1">
      <alignment horizontal="right" vertical="center"/>
      <protection locked="0"/>
    </xf>
    <xf numFmtId="0" fontId="11" fillId="0" borderId="1" xfId="0" applyFont="1" applyFill="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3" fontId="11" fillId="0" borderId="14" xfId="0" applyNumberFormat="1" applyFont="1" applyFill="1" applyBorder="1" applyAlignment="1" applyProtection="1">
      <alignment horizontal="right" vertical="center"/>
      <protection locked="0"/>
    </xf>
    <xf numFmtId="3" fontId="4" fillId="0" borderId="15" xfId="0" applyNumberFormat="1" applyFont="1" applyFill="1" applyBorder="1" applyAlignment="1" applyProtection="1">
      <alignment horizontal="center" vertical="center"/>
      <protection locked="0"/>
    </xf>
    <xf numFmtId="3" fontId="4" fillId="0" borderId="2" xfId="0" quotePrefix="1" applyNumberFormat="1" applyFont="1" applyFill="1" applyBorder="1" applyAlignment="1" applyProtection="1">
      <alignment horizontal="right" vertical="center"/>
      <protection locked="0"/>
    </xf>
    <xf numFmtId="3" fontId="4" fillId="0" borderId="26" xfId="0" quotePrefix="1" applyNumberFormat="1" applyFont="1" applyFill="1" applyBorder="1" applyAlignment="1" applyProtection="1">
      <alignment horizontal="right" vertical="center"/>
      <protection locked="0"/>
    </xf>
    <xf numFmtId="0" fontId="54" fillId="0" borderId="1" xfId="0" applyFont="1" applyFill="1" applyBorder="1" applyAlignment="1" applyProtection="1">
      <alignment horizontal="left" vertical="center"/>
      <protection locked="0"/>
    </xf>
    <xf numFmtId="3" fontId="2" fillId="0" borderId="14" xfId="0" applyNumberFormat="1" applyFont="1" applyBorder="1" applyAlignment="1" applyProtection="1">
      <alignment vertical="center"/>
      <protection locked="0"/>
    </xf>
    <xf numFmtId="3" fontId="31" fillId="0" borderId="14" xfId="0" applyNumberFormat="1" applyFont="1" applyBorder="1" applyAlignment="1" applyProtection="1">
      <alignment horizontal="center" vertical="center" wrapText="1"/>
      <protection locked="0"/>
    </xf>
    <xf numFmtId="0" fontId="43" fillId="0" borderId="0" xfId="0" applyFont="1" applyFill="1" applyBorder="1" applyAlignment="1" applyProtection="1">
      <alignment horizontal="left" vertical="center"/>
      <protection locked="0"/>
    </xf>
    <xf numFmtId="3" fontId="18" fillId="0" borderId="14" xfId="0" applyNumberFormat="1" applyFont="1" applyFill="1" applyBorder="1" applyAlignment="1" applyProtection="1">
      <alignment vertical="center"/>
      <protection locked="0"/>
    </xf>
    <xf numFmtId="0" fontId="2" fillId="0" borderId="14" xfId="0" applyFont="1" applyBorder="1" applyAlignment="1" applyProtection="1">
      <alignment vertical="center"/>
      <protection locked="0"/>
    </xf>
    <xf numFmtId="0" fontId="11" fillId="0" borderId="37" xfId="0" applyFont="1" applyBorder="1" applyAlignment="1" applyProtection="1">
      <alignment vertical="center"/>
      <protection locked="0"/>
    </xf>
    <xf numFmtId="0" fontId="2" fillId="0" borderId="38" xfId="0" applyFont="1" applyFill="1" applyBorder="1" applyAlignment="1" applyProtection="1">
      <alignment vertical="center"/>
      <protection locked="0"/>
    </xf>
    <xf numFmtId="0" fontId="11" fillId="0" borderId="39" xfId="0" applyFont="1" applyFill="1" applyBorder="1" applyAlignment="1" applyProtection="1">
      <alignment horizontal="right" vertical="center"/>
      <protection locked="0"/>
    </xf>
    <xf numFmtId="0" fontId="12"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3" fontId="5" fillId="4" borderId="13" xfId="0" applyNumberFormat="1" applyFont="1" applyFill="1" applyBorder="1" applyAlignment="1" applyProtection="1">
      <alignment vertical="center"/>
      <protection locked="0"/>
    </xf>
    <xf numFmtId="0" fontId="3" fillId="0" borderId="0" xfId="0" applyFont="1" applyFill="1" applyBorder="1" applyAlignment="1" applyProtection="1">
      <protection locked="0"/>
    </xf>
    <xf numFmtId="0" fontId="18" fillId="0" borderId="46"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3" fontId="4" fillId="4" borderId="13" xfId="0" applyNumberFormat="1" applyFont="1" applyFill="1" applyBorder="1" applyAlignment="1" applyProtection="1">
      <alignment vertical="center"/>
      <protection locked="0"/>
    </xf>
    <xf numFmtId="0" fontId="3" fillId="0" borderId="50" xfId="0" applyFont="1" applyFill="1" applyBorder="1" applyAlignment="1" applyProtection="1">
      <alignment horizontal="left" vertical="center"/>
      <protection locked="0"/>
    </xf>
    <xf numFmtId="0" fontId="2" fillId="0" borderId="0" xfId="0" applyFont="1" applyBorder="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13" fillId="0" borderId="1" xfId="0" quotePrefix="1" applyFont="1" applyFill="1" applyBorder="1" applyAlignment="1" applyProtection="1">
      <alignment horizontal="left" vertical="center"/>
      <protection locked="0"/>
    </xf>
    <xf numFmtId="0" fontId="13" fillId="0" borderId="0" xfId="0" applyFont="1" applyFill="1" applyBorder="1" applyAlignment="1" applyProtection="1">
      <alignment vertical="center"/>
      <protection locked="0"/>
    </xf>
    <xf numFmtId="3" fontId="13" fillId="4" borderId="12" xfId="1" applyNumberFormat="1" applyFont="1" applyFill="1" applyBorder="1" applyAlignment="1" applyProtection="1">
      <alignment vertical="center"/>
      <protection locked="0"/>
    </xf>
    <xf numFmtId="0" fontId="11" fillId="0" borderId="0" xfId="0" applyFont="1" applyBorder="1" applyAlignment="1" applyProtection="1">
      <alignment horizontal="right" vertical="center"/>
      <protection locked="0"/>
    </xf>
    <xf numFmtId="3" fontId="11" fillId="0" borderId="0"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4" fontId="7" fillId="0" borderId="0" xfId="0" applyNumberFormat="1" applyFont="1" applyFill="1" applyBorder="1" applyAlignment="1" applyProtection="1">
      <alignment vertical="center"/>
      <protection locked="0"/>
    </xf>
    <xf numFmtId="4" fontId="4" fillId="4" borderId="13" xfId="0" applyNumberFormat="1" applyFont="1" applyFill="1" applyBorder="1" applyAlignment="1" applyProtection="1">
      <alignment vertical="center"/>
      <protection locked="0"/>
    </xf>
    <xf numFmtId="0" fontId="3" fillId="0" borderId="1" xfId="0" applyFont="1" applyFill="1" applyBorder="1" applyAlignment="1" applyProtection="1">
      <alignment horizontal="left" vertical="center"/>
      <protection locked="0"/>
    </xf>
    <xf numFmtId="3" fontId="11" fillId="0" borderId="1" xfId="0" applyNumberFormat="1" applyFont="1" applyFill="1" applyBorder="1" applyAlignment="1" applyProtection="1">
      <alignment horizontal="left" vertical="center"/>
      <protection locked="0"/>
    </xf>
    <xf numFmtId="3" fontId="11" fillId="0" borderId="14" xfId="0" applyNumberFormat="1" applyFont="1" applyFill="1" applyBorder="1" applyAlignment="1" applyProtection="1">
      <alignment vertical="center" wrapText="1"/>
      <protection locked="0"/>
    </xf>
    <xf numFmtId="0" fontId="1" fillId="0" borderId="1" xfId="0" applyFont="1" applyFill="1" applyBorder="1" applyAlignment="1" applyProtection="1">
      <alignment vertical="center"/>
      <protection locked="0"/>
    </xf>
    <xf numFmtId="3" fontId="4" fillId="0" borderId="3" xfId="0" applyNumberFormat="1" applyFont="1" applyFill="1" applyBorder="1" applyAlignment="1" applyProtection="1">
      <alignment vertical="center"/>
      <protection locked="0"/>
    </xf>
    <xf numFmtId="3" fontId="11" fillId="0" borderId="1" xfId="0" applyNumberFormat="1" applyFont="1" applyFill="1" applyBorder="1" applyAlignment="1" applyProtection="1">
      <alignment vertical="center" wrapText="1"/>
      <protection locked="0"/>
    </xf>
    <xf numFmtId="3" fontId="11" fillId="0" borderId="0"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3" fontId="3" fillId="0" borderId="5" xfId="0" applyNumberFormat="1" applyFont="1" applyFill="1" applyBorder="1" applyAlignment="1" applyProtection="1">
      <alignment vertical="center"/>
      <protection locked="0"/>
    </xf>
    <xf numFmtId="3" fontId="18"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horizontal="center" vertical="center"/>
      <protection locked="0"/>
    </xf>
    <xf numFmtId="3" fontId="56" fillId="0" borderId="1" xfId="0" applyNumberFormat="1" applyFont="1" applyFill="1" applyBorder="1" applyAlignment="1" applyProtection="1">
      <alignment vertical="center"/>
      <protection locked="0"/>
    </xf>
    <xf numFmtId="3" fontId="56" fillId="0" borderId="0" xfId="0" applyNumberFormat="1" applyFont="1" applyFill="1" applyBorder="1" applyAlignment="1" applyProtection="1">
      <alignment vertical="center" wrapText="1"/>
      <protection locked="0"/>
    </xf>
    <xf numFmtId="3" fontId="57" fillId="0" borderId="0" xfId="0" applyNumberFormat="1" applyFont="1" applyBorder="1" applyAlignment="1" applyProtection="1">
      <alignment vertical="center"/>
      <protection locked="0"/>
    </xf>
    <xf numFmtId="3" fontId="56" fillId="0" borderId="14" xfId="0" applyNumberFormat="1" applyFont="1" applyFill="1" applyBorder="1" applyAlignment="1" applyProtection="1">
      <alignment vertical="center"/>
      <protection locked="0"/>
    </xf>
    <xf numFmtId="0" fontId="2" fillId="0" borderId="0" xfId="0" applyFont="1" applyBorder="1" applyAlignment="1" applyProtection="1">
      <alignment vertical="center" wrapText="1"/>
      <protection locked="0"/>
    </xf>
    <xf numFmtId="0" fontId="11" fillId="0" borderId="37" xfId="0" applyFont="1" applyBorder="1" applyAlignment="1" applyProtection="1">
      <alignment horizontal="left" vertical="center"/>
      <protection locked="0"/>
    </xf>
    <xf numFmtId="0" fontId="2" fillId="0" borderId="38" xfId="0" applyFont="1" applyBorder="1" applyAlignment="1" applyProtection="1">
      <alignment vertical="center"/>
      <protection locked="0"/>
    </xf>
    <xf numFmtId="3" fontId="3" fillId="0" borderId="14" xfId="0" applyNumberFormat="1"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3" fontId="5" fillId="4" borderId="13" xfId="0" applyNumberFormat="1" applyFont="1" applyFill="1" applyBorder="1" applyAlignment="1" applyProtection="1">
      <alignment vertical="top"/>
      <protection locked="0"/>
    </xf>
    <xf numFmtId="0" fontId="58" fillId="0" borderId="1" xfId="0" applyFont="1" applyFill="1" applyBorder="1" applyAlignment="1" applyProtection="1">
      <alignment vertical="center"/>
      <protection locked="0"/>
    </xf>
    <xf numFmtId="1" fontId="2" fillId="0" borderId="0" xfId="0" applyNumberFormat="1"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18" fillId="0" borderId="14" xfId="0" applyFont="1" applyFill="1" applyBorder="1" applyAlignment="1" applyProtection="1">
      <alignment horizontal="center" vertical="center"/>
      <protection locked="0"/>
    </xf>
    <xf numFmtId="0" fontId="3" fillId="0" borderId="1" xfId="0" quotePrefix="1" applyFont="1" applyBorder="1" applyAlignment="1" applyProtection="1">
      <alignment vertical="center"/>
      <protection locked="0"/>
    </xf>
    <xf numFmtId="0" fontId="30" fillId="0" borderId="1"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29" fillId="0" borderId="0" xfId="0" applyFont="1" applyFill="1" applyBorder="1" applyAlignment="1" applyProtection="1">
      <alignment vertical="center"/>
      <protection locked="0"/>
    </xf>
    <xf numFmtId="0" fontId="29" fillId="0" borderId="14" xfId="0" applyFont="1" applyFill="1" applyBorder="1" applyAlignment="1" applyProtection="1">
      <alignment horizontal="right" vertical="center"/>
      <protection locked="0"/>
    </xf>
    <xf numFmtId="3" fontId="20" fillId="0" borderId="14" xfId="0" applyNumberFormat="1"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3" xfId="0" applyFont="1" applyFill="1" applyBorder="1" applyAlignment="1" applyProtection="1">
      <protection locked="0"/>
    </xf>
    <xf numFmtId="0" fontId="2" fillId="0" borderId="1" xfId="0" applyFont="1" applyBorder="1" applyAlignment="1" applyProtection="1">
      <alignment vertical="center" wrapText="1"/>
      <protection locked="0"/>
    </xf>
    <xf numFmtId="1" fontId="2" fillId="0" borderId="0" xfId="0" applyNumberFormat="1" applyFont="1" applyBorder="1" applyAlignment="1" applyProtection="1">
      <alignment vertical="center"/>
      <protection locked="0"/>
    </xf>
    <xf numFmtId="0" fontId="2" fillId="0" borderId="41" xfId="0" applyFont="1" applyBorder="1" applyAlignment="1" applyProtection="1">
      <alignment vertical="center" wrapText="1"/>
      <protection locked="0"/>
    </xf>
    <xf numFmtId="0" fontId="19" fillId="0" borderId="1" xfId="0" applyFont="1" applyBorder="1" applyAlignment="1" applyProtection="1">
      <alignment vertical="center"/>
      <protection locked="0"/>
    </xf>
    <xf numFmtId="0" fontId="18" fillId="0" borderId="0" xfId="0" applyFont="1" applyAlignment="1" applyProtection="1">
      <alignment vertical="center"/>
      <protection locked="0"/>
    </xf>
    <xf numFmtId="0" fontId="6" fillId="0" borderId="14"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3" fontId="3" fillId="0" borderId="0" xfId="0" applyNumberFormat="1" applyFont="1" applyBorder="1" applyAlignment="1" applyProtection="1">
      <alignment horizontal="center" vertical="center"/>
      <protection locked="0"/>
    </xf>
    <xf numFmtId="0" fontId="13" fillId="6" borderId="1" xfId="0" quotePrefix="1" applyFont="1" applyFill="1" applyBorder="1" applyAlignment="1" applyProtection="1">
      <alignment vertical="center"/>
      <protection locked="0"/>
    </xf>
    <xf numFmtId="0" fontId="13" fillId="6" borderId="0" xfId="0" applyFont="1" applyFill="1" applyBorder="1" applyAlignment="1" applyProtection="1">
      <alignment vertical="center"/>
      <protection locked="0"/>
    </xf>
    <xf numFmtId="3" fontId="18" fillId="6" borderId="0" xfId="0" applyNumberFormat="1" applyFont="1" applyFill="1" applyBorder="1" applyAlignment="1" applyProtection="1">
      <alignment vertical="center"/>
      <protection locked="0"/>
    </xf>
    <xf numFmtId="3" fontId="13" fillId="6" borderId="12" xfId="0" applyNumberFormat="1" applyFont="1" applyFill="1" applyBorder="1" applyAlignment="1" applyProtection="1">
      <alignment vertical="center"/>
      <protection locked="0"/>
    </xf>
    <xf numFmtId="0" fontId="18" fillId="0" borderId="1" xfId="0" applyFont="1" applyBorder="1" applyAlignment="1" applyProtection="1">
      <alignment vertical="center"/>
      <protection locked="0"/>
    </xf>
    <xf numFmtId="3" fontId="3" fillId="0" borderId="20" xfId="0" applyNumberFormat="1" applyFont="1" applyFill="1" applyBorder="1" applyAlignment="1" applyProtection="1">
      <alignment horizontal="right" vertical="center"/>
      <protection locked="0"/>
    </xf>
    <xf numFmtId="0" fontId="41" fillId="0" borderId="1" xfId="0" applyFont="1" applyFill="1" applyBorder="1" applyAlignment="1" applyProtection="1">
      <alignment vertical="center"/>
      <protection locked="0"/>
    </xf>
    <xf numFmtId="0" fontId="41" fillId="0" borderId="0" xfId="0" applyFont="1" applyFill="1" applyBorder="1" applyAlignment="1" applyProtection="1">
      <alignment horizontal="right" vertical="center"/>
      <protection locked="0"/>
    </xf>
    <xf numFmtId="0" fontId="13" fillId="0" borderId="1" xfId="0" quotePrefix="1" applyFont="1" applyFill="1" applyBorder="1" applyAlignment="1" applyProtection="1">
      <alignment vertical="center"/>
      <protection locked="0"/>
    </xf>
    <xf numFmtId="3" fontId="13" fillId="4" borderId="13" xfId="0" applyNumberFormat="1" applyFont="1" applyFill="1" applyBorder="1" applyAlignment="1" applyProtection="1">
      <alignment vertical="center"/>
      <protection locked="0"/>
    </xf>
    <xf numFmtId="0" fontId="41" fillId="7" borderId="51" xfId="0" applyFont="1" applyFill="1" applyBorder="1" applyAlignment="1" applyProtection="1">
      <alignment vertical="center"/>
      <protection locked="0"/>
    </xf>
    <xf numFmtId="0" fontId="41" fillId="7" borderId="51" xfId="0" applyFont="1" applyFill="1" applyBorder="1" applyAlignment="1" applyProtection="1">
      <alignment horizontal="right" vertical="center"/>
      <protection locked="0"/>
    </xf>
    <xf numFmtId="0" fontId="6" fillId="4" borderId="52" xfId="0" applyFont="1" applyFill="1" applyBorder="1" applyAlignment="1" applyProtection="1">
      <alignment horizontal="center" vertical="center"/>
      <protection locked="0"/>
    </xf>
    <xf numFmtId="0" fontId="6" fillId="5" borderId="52" xfId="0" applyFont="1" applyFill="1" applyBorder="1" applyAlignment="1" applyProtection="1">
      <alignment horizontal="center" vertical="center"/>
      <protection locked="0"/>
    </xf>
    <xf numFmtId="0" fontId="6" fillId="8" borderId="53" xfId="0" applyFont="1" applyFill="1" applyBorder="1" applyAlignment="1" applyProtection="1">
      <alignment horizontal="center" vertical="center"/>
      <protection locked="0"/>
    </xf>
    <xf numFmtId="0" fontId="18" fillId="0" borderId="1"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3" fontId="3" fillId="0" borderId="0" xfId="0" applyNumberFormat="1" applyFont="1" applyFill="1" applyBorder="1" applyAlignment="1" applyProtection="1">
      <alignment horizontal="right" vertical="center"/>
      <protection locked="0"/>
    </xf>
    <xf numFmtId="164" fontId="3" fillId="4" borderId="13" xfId="0" applyNumberFormat="1" applyFont="1" applyFill="1" applyBorder="1" applyAlignment="1" applyProtection="1">
      <alignment horizontal="center" vertical="center"/>
      <protection locked="0"/>
    </xf>
    <xf numFmtId="0" fontId="2" fillId="0" borderId="24" xfId="0" applyFont="1" applyBorder="1" applyAlignment="1" applyProtection="1">
      <alignment vertical="center"/>
      <protection locked="0"/>
    </xf>
    <xf numFmtId="3" fontId="2" fillId="0" borderId="25" xfId="0" applyNumberFormat="1" applyFont="1" applyBorder="1" applyAlignment="1" applyProtection="1">
      <alignment vertical="center"/>
      <protection locked="0"/>
    </xf>
    <xf numFmtId="0" fontId="2" fillId="0" borderId="28"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3" fontId="2" fillId="0" borderId="0" xfId="0" applyNumberFormat="1" applyFont="1" applyAlignment="1" applyProtection="1">
      <alignment vertical="center" wrapText="1"/>
      <protection locked="0"/>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22" fillId="0" borderId="0" xfId="0" applyFont="1" applyAlignment="1" applyProtection="1">
      <alignment vertical="center"/>
      <protection locked="0"/>
    </xf>
    <xf numFmtId="168" fontId="6" fillId="0" borderId="0" xfId="0" applyNumberFormat="1" applyFont="1" applyAlignment="1" applyProtection="1">
      <alignment vertical="center"/>
      <protection locked="0"/>
    </xf>
    <xf numFmtId="166" fontId="6" fillId="0" borderId="0" xfId="0" applyNumberFormat="1" applyFont="1" applyAlignment="1" applyProtection="1">
      <alignment vertical="center"/>
      <protection locked="0"/>
    </xf>
    <xf numFmtId="167" fontId="27" fillId="0" borderId="0" xfId="0" applyNumberFormat="1" applyFont="1" applyAlignment="1" applyProtection="1">
      <alignment vertical="center"/>
      <protection locked="0"/>
    </xf>
    <xf numFmtId="0" fontId="40" fillId="0" borderId="0" xfId="0" applyFont="1" applyBorder="1" applyAlignment="1" applyProtection="1">
      <alignment vertical="center"/>
      <protection locked="0"/>
    </xf>
    <xf numFmtId="0" fontId="27" fillId="0" borderId="0" xfId="0" applyFont="1" applyFill="1" applyAlignment="1" applyProtection="1">
      <alignment vertical="center"/>
      <protection locked="0"/>
    </xf>
    <xf numFmtId="3" fontId="27" fillId="0" borderId="0" xfId="0" applyNumberFormat="1" applyFont="1" applyFill="1" applyAlignment="1" applyProtection="1">
      <alignment vertical="center"/>
      <protection locked="0"/>
    </xf>
    <xf numFmtId="166" fontId="27" fillId="0" borderId="0" xfId="0" applyNumberFormat="1" applyFont="1" applyAlignment="1" applyProtection="1">
      <alignment vertical="center"/>
      <protection locked="0"/>
    </xf>
    <xf numFmtId="167" fontId="6" fillId="0" borderId="0" xfId="0" applyNumberFormat="1" applyFont="1" applyAlignment="1" applyProtection="1">
      <alignment vertical="center"/>
      <protection locked="0"/>
    </xf>
    <xf numFmtId="0" fontId="6" fillId="0" borderId="40" xfId="0" applyFont="1" applyBorder="1" applyAlignment="1" applyProtection="1">
      <alignment vertical="center"/>
      <protection locked="0"/>
    </xf>
    <xf numFmtId="3" fontId="68" fillId="0" borderId="25" xfId="0" applyNumberFormat="1" applyFont="1" applyFill="1" applyBorder="1" applyAlignment="1" applyProtection="1">
      <alignment vertical="center"/>
      <protection locked="0"/>
    </xf>
    <xf numFmtId="3" fontId="21" fillId="0" borderId="4" xfId="0" applyNumberFormat="1" applyFont="1" applyFill="1" applyBorder="1" applyAlignment="1" applyProtection="1">
      <alignment horizontal="right" vertical="center"/>
      <protection locked="0"/>
    </xf>
    <xf numFmtId="3" fontId="3" fillId="5" borderId="22" xfId="0" applyNumberFormat="1" applyFont="1" applyFill="1" applyBorder="1" applyAlignment="1" applyProtection="1">
      <alignment vertical="center"/>
    </xf>
    <xf numFmtId="166" fontId="52" fillId="5" borderId="56" xfId="0" applyNumberFormat="1" applyFont="1" applyFill="1" applyBorder="1" applyAlignment="1" applyProtection="1">
      <alignment vertical="center"/>
    </xf>
    <xf numFmtId="166" fontId="2" fillId="5" borderId="57" xfId="0" applyNumberFormat="1" applyFont="1" applyFill="1" applyBorder="1" applyAlignment="1" applyProtection="1">
      <alignment vertical="center"/>
    </xf>
    <xf numFmtId="166" fontId="2" fillId="3" borderId="54" xfId="0" applyNumberFormat="1" applyFont="1" applyFill="1" applyBorder="1" applyAlignment="1" applyProtection="1">
      <alignment vertical="center"/>
    </xf>
    <xf numFmtId="166" fontId="2" fillId="5" borderId="2" xfId="0" applyNumberFormat="1" applyFont="1" applyFill="1" applyBorder="1" applyAlignment="1" applyProtection="1">
      <alignment vertical="center"/>
    </xf>
    <xf numFmtId="166" fontId="2" fillId="5" borderId="56" xfId="0" applyNumberFormat="1" applyFont="1" applyFill="1" applyBorder="1" applyAlignment="1" applyProtection="1">
      <alignment vertical="center"/>
    </xf>
    <xf numFmtId="3" fontId="2" fillId="5" borderId="2" xfId="0" applyNumberFormat="1" applyFont="1" applyFill="1" applyBorder="1" applyAlignment="1" applyProtection="1">
      <alignment vertical="center"/>
    </xf>
    <xf numFmtId="0" fontId="11" fillId="5" borderId="40" xfId="0" applyFont="1" applyFill="1" applyBorder="1" applyAlignment="1" applyProtection="1">
      <alignment horizontal="center" vertical="center" wrapText="1"/>
      <protection locked="0"/>
    </xf>
    <xf numFmtId="0" fontId="11" fillId="5" borderId="41" xfId="0" applyFont="1" applyFill="1" applyBorder="1" applyAlignment="1" applyProtection="1">
      <alignment horizontal="center" vertical="center" wrapText="1"/>
      <protection locked="0"/>
    </xf>
    <xf numFmtId="0" fontId="11" fillId="5" borderId="42"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1" fillId="5" borderId="0" xfId="0" applyFont="1" applyFill="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locked="0"/>
    </xf>
    <xf numFmtId="0" fontId="11" fillId="5" borderId="37" xfId="0" applyFont="1" applyFill="1" applyBorder="1" applyAlignment="1" applyProtection="1">
      <alignment horizontal="center" vertical="center" wrapText="1"/>
      <protection locked="0"/>
    </xf>
    <xf numFmtId="0" fontId="11" fillId="5" borderId="38" xfId="0" applyFont="1" applyFill="1" applyBorder="1" applyAlignment="1" applyProtection="1">
      <alignment horizontal="center" vertical="center" wrapText="1"/>
      <protection locked="0"/>
    </xf>
    <xf numFmtId="0" fontId="11" fillId="5" borderId="39" xfId="0" applyFont="1" applyFill="1" applyBorder="1" applyAlignment="1" applyProtection="1">
      <alignment horizontal="center" vertical="center" wrapText="1"/>
      <protection locked="0"/>
    </xf>
    <xf numFmtId="0" fontId="11" fillId="11" borderId="34" xfId="0" applyFont="1" applyFill="1" applyBorder="1" applyAlignment="1" applyProtection="1">
      <alignment horizontal="center" vertical="center"/>
      <protection locked="0"/>
    </xf>
    <xf numFmtId="0" fontId="11" fillId="11" borderId="35" xfId="0" applyFont="1" applyFill="1" applyBorder="1" applyAlignment="1" applyProtection="1">
      <alignment horizontal="center" vertical="center"/>
      <protection locked="0"/>
    </xf>
    <xf numFmtId="0" fontId="11" fillId="11" borderId="36" xfId="0" applyFont="1" applyFill="1" applyBorder="1" applyAlignment="1" applyProtection="1">
      <alignment horizontal="center" vertical="center"/>
      <protection locked="0"/>
    </xf>
    <xf numFmtId="0" fontId="11" fillId="12" borderId="34" xfId="0" applyFont="1" applyFill="1" applyBorder="1" applyAlignment="1" applyProtection="1">
      <alignment horizontal="center" vertical="center"/>
      <protection locked="0"/>
    </xf>
    <xf numFmtId="0" fontId="11" fillId="12" borderId="35" xfId="0" applyFont="1" applyFill="1" applyBorder="1" applyAlignment="1" applyProtection="1">
      <alignment horizontal="center" vertical="center"/>
      <protection locked="0"/>
    </xf>
    <xf numFmtId="0" fontId="11" fillId="12" borderId="36" xfId="0" applyFont="1" applyFill="1" applyBorder="1" applyAlignment="1" applyProtection="1">
      <alignment horizontal="center" vertical="center"/>
      <protection locked="0"/>
    </xf>
    <xf numFmtId="0" fontId="47" fillId="0" borderId="41" xfId="0" applyNumberFormat="1" applyFont="1" applyFill="1" applyBorder="1" applyAlignment="1" applyProtection="1">
      <alignment horizontal="center" vertical="center"/>
      <protection locked="0"/>
    </xf>
    <xf numFmtId="0" fontId="2"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61" fillId="10" borderId="34" xfId="0" applyFont="1" applyFill="1" applyBorder="1" applyAlignment="1" applyProtection="1">
      <alignment horizontal="center" vertical="center"/>
      <protection locked="0"/>
    </xf>
    <xf numFmtId="0" fontId="61" fillId="10" borderId="35" xfId="0" applyFont="1" applyFill="1" applyBorder="1" applyAlignment="1" applyProtection="1">
      <alignment horizontal="center" vertical="center"/>
      <protection locked="0"/>
    </xf>
    <xf numFmtId="0" fontId="61" fillId="10" borderId="36" xfId="0" applyFont="1" applyFill="1" applyBorder="1" applyAlignment="1" applyProtection="1">
      <alignment horizontal="center" vertical="center"/>
      <protection locked="0"/>
    </xf>
    <xf numFmtId="0" fontId="2" fillId="0" borderId="40" xfId="0" applyNumberFormat="1" applyFont="1" applyBorder="1" applyAlignment="1" applyProtection="1">
      <alignment horizontal="center" vertical="center" wrapText="1"/>
      <protection locked="0"/>
    </xf>
    <xf numFmtId="0" fontId="2" fillId="0" borderId="41" xfId="0" applyNumberFormat="1" applyFont="1" applyBorder="1" applyAlignment="1" applyProtection="1">
      <alignment horizontal="center" vertical="center" wrapText="1"/>
      <protection locked="0"/>
    </xf>
    <xf numFmtId="0" fontId="2" fillId="0" borderId="42" xfId="0" applyNumberFormat="1" applyFont="1" applyBorder="1" applyAlignment="1" applyProtection="1">
      <alignment horizontal="center" vertical="center" wrapText="1"/>
      <protection locked="0"/>
    </xf>
    <xf numFmtId="0" fontId="2" fillId="0" borderId="6" xfId="0" applyNumberFormat="1" applyFont="1" applyBorder="1" applyAlignment="1" applyProtection="1">
      <alignment horizontal="center" vertical="center" wrapText="1"/>
      <protection locked="0"/>
    </xf>
    <xf numFmtId="0" fontId="2" fillId="0" borderId="0" xfId="0" applyNumberFormat="1" applyFont="1" applyBorder="1" applyAlignment="1" applyProtection="1">
      <alignment horizontal="center" vertical="center" wrapText="1"/>
      <protection locked="0"/>
    </xf>
    <xf numFmtId="0" fontId="2" fillId="0" borderId="7" xfId="0" applyNumberFormat="1" applyFont="1" applyBorder="1" applyAlignment="1" applyProtection="1">
      <alignment horizontal="center" vertical="center" wrapText="1"/>
      <protection locked="0"/>
    </xf>
    <xf numFmtId="0" fontId="2" fillId="0" borderId="37" xfId="0" applyNumberFormat="1" applyFont="1" applyBorder="1" applyAlignment="1" applyProtection="1">
      <alignment horizontal="center" vertical="center" wrapText="1"/>
      <protection locked="0"/>
    </xf>
    <xf numFmtId="0" fontId="2" fillId="0" borderId="38" xfId="0" applyNumberFormat="1" applyFont="1" applyBorder="1" applyAlignment="1" applyProtection="1">
      <alignment horizontal="center" vertical="center" wrapText="1"/>
      <protection locked="0"/>
    </xf>
    <xf numFmtId="0" fontId="2" fillId="0" borderId="39" xfId="0" applyNumberFormat="1" applyFont="1" applyBorder="1" applyAlignment="1" applyProtection="1">
      <alignment horizontal="center" vertical="center" wrapText="1"/>
      <protection locked="0"/>
    </xf>
    <xf numFmtId="0" fontId="62" fillId="3" borderId="34" xfId="0" applyFont="1" applyFill="1" applyBorder="1" applyAlignment="1" applyProtection="1">
      <alignment horizontal="center" vertical="center"/>
      <protection locked="0"/>
    </xf>
    <xf numFmtId="0" fontId="62" fillId="3" borderId="35" xfId="0" applyFont="1" applyFill="1" applyBorder="1" applyAlignment="1" applyProtection="1">
      <alignment horizontal="center" vertical="center"/>
      <protection locked="0"/>
    </xf>
    <xf numFmtId="0" fontId="62" fillId="3" borderId="36" xfId="0" applyFont="1" applyFill="1" applyBorder="1" applyAlignment="1" applyProtection="1">
      <alignment horizontal="center" vertical="center"/>
      <protection locked="0"/>
    </xf>
    <xf numFmtId="0" fontId="11" fillId="3" borderId="34" xfId="0" applyFont="1" applyFill="1" applyBorder="1" applyAlignment="1" applyProtection="1">
      <alignment horizontal="center" vertical="center"/>
      <protection locked="0"/>
    </xf>
    <xf numFmtId="0" fontId="11" fillId="3" borderId="35" xfId="0" applyFont="1" applyFill="1" applyBorder="1" applyAlignment="1" applyProtection="1">
      <alignment horizontal="center" vertical="center"/>
      <protection locked="0"/>
    </xf>
    <xf numFmtId="0" fontId="11" fillId="3" borderId="36" xfId="0" applyFont="1" applyFill="1" applyBorder="1" applyAlignment="1" applyProtection="1">
      <alignment horizontal="center" vertical="center"/>
      <protection locked="0"/>
    </xf>
    <xf numFmtId="0" fontId="40" fillId="0" borderId="34" xfId="0" applyFont="1" applyBorder="1" applyAlignment="1" applyProtection="1">
      <alignment horizontal="center" vertical="top"/>
      <protection locked="0"/>
    </xf>
    <xf numFmtId="0" fontId="40" fillId="0" borderId="35" xfId="0" applyFont="1" applyBorder="1" applyAlignment="1" applyProtection="1">
      <alignment horizontal="center" vertical="top"/>
      <protection locked="0"/>
    </xf>
    <xf numFmtId="0" fontId="40" fillId="0" borderId="36" xfId="0" applyFont="1" applyBorder="1" applyAlignment="1" applyProtection="1">
      <alignment horizontal="center" vertical="top"/>
      <protection locked="0"/>
    </xf>
    <xf numFmtId="0" fontId="11" fillId="0" borderId="1" xfId="0"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11" fillId="0" borderId="14" xfId="0" applyFont="1" applyFill="1" applyBorder="1" applyAlignment="1" applyProtection="1">
      <alignment horizontal="left"/>
      <protection locked="0"/>
    </xf>
    <xf numFmtId="0" fontId="8" fillId="3" borderId="29" xfId="0" applyFont="1" applyFill="1" applyBorder="1" applyAlignment="1" applyProtection="1">
      <alignment vertical="center"/>
      <protection locked="0"/>
    </xf>
    <xf numFmtId="0" fontId="0" fillId="3" borderId="44" xfId="0" applyFill="1" applyBorder="1" applyAlignment="1" applyProtection="1">
      <alignment vertical="center"/>
      <protection locked="0"/>
    </xf>
    <xf numFmtId="0" fontId="37" fillId="4" borderId="23" xfId="0" applyFont="1" applyFill="1" applyBorder="1" applyAlignment="1" applyProtection="1">
      <alignment horizontal="center" vertical="top"/>
      <protection locked="0"/>
    </xf>
    <xf numFmtId="0" fontId="37" fillId="4" borderId="27" xfId="0" applyFont="1" applyFill="1" applyBorder="1" applyAlignment="1" applyProtection="1">
      <alignment horizontal="center" vertical="top"/>
      <protection locked="0"/>
    </xf>
    <xf numFmtId="0" fontId="37" fillId="4" borderId="20" xfId="0" applyFont="1" applyFill="1" applyBorder="1" applyAlignment="1" applyProtection="1">
      <alignment horizontal="center" vertical="top"/>
      <protection locked="0"/>
    </xf>
    <xf numFmtId="0" fontId="44" fillId="9" borderId="31" xfId="0" applyFont="1" applyFill="1" applyBorder="1" applyAlignment="1" applyProtection="1">
      <alignment horizontal="center" vertical="center" wrapText="1"/>
      <protection locked="0"/>
    </xf>
    <xf numFmtId="0" fontId="44" fillId="9" borderId="32" xfId="0" applyFont="1" applyFill="1" applyBorder="1" applyAlignment="1" applyProtection="1">
      <alignment horizontal="center" vertical="center" wrapText="1"/>
      <protection locked="0"/>
    </xf>
    <xf numFmtId="0" fontId="44" fillId="9" borderId="33" xfId="0" applyFont="1" applyFill="1" applyBorder="1" applyAlignment="1" applyProtection="1">
      <alignment horizontal="center" vertical="center" wrapText="1"/>
      <protection locked="0"/>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38" fillId="4" borderId="10" xfId="0" applyFont="1" applyFill="1" applyBorder="1" applyAlignment="1" applyProtection="1">
      <alignment horizontal="center"/>
      <protection locked="0"/>
    </xf>
    <xf numFmtId="0" fontId="38" fillId="4" borderId="11" xfId="0" applyFont="1" applyFill="1" applyBorder="1" applyAlignment="1" applyProtection="1">
      <alignment horizontal="center"/>
      <protection locked="0"/>
    </xf>
    <xf numFmtId="0" fontId="38" fillId="4" borderId="43" xfId="0" applyFont="1" applyFill="1" applyBorder="1" applyAlignment="1" applyProtection="1">
      <alignment horizontal="center"/>
      <protection locked="0"/>
    </xf>
    <xf numFmtId="3" fontId="59" fillId="0" borderId="1" xfId="0" applyNumberFormat="1" applyFont="1" applyFill="1" applyBorder="1" applyAlignment="1" applyProtection="1">
      <alignment horizontal="left" vertical="center" wrapText="1"/>
      <protection locked="0"/>
    </xf>
    <xf numFmtId="3" fontId="59" fillId="0" borderId="0" xfId="0" applyNumberFormat="1" applyFont="1" applyFill="1" applyBorder="1" applyAlignment="1" applyProtection="1">
      <alignment horizontal="left" vertical="center" wrapText="1"/>
      <protection locked="0"/>
    </xf>
    <xf numFmtId="3" fontId="59" fillId="0" borderId="14" xfId="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0" fontId="5" fillId="0" borderId="1"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47" fillId="0" borderId="47" xfId="0" applyFont="1" applyBorder="1" applyAlignment="1" applyProtection="1">
      <alignment horizontal="center" vertical="center" wrapText="1"/>
      <protection locked="0"/>
    </xf>
    <xf numFmtId="0" fontId="47" fillId="0" borderId="48" xfId="0" applyFont="1" applyBorder="1" applyAlignment="1" applyProtection="1">
      <alignment horizontal="center" vertical="center" wrapText="1"/>
      <protection locked="0"/>
    </xf>
    <xf numFmtId="0" fontId="47" fillId="0" borderId="49" xfId="0" applyFont="1" applyBorder="1" applyAlignment="1" applyProtection="1">
      <alignment horizontal="center" vertical="center" wrapText="1"/>
      <protection locked="0"/>
    </xf>
    <xf numFmtId="3" fontId="11" fillId="0" borderId="1" xfId="0" applyNumberFormat="1" applyFont="1" applyFill="1" applyBorder="1" applyAlignment="1" applyProtection="1">
      <alignment horizontal="left" vertical="center" wrapText="1"/>
      <protection locked="0"/>
    </xf>
    <xf numFmtId="3" fontId="11" fillId="0" borderId="0" xfId="0" applyNumberFormat="1" applyFont="1" applyFill="1" applyBorder="1" applyAlignment="1" applyProtection="1">
      <alignment horizontal="left" vertical="center" wrapText="1"/>
      <protection locked="0"/>
    </xf>
    <xf numFmtId="3" fontId="11" fillId="0" borderId="14" xfId="0" applyNumberFormat="1" applyFont="1" applyFill="1" applyBorder="1" applyAlignment="1" applyProtection="1">
      <alignment horizontal="left" vertical="center" wrapText="1"/>
      <protection locked="0"/>
    </xf>
    <xf numFmtId="0" fontId="40" fillId="0" borderId="29" xfId="0" applyFont="1" applyFill="1" applyBorder="1" applyAlignment="1" applyProtection="1">
      <alignment horizontal="center" vertical="center" wrapText="1"/>
      <protection locked="0"/>
    </xf>
    <xf numFmtId="3" fontId="43" fillId="0" borderId="5" xfId="0" applyNumberFormat="1" applyFont="1" applyFill="1" applyBorder="1" applyAlignment="1" applyProtection="1">
      <alignment horizontal="center"/>
      <protection locked="0"/>
    </xf>
    <xf numFmtId="3" fontId="43" fillId="0" borderId="58" xfId="0" applyNumberFormat="1" applyFont="1" applyFill="1" applyBorder="1" applyAlignment="1" applyProtection="1">
      <alignment horizontal="center"/>
      <protection locked="0"/>
    </xf>
    <xf numFmtId="0" fontId="43" fillId="0" borderId="59" xfId="0" applyFont="1" applyFill="1" applyBorder="1" applyAlignment="1" applyProtection="1">
      <alignment horizontal="center" vertical="center"/>
      <protection locked="0"/>
    </xf>
    <xf numFmtId="0" fontId="43" fillId="0" borderId="60" xfId="0" applyFont="1" applyFill="1" applyBorder="1" applyAlignment="1" applyProtection="1">
      <alignment horizontal="center" vertical="center"/>
      <protection locked="0"/>
    </xf>
  </cellXfs>
  <cellStyles count="6">
    <cellStyle name="Comma" xfId="1" builtinId="3"/>
    <cellStyle name="Normal" xfId="0" builtinId="0"/>
    <cellStyle name="Normal 2" xfId="3"/>
    <cellStyle name="Normal 3" xfId="2"/>
    <cellStyle name="Normal 4" xfId="4"/>
    <cellStyle name="Normal 5"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2F2F"/>
      <color rgb="FFE6B9B8"/>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58" dropStyle="combo" dx="16" fmlaLink="Data!$A$1" fmlaRange="Data!$B$2:$B$426" noThreeD="1" sel="1" val="0"/>
</file>

<file path=xl/ctrlProps/ctrlProp2.xml><?xml version="1.0" encoding="utf-8"?>
<formControlPr xmlns="http://schemas.microsoft.com/office/spreadsheetml/2009/9/main" objectType="Drop" dropLines="15" dropStyle="combo" dx="16" fmlaLink="Data!$A$1" fmlaRange="Data!$A$2:$A$426" noThreeD="1" sel="1" val="407"/>
</file>

<file path=xl/ctrlProps/ctrlProp3.xml><?xml version="1.0" encoding="utf-8"?>
<formControlPr xmlns="http://schemas.microsoft.com/office/spreadsheetml/2009/9/main" objectType="Drop" dropLines="30" dropStyle="combo" dx="16" fmlaLink="Data!$A$1" fmlaRange="Data!$B$2:$B$426" noThreeD="1" sel="1" val="0"/>
</file>

<file path=xl/ctrlProps/ctrlProp4.xml><?xml version="1.0" encoding="utf-8"?>
<formControlPr xmlns="http://schemas.microsoft.com/office/spreadsheetml/2009/9/main" objectType="Drop" dropLines="15" dropStyle="combo" dx="16" fmlaLink="Data!$A$1" fmlaRange="Data!$A$2:$A$426" noThreeD="1" sel="1" val="329"/>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352425</xdr:colOff>
          <xdr:row>0</xdr:row>
          <xdr:rowOff>0</xdr:rowOff>
        </xdr:from>
        <xdr:to>
          <xdr:col>3</xdr:col>
          <xdr:colOff>571500</xdr:colOff>
          <xdr:row>1</xdr:row>
          <xdr:rowOff>19050</xdr:rowOff>
        </xdr:to>
        <xdr:sp macro="" textlink="">
          <xdr:nvSpPr>
            <xdr:cNvPr id="2133" name="Drop Down 85" hidden="1">
              <a:extLst>
                <a:ext uri="{63B3BB69-23CF-44E3-9099-C40C66FF867C}">
                  <a14:compatExt spid="_x0000_s213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0</xdr:row>
          <xdr:rowOff>9525</xdr:rowOff>
        </xdr:from>
        <xdr:to>
          <xdr:col>5</xdr:col>
          <xdr:colOff>38100</xdr:colOff>
          <xdr:row>1</xdr:row>
          <xdr:rowOff>9525</xdr:rowOff>
        </xdr:to>
        <xdr:sp macro="" textlink="">
          <xdr:nvSpPr>
            <xdr:cNvPr id="2134" name="Drop Down 86" hidden="1">
              <a:extLst>
                <a:ext uri="{63B3BB69-23CF-44E3-9099-C40C66FF867C}">
                  <a14:compatExt spid="_x0000_s213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xdr:row>
          <xdr:rowOff>0</xdr:rowOff>
        </xdr:from>
        <xdr:to>
          <xdr:col>12</xdr:col>
          <xdr:colOff>819150</xdr:colOff>
          <xdr:row>3</xdr:row>
          <xdr:rowOff>38100</xdr:rowOff>
        </xdr:to>
        <xdr:sp macro="" textlink="">
          <xdr:nvSpPr>
            <xdr:cNvPr id="2155" name="Drop Down 107" hidden="1">
              <a:extLst>
                <a:ext uri="{63B3BB69-23CF-44E3-9099-C40C66FF867C}">
                  <a14:compatExt spid="_x0000_s215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895350</xdr:colOff>
          <xdr:row>1</xdr:row>
          <xdr:rowOff>161925</xdr:rowOff>
        </xdr:from>
        <xdr:to>
          <xdr:col>13</xdr:col>
          <xdr:colOff>504825</xdr:colOff>
          <xdr:row>3</xdr:row>
          <xdr:rowOff>28575</xdr:rowOff>
        </xdr:to>
        <xdr:sp macro="" textlink="">
          <xdr:nvSpPr>
            <xdr:cNvPr id="2156" name="Drop Down 108" hidden="1">
              <a:extLst>
                <a:ext uri="{63B3BB69-23CF-44E3-9099-C40C66FF867C}">
                  <a14:compatExt spid="_x0000_s215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2"/>
  <sheetViews>
    <sheetView tabSelected="1" zoomScale="90" zoomScaleNormal="90" zoomScaleSheetLayoutView="55" workbookViewId="0">
      <selection activeCell="A3" sqref="A3:F3"/>
    </sheetView>
  </sheetViews>
  <sheetFormatPr defaultRowHeight="12.75" x14ac:dyDescent="0.2"/>
  <cols>
    <col min="1" max="1" width="14.42578125" style="62" customWidth="1"/>
    <col min="2" max="4" width="13.42578125" style="62" customWidth="1"/>
    <col min="5" max="5" width="3" style="62" bestFit="1" customWidth="1"/>
    <col min="6" max="6" width="16" style="62" bestFit="1" customWidth="1"/>
    <col min="7" max="7" width="3" style="277" customWidth="1"/>
    <col min="8" max="8" width="47.42578125" style="80" customWidth="1"/>
    <col min="9" max="9" width="14.5703125" style="68" customWidth="1"/>
    <col min="10" max="10" width="16.140625" style="67" customWidth="1"/>
    <col min="11" max="11" width="0.85546875" style="62" customWidth="1"/>
    <col min="12" max="12" width="21" style="62" customWidth="1"/>
    <col min="13" max="13" width="14.7109375" style="67" customWidth="1"/>
    <col min="14" max="14" width="12.85546875" style="67" customWidth="1"/>
    <col min="15" max="15" width="14" style="62" customWidth="1"/>
    <col min="16" max="16" width="1.140625" style="62" customWidth="1"/>
    <col min="17" max="17" width="1.85546875" style="62" customWidth="1"/>
    <col min="18" max="18" width="19.85546875" style="62" customWidth="1"/>
    <col min="19" max="19" width="8.85546875" style="62" customWidth="1"/>
    <col min="20" max="20" width="24.7109375" style="62" customWidth="1"/>
    <col min="21" max="21" width="10.5703125" style="62" customWidth="1"/>
    <col min="22" max="22" width="10.140625" style="62" bestFit="1" customWidth="1"/>
    <col min="23" max="23" width="10.28515625" style="62" customWidth="1"/>
    <col min="24" max="16384" width="9.140625" style="62"/>
  </cols>
  <sheetData>
    <row r="1" spans="1:23" ht="15.75" customHeight="1" x14ac:dyDescent="0.25">
      <c r="A1" s="54" t="s">
        <v>0</v>
      </c>
      <c r="B1" s="345"/>
      <c r="C1" s="346"/>
      <c r="D1" s="55"/>
      <c r="E1" s="56"/>
      <c r="F1" s="57"/>
      <c r="G1" s="58"/>
      <c r="H1" s="359" t="s">
        <v>697</v>
      </c>
      <c r="I1" s="360"/>
      <c r="J1" s="361"/>
      <c r="K1" s="59"/>
      <c r="L1" s="60" t="s">
        <v>585</v>
      </c>
      <c r="M1" s="61"/>
      <c r="N1" s="61"/>
      <c r="O1" s="59"/>
    </row>
    <row r="2" spans="1:23" ht="13.5" customHeight="1" thickBot="1" x14ac:dyDescent="0.25">
      <c r="A2" s="347" t="s">
        <v>721</v>
      </c>
      <c r="B2" s="348"/>
      <c r="C2" s="348"/>
      <c r="D2" s="348"/>
      <c r="E2" s="348"/>
      <c r="F2" s="349"/>
      <c r="G2" s="63" t="s">
        <v>1</v>
      </c>
      <c r="H2" s="64" t="s">
        <v>619</v>
      </c>
      <c r="I2" s="65" t="s">
        <v>2</v>
      </c>
      <c r="J2" s="66" t="str">
        <f>IF(F12&gt;0,MAX(F12,0),"")</f>
        <v/>
      </c>
      <c r="K2" s="59"/>
      <c r="N2" s="68"/>
      <c r="O2" s="69"/>
      <c r="P2" s="69"/>
      <c r="Q2" s="69"/>
      <c r="R2" s="69"/>
      <c r="S2" s="69"/>
    </row>
    <row r="3" spans="1:23" ht="12.75" customHeight="1" thickTop="1" thickBot="1" x14ac:dyDescent="0.25">
      <c r="A3" s="342" t="s">
        <v>601</v>
      </c>
      <c r="B3" s="343"/>
      <c r="C3" s="343"/>
      <c r="D3" s="343"/>
      <c r="E3" s="343"/>
      <c r="F3" s="344"/>
      <c r="G3" s="63" t="s">
        <v>4</v>
      </c>
      <c r="H3" s="64" t="s">
        <v>620</v>
      </c>
      <c r="I3" s="65" t="s">
        <v>2</v>
      </c>
      <c r="J3" s="70">
        <f>F19</f>
        <v>0</v>
      </c>
      <c r="K3" s="59"/>
      <c r="L3" s="71"/>
      <c r="M3" s="61"/>
      <c r="N3" s="72"/>
      <c r="O3" s="73"/>
      <c r="P3" s="73"/>
      <c r="Q3" s="321" t="s">
        <v>672</v>
      </c>
      <c r="R3" s="322"/>
      <c r="S3" s="322"/>
      <c r="T3" s="322"/>
      <c r="U3" s="322"/>
      <c r="V3" s="322"/>
      <c r="W3" s="323"/>
    </row>
    <row r="4" spans="1:23" ht="12" customHeight="1" thickTop="1" x14ac:dyDescent="0.2">
      <c r="A4" s="74" t="s">
        <v>604</v>
      </c>
      <c r="B4" s="75"/>
      <c r="C4" s="76"/>
      <c r="D4" s="59"/>
      <c r="E4" s="77" t="s">
        <v>7</v>
      </c>
      <c r="F4" s="30">
        <f>INDEX(Data!D2:D426,Data!A1)</f>
        <v>0</v>
      </c>
      <c r="G4" s="63" t="s">
        <v>5</v>
      </c>
      <c r="H4" s="64" t="s">
        <v>621</v>
      </c>
      <c r="I4" s="65" t="s">
        <v>6</v>
      </c>
      <c r="J4" s="78" t="str">
        <f>IF(F12&gt;0,ROUND((J2/J3),2),"")</f>
        <v/>
      </c>
      <c r="K4" s="59"/>
      <c r="L4" s="59"/>
      <c r="N4" s="79"/>
      <c r="O4" s="80"/>
      <c r="P4" s="80"/>
      <c r="Q4" s="324" t="s">
        <v>720</v>
      </c>
      <c r="R4" s="325"/>
      <c r="S4" s="325"/>
      <c r="T4" s="325"/>
      <c r="U4" s="325"/>
      <c r="V4" s="325"/>
      <c r="W4" s="326"/>
    </row>
    <row r="5" spans="1:23" ht="12" customHeight="1" thickBot="1" x14ac:dyDescent="0.25">
      <c r="A5" s="74" t="s">
        <v>605</v>
      </c>
      <c r="B5" s="75"/>
      <c r="C5" s="76"/>
      <c r="D5" s="59"/>
      <c r="E5" s="77" t="s">
        <v>7</v>
      </c>
      <c r="F5" s="30">
        <f>INDEX(Data!E2:E426,Data!A1)</f>
        <v>0</v>
      </c>
      <c r="G5" s="63" t="s">
        <v>8</v>
      </c>
      <c r="H5" s="64" t="s">
        <v>622</v>
      </c>
      <c r="I5" s="81" t="s">
        <v>37</v>
      </c>
      <c r="J5" s="78" t="str">
        <f>IF(F12&gt;0,MAX(I6,I6+I7),"")</f>
        <v/>
      </c>
      <c r="K5" s="59"/>
      <c r="Q5" s="327"/>
      <c r="R5" s="328"/>
      <c r="S5" s="328"/>
      <c r="T5" s="328"/>
      <c r="U5" s="328"/>
      <c r="V5" s="328"/>
      <c r="W5" s="329"/>
    </row>
    <row r="6" spans="1:23" ht="12" customHeight="1" thickTop="1" thickBot="1" x14ac:dyDescent="0.25">
      <c r="A6" s="82" t="s">
        <v>606</v>
      </c>
      <c r="B6" s="59"/>
      <c r="C6" s="59"/>
      <c r="D6" s="59"/>
      <c r="E6" s="77" t="s">
        <v>7</v>
      </c>
      <c r="F6" s="31">
        <f>INDEX(Data!F2:F426,Data!A1)</f>
        <v>0</v>
      </c>
      <c r="G6" s="83" t="s">
        <v>15</v>
      </c>
      <c r="H6" s="64" t="s">
        <v>719</v>
      </c>
      <c r="I6" s="84">
        <v>0</v>
      </c>
      <c r="J6" s="85"/>
      <c r="K6" s="73"/>
      <c r="L6" s="353" t="s">
        <v>47</v>
      </c>
      <c r="M6" s="354"/>
      <c r="N6" s="354"/>
      <c r="O6" s="355"/>
      <c r="P6" s="86"/>
      <c r="Q6" s="327"/>
      <c r="R6" s="328"/>
      <c r="S6" s="328"/>
      <c r="T6" s="328"/>
      <c r="U6" s="328"/>
      <c r="V6" s="328"/>
      <c r="W6" s="329"/>
    </row>
    <row r="7" spans="1:23" ht="12" customHeight="1" thickTop="1" thickBot="1" x14ac:dyDescent="0.25">
      <c r="A7" s="74" t="s">
        <v>607</v>
      </c>
      <c r="B7" s="87"/>
      <c r="C7" s="74"/>
      <c r="D7" s="59"/>
      <c r="E7" s="77" t="s">
        <v>7</v>
      </c>
      <c r="F7" s="30">
        <f>INDEX(Data!G2:G426,Data!A1)</f>
        <v>0</v>
      </c>
      <c r="G7" s="83" t="s">
        <v>16</v>
      </c>
      <c r="H7" s="64" t="s">
        <v>654</v>
      </c>
      <c r="I7" s="88" t="str">
        <f>IF(F12&gt;0,MAX(0,(ROUND((9100-(J4+I6))-I8,2))),"")</f>
        <v/>
      </c>
      <c r="J7" s="89"/>
      <c r="K7" s="59"/>
      <c r="L7" s="90"/>
      <c r="M7" s="91"/>
      <c r="N7" s="91"/>
      <c r="O7" s="92"/>
      <c r="P7" s="86"/>
      <c r="Q7" s="330"/>
      <c r="R7" s="331"/>
      <c r="S7" s="331"/>
      <c r="T7" s="331"/>
      <c r="U7" s="331"/>
      <c r="V7" s="331"/>
      <c r="W7" s="332"/>
    </row>
    <row r="8" spans="1:23" ht="12" customHeight="1" thickTop="1" x14ac:dyDescent="0.2">
      <c r="A8" s="74" t="s">
        <v>608</v>
      </c>
      <c r="B8" s="87"/>
      <c r="C8" s="74"/>
      <c r="D8" s="59"/>
      <c r="E8" s="77" t="s">
        <v>7</v>
      </c>
      <c r="F8" s="30">
        <f>INDEX(Data!H2:H426,Data!A1)</f>
        <v>0</v>
      </c>
      <c r="G8" s="83" t="s">
        <v>17</v>
      </c>
      <c r="H8" s="64" t="s">
        <v>655</v>
      </c>
      <c r="I8" s="36">
        <f>INDEX(Data!AI2:AI426,Data!A1)</f>
        <v>0</v>
      </c>
      <c r="J8" s="93"/>
      <c r="K8" s="59"/>
      <c r="L8" s="296" t="s">
        <v>718</v>
      </c>
      <c r="M8" s="297"/>
      <c r="N8" s="297"/>
      <c r="O8" s="298"/>
      <c r="P8" s="86"/>
    </row>
    <row r="9" spans="1:23" ht="12" customHeight="1" x14ac:dyDescent="0.2">
      <c r="A9" s="74" t="s">
        <v>609</v>
      </c>
      <c r="B9" s="87"/>
      <c r="C9" s="74"/>
      <c r="D9" s="59"/>
      <c r="E9" s="77" t="s">
        <v>7</v>
      </c>
      <c r="F9" s="30">
        <f>INDEX(Data!I$2:I$426,Data!$A$1)</f>
        <v>0</v>
      </c>
      <c r="G9" s="63" t="s">
        <v>9</v>
      </c>
      <c r="H9" s="64" t="s">
        <v>656</v>
      </c>
      <c r="I9" s="81"/>
      <c r="J9" s="94" t="str">
        <f>IF(F12&gt;0,J4+J5,"")</f>
        <v/>
      </c>
      <c r="K9" s="59"/>
      <c r="L9" s="299"/>
      <c r="M9" s="300"/>
      <c r="N9" s="300"/>
      <c r="O9" s="301"/>
      <c r="P9" s="86"/>
    </row>
    <row r="10" spans="1:23" ht="12" customHeight="1" thickBot="1" x14ac:dyDescent="0.25">
      <c r="A10" s="74" t="s">
        <v>610</v>
      </c>
      <c r="B10" s="87"/>
      <c r="C10" s="87"/>
      <c r="D10" s="59"/>
      <c r="E10" s="95" t="s">
        <v>11</v>
      </c>
      <c r="F10" s="30">
        <f>INDEX(Data!J$2:J$426,Data!$A$1)</f>
        <v>0</v>
      </c>
      <c r="G10" s="63" t="s">
        <v>10</v>
      </c>
      <c r="H10" s="64" t="s">
        <v>623</v>
      </c>
      <c r="I10" s="65" t="s">
        <v>2</v>
      </c>
      <c r="J10" s="96">
        <f xml:space="preserve"> F26</f>
        <v>0</v>
      </c>
      <c r="K10" s="59"/>
      <c r="L10" s="299"/>
      <c r="M10" s="300"/>
      <c r="N10" s="300"/>
      <c r="O10" s="301"/>
      <c r="P10" s="86"/>
    </row>
    <row r="11" spans="1:23" ht="13.5" customHeight="1" thickTop="1" thickBot="1" x14ac:dyDescent="0.25">
      <c r="A11" s="82" t="s">
        <v>602</v>
      </c>
      <c r="B11" s="59"/>
      <c r="C11" s="59"/>
      <c r="D11" s="59"/>
      <c r="E11" s="95" t="s">
        <v>11</v>
      </c>
      <c r="F11" s="30">
        <f>INDEX(Data!L$2:L$426,Data!$A$1)</f>
        <v>0</v>
      </c>
      <c r="G11" s="63" t="s">
        <v>12</v>
      </c>
      <c r="H11" s="64" t="s">
        <v>624</v>
      </c>
      <c r="I11" s="65" t="s">
        <v>13</v>
      </c>
      <c r="J11" s="66">
        <f>IF(F12&gt;0,I12+I13,0)</f>
        <v>0</v>
      </c>
      <c r="K11" s="61"/>
      <c r="L11" s="299"/>
      <c r="M11" s="300"/>
      <c r="N11" s="300"/>
      <c r="O11" s="301"/>
      <c r="P11" s="86"/>
      <c r="Q11" s="333" t="s">
        <v>673</v>
      </c>
      <c r="R11" s="334"/>
      <c r="S11" s="334"/>
      <c r="T11" s="334"/>
      <c r="U11" s="334"/>
      <c r="V11" s="334"/>
      <c r="W11" s="335"/>
    </row>
    <row r="12" spans="1:23" ht="12" customHeight="1" thickTop="1" thickBot="1" x14ac:dyDescent="0.25">
      <c r="A12" s="97" t="s">
        <v>603</v>
      </c>
      <c r="B12" s="59"/>
      <c r="C12" s="59"/>
      <c r="D12" s="59"/>
      <c r="E12" s="95" t="s">
        <v>3</v>
      </c>
      <c r="F12" s="98">
        <f>F4+F5+F6+F7+F8+F9-F10-F11</f>
        <v>0</v>
      </c>
      <c r="G12" s="83" t="s">
        <v>15</v>
      </c>
      <c r="H12" s="64" t="s">
        <v>509</v>
      </c>
      <c r="I12" s="99" t="b">
        <f>IF(F12&gt;0,ROUND(J9*J10,0))</f>
        <v>0</v>
      </c>
      <c r="J12" s="100"/>
      <c r="K12" s="59"/>
      <c r="L12" s="299"/>
      <c r="M12" s="300"/>
      <c r="N12" s="300"/>
      <c r="O12" s="301"/>
      <c r="P12" s="86"/>
      <c r="Q12" s="336" t="s">
        <v>709</v>
      </c>
      <c r="R12" s="337"/>
      <c r="S12" s="337"/>
      <c r="T12" s="337"/>
      <c r="U12" s="337"/>
      <c r="V12" s="337"/>
      <c r="W12" s="338"/>
    </row>
    <row r="13" spans="1:23" ht="12" customHeight="1" thickTop="1" thickBot="1" x14ac:dyDescent="0.25">
      <c r="A13" s="101"/>
      <c r="B13" s="59"/>
      <c r="C13" s="59"/>
      <c r="D13" s="59"/>
      <c r="E13" s="59"/>
      <c r="F13" s="102"/>
      <c r="G13" s="83" t="s">
        <v>16</v>
      </c>
      <c r="H13" s="64" t="s">
        <v>657</v>
      </c>
      <c r="I13" s="103" t="e">
        <f>ROUND((IF(AND(F12&gt;0,D31&gt;0,(J9*J10)&lt;F12),F12-I12,0)),0)</f>
        <v>#VALUE!</v>
      </c>
      <c r="J13" s="104"/>
      <c r="K13" s="61"/>
      <c r="L13" s="299"/>
      <c r="M13" s="300"/>
      <c r="N13" s="300"/>
      <c r="O13" s="301"/>
      <c r="P13" s="86"/>
      <c r="Q13" s="339" t="s">
        <v>674</v>
      </c>
      <c r="R13" s="340"/>
      <c r="S13" s="340"/>
      <c r="T13" s="340"/>
      <c r="U13" s="340"/>
      <c r="V13" s="340"/>
      <c r="W13" s="341"/>
    </row>
    <row r="14" spans="1:23" ht="12" customHeight="1" thickTop="1" thickBot="1" x14ac:dyDescent="0.25">
      <c r="A14" s="365" t="s">
        <v>611</v>
      </c>
      <c r="B14" s="366"/>
      <c r="C14" s="366"/>
      <c r="D14" s="366"/>
      <c r="E14" s="366"/>
      <c r="F14" s="367"/>
      <c r="G14" s="63" t="s">
        <v>14</v>
      </c>
      <c r="H14" s="64" t="s">
        <v>596</v>
      </c>
      <c r="I14" s="65" t="s">
        <v>13</v>
      </c>
      <c r="J14" s="66" t="str">
        <f>IF(F12&gt;0,SUM(I15:I19),"")</f>
        <v/>
      </c>
      <c r="K14" s="59"/>
      <c r="L14" s="302"/>
      <c r="M14" s="303"/>
      <c r="N14" s="303"/>
      <c r="O14" s="304"/>
      <c r="P14" s="86"/>
      <c r="Q14" s="90" t="s">
        <v>675</v>
      </c>
      <c r="R14" s="108"/>
      <c r="S14" s="108"/>
      <c r="T14" s="108"/>
      <c r="U14" s="109"/>
      <c r="V14" s="109"/>
      <c r="W14" s="290">
        <f>W26</f>
        <v>0</v>
      </c>
    </row>
    <row r="15" spans="1:23" ht="12" customHeight="1" thickTop="1" x14ac:dyDescent="0.2">
      <c r="A15" s="365"/>
      <c r="B15" s="366"/>
      <c r="C15" s="366"/>
      <c r="D15" s="366"/>
      <c r="E15" s="366"/>
      <c r="F15" s="367"/>
      <c r="G15" s="83" t="s">
        <v>15</v>
      </c>
      <c r="H15" s="64" t="s">
        <v>61</v>
      </c>
      <c r="I15" s="32">
        <f>INDEX(Data!AC$2:AC$426,Data!$A$1)</f>
        <v>0</v>
      </c>
      <c r="J15" s="110"/>
      <c r="K15" s="59"/>
      <c r="L15" s="286"/>
      <c r="M15" s="62"/>
      <c r="N15" s="106"/>
      <c r="O15" s="107"/>
      <c r="P15" s="86"/>
      <c r="Q15" s="105" t="s">
        <v>676</v>
      </c>
      <c r="W15" s="291">
        <f>W36</f>
        <v>0</v>
      </c>
    </row>
    <row r="16" spans="1:23" ht="12" customHeight="1" x14ac:dyDescent="0.2">
      <c r="A16" s="365"/>
      <c r="B16" s="366"/>
      <c r="C16" s="366"/>
      <c r="D16" s="366"/>
      <c r="E16" s="366"/>
      <c r="F16" s="367"/>
      <c r="G16" s="83" t="s">
        <v>16</v>
      </c>
      <c r="H16" s="64" t="s">
        <v>658</v>
      </c>
      <c r="I16" s="32">
        <f>INDEX(Data!AJ$2:AJ$426,Data!$A$1)</f>
        <v>0</v>
      </c>
      <c r="J16" s="110"/>
      <c r="K16" s="59"/>
      <c r="L16" s="111" t="s">
        <v>48</v>
      </c>
      <c r="M16" s="295">
        <f>INDEX(Data!AR$2:AR$426,Data!$A$1)</f>
        <v>0</v>
      </c>
      <c r="N16" s="106"/>
      <c r="O16" s="107"/>
      <c r="P16" s="86"/>
      <c r="Q16" s="113" t="s">
        <v>677</v>
      </c>
      <c r="R16" s="87"/>
      <c r="S16" s="87"/>
      <c r="T16" s="87"/>
      <c r="U16" s="87"/>
      <c r="V16" s="87"/>
      <c r="W16" s="112">
        <f>INDEX(Data!BQ$2:BQ$426,Data!$A$1)</f>
        <v>0</v>
      </c>
    </row>
    <row r="17" spans="1:23" ht="12" customHeight="1" x14ac:dyDescent="0.2">
      <c r="A17" s="368" t="s">
        <v>59</v>
      </c>
      <c r="B17" s="369"/>
      <c r="C17" s="369"/>
      <c r="D17" s="369"/>
      <c r="E17" s="369"/>
      <c r="F17" s="370"/>
      <c r="G17" s="83" t="s">
        <v>17</v>
      </c>
      <c r="H17" s="64" t="s">
        <v>639</v>
      </c>
      <c r="I17" s="32">
        <f>INDEX(Data!AK2:AK426,Data!A1)</f>
        <v>0</v>
      </c>
      <c r="J17" s="114"/>
      <c r="K17" s="59"/>
      <c r="L17" s="111" t="s">
        <v>49</v>
      </c>
      <c r="M17" s="295">
        <f>INDEX(Data!AS$2:AS$426,Data!$A$1)</f>
        <v>0</v>
      </c>
      <c r="N17" s="106"/>
      <c r="O17" s="107"/>
      <c r="P17" s="86"/>
      <c r="Q17" s="115" t="s">
        <v>678</v>
      </c>
      <c r="R17" s="87"/>
      <c r="S17" s="87"/>
      <c r="T17" s="87"/>
      <c r="U17" s="87"/>
      <c r="V17" s="87"/>
      <c r="W17" s="112">
        <f>INDEX(Data!BP$2:BP$426,Data!$A$1)</f>
        <v>0</v>
      </c>
    </row>
    <row r="18" spans="1:23" ht="13.5" customHeight="1" x14ac:dyDescent="0.2">
      <c r="A18" s="371" t="s">
        <v>44</v>
      </c>
      <c r="B18" s="372"/>
      <c r="C18" s="372"/>
      <c r="D18" s="372"/>
      <c r="E18" s="372"/>
      <c r="F18" s="373"/>
      <c r="G18" s="83" t="s">
        <v>18</v>
      </c>
      <c r="H18" s="64" t="s">
        <v>625</v>
      </c>
      <c r="I18" s="32">
        <f>INDEX(Data!AL2:AL426,Data!A1)</f>
        <v>0</v>
      </c>
      <c r="J18" s="114" t="s">
        <v>37</v>
      </c>
      <c r="K18" s="59"/>
      <c r="L18" s="111" t="s">
        <v>50</v>
      </c>
      <c r="M18" s="295">
        <f>INDEX(Data!AU$2:AU$426,Data!$A$1)</f>
        <v>0</v>
      </c>
      <c r="N18" s="106"/>
      <c r="O18" s="107"/>
      <c r="P18" s="86"/>
      <c r="Q18" s="115" t="s">
        <v>708</v>
      </c>
      <c r="R18" s="87"/>
      <c r="S18" s="87"/>
      <c r="T18" s="87"/>
      <c r="U18" s="87"/>
      <c r="V18" s="87"/>
      <c r="W18" s="112">
        <f>-INDEX(Data!BR$2:BR$426,Data!$A$1)</f>
        <v>0</v>
      </c>
    </row>
    <row r="19" spans="1:23" ht="12" customHeight="1" thickBot="1" x14ac:dyDescent="0.25">
      <c r="A19" s="116" t="s">
        <v>612</v>
      </c>
      <c r="B19" s="117"/>
      <c r="C19" s="82"/>
      <c r="D19" s="118"/>
      <c r="E19" s="118"/>
      <c r="F19" s="119">
        <f>ROUND(((B24+C24+D24)/3),0)</f>
        <v>0</v>
      </c>
      <c r="G19" s="83" t="s">
        <v>19</v>
      </c>
      <c r="H19" s="64" t="s">
        <v>626</v>
      </c>
      <c r="I19" s="32">
        <f>INDEX(Data!AD2:AD426,Data!A1)</f>
        <v>0</v>
      </c>
      <c r="J19" s="120" t="s">
        <v>540</v>
      </c>
      <c r="K19" s="59"/>
      <c r="L19" s="111"/>
      <c r="M19" s="106"/>
      <c r="N19" s="106"/>
      <c r="O19" s="107"/>
      <c r="P19" s="86"/>
      <c r="Q19" s="121"/>
      <c r="R19" s="59"/>
      <c r="S19" s="59"/>
      <c r="T19" s="59"/>
      <c r="U19" s="59"/>
      <c r="V19" s="59"/>
      <c r="W19" s="122"/>
    </row>
    <row r="20" spans="1:23" s="80" customFormat="1" ht="13.5" customHeight="1" thickTop="1" thickBot="1" x14ac:dyDescent="0.25">
      <c r="A20" s="76"/>
      <c r="B20" s="123">
        <v>2012</v>
      </c>
      <c r="C20" s="124">
        <v>2013</v>
      </c>
      <c r="D20" s="123">
        <v>2014</v>
      </c>
      <c r="E20" s="123"/>
      <c r="F20" s="125"/>
      <c r="G20" s="126" t="s">
        <v>20</v>
      </c>
      <c r="H20" s="64" t="s">
        <v>627</v>
      </c>
      <c r="I20" s="127"/>
      <c r="J20" s="66" t="str">
        <f>IF(F12&gt;0,J11+J14,"")</f>
        <v/>
      </c>
      <c r="K20" s="69"/>
      <c r="L20" s="111" t="s">
        <v>51</v>
      </c>
      <c r="M20" s="295">
        <f>INDEX(Data!AX$2:AX$426,Data!$A$1)</f>
        <v>0</v>
      </c>
      <c r="N20" s="106"/>
      <c r="O20" s="107"/>
      <c r="P20" s="128"/>
      <c r="Q20" s="111" t="s">
        <v>679</v>
      </c>
      <c r="R20" s="117"/>
      <c r="S20" s="117"/>
      <c r="T20" s="117"/>
      <c r="U20" s="117"/>
      <c r="V20" s="117"/>
      <c r="W20" s="292">
        <f>SUM(W14:W19)</f>
        <v>0</v>
      </c>
    </row>
    <row r="21" spans="1:23" s="80" customFormat="1" ht="12" customHeight="1" thickTop="1" thickBot="1" x14ac:dyDescent="0.25">
      <c r="A21" s="74" t="s">
        <v>21</v>
      </c>
      <c r="B21" s="4">
        <f>INDEX(Data!M2:M426,Data!A1)</f>
        <v>0</v>
      </c>
      <c r="C21" s="5">
        <f>INDEX(Data!Q2:Q426,Data!A1)</f>
        <v>0</v>
      </c>
      <c r="D21" s="6">
        <f>INDEX(Data!U$2:U$426,Data!$A$1)</f>
        <v>0</v>
      </c>
      <c r="E21" s="28"/>
      <c r="F21" s="129" t="s">
        <v>37</v>
      </c>
      <c r="G21" s="130" t="s">
        <v>22</v>
      </c>
      <c r="H21" s="64" t="s">
        <v>659</v>
      </c>
      <c r="I21" s="81"/>
      <c r="J21" s="66" t="str">
        <f>IF(F12&gt;0, SUM(I22:I29),"")</f>
        <v/>
      </c>
      <c r="K21" s="69"/>
      <c r="L21" s="111" t="s">
        <v>52</v>
      </c>
      <c r="M21" s="295">
        <f>INDEX(Data!AT$2:AT$426,Data!$A$1)</f>
        <v>0</v>
      </c>
      <c r="N21" s="106"/>
      <c r="O21" s="107"/>
      <c r="P21" s="128"/>
      <c r="Q21" s="131"/>
      <c r="R21" s="132"/>
      <c r="S21" s="132"/>
      <c r="T21" s="132"/>
      <c r="U21" s="132"/>
      <c r="V21" s="132"/>
      <c r="W21" s="133" t="s">
        <v>680</v>
      </c>
    </row>
    <row r="22" spans="1:23" s="80" customFormat="1" ht="12.75" customHeight="1" thickTop="1" thickBot="1" x14ac:dyDescent="0.25">
      <c r="A22" s="76" t="s">
        <v>41</v>
      </c>
      <c r="B22" s="134">
        <f>IF(E7&gt;0,ROUND((0.4*B21),0),"")</f>
        <v>0</v>
      </c>
      <c r="C22" s="134">
        <f>ROUND((0.4*C21),0)</f>
        <v>0</v>
      </c>
      <c r="D22" s="135">
        <f>ROUND((0.4*D21),0)</f>
        <v>0</v>
      </c>
      <c r="E22" s="29"/>
      <c r="F22" s="129" t="s">
        <v>37</v>
      </c>
      <c r="G22" s="136" t="s">
        <v>15</v>
      </c>
      <c r="H22" s="64" t="s">
        <v>628</v>
      </c>
      <c r="I22" s="33">
        <f>INDEX(Data!$AE$2:$AE$426,Data!A1)</f>
        <v>0</v>
      </c>
      <c r="J22" s="120" t="s">
        <v>540</v>
      </c>
      <c r="K22" s="69"/>
      <c r="L22" s="111" t="s">
        <v>53</v>
      </c>
      <c r="M22" s="295">
        <f>INDEX(Data!AW$2:AW$426,Data!$A$1)</f>
        <v>0</v>
      </c>
      <c r="N22" s="106"/>
      <c r="O22" s="107"/>
      <c r="P22" s="128"/>
    </row>
    <row r="23" spans="1:23" s="80" customFormat="1" ht="12" customHeight="1" thickBot="1" x14ac:dyDescent="0.25">
      <c r="A23" s="137" t="s">
        <v>42</v>
      </c>
      <c r="B23" s="7">
        <f>INDEX(Data!O2:O426,Data!A1)</f>
        <v>0</v>
      </c>
      <c r="C23" s="3">
        <f>INDEX(Data!S2:S426,Data!A1)</f>
        <v>0</v>
      </c>
      <c r="D23" s="8">
        <f>INDEX(Data!W2:W426,Data!A1)</f>
        <v>0</v>
      </c>
      <c r="E23" s="29"/>
      <c r="F23" s="129" t="s">
        <v>37</v>
      </c>
      <c r="G23" s="136" t="s">
        <v>16</v>
      </c>
      <c r="H23" s="64" t="s">
        <v>629</v>
      </c>
      <c r="I23" s="103" t="str">
        <f>IF(F19=F26,"",F33)</f>
        <v/>
      </c>
      <c r="J23" s="138"/>
      <c r="K23" s="69"/>
      <c r="L23" s="111" t="s">
        <v>54</v>
      </c>
      <c r="M23" s="295">
        <f>INDEX(Data!AV$2:AV$426,Data!$A$1)</f>
        <v>0</v>
      </c>
      <c r="N23" s="106"/>
      <c r="O23" s="107"/>
      <c r="P23" s="128"/>
      <c r="Q23" s="139"/>
      <c r="R23" s="139"/>
      <c r="S23" s="139"/>
      <c r="T23" s="140" t="s">
        <v>696</v>
      </c>
      <c r="U23" s="139"/>
      <c r="V23" s="139"/>
      <c r="W23" s="141">
        <f>INDEX(Data!BO$2:BO$426,Data!$A$1)</f>
        <v>0</v>
      </c>
    </row>
    <row r="24" spans="1:23" s="80" customFormat="1" ht="12" customHeight="1" thickBot="1" x14ac:dyDescent="0.25">
      <c r="A24" s="142" t="s">
        <v>43</v>
      </c>
      <c r="B24" s="143">
        <f>B22+B23</f>
        <v>0</v>
      </c>
      <c r="C24" s="143">
        <f>C22+C23</f>
        <v>0</v>
      </c>
      <c r="D24" s="143">
        <f>D22+D23</f>
        <v>0</v>
      </c>
      <c r="E24" s="144"/>
      <c r="F24" s="129" t="s">
        <v>37</v>
      </c>
      <c r="G24" s="136" t="s">
        <v>17</v>
      </c>
      <c r="H24" s="64" t="s">
        <v>660</v>
      </c>
      <c r="I24" s="34">
        <f>W20</f>
        <v>0</v>
      </c>
      <c r="J24" s="120" t="s">
        <v>540</v>
      </c>
      <c r="K24" s="69"/>
      <c r="L24" s="111"/>
      <c r="M24" s="145" t="s">
        <v>37</v>
      </c>
      <c r="N24" s="106"/>
      <c r="O24" s="107"/>
      <c r="P24" s="128"/>
    </row>
    <row r="25" spans="1:23" s="80" customFormat="1" ht="12" customHeight="1" thickTop="1" thickBot="1" x14ac:dyDescent="0.25">
      <c r="A25" s="146"/>
      <c r="B25" s="75"/>
      <c r="C25" s="147"/>
      <c r="D25" s="75"/>
      <c r="E25" s="75"/>
      <c r="F25" s="148"/>
      <c r="G25" s="136" t="s">
        <v>18</v>
      </c>
      <c r="H25" s="64" t="s">
        <v>630</v>
      </c>
      <c r="I25" s="32">
        <f>INDEX(Data!$BC2:$BC426,Data!$A$1)</f>
        <v>0</v>
      </c>
      <c r="J25" s="149"/>
      <c r="K25" s="69"/>
      <c r="L25" s="150" t="s">
        <v>55</v>
      </c>
      <c r="M25" s="106">
        <f>M16+M17+M18+M20+M21+M22+M23</f>
        <v>0</v>
      </c>
      <c r="N25" s="145"/>
      <c r="O25" s="151"/>
      <c r="P25" s="128"/>
      <c r="Q25" s="59"/>
      <c r="R25" s="305" t="s">
        <v>710</v>
      </c>
      <c r="S25" s="306"/>
      <c r="T25" s="306"/>
      <c r="U25" s="306"/>
      <c r="V25" s="306"/>
      <c r="W25" s="307"/>
    </row>
    <row r="26" spans="1:23" s="80" customFormat="1" ht="12" customHeight="1" thickTop="1" x14ac:dyDescent="0.2">
      <c r="A26" s="152" t="s">
        <v>613</v>
      </c>
      <c r="B26" s="75"/>
      <c r="C26" s="76"/>
      <c r="D26" s="75"/>
      <c r="E26" s="75"/>
      <c r="F26" s="119">
        <f>IF(D30&gt;0,ROUND(((B31+C31+D31)/3),0),0)</f>
        <v>0</v>
      </c>
      <c r="G26" s="83" t="s">
        <v>19</v>
      </c>
      <c r="H26" s="64" t="s">
        <v>549</v>
      </c>
      <c r="I26" s="32">
        <f>INDEX(Data!$BA$2:$BA$426,Data!A1)</f>
        <v>0</v>
      </c>
      <c r="J26" s="153"/>
      <c r="K26" s="69"/>
      <c r="L26" s="150"/>
      <c r="M26" s="145"/>
      <c r="N26" s="145"/>
      <c r="O26" s="151"/>
      <c r="P26" s="128"/>
      <c r="Q26" s="154"/>
      <c r="R26" s="155" t="s">
        <v>681</v>
      </c>
      <c r="S26" s="109"/>
      <c r="T26" s="109"/>
      <c r="U26" s="109"/>
      <c r="V26" s="109"/>
      <c r="W26" s="294">
        <f>IF((SUM(V27:V31))&gt; 0,0,SUM(V27:V31))</f>
        <v>0</v>
      </c>
    </row>
    <row r="27" spans="1:23" s="80" customFormat="1" ht="12" customHeight="1" thickBot="1" x14ac:dyDescent="0.25">
      <c r="A27" s="76"/>
      <c r="B27" s="123">
        <f>C20</f>
        <v>2013</v>
      </c>
      <c r="C27" s="124">
        <f>D20</f>
        <v>2014</v>
      </c>
      <c r="D27" s="123">
        <v>2015</v>
      </c>
      <c r="E27" s="123"/>
      <c r="F27" s="156"/>
      <c r="G27" s="136" t="s">
        <v>638</v>
      </c>
      <c r="H27" s="157" t="s">
        <v>671</v>
      </c>
      <c r="I27" s="32">
        <f>INDEX(Data!$BD$2:$BD$426,Data!A1)</f>
        <v>0</v>
      </c>
      <c r="J27" s="114"/>
      <c r="K27" s="69"/>
      <c r="L27" s="158" t="s">
        <v>56</v>
      </c>
      <c r="M27" s="159" t="e">
        <f>ROUND((ROUND((M25/F45),8)*F44),0)</f>
        <v>#DIV/0!</v>
      </c>
      <c r="N27" s="287" t="s">
        <v>715</v>
      </c>
      <c r="O27" s="160"/>
      <c r="P27" s="128"/>
      <c r="Q27" s="59"/>
      <c r="R27" s="113" t="s">
        <v>707</v>
      </c>
      <c r="S27" s="87"/>
      <c r="T27" s="87"/>
      <c r="U27" s="87"/>
      <c r="V27" s="293">
        <f>-INDEX(Data!BG$2:BG$426,Data!$A$1)</f>
        <v>0</v>
      </c>
      <c r="W27" s="161"/>
    </row>
    <row r="28" spans="1:23" s="80" customFormat="1" ht="12" customHeight="1" thickBot="1" x14ac:dyDescent="0.25">
      <c r="A28" s="74" t="s">
        <v>21</v>
      </c>
      <c r="B28" s="162">
        <f t="shared" ref="B28:C31" si="0">C21</f>
        <v>0</v>
      </c>
      <c r="C28" s="163">
        <f t="shared" si="0"/>
        <v>0</v>
      </c>
      <c r="D28" s="6">
        <f>INDEX(Data!Y$2:Y$426,Data!$A$1)</f>
        <v>0</v>
      </c>
      <c r="E28" s="28"/>
      <c r="F28" s="164"/>
      <c r="G28" s="165" t="s">
        <v>646</v>
      </c>
      <c r="H28" s="157" t="s">
        <v>661</v>
      </c>
      <c r="I28" s="32">
        <f>INDEX(Data!$BE$2:$BE$426,Data!A1)</f>
        <v>0</v>
      </c>
      <c r="J28" s="114"/>
      <c r="K28" s="69"/>
      <c r="L28" s="356" t="s">
        <v>57</v>
      </c>
      <c r="M28" s="357"/>
      <c r="N28" s="357"/>
      <c r="O28" s="358"/>
      <c r="P28" s="128"/>
      <c r="Q28" s="59"/>
      <c r="R28" s="113" t="s">
        <v>682</v>
      </c>
      <c r="S28" s="59"/>
      <c r="T28" s="59"/>
      <c r="U28" s="59"/>
      <c r="V28" s="293">
        <f>INDEX(Data!BH$2:BH$426,Data!$A$1)</f>
        <v>0</v>
      </c>
      <c r="W28" s="107"/>
    </row>
    <row r="29" spans="1:23" s="80" customFormat="1" ht="12" customHeight="1" x14ac:dyDescent="0.2">
      <c r="A29" s="76" t="s">
        <v>41</v>
      </c>
      <c r="B29" s="166">
        <f t="shared" si="0"/>
        <v>0</v>
      </c>
      <c r="C29" s="163">
        <f t="shared" si="0"/>
        <v>0</v>
      </c>
      <c r="D29" s="163">
        <f>ROUND((0.4*D28),0)</f>
        <v>0</v>
      </c>
      <c r="E29" s="29"/>
      <c r="F29" s="167"/>
      <c r="G29" s="165" t="s">
        <v>647</v>
      </c>
      <c r="H29" s="157" t="s">
        <v>662</v>
      </c>
      <c r="I29" s="34">
        <f>INDEX(Data!$BF$2:$BF$426,Data!A1)</f>
        <v>0</v>
      </c>
      <c r="J29" s="168" t="s">
        <v>714</v>
      </c>
      <c r="K29" s="69"/>
      <c r="L29" s="169" t="e">
        <f>IF($I$39&gt;0,IF(($J$37)&gt;($J$35),"You have overlevied by:",""),"")</f>
        <v>#DIV/0!</v>
      </c>
      <c r="M29" s="170"/>
      <c r="N29" s="171"/>
      <c r="O29" s="172" t="e">
        <f>IF($I$39&gt;=0,IF($J$37&gt;$J$35,(($J$35-$J$37)*-1),0),"")</f>
        <v>#DIV/0!</v>
      </c>
      <c r="P29" s="128"/>
      <c r="Q29" s="59"/>
      <c r="R29" s="115" t="s">
        <v>683</v>
      </c>
      <c r="S29" s="87"/>
      <c r="T29" s="87"/>
      <c r="U29" s="87"/>
      <c r="V29" s="293">
        <f>INDEX(Data!BI$2:BI$426,Data!$A$1)</f>
        <v>0</v>
      </c>
      <c r="W29" s="107"/>
    </row>
    <row r="30" spans="1:23" s="80" customFormat="1" ht="12" customHeight="1" x14ac:dyDescent="0.2">
      <c r="A30" s="137" t="s">
        <v>42</v>
      </c>
      <c r="B30" s="162">
        <f t="shared" si="0"/>
        <v>0</v>
      </c>
      <c r="C30" s="163">
        <f t="shared" si="0"/>
        <v>0</v>
      </c>
      <c r="D30" s="6">
        <f>INDEX(Data!AA$2:AA$426,Data!$A$1)</f>
        <v>0</v>
      </c>
      <c r="E30" s="28"/>
      <c r="F30" s="167"/>
      <c r="G30" s="126" t="s">
        <v>23</v>
      </c>
      <c r="H30" s="64" t="s">
        <v>631</v>
      </c>
      <c r="I30" s="81"/>
      <c r="J30" s="66" t="str">
        <f>IF(F12&gt;0,MAX((J20+J21),0),"")</f>
        <v/>
      </c>
      <c r="K30" s="69"/>
      <c r="L30" s="173" t="e">
        <f>IF($I$39&gt;0,IF($J$37&lt;$J$35,"You have underlevied by:",""),"")</f>
        <v>#DIV/0!</v>
      </c>
      <c r="M30" s="174"/>
      <c r="N30" s="87"/>
      <c r="O30" s="175" t="e">
        <f>IF($I$39&gt;=0,IF($J$37&lt;$J$35,ROUND(($J$35-$J$37),0),0),"")</f>
        <v>#DIV/0!</v>
      </c>
      <c r="P30" s="128"/>
      <c r="Q30" s="62"/>
      <c r="R30" s="115" t="s">
        <v>684</v>
      </c>
      <c r="S30" s="87"/>
      <c r="T30" s="87"/>
      <c r="U30" s="87"/>
      <c r="V30" s="293">
        <f>INDEX(Data!BJ$2:BJ$426,Data!$A$1)</f>
        <v>0</v>
      </c>
      <c r="W30" s="107"/>
    </row>
    <row r="31" spans="1:23" s="80" customFormat="1" ht="12" customHeight="1" x14ac:dyDescent="0.2">
      <c r="A31" s="176" t="s">
        <v>43</v>
      </c>
      <c r="B31" s="162">
        <f t="shared" si="0"/>
        <v>0</v>
      </c>
      <c r="C31" s="177">
        <f t="shared" si="0"/>
        <v>0</v>
      </c>
      <c r="D31" s="177">
        <f>D29+D30</f>
        <v>0</v>
      </c>
      <c r="E31" s="178"/>
      <c r="F31" s="167"/>
      <c r="G31" s="126" t="s">
        <v>24</v>
      </c>
      <c r="H31" s="64" t="s">
        <v>46</v>
      </c>
      <c r="I31" s="81"/>
      <c r="J31" s="66">
        <f>I32+I33</f>
        <v>0</v>
      </c>
      <c r="K31" s="69"/>
      <c r="L31" s="179" t="e">
        <f>IF(AND(I39&gt;0,J35=J37),"You have levied to your maximum.","")</f>
        <v>#DIV/0!</v>
      </c>
      <c r="M31" s="117"/>
      <c r="N31" s="87"/>
      <c r="O31" s="180"/>
      <c r="P31" s="128"/>
      <c r="Q31" s="62"/>
      <c r="R31" s="115" t="s">
        <v>685</v>
      </c>
      <c r="S31" s="59"/>
      <c r="T31" s="59"/>
      <c r="U31" s="59"/>
      <c r="V31" s="293">
        <f>INDEX(Data!BK$2:BK$426,Data!$A$1)</f>
        <v>0</v>
      </c>
      <c r="W31" s="107"/>
    </row>
    <row r="32" spans="1:23" ht="12" customHeight="1" thickBot="1" x14ac:dyDescent="0.25">
      <c r="A32" s="142"/>
      <c r="B32" s="29"/>
      <c r="C32" s="144"/>
      <c r="D32" s="144"/>
      <c r="E32" s="144"/>
      <c r="F32" s="181"/>
      <c r="G32" s="136" t="s">
        <v>15</v>
      </c>
      <c r="H32" s="182" t="s">
        <v>663</v>
      </c>
      <c r="I32" s="289">
        <f>INDEX(Data!AG$2:AG$426,Data!$A$1)</f>
        <v>0</v>
      </c>
      <c r="J32" s="183"/>
      <c r="K32" s="59"/>
      <c r="L32" s="82"/>
      <c r="M32" s="106"/>
      <c r="N32" s="106"/>
      <c r="O32" s="184"/>
      <c r="P32" s="86"/>
      <c r="R32" s="185" t="s">
        <v>686</v>
      </c>
      <c r="S32" s="186"/>
      <c r="T32" s="186"/>
      <c r="U32" s="186"/>
      <c r="V32" s="186"/>
      <c r="W32" s="187"/>
    </row>
    <row r="33" spans="1:23" ht="12" customHeight="1" thickTop="1" x14ac:dyDescent="0.2">
      <c r="A33" s="152" t="s">
        <v>27</v>
      </c>
      <c r="B33" s="188"/>
      <c r="C33" s="146"/>
      <c r="D33" s="189"/>
      <c r="E33" s="189"/>
      <c r="F33" s="190" t="str">
        <f>IF(D30&gt;0,IF(F37&gt;0,F37,""),"")</f>
        <v/>
      </c>
      <c r="G33" s="136" t="s">
        <v>16</v>
      </c>
      <c r="H33" s="191" t="s">
        <v>664</v>
      </c>
      <c r="I33" s="35">
        <f>INDEX(Data!AH2:AH426,Data!A1)</f>
        <v>0</v>
      </c>
      <c r="J33" s="192"/>
      <c r="K33" s="59"/>
      <c r="L33" s="82"/>
      <c r="M33" s="106"/>
      <c r="N33" s="106"/>
      <c r="O33" s="184"/>
      <c r="P33" s="86"/>
      <c r="Q33" s="154"/>
    </row>
    <row r="34" spans="1:23" ht="12" customHeight="1" thickBot="1" x14ac:dyDescent="0.25">
      <c r="A34" s="76" t="s">
        <v>28</v>
      </c>
      <c r="B34" s="69"/>
      <c r="C34" s="193"/>
      <c r="D34" s="29"/>
      <c r="E34" s="29"/>
      <c r="F34" s="194" t="str">
        <f>IF(D30&gt;0,IF(F19&gt;F26,(F19-F26), ""),"")</f>
        <v/>
      </c>
      <c r="G34" s="195"/>
      <c r="H34" s="374">
        <f>INDEX(Data!AQ$2:AQ$426,Data!$A$1)</f>
        <v>0</v>
      </c>
      <c r="I34" s="375"/>
      <c r="J34" s="376"/>
      <c r="K34" s="59"/>
      <c r="L34" s="82"/>
      <c r="M34" s="196" t="s">
        <v>594</v>
      </c>
      <c r="N34" s="106" t="e">
        <f>ROUND($I$13+$J$21,0)</f>
        <v>#VALUE!</v>
      </c>
      <c r="O34" s="180"/>
      <c r="P34" s="86"/>
      <c r="Q34" s="154"/>
    </row>
    <row r="35" spans="1:23" ht="12" customHeight="1" thickTop="1" thickBot="1" x14ac:dyDescent="0.25">
      <c r="A35" s="76"/>
      <c r="B35" s="59"/>
      <c r="C35" s="197" t="s">
        <v>45</v>
      </c>
      <c r="D35" s="198" t="s">
        <v>29</v>
      </c>
      <c r="E35" s="198"/>
      <c r="F35" s="194" t="str">
        <f>IF(D30&gt;0,IF(F19&gt;F26,ROUND((1 * F34),0),""),"")</f>
        <v/>
      </c>
      <c r="G35" s="199" t="s">
        <v>25</v>
      </c>
      <c r="H35" s="200" t="s">
        <v>640</v>
      </c>
      <c r="I35" s="81"/>
      <c r="J35" s="201" t="e">
        <f>ROUND(IF(F12&gt;0,MAX((J30-J31),0),""),0)</f>
        <v>#VALUE!</v>
      </c>
      <c r="K35" s="59"/>
      <c r="L35" s="82"/>
      <c r="M35" s="202" t="s">
        <v>670</v>
      </c>
      <c r="N35" s="203" t="e">
        <f>MAX(0,$N$34-$O$30)</f>
        <v>#VALUE!</v>
      </c>
      <c r="O35" s="180"/>
      <c r="P35" s="86"/>
      <c r="Q35" s="204"/>
      <c r="R35" s="308" t="s">
        <v>706</v>
      </c>
      <c r="S35" s="309"/>
      <c r="T35" s="309"/>
      <c r="U35" s="309"/>
      <c r="V35" s="309"/>
      <c r="W35" s="310"/>
    </row>
    <row r="36" spans="1:23" ht="12" customHeight="1" thickTop="1" x14ac:dyDescent="0.2">
      <c r="A36" s="193" t="s">
        <v>614</v>
      </c>
      <c r="B36" s="69"/>
      <c r="C36" s="74"/>
      <c r="D36" s="205"/>
      <c r="E36" s="205"/>
      <c r="F36" s="206" t="str">
        <f>IF(D30&gt;0,IF((F19&gt;F26),J9,""),"")</f>
        <v/>
      </c>
      <c r="G36" s="207"/>
      <c r="H36" s="64" t="s">
        <v>641</v>
      </c>
      <c r="I36" s="381" t="e">
        <f>IF(J37 &gt;J35,"EXCEEDS LIMIT !!","")</f>
        <v>#VALUE!</v>
      </c>
      <c r="J36" s="382"/>
      <c r="K36" s="59"/>
      <c r="L36" s="208" t="s">
        <v>593</v>
      </c>
      <c r="M36" s="117"/>
      <c r="N36" s="106"/>
      <c r="O36" s="209"/>
      <c r="P36" s="86"/>
      <c r="Q36" s="69"/>
      <c r="R36" s="155" t="s">
        <v>698</v>
      </c>
      <c r="S36" s="109"/>
      <c r="T36" s="109"/>
      <c r="U36" s="109"/>
      <c r="V36" s="109"/>
      <c r="W36" s="294">
        <f>IF(W23=2,0,IF((SUM(V37:V38))&gt; 0,0,SUM(V37:V38)))</f>
        <v>0</v>
      </c>
    </row>
    <row r="37" spans="1:23" ht="12" customHeight="1" x14ac:dyDescent="0.2">
      <c r="A37" s="210"/>
      <c r="B37" s="200" t="s">
        <v>58</v>
      </c>
      <c r="C37" s="76"/>
      <c r="D37" s="29"/>
      <c r="E37" s="211"/>
      <c r="F37" s="194" t="str">
        <f>IF(D30&gt;0,IF((F19&gt;F26),ROUND((F35*F36),0),""),"")</f>
        <v/>
      </c>
      <c r="G37" s="199" t="s">
        <v>26</v>
      </c>
      <c r="H37" s="200" t="s">
        <v>642</v>
      </c>
      <c r="I37" s="288" t="s">
        <v>36</v>
      </c>
      <c r="J37" s="260" t="e">
        <f>ROUND(IF(F12&gt;0,I39+I40+I41,""),0)</f>
        <v>#VALUE!</v>
      </c>
      <c r="K37" s="59"/>
      <c r="L37" s="212"/>
      <c r="M37" s="213"/>
      <c r="N37" s="106"/>
      <c r="O37" s="209"/>
      <c r="P37" s="86"/>
      <c r="Q37" s="59"/>
      <c r="R37" s="113" t="s">
        <v>713</v>
      </c>
      <c r="S37" s="87"/>
      <c r="T37" s="87"/>
      <c r="U37" s="87"/>
      <c r="V37" s="293">
        <f>-INDEX(Data!BL$2:BL$426,Data!$A$1)</f>
        <v>0</v>
      </c>
      <c r="W37" s="161"/>
    </row>
    <row r="38" spans="1:23" ht="12" customHeight="1" x14ac:dyDescent="0.2">
      <c r="A38" s="101"/>
      <c r="B38" s="59"/>
      <c r="C38" s="59"/>
      <c r="D38" s="59"/>
      <c r="E38" s="69"/>
      <c r="F38" s="102"/>
      <c r="G38" s="214"/>
      <c r="H38" s="215" t="s">
        <v>643</v>
      </c>
      <c r="I38" s="216"/>
      <c r="J38" s="217"/>
      <c r="K38" s="59"/>
      <c r="L38" s="82"/>
      <c r="M38" s="213"/>
      <c r="N38" s="106"/>
      <c r="O38" s="209"/>
      <c r="P38" s="86"/>
      <c r="Q38" s="69"/>
      <c r="R38" s="113" t="s">
        <v>687</v>
      </c>
      <c r="S38" s="59"/>
      <c r="T38" s="59"/>
      <c r="U38" s="59"/>
      <c r="V38" s="293">
        <f>INDEX(Data!BM$2:BM$426,Data!$A$1)</f>
        <v>0</v>
      </c>
      <c r="W38" s="107"/>
    </row>
    <row r="39" spans="1:23" ht="12" customHeight="1" thickBot="1" x14ac:dyDescent="0.25">
      <c r="G39" s="136" t="s">
        <v>15</v>
      </c>
      <c r="H39" s="64" t="s">
        <v>644</v>
      </c>
      <c r="I39" s="33" t="e">
        <f>M16+M27</f>
        <v>#DIV/0!</v>
      </c>
      <c r="J39" s="218" t="s">
        <v>40</v>
      </c>
      <c r="K39" s="59"/>
      <c r="L39" s="219" t="s">
        <v>595</v>
      </c>
      <c r="M39" s="220"/>
      <c r="N39" s="221"/>
      <c r="O39" s="222" t="e">
        <f>IF(N34&lt;0,0,MAX(0,$O$30-$N$34))</f>
        <v>#VALUE!</v>
      </c>
      <c r="P39" s="86"/>
      <c r="Q39" s="223"/>
      <c r="R39" s="224" t="s">
        <v>686</v>
      </c>
      <c r="S39" s="225"/>
      <c r="T39" s="225"/>
      <c r="U39" s="225"/>
      <c r="V39" s="225"/>
      <c r="W39" s="187"/>
    </row>
    <row r="40" spans="1:23" ht="12" customHeight="1" thickTop="1" x14ac:dyDescent="0.2">
      <c r="G40" s="83" t="s">
        <v>16</v>
      </c>
      <c r="H40" s="64" t="s">
        <v>665</v>
      </c>
      <c r="I40" s="33">
        <f>M17</f>
        <v>0</v>
      </c>
      <c r="J40" s="226" t="s">
        <v>39</v>
      </c>
      <c r="K40" s="59"/>
      <c r="L40" s="82"/>
      <c r="M40" s="106"/>
      <c r="N40" s="106"/>
      <c r="O40" s="184"/>
      <c r="P40" s="86"/>
      <c r="Q40" s="223"/>
      <c r="R40" s="311">
        <f>INDEX(Data!BN$2:BN$426,Data!$A$1)</f>
        <v>0</v>
      </c>
      <c r="S40" s="311"/>
      <c r="T40" s="311"/>
      <c r="U40" s="311"/>
      <c r="V40" s="311"/>
      <c r="W40" s="311"/>
    </row>
    <row r="41" spans="1:23" ht="12" customHeight="1" thickBot="1" x14ac:dyDescent="0.25">
      <c r="A41" s="152" t="s">
        <v>537</v>
      </c>
      <c r="B41" s="59"/>
      <c r="C41" s="227"/>
      <c r="D41" s="228"/>
      <c r="E41" s="229"/>
      <c r="F41" s="230" t="e">
        <f>IF(F7&lt;&gt;"",ROUND(F44*(ROUND((J47/F46),8)),0),"")</f>
        <v>#VALUE!</v>
      </c>
      <c r="G41" s="83" t="s">
        <v>17</v>
      </c>
      <c r="H41" s="64" t="s">
        <v>666</v>
      </c>
      <c r="I41" s="32">
        <f>M18</f>
        <v>0</v>
      </c>
      <c r="J41" s="226" t="s">
        <v>39</v>
      </c>
      <c r="K41" s="59"/>
      <c r="L41" s="231" t="e">
        <f>IF(AND($I$39&gt;0,$N$34=0,$O$39=$O$30),"(All of the under-levy is eligible for carryover.)","")</f>
        <v>#DIV/0!</v>
      </c>
      <c r="M41" s="87"/>
      <c r="N41" s="232"/>
      <c r="O41" s="233"/>
      <c r="P41" s="86"/>
      <c r="Q41" s="223"/>
    </row>
    <row r="42" spans="1:23" ht="12" customHeight="1" thickTop="1" x14ac:dyDescent="0.2">
      <c r="A42" s="101"/>
      <c r="B42" s="204" t="s">
        <v>538</v>
      </c>
      <c r="C42" s="146"/>
      <c r="D42" s="69"/>
      <c r="E42" s="69"/>
      <c r="F42" s="234" t="s">
        <v>586</v>
      </c>
      <c r="G42" s="235" t="s">
        <v>30</v>
      </c>
      <c r="H42" s="64" t="s">
        <v>633</v>
      </c>
      <c r="I42" s="65" t="s">
        <v>38</v>
      </c>
      <c r="J42" s="66" t="str">
        <f>IF(F7&gt;0,I43+I44+I45+I46,"")</f>
        <v/>
      </c>
      <c r="K42" s="59"/>
      <c r="L42" s="377" t="e">
        <f>IF(AND($O$30&gt;0,$N$34&gt;=$O$30),"None of the under-levy is eligible for carryover into the subsequent year.","")</f>
        <v>#DIV/0!</v>
      </c>
      <c r="M42" s="378"/>
      <c r="N42" s="378"/>
      <c r="O42" s="379"/>
      <c r="P42" s="86"/>
      <c r="Q42" s="223"/>
      <c r="R42" s="312" t="s">
        <v>699</v>
      </c>
      <c r="S42" s="313"/>
      <c r="T42" s="313"/>
      <c r="U42" s="313"/>
      <c r="V42" s="313"/>
      <c r="W42" s="314"/>
    </row>
    <row r="43" spans="1:23" ht="12" customHeight="1" x14ac:dyDescent="0.2">
      <c r="A43" s="236" t="s">
        <v>615</v>
      </c>
      <c r="B43" s="237"/>
      <c r="C43" s="237"/>
      <c r="D43" s="59"/>
      <c r="E43" s="238"/>
      <c r="F43" s="239" t="str">
        <f>IF((AND(F44&lt;&gt;"", F45 &gt; 0, F45 &gt;F44)),"","         Entry Incomplete or Incorrect")</f>
        <v xml:space="preserve">         Entry Incomplete or Incorrect</v>
      </c>
      <c r="G43" s="83" t="s">
        <v>15</v>
      </c>
      <c r="H43" s="64" t="s">
        <v>667</v>
      </c>
      <c r="I43" s="33">
        <f>M21</f>
        <v>0</v>
      </c>
      <c r="J43" s="240" t="str">
        <f>IF(I43="","Entry Required","")</f>
        <v/>
      </c>
      <c r="K43" s="59"/>
      <c r="L43" s="377"/>
      <c r="M43" s="378"/>
      <c r="N43" s="378"/>
      <c r="O43" s="379"/>
      <c r="P43" s="86"/>
      <c r="Q43" s="223"/>
      <c r="R43" s="315"/>
      <c r="S43" s="316"/>
      <c r="T43" s="316"/>
      <c r="U43" s="316"/>
      <c r="V43" s="316"/>
      <c r="W43" s="317"/>
    </row>
    <row r="44" spans="1:23" s="80" customFormat="1" ht="12" customHeight="1" x14ac:dyDescent="0.2">
      <c r="A44" s="193" t="s">
        <v>616</v>
      </c>
      <c r="B44" s="69"/>
      <c r="C44" s="146"/>
      <c r="D44" s="241" t="s">
        <v>33</v>
      </c>
      <c r="E44" s="77" t="s">
        <v>7</v>
      </c>
      <c r="F44" s="31">
        <f>INDEX(Data!AN2:AN426,Data!A1)</f>
        <v>0</v>
      </c>
      <c r="G44" s="83" t="s">
        <v>16</v>
      </c>
      <c r="H44" s="242" t="s">
        <v>668</v>
      </c>
      <c r="I44" s="33">
        <f>M22</f>
        <v>0</v>
      </c>
      <c r="J44" s="226" t="s">
        <v>39</v>
      </c>
      <c r="K44" s="69"/>
      <c r="L44" s="243"/>
      <c r="M44" s="223"/>
      <c r="N44" s="244"/>
      <c r="O44" s="184"/>
      <c r="P44" s="128"/>
      <c r="Q44" s="62"/>
      <c r="R44" s="315"/>
      <c r="S44" s="316"/>
      <c r="T44" s="316"/>
      <c r="U44" s="316"/>
      <c r="V44" s="316"/>
      <c r="W44" s="317"/>
    </row>
    <row r="45" spans="1:23" s="80" customFormat="1" ht="12" customHeight="1" thickBot="1" x14ac:dyDescent="0.25">
      <c r="A45" s="193" t="s">
        <v>617</v>
      </c>
      <c r="B45" s="69"/>
      <c r="C45" s="146"/>
      <c r="D45" s="69"/>
      <c r="E45" s="77" t="s">
        <v>7</v>
      </c>
      <c r="F45" s="31">
        <f>INDEX(Data!AO2:AO426,Data!A1)</f>
        <v>0</v>
      </c>
      <c r="G45" s="83" t="s">
        <v>17</v>
      </c>
      <c r="H45" s="64" t="s">
        <v>669</v>
      </c>
      <c r="I45" s="33">
        <f>M20</f>
        <v>0</v>
      </c>
      <c r="J45" s="226" t="s">
        <v>39</v>
      </c>
      <c r="K45" s="69"/>
      <c r="L45" s="362" t="e">
        <f>IF(N34=0,"",(IF(AND($O$30&gt;0,$N$34&gt;0),"(Non-recurring exemptions reduce the amount of underlevy that is eligible to be carried over into the subsequent year.)","")))</f>
        <v>#VALUE!</v>
      </c>
      <c r="M45" s="363"/>
      <c r="N45" s="363"/>
      <c r="O45" s="364"/>
      <c r="P45" s="128"/>
      <c r="Q45" s="62"/>
      <c r="R45" s="318"/>
      <c r="S45" s="319"/>
      <c r="T45" s="319"/>
      <c r="U45" s="319"/>
      <c r="V45" s="319"/>
      <c r="W45" s="320"/>
    </row>
    <row r="46" spans="1:23" s="80" customFormat="1" ht="12" customHeight="1" thickTop="1" x14ac:dyDescent="0.2">
      <c r="A46" s="193" t="s">
        <v>618</v>
      </c>
      <c r="B46" s="69"/>
      <c r="C46" s="146"/>
      <c r="D46" s="69"/>
      <c r="E46" s="77" t="s">
        <v>3</v>
      </c>
      <c r="F46" s="194" t="str">
        <f>IF((AND(F44&lt;&gt;"", F45&lt;&gt;"",F45&gt;F44)), F44+F45,"")</f>
        <v/>
      </c>
      <c r="G46" s="83" t="s">
        <v>18</v>
      </c>
      <c r="H46" s="64" t="s">
        <v>35</v>
      </c>
      <c r="I46" s="32">
        <f>M23</f>
        <v>0</v>
      </c>
      <c r="J46" s="226" t="s">
        <v>39</v>
      </c>
      <c r="K46" s="69"/>
      <c r="L46" s="362"/>
      <c r="M46" s="363"/>
      <c r="N46" s="363"/>
      <c r="O46" s="364"/>
      <c r="P46" s="128"/>
      <c r="Q46" s="62"/>
      <c r="R46" s="245"/>
      <c r="S46" s="245"/>
      <c r="T46" s="245"/>
      <c r="U46" s="245"/>
      <c r="V46" s="245"/>
      <c r="W46" s="245"/>
    </row>
    <row r="47" spans="1:23" s="80" customFormat="1" ht="12" customHeight="1" x14ac:dyDescent="0.2">
      <c r="A47" s="246" t="s">
        <v>653</v>
      </c>
      <c r="B47" s="59"/>
      <c r="C47" s="101"/>
      <c r="D47" s="59"/>
      <c r="E47" s="69"/>
      <c r="F47" s="102"/>
      <c r="G47" s="235" t="s">
        <v>535</v>
      </c>
      <c r="H47" s="64" t="s">
        <v>534</v>
      </c>
      <c r="I47" s="127"/>
      <c r="J47" s="66" t="str">
        <f>IF(F7&gt;0,J37+J42,"")</f>
        <v/>
      </c>
      <c r="K47" s="69"/>
      <c r="L47" s="362"/>
      <c r="M47" s="363"/>
      <c r="N47" s="363"/>
      <c r="O47" s="364"/>
      <c r="P47" s="128"/>
      <c r="Q47" s="247"/>
      <c r="R47" s="223"/>
      <c r="S47" s="223"/>
      <c r="T47" s="223"/>
      <c r="U47" s="223"/>
      <c r="V47" s="223"/>
      <c r="W47" s="223"/>
    </row>
    <row r="48" spans="1:23" s="80" customFormat="1" ht="13.5" customHeight="1" x14ac:dyDescent="0.2">
      <c r="A48" s="146"/>
      <c r="B48" s="69"/>
      <c r="C48" s="69"/>
      <c r="D48" s="69"/>
      <c r="E48" s="69"/>
      <c r="F48" s="248"/>
      <c r="G48" s="235" t="s">
        <v>31</v>
      </c>
      <c r="H48" s="249" t="s">
        <v>536</v>
      </c>
      <c r="I48" s="250" t="s">
        <v>39</v>
      </c>
      <c r="J48" s="260" t="e">
        <f>F41</f>
        <v>#VALUE!</v>
      </c>
      <c r="K48" s="69"/>
      <c r="L48" s="362"/>
      <c r="M48" s="363"/>
      <c r="N48" s="363"/>
      <c r="O48" s="364"/>
      <c r="P48" s="128"/>
      <c r="Q48" s="128"/>
      <c r="R48" s="128"/>
      <c r="S48" s="128"/>
      <c r="T48" s="128"/>
    </row>
    <row r="49" spans="1:24" ht="12" customHeight="1" thickBot="1" x14ac:dyDescent="0.25">
      <c r="A49" s="101"/>
      <c r="B49" s="59"/>
      <c r="C49" s="59"/>
      <c r="D49" s="59"/>
      <c r="E49" s="69"/>
      <c r="F49" s="102"/>
      <c r="G49" s="251" t="s">
        <v>32</v>
      </c>
      <c r="H49" s="252" t="s">
        <v>632</v>
      </c>
      <c r="I49" s="253"/>
      <c r="J49" s="254" t="e">
        <f>IF((F7&gt;0)*AND(F41 &lt;&gt;""),I39-J48,"")</f>
        <v>#VALUE!</v>
      </c>
      <c r="K49" s="59"/>
      <c r="L49" s="243"/>
      <c r="M49" s="223"/>
      <c r="N49" s="244"/>
      <c r="O49" s="184"/>
      <c r="P49" s="86"/>
      <c r="Q49" s="86"/>
      <c r="R49" s="86"/>
      <c r="S49" s="86"/>
      <c r="T49" s="86"/>
      <c r="U49" s="86"/>
      <c r="V49" s="86"/>
      <c r="W49" s="86"/>
      <c r="X49" s="86"/>
    </row>
    <row r="50" spans="1:24" ht="12.75" customHeight="1" thickBot="1" x14ac:dyDescent="0.25">
      <c r="A50" s="101"/>
      <c r="B50" s="59"/>
      <c r="C50" s="59"/>
      <c r="D50" s="59"/>
      <c r="E50" s="59"/>
      <c r="F50" s="102"/>
      <c r="G50" s="255"/>
      <c r="H50" s="383" t="s">
        <v>717</v>
      </c>
      <c r="I50" s="384"/>
      <c r="J50" s="256"/>
      <c r="K50" s="59"/>
      <c r="L50" s="243"/>
      <c r="M50" s="223"/>
      <c r="N50" s="244"/>
      <c r="O50" s="184"/>
      <c r="P50" s="86"/>
      <c r="Q50" s="86"/>
      <c r="R50" s="86"/>
      <c r="S50" s="86"/>
      <c r="T50" s="86"/>
      <c r="U50" s="86"/>
      <c r="V50" s="86"/>
      <c r="W50" s="86"/>
      <c r="X50" s="86"/>
    </row>
    <row r="51" spans="1:24" ht="12.75" customHeight="1" x14ac:dyDescent="0.2">
      <c r="A51" s="257"/>
      <c r="B51" s="258"/>
      <c r="C51" s="69"/>
      <c r="D51" s="69"/>
      <c r="E51" s="69"/>
      <c r="F51" s="248"/>
      <c r="G51" s="259" t="s">
        <v>34</v>
      </c>
      <c r="H51" s="200" t="s">
        <v>645</v>
      </c>
      <c r="I51" s="127"/>
      <c r="J51" s="260" t="e">
        <f>IF((F7&gt;0)*AND(F41&lt;&gt;""),I40+I41+J42+J49,"")</f>
        <v>#VALUE!</v>
      </c>
      <c r="K51" s="59"/>
      <c r="L51" s="243"/>
      <c r="M51" s="223"/>
      <c r="N51" s="117"/>
      <c r="O51" s="184"/>
      <c r="P51" s="86"/>
      <c r="Q51" s="86"/>
      <c r="R51" s="86"/>
      <c r="S51" s="86"/>
      <c r="T51" s="86"/>
    </row>
    <row r="52" spans="1:24" ht="11.25" customHeight="1" thickBot="1" x14ac:dyDescent="0.25">
      <c r="A52" s="261"/>
      <c r="B52" s="262" t="s">
        <v>510</v>
      </c>
      <c r="C52" s="263" t="s">
        <v>511</v>
      </c>
      <c r="D52" s="264" t="s">
        <v>587</v>
      </c>
      <c r="E52" s="264"/>
      <c r="F52" s="265" t="s">
        <v>588</v>
      </c>
      <c r="G52" s="266"/>
      <c r="H52" s="267" t="s">
        <v>583</v>
      </c>
      <c r="I52" s="268" t="s">
        <v>60</v>
      </c>
      <c r="J52" s="269" t="e">
        <f>IF(F45&lt;&gt;"",(J51/F45),"")</f>
        <v>#VALUE!</v>
      </c>
      <c r="K52" s="59"/>
      <c r="L52" s="270"/>
      <c r="M52" s="271"/>
      <c r="N52" s="271"/>
      <c r="O52" s="272"/>
      <c r="P52" s="86"/>
      <c r="Q52" s="86"/>
      <c r="R52" s="86"/>
      <c r="S52" s="86"/>
      <c r="T52" s="86"/>
    </row>
    <row r="53" spans="1:24" s="276" customFormat="1" ht="24.75" customHeight="1" thickBot="1" x14ac:dyDescent="0.25">
      <c r="A53" s="350" t="s">
        <v>539</v>
      </c>
      <c r="B53" s="351"/>
      <c r="C53" s="351"/>
      <c r="D53" s="351"/>
      <c r="E53" s="351"/>
      <c r="F53" s="351"/>
      <c r="G53" s="351"/>
      <c r="H53" s="351"/>
      <c r="I53" s="351"/>
      <c r="J53" s="352"/>
      <c r="K53" s="273"/>
      <c r="L53" s="380" t="s">
        <v>712</v>
      </c>
      <c r="M53" s="380"/>
      <c r="N53" s="274"/>
      <c r="O53" s="275"/>
      <c r="P53" s="275"/>
      <c r="Q53" s="275"/>
      <c r="R53" s="275"/>
      <c r="S53" s="275"/>
      <c r="T53" s="275"/>
    </row>
    <row r="54" spans="1:24" ht="13.5" customHeight="1" x14ac:dyDescent="0.2">
      <c r="B54" s="59"/>
      <c r="J54" s="278"/>
      <c r="K54" s="59"/>
    </row>
    <row r="55" spans="1:24" x14ac:dyDescent="0.2">
      <c r="K55" s="59"/>
    </row>
    <row r="57" spans="1:24" x14ac:dyDescent="0.2">
      <c r="J57" s="279"/>
    </row>
    <row r="58" spans="1:24" x14ac:dyDescent="0.2">
      <c r="J58" s="280"/>
      <c r="L58" s="281"/>
    </row>
    <row r="60" spans="1:24" x14ac:dyDescent="0.2">
      <c r="H60" s="282"/>
      <c r="I60" s="283"/>
      <c r="J60" s="284"/>
    </row>
    <row r="61" spans="1:24" x14ac:dyDescent="0.2">
      <c r="J61" s="279"/>
      <c r="K61" s="285"/>
    </row>
    <row r="62" spans="1:24" x14ac:dyDescent="0.2">
      <c r="J62" s="280"/>
    </row>
  </sheetData>
  <sheetProtection password="CC33" sheet="1" objects="1" scenarios="1" formatCells="0" selectLockedCells="1"/>
  <mergeCells count="26">
    <mergeCell ref="A3:F3"/>
    <mergeCell ref="B1:C1"/>
    <mergeCell ref="A2:F2"/>
    <mergeCell ref="A53:J53"/>
    <mergeCell ref="L6:O6"/>
    <mergeCell ref="L28:O28"/>
    <mergeCell ref="H1:J1"/>
    <mergeCell ref="L45:O48"/>
    <mergeCell ref="A14:F16"/>
    <mergeCell ref="A17:F17"/>
    <mergeCell ref="A18:F18"/>
    <mergeCell ref="H34:J34"/>
    <mergeCell ref="L42:O43"/>
    <mergeCell ref="L53:M53"/>
    <mergeCell ref="I36:J36"/>
    <mergeCell ref="H50:I50"/>
    <mergeCell ref="Q3:W3"/>
    <mergeCell ref="Q4:W7"/>
    <mergeCell ref="Q11:W11"/>
    <mergeCell ref="Q12:W12"/>
    <mergeCell ref="Q13:W13"/>
    <mergeCell ref="L8:O14"/>
    <mergeCell ref="R25:W25"/>
    <mergeCell ref="R35:W35"/>
    <mergeCell ref="R40:W40"/>
    <mergeCell ref="R42:W45"/>
  </mergeCells>
  <phoneticPr fontId="28" type="noConversion"/>
  <pageMargins left="0.25" right="0.25" top="0.32" bottom="0.2" header="0.17" footer="0.16"/>
  <pageSetup scale="88" fitToHeight="2" orientation="landscape" r:id="rId1"/>
  <headerFooter alignWithMargins="0"/>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33" r:id="rId4" name="Drop Down 85">
              <controlPr locked="0" defaultSize="0" autoFill="0" autoLine="0" autoPict="0">
                <anchor moveWithCells="1">
                  <from>
                    <xdr:col>1</xdr:col>
                    <xdr:colOff>352425</xdr:colOff>
                    <xdr:row>0</xdr:row>
                    <xdr:rowOff>0</xdr:rowOff>
                  </from>
                  <to>
                    <xdr:col>3</xdr:col>
                    <xdr:colOff>571500</xdr:colOff>
                    <xdr:row>1</xdr:row>
                    <xdr:rowOff>19050</xdr:rowOff>
                  </to>
                </anchor>
              </controlPr>
            </control>
          </mc:Choice>
        </mc:AlternateContent>
        <mc:AlternateContent xmlns:mc="http://schemas.openxmlformats.org/markup-compatibility/2006">
          <mc:Choice Requires="x14">
            <control shapeId="2134" r:id="rId5" name="Drop Down 86">
              <controlPr locked="0" defaultSize="0" autoFill="0" autoLine="0" autoPict="0">
                <anchor moveWithCells="1">
                  <from>
                    <xdr:col>3</xdr:col>
                    <xdr:colOff>581025</xdr:colOff>
                    <xdr:row>0</xdr:row>
                    <xdr:rowOff>9525</xdr:rowOff>
                  </from>
                  <to>
                    <xdr:col>5</xdr:col>
                    <xdr:colOff>38100</xdr:colOff>
                    <xdr:row>1</xdr:row>
                    <xdr:rowOff>9525</xdr:rowOff>
                  </to>
                </anchor>
              </controlPr>
            </control>
          </mc:Choice>
        </mc:AlternateContent>
        <mc:AlternateContent xmlns:mc="http://schemas.openxmlformats.org/markup-compatibility/2006">
          <mc:Choice Requires="x14">
            <control shapeId="2155" r:id="rId6" name="Drop Down 107">
              <controlPr locked="0" defaultSize="0" autoFill="0" autoLine="0" autoPict="0">
                <anchor moveWithCells="1">
                  <from>
                    <xdr:col>11</xdr:col>
                    <xdr:colOff>190500</xdr:colOff>
                    <xdr:row>2</xdr:row>
                    <xdr:rowOff>0</xdr:rowOff>
                  </from>
                  <to>
                    <xdr:col>12</xdr:col>
                    <xdr:colOff>819150</xdr:colOff>
                    <xdr:row>3</xdr:row>
                    <xdr:rowOff>38100</xdr:rowOff>
                  </to>
                </anchor>
              </controlPr>
            </control>
          </mc:Choice>
        </mc:AlternateContent>
        <mc:AlternateContent xmlns:mc="http://schemas.openxmlformats.org/markup-compatibility/2006">
          <mc:Choice Requires="x14">
            <control shapeId="2156" r:id="rId7" name="Drop Down 108">
              <controlPr locked="0" defaultSize="0" autoFill="0" autoLine="0" autoPict="0">
                <anchor moveWithCells="1">
                  <from>
                    <xdr:col>12</xdr:col>
                    <xdr:colOff>895350</xdr:colOff>
                    <xdr:row>1</xdr:row>
                    <xdr:rowOff>161925</xdr:rowOff>
                  </from>
                  <to>
                    <xdr:col>13</xdr:col>
                    <xdr:colOff>504825</xdr:colOff>
                    <xdr:row>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430"/>
  <sheetViews>
    <sheetView zoomScaleNormal="100" workbookViewId="0">
      <pane xSplit="3" ySplit="2" topLeftCell="D3" activePane="bottomRight" state="frozenSplit"/>
      <selection pane="topRight" activeCell="D1" sqref="D1"/>
      <selection pane="bottomLeft" activeCell="A2" sqref="A2"/>
      <selection pane="bottomRight" sqref="A1:XFD1048576"/>
    </sheetView>
  </sheetViews>
  <sheetFormatPr defaultColWidth="15.28515625" defaultRowHeight="9" x14ac:dyDescent="0.15"/>
  <cols>
    <col min="1" max="1" width="5" style="49" bestFit="1" customWidth="1"/>
    <col min="2" max="2" width="21.5703125" style="49" bestFit="1" customWidth="1"/>
    <col min="3" max="4" width="10" style="51" bestFit="1" customWidth="1"/>
    <col min="5" max="5" width="12.7109375" style="51" bestFit="1" customWidth="1"/>
    <col min="6" max="6" width="14" style="51" bestFit="1" customWidth="1"/>
    <col min="7" max="7" width="10" style="51" bestFit="1" customWidth="1"/>
    <col min="8" max="8" width="9.42578125" style="51" bestFit="1" customWidth="1"/>
    <col min="9" max="9" width="9.140625" style="51" bestFit="1" customWidth="1"/>
    <col min="10" max="10" width="8.140625" style="51" bestFit="1" customWidth="1"/>
    <col min="11" max="11" width="18.28515625" style="51" bestFit="1" customWidth="1"/>
    <col min="12" max="12" width="9.140625" style="52" bestFit="1" customWidth="1"/>
    <col min="13" max="13" width="6.5703125" style="51" bestFit="1" customWidth="1"/>
    <col min="14" max="14" width="8" style="51" bestFit="1" customWidth="1"/>
    <col min="15" max="16" width="6" style="51" bestFit="1" customWidth="1"/>
    <col min="17" max="17" width="6.5703125" style="51" bestFit="1" customWidth="1"/>
    <col min="18" max="18" width="8" style="51" bestFit="1" customWidth="1"/>
    <col min="19" max="20" width="6" style="51" bestFit="1" customWidth="1"/>
    <col min="21" max="21" width="6.5703125" style="51" bestFit="1" customWidth="1"/>
    <col min="22" max="22" width="8" style="51" bestFit="1" customWidth="1"/>
    <col min="23" max="24" width="6" style="51" bestFit="1" customWidth="1"/>
    <col min="25" max="25" width="6.5703125" style="51" bestFit="1" customWidth="1"/>
    <col min="26" max="26" width="8" style="51" bestFit="1" customWidth="1"/>
    <col min="27" max="28" width="6" style="51" bestFit="1" customWidth="1"/>
    <col min="29" max="29" width="9" style="52" bestFit="1" customWidth="1"/>
    <col min="30" max="31" width="8" style="51" bestFit="1" customWidth="1"/>
    <col min="32" max="33" width="10" style="51" bestFit="1" customWidth="1"/>
    <col min="34" max="34" width="8" style="51" bestFit="1" customWidth="1"/>
    <col min="35" max="35" width="9.42578125" style="53" bestFit="1" customWidth="1"/>
    <col min="36" max="37" width="8" style="51" bestFit="1" customWidth="1"/>
    <col min="38" max="38" width="6.5703125" style="51" bestFit="1" customWidth="1"/>
    <col min="39" max="39" width="15.5703125" style="51" bestFit="1" customWidth="1"/>
    <col min="40" max="40" width="10" style="51" bestFit="1" customWidth="1"/>
    <col min="41" max="42" width="12" style="51" bestFit="1" customWidth="1"/>
    <col min="43" max="43" width="61.140625" style="51" bestFit="1" customWidth="1"/>
    <col min="44" max="44" width="10" style="51" bestFit="1" customWidth="1"/>
    <col min="45" max="46" width="9.7109375" style="51" bestFit="1" customWidth="1"/>
    <col min="47" max="47" width="9.140625" style="51" bestFit="1" customWidth="1"/>
    <col min="48" max="48" width="10.140625" style="51" bestFit="1" customWidth="1"/>
    <col min="49" max="49" width="9.42578125" style="51" bestFit="1" customWidth="1"/>
    <col min="50" max="50" width="10.5703125" style="51" bestFit="1" customWidth="1"/>
    <col min="51" max="51" width="9.42578125" style="51" bestFit="1" customWidth="1"/>
    <col min="52" max="52" width="10" style="51" bestFit="1" customWidth="1"/>
    <col min="53" max="53" width="8.5703125" style="51" bestFit="1" customWidth="1"/>
    <col min="54" max="54" width="6.85546875" style="51" bestFit="1" customWidth="1"/>
    <col min="55" max="55" width="11" style="52" bestFit="1" customWidth="1"/>
    <col min="56" max="56" width="13.42578125" style="49" bestFit="1" customWidth="1"/>
    <col min="57" max="57" width="15.28515625" style="49" bestFit="1" customWidth="1"/>
    <col min="58" max="58" width="16.5703125" style="49" bestFit="1" customWidth="1"/>
    <col min="59" max="59" width="8.28515625" style="49" bestFit="1" customWidth="1"/>
    <col min="60" max="60" width="15.85546875" style="49" bestFit="1" customWidth="1"/>
    <col min="61" max="61" width="8" style="49" bestFit="1" customWidth="1"/>
    <col min="62" max="62" width="7.42578125" style="49" bestFit="1" customWidth="1"/>
    <col min="63" max="63" width="11.85546875" style="49" bestFit="1" customWidth="1"/>
    <col min="64" max="64" width="8.28515625" style="49" bestFit="1" customWidth="1"/>
    <col min="65" max="65" width="15.85546875" style="49" bestFit="1" customWidth="1"/>
    <col min="66" max="66" width="68.28515625" style="49" bestFit="1" customWidth="1"/>
    <col min="67" max="67" width="4.7109375" style="49" bestFit="1" customWidth="1"/>
    <col min="68" max="68" width="14.140625" style="49" bestFit="1" customWidth="1"/>
    <col min="69" max="69" width="15.140625" style="49" bestFit="1" customWidth="1"/>
    <col min="70" max="70" width="15.5703125" style="49" bestFit="1" customWidth="1"/>
    <col min="71" max="16384" width="15.28515625" style="49"/>
  </cols>
  <sheetData>
    <row r="1" spans="1:70" s="46" customFormat="1" x14ac:dyDescent="0.15">
      <c r="A1" s="37">
        <v>1</v>
      </c>
      <c r="B1" s="38" t="s">
        <v>62</v>
      </c>
      <c r="C1" s="39" t="s">
        <v>63</v>
      </c>
      <c r="D1" s="40" t="s">
        <v>551</v>
      </c>
      <c r="E1" s="40" t="s">
        <v>552</v>
      </c>
      <c r="F1" s="40" t="s">
        <v>553</v>
      </c>
      <c r="G1" s="40" t="s">
        <v>64</v>
      </c>
      <c r="H1" s="40" t="s">
        <v>554</v>
      </c>
      <c r="I1" s="40" t="s">
        <v>65</v>
      </c>
      <c r="J1" s="40" t="s">
        <v>555</v>
      </c>
      <c r="K1" s="39" t="s">
        <v>648</v>
      </c>
      <c r="L1" s="41" t="s">
        <v>556</v>
      </c>
      <c r="M1" s="40" t="s">
        <v>557</v>
      </c>
      <c r="N1" s="40" t="s">
        <v>558</v>
      </c>
      <c r="O1" s="40" t="s">
        <v>559</v>
      </c>
      <c r="P1" s="40" t="s">
        <v>560</v>
      </c>
      <c r="Q1" s="40" t="s">
        <v>589</v>
      </c>
      <c r="R1" s="40" t="s">
        <v>590</v>
      </c>
      <c r="S1" s="40" t="s">
        <v>591</v>
      </c>
      <c r="T1" s="40" t="s">
        <v>592</v>
      </c>
      <c r="U1" s="40" t="s">
        <v>597</v>
      </c>
      <c r="V1" s="40" t="s">
        <v>598</v>
      </c>
      <c r="W1" s="40" t="s">
        <v>599</v>
      </c>
      <c r="X1" s="40" t="s">
        <v>600</v>
      </c>
      <c r="Y1" s="40" t="s">
        <v>634</v>
      </c>
      <c r="Z1" s="40" t="s">
        <v>635</v>
      </c>
      <c r="AA1" s="40" t="s">
        <v>636</v>
      </c>
      <c r="AB1" s="40" t="s">
        <v>637</v>
      </c>
      <c r="AC1" s="41" t="s">
        <v>561</v>
      </c>
      <c r="AD1" s="40" t="s">
        <v>562</v>
      </c>
      <c r="AE1" s="40" t="s">
        <v>563</v>
      </c>
      <c r="AF1" s="40" t="s">
        <v>550</v>
      </c>
      <c r="AG1" s="40" t="s">
        <v>564</v>
      </c>
      <c r="AH1" s="40" t="s">
        <v>565</v>
      </c>
      <c r="AI1" s="42" t="s">
        <v>82</v>
      </c>
      <c r="AJ1" s="40" t="s">
        <v>566</v>
      </c>
      <c r="AK1" s="40" t="s">
        <v>567</v>
      </c>
      <c r="AL1" s="40" t="s">
        <v>568</v>
      </c>
      <c r="AM1" s="43" t="s">
        <v>649</v>
      </c>
      <c r="AN1" s="40" t="s">
        <v>569</v>
      </c>
      <c r="AO1" s="40" t="s">
        <v>570</v>
      </c>
      <c r="AP1" s="40" t="s">
        <v>571</v>
      </c>
      <c r="AQ1" s="40" t="s">
        <v>541</v>
      </c>
      <c r="AR1" s="40" t="s">
        <v>572</v>
      </c>
      <c r="AS1" s="40" t="s">
        <v>573</v>
      </c>
      <c r="AT1" s="40" t="s">
        <v>574</v>
      </c>
      <c r="AU1" s="40" t="s">
        <v>575</v>
      </c>
      <c r="AV1" s="40" t="s">
        <v>576</v>
      </c>
      <c r="AW1" s="40" t="s">
        <v>577</v>
      </c>
      <c r="AX1" s="40" t="s">
        <v>578</v>
      </c>
      <c r="AY1" s="40" t="s">
        <v>579</v>
      </c>
      <c r="AZ1" s="40" t="s">
        <v>580</v>
      </c>
      <c r="BA1" s="40" t="s">
        <v>582</v>
      </c>
      <c r="BB1" s="40" t="s">
        <v>581</v>
      </c>
      <c r="BC1" s="40" t="s">
        <v>584</v>
      </c>
      <c r="BD1" s="43" t="s">
        <v>650</v>
      </c>
      <c r="BE1" s="43" t="s">
        <v>651</v>
      </c>
      <c r="BF1" s="43" t="s">
        <v>652</v>
      </c>
      <c r="BG1" s="44" t="s">
        <v>688</v>
      </c>
      <c r="BH1" s="44" t="s">
        <v>689</v>
      </c>
      <c r="BI1" s="44" t="s">
        <v>690</v>
      </c>
      <c r="BJ1" s="44" t="s">
        <v>691</v>
      </c>
      <c r="BK1" s="44" t="s">
        <v>692</v>
      </c>
      <c r="BL1" s="43" t="s">
        <v>693</v>
      </c>
      <c r="BM1" s="43" t="s">
        <v>694</v>
      </c>
      <c r="BN1" s="45" t="s">
        <v>695</v>
      </c>
      <c r="BO1" s="43" t="s">
        <v>700</v>
      </c>
      <c r="BP1" s="43" t="s">
        <v>703</v>
      </c>
      <c r="BQ1" s="43" t="s">
        <v>704</v>
      </c>
      <c r="BR1" s="43" t="s">
        <v>705</v>
      </c>
    </row>
    <row r="2" spans="1:70" s="48" customFormat="1" x14ac:dyDescent="0.15">
      <c r="A2" s="47" t="s">
        <v>507</v>
      </c>
      <c r="B2" s="47" t="s">
        <v>508</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row>
    <row r="3" spans="1:70" x14ac:dyDescent="0.15">
      <c r="A3" s="43">
        <v>7</v>
      </c>
      <c r="B3" s="43" t="s">
        <v>83</v>
      </c>
      <c r="C3" s="43">
        <v>6691014</v>
      </c>
      <c r="D3" s="43">
        <v>5106993</v>
      </c>
      <c r="E3" s="43">
        <v>11470</v>
      </c>
      <c r="F3" s="43">
        <v>41620</v>
      </c>
      <c r="G3" s="43">
        <v>1549844</v>
      </c>
      <c r="H3" s="43">
        <v>0</v>
      </c>
      <c r="I3" s="43">
        <v>0</v>
      </c>
      <c r="J3" s="43">
        <v>9631</v>
      </c>
      <c r="K3" s="43">
        <v>0</v>
      </c>
      <c r="L3" s="43">
        <v>9282</v>
      </c>
      <c r="M3" s="43">
        <v>27</v>
      </c>
      <c r="N3" s="43">
        <v>11</v>
      </c>
      <c r="O3" s="43">
        <v>685</v>
      </c>
      <c r="P3" s="43">
        <v>696</v>
      </c>
      <c r="Q3" s="43">
        <v>31</v>
      </c>
      <c r="R3" s="43">
        <v>12</v>
      </c>
      <c r="S3" s="43">
        <v>663</v>
      </c>
      <c r="T3" s="43">
        <v>675</v>
      </c>
      <c r="U3" s="43">
        <v>34</v>
      </c>
      <c r="V3" s="43">
        <v>14</v>
      </c>
      <c r="W3" s="43">
        <v>673</v>
      </c>
      <c r="X3" s="43">
        <v>687</v>
      </c>
      <c r="Y3" s="43">
        <v>30</v>
      </c>
      <c r="Z3" s="43">
        <v>12</v>
      </c>
      <c r="AA3" s="43">
        <v>677</v>
      </c>
      <c r="AB3" s="43">
        <v>689</v>
      </c>
      <c r="AC3" s="43">
        <v>0</v>
      </c>
      <c r="AD3" s="43">
        <v>0</v>
      </c>
      <c r="AE3" s="43">
        <v>0</v>
      </c>
      <c r="AF3" s="43">
        <v>5383663</v>
      </c>
      <c r="AG3" s="43">
        <v>5337015</v>
      </c>
      <c r="AH3" s="43">
        <v>46648</v>
      </c>
      <c r="AI3" s="43">
        <v>0</v>
      </c>
      <c r="AJ3" s="43">
        <v>45811</v>
      </c>
      <c r="AK3" s="43">
        <v>0</v>
      </c>
      <c r="AL3" s="43">
        <v>0</v>
      </c>
      <c r="AM3" s="43">
        <v>0</v>
      </c>
      <c r="AN3" s="43">
        <v>1180200</v>
      </c>
      <c r="AO3" s="43">
        <v>169140821</v>
      </c>
      <c r="AP3" s="43">
        <v>170321021</v>
      </c>
      <c r="AQ3" s="43" t="s">
        <v>716</v>
      </c>
      <c r="AR3" s="43">
        <v>1379354</v>
      </c>
      <c r="AS3" s="43">
        <v>0</v>
      </c>
      <c r="AT3" s="43">
        <v>417038</v>
      </c>
      <c r="AU3" s="43">
        <v>0</v>
      </c>
      <c r="AV3" s="43">
        <v>0</v>
      </c>
      <c r="AW3" s="43">
        <v>0</v>
      </c>
      <c r="AX3" s="43">
        <v>0</v>
      </c>
      <c r="AY3" s="43">
        <v>0</v>
      </c>
      <c r="AZ3" s="43">
        <v>19511</v>
      </c>
      <c r="BA3" s="43">
        <v>19220</v>
      </c>
      <c r="BB3" s="43">
        <v>0</v>
      </c>
      <c r="BC3" s="43">
        <v>0</v>
      </c>
      <c r="BD3" s="43">
        <v>0</v>
      </c>
      <c r="BE3" s="43">
        <v>0</v>
      </c>
      <c r="BF3" s="43">
        <v>0</v>
      </c>
      <c r="BG3" s="43">
        <v>0</v>
      </c>
      <c r="BH3" s="43">
        <v>0</v>
      </c>
      <c r="BI3" s="43">
        <v>0</v>
      </c>
      <c r="BJ3" s="43">
        <v>0</v>
      </c>
      <c r="BK3" s="43">
        <v>0</v>
      </c>
      <c r="BL3" s="43">
        <v>0</v>
      </c>
      <c r="BM3" s="43">
        <v>0</v>
      </c>
      <c r="BN3" s="43" t="s">
        <v>711</v>
      </c>
      <c r="BO3" s="43">
        <v>1</v>
      </c>
      <c r="BP3" s="43">
        <v>0</v>
      </c>
      <c r="BQ3" s="43">
        <v>0</v>
      </c>
      <c r="BR3" s="43">
        <v>0</v>
      </c>
    </row>
    <row r="4" spans="1:70" s="50" customFormat="1" x14ac:dyDescent="0.15">
      <c r="A4" s="43">
        <v>14</v>
      </c>
      <c r="B4" s="43" t="s">
        <v>84</v>
      </c>
      <c r="C4" s="43">
        <v>15435419</v>
      </c>
      <c r="D4" s="43">
        <v>4884282</v>
      </c>
      <c r="E4" s="43">
        <v>20179</v>
      </c>
      <c r="F4" s="43">
        <v>101220</v>
      </c>
      <c r="G4" s="43">
        <v>10839097</v>
      </c>
      <c r="H4" s="43">
        <v>63075</v>
      </c>
      <c r="I4" s="43">
        <v>0</v>
      </c>
      <c r="J4" s="43">
        <v>0</v>
      </c>
      <c r="K4" s="43">
        <v>0</v>
      </c>
      <c r="L4" s="43">
        <v>472434</v>
      </c>
      <c r="M4" s="43">
        <v>61</v>
      </c>
      <c r="N4" s="43">
        <v>24</v>
      </c>
      <c r="O4" s="43">
        <v>1675</v>
      </c>
      <c r="P4" s="43">
        <v>1699</v>
      </c>
      <c r="Q4" s="43">
        <v>58</v>
      </c>
      <c r="R4" s="43">
        <v>23</v>
      </c>
      <c r="S4" s="43">
        <v>1643</v>
      </c>
      <c r="T4" s="43">
        <v>1666</v>
      </c>
      <c r="U4" s="43">
        <v>53</v>
      </c>
      <c r="V4" s="43">
        <v>21</v>
      </c>
      <c r="W4" s="43">
        <v>1630</v>
      </c>
      <c r="X4" s="43">
        <v>1651</v>
      </c>
      <c r="Y4" s="43">
        <v>51</v>
      </c>
      <c r="Z4" s="43">
        <v>20</v>
      </c>
      <c r="AA4" s="43">
        <v>1584</v>
      </c>
      <c r="AB4" s="43">
        <v>1604</v>
      </c>
      <c r="AC4" s="43">
        <v>0</v>
      </c>
      <c r="AD4" s="43">
        <v>0</v>
      </c>
      <c r="AE4" s="43">
        <v>175000</v>
      </c>
      <c r="AF4" s="43">
        <v>4588874</v>
      </c>
      <c r="AG4" s="43">
        <v>4478838</v>
      </c>
      <c r="AH4" s="43">
        <v>110036</v>
      </c>
      <c r="AI4" s="43">
        <v>0</v>
      </c>
      <c r="AJ4" s="43">
        <v>14128</v>
      </c>
      <c r="AK4" s="43">
        <v>0</v>
      </c>
      <c r="AL4" s="43">
        <v>0</v>
      </c>
      <c r="AM4" s="43">
        <v>0</v>
      </c>
      <c r="AN4" s="43">
        <v>2120800</v>
      </c>
      <c r="AO4" s="43">
        <v>1281756250</v>
      </c>
      <c r="AP4" s="43">
        <v>1283877050</v>
      </c>
      <c r="AQ4" s="43" t="s">
        <v>716</v>
      </c>
      <c r="AR4" s="43">
        <v>11081033</v>
      </c>
      <c r="AS4" s="43">
        <v>63075</v>
      </c>
      <c r="AT4" s="43">
        <v>1544870</v>
      </c>
      <c r="AU4" s="43">
        <v>0</v>
      </c>
      <c r="AV4" s="43">
        <v>0</v>
      </c>
      <c r="AW4" s="43">
        <v>131000</v>
      </c>
      <c r="AX4" s="43">
        <v>0</v>
      </c>
      <c r="AY4" s="43">
        <v>0</v>
      </c>
      <c r="AZ4" s="43">
        <v>295415</v>
      </c>
      <c r="BA4" s="43">
        <v>0</v>
      </c>
      <c r="BB4" s="43">
        <v>0</v>
      </c>
      <c r="BC4" s="43">
        <v>0</v>
      </c>
      <c r="BD4" s="43">
        <v>0</v>
      </c>
      <c r="BE4" s="43">
        <v>0</v>
      </c>
      <c r="BF4" s="43">
        <v>9232</v>
      </c>
      <c r="BG4" s="43">
        <v>0</v>
      </c>
      <c r="BH4" s="43">
        <v>0</v>
      </c>
      <c r="BI4" s="43">
        <v>0</v>
      </c>
      <c r="BJ4" s="43">
        <v>0</v>
      </c>
      <c r="BK4" s="43">
        <v>0</v>
      </c>
      <c r="BL4" s="43">
        <v>0</v>
      </c>
      <c r="BM4" s="43">
        <v>0</v>
      </c>
      <c r="BN4" s="43" t="s">
        <v>711</v>
      </c>
      <c r="BO4" s="43">
        <v>1</v>
      </c>
      <c r="BP4" s="43">
        <v>0</v>
      </c>
      <c r="BQ4" s="43">
        <v>0</v>
      </c>
      <c r="BR4" s="43">
        <v>0</v>
      </c>
    </row>
    <row r="5" spans="1:70" s="50" customFormat="1" x14ac:dyDescent="0.15">
      <c r="A5" s="43">
        <v>63</v>
      </c>
      <c r="B5" s="43" t="s">
        <v>85</v>
      </c>
      <c r="C5" s="43">
        <v>4006452</v>
      </c>
      <c r="D5" s="43">
        <v>2430036</v>
      </c>
      <c r="E5" s="43">
        <v>333</v>
      </c>
      <c r="F5" s="43">
        <v>0</v>
      </c>
      <c r="G5" s="43">
        <v>2094277</v>
      </c>
      <c r="H5" s="43">
        <v>20818</v>
      </c>
      <c r="I5" s="43">
        <v>0</v>
      </c>
      <c r="J5" s="43">
        <v>334</v>
      </c>
      <c r="K5" s="43">
        <v>0</v>
      </c>
      <c r="L5" s="43">
        <v>538678</v>
      </c>
      <c r="M5" s="43">
        <v>12</v>
      </c>
      <c r="N5" s="43">
        <v>5</v>
      </c>
      <c r="O5" s="43">
        <v>427</v>
      </c>
      <c r="P5" s="43">
        <v>432</v>
      </c>
      <c r="Q5" s="43">
        <v>8</v>
      </c>
      <c r="R5" s="43">
        <v>3</v>
      </c>
      <c r="S5" s="43">
        <v>430</v>
      </c>
      <c r="T5" s="43">
        <v>433</v>
      </c>
      <c r="U5" s="43">
        <v>8</v>
      </c>
      <c r="V5" s="43">
        <v>3</v>
      </c>
      <c r="W5" s="43">
        <v>420</v>
      </c>
      <c r="X5" s="43">
        <v>423</v>
      </c>
      <c r="Y5" s="43">
        <v>10</v>
      </c>
      <c r="Z5" s="43">
        <v>4</v>
      </c>
      <c r="AA5" s="43">
        <v>410</v>
      </c>
      <c r="AB5" s="43">
        <v>414</v>
      </c>
      <c r="AC5" s="43">
        <v>0</v>
      </c>
      <c r="AD5" s="43">
        <v>0</v>
      </c>
      <c r="AE5" s="43">
        <v>600000</v>
      </c>
      <c r="AF5" s="43">
        <v>2288807</v>
      </c>
      <c r="AG5" s="43">
        <v>2288807</v>
      </c>
      <c r="AH5" s="43">
        <v>0</v>
      </c>
      <c r="AI5" s="43">
        <v>0</v>
      </c>
      <c r="AJ5" s="43">
        <v>0</v>
      </c>
      <c r="AK5" s="43">
        <v>0</v>
      </c>
      <c r="AL5" s="43">
        <v>0</v>
      </c>
      <c r="AM5" s="43">
        <v>0</v>
      </c>
      <c r="AN5" s="43">
        <v>39700</v>
      </c>
      <c r="AO5" s="43">
        <v>217712243</v>
      </c>
      <c r="AP5" s="43">
        <v>217751943</v>
      </c>
      <c r="AQ5" s="43" t="s">
        <v>716</v>
      </c>
      <c r="AR5" s="43">
        <v>2353686</v>
      </c>
      <c r="AS5" s="43">
        <v>20817</v>
      </c>
      <c r="AT5" s="43">
        <v>364858</v>
      </c>
      <c r="AU5" s="43">
        <v>0</v>
      </c>
      <c r="AV5" s="43">
        <v>0</v>
      </c>
      <c r="AW5" s="43">
        <v>20000</v>
      </c>
      <c r="AX5" s="43">
        <v>0</v>
      </c>
      <c r="AY5" s="43">
        <v>0</v>
      </c>
      <c r="AZ5" s="43">
        <v>56034</v>
      </c>
      <c r="BA5" s="43">
        <v>1327</v>
      </c>
      <c r="BB5" s="43">
        <v>0</v>
      </c>
      <c r="BC5" s="43">
        <v>0</v>
      </c>
      <c r="BD5" s="43">
        <v>0</v>
      </c>
      <c r="BE5" s="43">
        <v>0</v>
      </c>
      <c r="BF5" s="43">
        <v>0</v>
      </c>
      <c r="BG5" s="43">
        <v>0</v>
      </c>
      <c r="BH5" s="43">
        <v>0</v>
      </c>
      <c r="BI5" s="43">
        <v>0</v>
      </c>
      <c r="BJ5" s="43">
        <v>0</v>
      </c>
      <c r="BK5" s="43">
        <v>0</v>
      </c>
      <c r="BL5" s="43">
        <v>0</v>
      </c>
      <c r="BM5" s="43">
        <v>0</v>
      </c>
      <c r="BN5" s="43" t="s">
        <v>711</v>
      </c>
      <c r="BO5" s="43">
        <v>1</v>
      </c>
      <c r="BP5" s="43">
        <v>0</v>
      </c>
      <c r="BQ5" s="43">
        <v>0</v>
      </c>
      <c r="BR5" s="43">
        <v>0</v>
      </c>
    </row>
    <row r="6" spans="1:70" s="50" customFormat="1" x14ac:dyDescent="0.15">
      <c r="A6" s="43">
        <v>70</v>
      </c>
      <c r="B6" s="43" t="s">
        <v>86</v>
      </c>
      <c r="C6" s="43">
        <v>6267717</v>
      </c>
      <c r="D6" s="43">
        <v>3595070</v>
      </c>
      <c r="E6" s="43">
        <v>8900</v>
      </c>
      <c r="F6" s="43">
        <v>0</v>
      </c>
      <c r="G6" s="43">
        <v>2663747</v>
      </c>
      <c r="H6" s="43">
        <v>0</v>
      </c>
      <c r="I6" s="43">
        <v>0</v>
      </c>
      <c r="J6" s="43">
        <v>0</v>
      </c>
      <c r="K6" s="43">
        <v>0</v>
      </c>
      <c r="L6" s="43">
        <v>0</v>
      </c>
      <c r="M6" s="43">
        <v>16</v>
      </c>
      <c r="N6" s="43">
        <v>6</v>
      </c>
      <c r="O6" s="43">
        <v>636</v>
      </c>
      <c r="P6" s="43">
        <v>642</v>
      </c>
      <c r="Q6" s="43">
        <v>16</v>
      </c>
      <c r="R6" s="43">
        <v>6</v>
      </c>
      <c r="S6" s="43">
        <v>678</v>
      </c>
      <c r="T6" s="43">
        <v>684</v>
      </c>
      <c r="U6" s="43">
        <v>16</v>
      </c>
      <c r="V6" s="43">
        <v>6</v>
      </c>
      <c r="W6" s="43">
        <v>706</v>
      </c>
      <c r="X6" s="43">
        <v>712</v>
      </c>
      <c r="Y6" s="43">
        <v>21</v>
      </c>
      <c r="Z6" s="43">
        <v>8</v>
      </c>
      <c r="AA6" s="43">
        <v>730</v>
      </c>
      <c r="AB6" s="43">
        <v>738</v>
      </c>
      <c r="AC6" s="43">
        <v>9222</v>
      </c>
      <c r="AD6" s="43">
        <v>0</v>
      </c>
      <c r="AE6" s="43">
        <v>0</v>
      </c>
      <c r="AF6" s="43">
        <v>4063655</v>
      </c>
      <c r="AG6" s="43">
        <v>4063655</v>
      </c>
      <c r="AH6" s="43">
        <v>0</v>
      </c>
      <c r="AI6" s="43">
        <v>0</v>
      </c>
      <c r="AJ6" s="43">
        <v>22926</v>
      </c>
      <c r="AK6" s="43">
        <v>0</v>
      </c>
      <c r="AL6" s="43">
        <v>0</v>
      </c>
      <c r="AM6" s="43">
        <v>0</v>
      </c>
      <c r="AN6" s="43">
        <v>957400</v>
      </c>
      <c r="AO6" s="43">
        <v>341875096</v>
      </c>
      <c r="AP6" s="43">
        <v>342832496</v>
      </c>
      <c r="AQ6" s="43" t="s">
        <v>716</v>
      </c>
      <c r="AR6" s="43">
        <v>2532398</v>
      </c>
      <c r="AS6" s="43">
        <v>0</v>
      </c>
      <c r="AT6" s="43">
        <v>338385</v>
      </c>
      <c r="AU6" s="43">
        <v>0</v>
      </c>
      <c r="AV6" s="43">
        <v>0</v>
      </c>
      <c r="AW6" s="43">
        <v>140000</v>
      </c>
      <c r="AX6" s="43">
        <v>0</v>
      </c>
      <c r="AY6" s="43">
        <v>0</v>
      </c>
      <c r="AZ6" s="43">
        <v>0</v>
      </c>
      <c r="BA6" s="43">
        <v>0</v>
      </c>
      <c r="BB6" s="43">
        <v>0</v>
      </c>
      <c r="BC6" s="43">
        <v>0</v>
      </c>
      <c r="BD6" s="43">
        <v>0</v>
      </c>
      <c r="BE6" s="43">
        <v>0</v>
      </c>
      <c r="BF6" s="43">
        <v>0</v>
      </c>
      <c r="BG6" s="43">
        <v>0</v>
      </c>
      <c r="BH6" s="43">
        <v>0</v>
      </c>
      <c r="BI6" s="43">
        <v>0</v>
      </c>
      <c r="BJ6" s="43">
        <v>0</v>
      </c>
      <c r="BK6" s="43">
        <v>0</v>
      </c>
      <c r="BL6" s="43">
        <v>0</v>
      </c>
      <c r="BM6" s="43">
        <v>0</v>
      </c>
      <c r="BN6" s="43" t="s">
        <v>711</v>
      </c>
      <c r="BO6" s="43">
        <v>1</v>
      </c>
      <c r="BP6" s="43">
        <v>0</v>
      </c>
      <c r="BQ6" s="43">
        <v>0</v>
      </c>
      <c r="BR6" s="43">
        <v>0</v>
      </c>
    </row>
    <row r="7" spans="1:70" s="50" customFormat="1" x14ac:dyDescent="0.15">
      <c r="A7" s="43">
        <v>84</v>
      </c>
      <c r="B7" s="43" t="s">
        <v>87</v>
      </c>
      <c r="C7" s="43">
        <v>2351855</v>
      </c>
      <c r="D7" s="43">
        <v>729792</v>
      </c>
      <c r="E7" s="43">
        <v>259</v>
      </c>
      <c r="F7" s="43">
        <v>0</v>
      </c>
      <c r="G7" s="43">
        <v>1695574</v>
      </c>
      <c r="H7" s="43">
        <v>0</v>
      </c>
      <c r="I7" s="43">
        <v>0</v>
      </c>
      <c r="J7" s="43">
        <v>6899</v>
      </c>
      <c r="K7" s="43">
        <v>0</v>
      </c>
      <c r="L7" s="43">
        <v>66871</v>
      </c>
      <c r="M7" s="43">
        <v>9</v>
      </c>
      <c r="N7" s="43">
        <v>4</v>
      </c>
      <c r="O7" s="43">
        <v>221</v>
      </c>
      <c r="P7" s="43">
        <v>225</v>
      </c>
      <c r="Q7" s="43">
        <v>12</v>
      </c>
      <c r="R7" s="43">
        <v>5</v>
      </c>
      <c r="S7" s="43">
        <v>211</v>
      </c>
      <c r="T7" s="43">
        <v>216</v>
      </c>
      <c r="U7" s="43">
        <v>12</v>
      </c>
      <c r="V7" s="43">
        <v>5</v>
      </c>
      <c r="W7" s="43">
        <v>213</v>
      </c>
      <c r="X7" s="43">
        <v>218</v>
      </c>
      <c r="Y7" s="43">
        <v>11</v>
      </c>
      <c r="Z7" s="43">
        <v>4</v>
      </c>
      <c r="AA7" s="43">
        <v>213</v>
      </c>
      <c r="AB7" s="43">
        <v>217</v>
      </c>
      <c r="AC7" s="43">
        <v>0</v>
      </c>
      <c r="AD7" s="43">
        <v>0</v>
      </c>
      <c r="AE7" s="43">
        <v>295000</v>
      </c>
      <c r="AF7" s="43">
        <v>614093</v>
      </c>
      <c r="AG7" s="43">
        <v>614093</v>
      </c>
      <c r="AH7" s="43">
        <v>0</v>
      </c>
      <c r="AI7" s="43">
        <v>0</v>
      </c>
      <c r="AJ7" s="43">
        <v>9569</v>
      </c>
      <c r="AK7" s="43">
        <v>0</v>
      </c>
      <c r="AL7" s="43">
        <v>0</v>
      </c>
      <c r="AM7" s="43">
        <v>0</v>
      </c>
      <c r="AN7" s="43">
        <v>24900</v>
      </c>
      <c r="AO7" s="43">
        <v>172687813</v>
      </c>
      <c r="AP7" s="43">
        <v>172712713</v>
      </c>
      <c r="AQ7" s="43" t="s">
        <v>716</v>
      </c>
      <c r="AR7" s="43">
        <v>2073950</v>
      </c>
      <c r="AS7" s="43">
        <v>0</v>
      </c>
      <c r="AT7" s="43">
        <v>209855.15</v>
      </c>
      <c r="AU7" s="43">
        <v>0</v>
      </c>
      <c r="AV7" s="43">
        <v>0</v>
      </c>
      <c r="AW7" s="43">
        <v>0</v>
      </c>
      <c r="AX7" s="43">
        <v>0</v>
      </c>
      <c r="AY7" s="43">
        <v>0</v>
      </c>
      <c r="AZ7" s="43">
        <v>32071</v>
      </c>
      <c r="BA7" s="43">
        <v>0</v>
      </c>
      <c r="BB7" s="43">
        <v>0</v>
      </c>
      <c r="BC7" s="43">
        <v>0</v>
      </c>
      <c r="BD7" s="43">
        <v>0</v>
      </c>
      <c r="BE7" s="43">
        <v>0</v>
      </c>
      <c r="BF7" s="43">
        <v>0</v>
      </c>
      <c r="BG7" s="43">
        <v>0</v>
      </c>
      <c r="BH7" s="43">
        <v>0</v>
      </c>
      <c r="BI7" s="43">
        <v>0</v>
      </c>
      <c r="BJ7" s="43">
        <v>0</v>
      </c>
      <c r="BK7" s="43">
        <v>0</v>
      </c>
      <c r="BL7" s="43">
        <v>0</v>
      </c>
      <c r="BM7" s="43">
        <v>0</v>
      </c>
      <c r="BN7" s="43" t="s">
        <v>711</v>
      </c>
      <c r="BO7" s="43">
        <v>1</v>
      </c>
      <c r="BP7" s="43">
        <v>0</v>
      </c>
      <c r="BQ7" s="43">
        <v>0</v>
      </c>
      <c r="BR7" s="43">
        <v>0</v>
      </c>
    </row>
    <row r="8" spans="1:70" s="50" customFormat="1" x14ac:dyDescent="0.15">
      <c r="A8" s="43">
        <v>91</v>
      </c>
      <c r="B8" s="43" t="s">
        <v>88</v>
      </c>
      <c r="C8" s="43">
        <v>5667174</v>
      </c>
      <c r="D8" s="43">
        <v>4217159</v>
      </c>
      <c r="E8" s="43">
        <v>1358</v>
      </c>
      <c r="F8" s="43">
        <v>35258</v>
      </c>
      <c r="G8" s="43">
        <v>1364710</v>
      </c>
      <c r="H8" s="43">
        <v>48689</v>
      </c>
      <c r="I8" s="43">
        <v>0</v>
      </c>
      <c r="J8" s="43">
        <v>0</v>
      </c>
      <c r="K8" s="43">
        <v>0</v>
      </c>
      <c r="L8" s="43">
        <v>0</v>
      </c>
      <c r="M8" s="43">
        <v>12</v>
      </c>
      <c r="N8" s="43">
        <v>5</v>
      </c>
      <c r="O8" s="43">
        <v>593</v>
      </c>
      <c r="P8" s="43">
        <v>598</v>
      </c>
      <c r="Q8" s="43">
        <v>14</v>
      </c>
      <c r="R8" s="43">
        <v>6</v>
      </c>
      <c r="S8" s="43">
        <v>567</v>
      </c>
      <c r="T8" s="43">
        <v>573</v>
      </c>
      <c r="U8" s="43">
        <v>22</v>
      </c>
      <c r="V8" s="43">
        <v>9</v>
      </c>
      <c r="W8" s="43">
        <v>591</v>
      </c>
      <c r="X8" s="43">
        <v>600</v>
      </c>
      <c r="Y8" s="43">
        <v>12</v>
      </c>
      <c r="Z8" s="43">
        <v>5</v>
      </c>
      <c r="AA8" s="43">
        <v>560</v>
      </c>
      <c r="AB8" s="43">
        <v>565</v>
      </c>
      <c r="AC8" s="43">
        <v>0</v>
      </c>
      <c r="AD8" s="43">
        <v>0</v>
      </c>
      <c r="AE8" s="43">
        <v>0</v>
      </c>
      <c r="AF8" s="43">
        <v>4476543</v>
      </c>
      <c r="AG8" s="43">
        <v>4435982</v>
      </c>
      <c r="AH8" s="43">
        <v>40561</v>
      </c>
      <c r="AI8" s="43">
        <v>0</v>
      </c>
      <c r="AJ8" s="43">
        <v>2551</v>
      </c>
      <c r="AK8" s="43">
        <v>0</v>
      </c>
      <c r="AL8" s="43">
        <v>0</v>
      </c>
      <c r="AM8" s="43">
        <v>275000</v>
      </c>
      <c r="AN8" s="43">
        <v>100200</v>
      </c>
      <c r="AO8" s="43">
        <v>205376488</v>
      </c>
      <c r="AP8" s="43">
        <v>205476688</v>
      </c>
      <c r="AQ8" s="43" t="s">
        <v>716</v>
      </c>
      <c r="AR8" s="43">
        <v>1533638</v>
      </c>
      <c r="AS8" s="43">
        <v>48689</v>
      </c>
      <c r="AT8" s="43">
        <v>663397</v>
      </c>
      <c r="AU8" s="43">
        <v>0</v>
      </c>
      <c r="AV8" s="43">
        <v>0</v>
      </c>
      <c r="AW8" s="43">
        <v>50000</v>
      </c>
      <c r="AX8" s="43">
        <v>0</v>
      </c>
      <c r="AY8" s="43">
        <v>0</v>
      </c>
      <c r="AZ8" s="43">
        <v>105659</v>
      </c>
      <c r="BA8" s="43">
        <v>0</v>
      </c>
      <c r="BB8" s="43">
        <v>0</v>
      </c>
      <c r="BC8" s="43">
        <v>0</v>
      </c>
      <c r="BD8" s="43">
        <v>0</v>
      </c>
      <c r="BE8" s="43">
        <v>0</v>
      </c>
      <c r="BF8" s="43">
        <v>0</v>
      </c>
      <c r="BG8" s="43">
        <v>0</v>
      </c>
      <c r="BH8" s="43">
        <v>0</v>
      </c>
      <c r="BI8" s="43">
        <v>0</v>
      </c>
      <c r="BJ8" s="43">
        <v>0</v>
      </c>
      <c r="BK8" s="43">
        <v>0</v>
      </c>
      <c r="BL8" s="43">
        <v>0</v>
      </c>
      <c r="BM8" s="43">
        <v>0</v>
      </c>
      <c r="BN8" s="43" t="s">
        <v>711</v>
      </c>
      <c r="BO8" s="43">
        <v>1</v>
      </c>
      <c r="BP8" s="43">
        <v>0</v>
      </c>
      <c r="BQ8" s="43">
        <v>275000</v>
      </c>
      <c r="BR8" s="43">
        <v>0</v>
      </c>
    </row>
    <row r="9" spans="1:70" s="50" customFormat="1" x14ac:dyDescent="0.15">
      <c r="A9" s="43">
        <v>105</v>
      </c>
      <c r="B9" s="43" t="s">
        <v>89</v>
      </c>
      <c r="C9" s="43">
        <v>4235394</v>
      </c>
      <c r="D9" s="43">
        <v>3127384</v>
      </c>
      <c r="E9" s="43">
        <v>5469</v>
      </c>
      <c r="F9" s="43">
        <v>27085</v>
      </c>
      <c r="G9" s="43">
        <v>1159984</v>
      </c>
      <c r="H9" s="43">
        <v>0</v>
      </c>
      <c r="I9" s="43">
        <v>0</v>
      </c>
      <c r="J9" s="43">
        <v>0</v>
      </c>
      <c r="K9" s="43">
        <v>0</v>
      </c>
      <c r="L9" s="43">
        <v>84528</v>
      </c>
      <c r="M9" s="43">
        <v>18</v>
      </c>
      <c r="N9" s="43">
        <v>7</v>
      </c>
      <c r="O9" s="43">
        <v>451</v>
      </c>
      <c r="P9" s="43">
        <v>458</v>
      </c>
      <c r="Q9" s="43">
        <v>15</v>
      </c>
      <c r="R9" s="43">
        <v>6</v>
      </c>
      <c r="S9" s="43">
        <v>452</v>
      </c>
      <c r="T9" s="43">
        <v>458</v>
      </c>
      <c r="U9" s="43">
        <v>15</v>
      </c>
      <c r="V9" s="43">
        <v>6</v>
      </c>
      <c r="W9" s="43">
        <v>458</v>
      </c>
      <c r="X9" s="43">
        <v>464</v>
      </c>
      <c r="Y9" s="43">
        <v>16</v>
      </c>
      <c r="Z9" s="43">
        <v>6</v>
      </c>
      <c r="AA9" s="43">
        <v>450</v>
      </c>
      <c r="AB9" s="43">
        <v>456</v>
      </c>
      <c r="AC9" s="43">
        <v>0</v>
      </c>
      <c r="AD9" s="43">
        <v>0</v>
      </c>
      <c r="AE9" s="43">
        <v>75000</v>
      </c>
      <c r="AF9" s="43">
        <v>3220980</v>
      </c>
      <c r="AG9" s="43">
        <v>3190212</v>
      </c>
      <c r="AH9" s="43">
        <v>30768</v>
      </c>
      <c r="AI9" s="43">
        <v>0</v>
      </c>
      <c r="AJ9" s="43">
        <v>4776</v>
      </c>
      <c r="AK9" s="43">
        <v>0</v>
      </c>
      <c r="AL9" s="43">
        <v>0</v>
      </c>
      <c r="AM9" s="43">
        <v>65745</v>
      </c>
      <c r="AN9" s="43">
        <v>737800</v>
      </c>
      <c r="AO9" s="43">
        <v>173473747</v>
      </c>
      <c r="AP9" s="43">
        <v>174211547</v>
      </c>
      <c r="AQ9" s="43" t="s">
        <v>716</v>
      </c>
      <c r="AR9" s="43">
        <v>1171441</v>
      </c>
      <c r="AS9" s="43">
        <v>0</v>
      </c>
      <c r="AT9" s="43">
        <v>448123</v>
      </c>
      <c r="AU9" s="43">
        <v>0</v>
      </c>
      <c r="AV9" s="43">
        <v>0</v>
      </c>
      <c r="AW9" s="43">
        <v>5000</v>
      </c>
      <c r="AX9" s="43">
        <v>0</v>
      </c>
      <c r="AY9" s="43">
        <v>0</v>
      </c>
      <c r="AZ9" s="43">
        <v>9207</v>
      </c>
      <c r="BA9" s="43">
        <v>0</v>
      </c>
      <c r="BB9" s="43">
        <v>0</v>
      </c>
      <c r="BC9" s="43">
        <v>0</v>
      </c>
      <c r="BD9" s="43">
        <v>0</v>
      </c>
      <c r="BE9" s="43">
        <v>0</v>
      </c>
      <c r="BF9" s="43">
        <v>9207</v>
      </c>
      <c r="BG9" s="43">
        <v>0</v>
      </c>
      <c r="BH9" s="43">
        <v>0</v>
      </c>
      <c r="BI9" s="43">
        <v>0</v>
      </c>
      <c r="BJ9" s="43">
        <v>0</v>
      </c>
      <c r="BK9" s="43">
        <v>0</v>
      </c>
      <c r="BL9" s="43">
        <v>0</v>
      </c>
      <c r="BM9" s="43">
        <v>0</v>
      </c>
      <c r="BN9" s="43" t="s">
        <v>711</v>
      </c>
      <c r="BO9" s="43">
        <v>1</v>
      </c>
      <c r="BP9" s="43">
        <v>65745</v>
      </c>
      <c r="BQ9" s="43">
        <v>0</v>
      </c>
      <c r="BR9" s="43">
        <v>0</v>
      </c>
    </row>
    <row r="10" spans="1:70" s="50" customFormat="1" x14ac:dyDescent="0.15">
      <c r="A10" s="43">
        <v>112</v>
      </c>
      <c r="B10" s="43" t="s">
        <v>90</v>
      </c>
      <c r="C10" s="43">
        <v>15277476</v>
      </c>
      <c r="D10" s="43">
        <v>9971361</v>
      </c>
      <c r="E10" s="43">
        <v>41228</v>
      </c>
      <c r="F10" s="43">
        <v>0</v>
      </c>
      <c r="G10" s="43">
        <v>5277233</v>
      </c>
      <c r="H10" s="43">
        <v>50000</v>
      </c>
      <c r="I10" s="43">
        <v>0</v>
      </c>
      <c r="J10" s="43">
        <v>0</v>
      </c>
      <c r="K10" s="43">
        <v>0</v>
      </c>
      <c r="L10" s="43">
        <v>62346</v>
      </c>
      <c r="M10" s="43">
        <v>41</v>
      </c>
      <c r="N10" s="43">
        <v>16</v>
      </c>
      <c r="O10" s="43">
        <v>1460</v>
      </c>
      <c r="P10" s="43">
        <v>1476</v>
      </c>
      <c r="Q10" s="43">
        <v>36</v>
      </c>
      <c r="R10" s="43">
        <v>14</v>
      </c>
      <c r="S10" s="43">
        <v>1465</v>
      </c>
      <c r="T10" s="43">
        <v>1479</v>
      </c>
      <c r="U10" s="43">
        <v>39</v>
      </c>
      <c r="V10" s="43">
        <v>16</v>
      </c>
      <c r="W10" s="43">
        <v>1439</v>
      </c>
      <c r="X10" s="43">
        <v>1455</v>
      </c>
      <c r="Y10" s="43">
        <v>39</v>
      </c>
      <c r="Z10" s="43">
        <v>16</v>
      </c>
      <c r="AA10" s="43">
        <v>1473</v>
      </c>
      <c r="AB10" s="43">
        <v>1489</v>
      </c>
      <c r="AC10" s="43">
        <v>0</v>
      </c>
      <c r="AD10" s="43">
        <v>0</v>
      </c>
      <c r="AE10" s="43">
        <v>0</v>
      </c>
      <c r="AF10" s="43">
        <v>9331364</v>
      </c>
      <c r="AG10" s="43">
        <v>9331364</v>
      </c>
      <c r="AH10" s="43">
        <v>0</v>
      </c>
      <c r="AI10" s="43">
        <v>0</v>
      </c>
      <c r="AJ10" s="43">
        <v>0</v>
      </c>
      <c r="AK10" s="43">
        <v>0</v>
      </c>
      <c r="AL10" s="43">
        <v>0</v>
      </c>
      <c r="AM10" s="43">
        <v>0</v>
      </c>
      <c r="AN10" s="43">
        <v>1127700</v>
      </c>
      <c r="AO10" s="43">
        <v>536332183</v>
      </c>
      <c r="AP10" s="43">
        <v>537459883</v>
      </c>
      <c r="AQ10" s="43" t="s">
        <v>716</v>
      </c>
      <c r="AR10" s="43">
        <v>5223933</v>
      </c>
      <c r="AS10" s="43">
        <v>50000</v>
      </c>
      <c r="AT10" s="43">
        <v>1201711</v>
      </c>
      <c r="AU10" s="43">
        <v>0</v>
      </c>
      <c r="AV10" s="43">
        <v>0</v>
      </c>
      <c r="AW10" s="43">
        <v>62500</v>
      </c>
      <c r="AX10" s="43">
        <v>683</v>
      </c>
      <c r="AY10" s="43">
        <v>0</v>
      </c>
      <c r="AZ10" s="43">
        <v>0</v>
      </c>
      <c r="BA10" s="43">
        <v>0</v>
      </c>
      <c r="BB10" s="43">
        <v>0</v>
      </c>
      <c r="BC10" s="43">
        <v>0</v>
      </c>
      <c r="BD10" s="43">
        <v>0</v>
      </c>
      <c r="BE10" s="43">
        <v>0</v>
      </c>
      <c r="BF10" s="43">
        <v>72750</v>
      </c>
      <c r="BG10" s="43">
        <v>0</v>
      </c>
      <c r="BH10" s="43">
        <v>0</v>
      </c>
      <c r="BI10" s="43">
        <v>0</v>
      </c>
      <c r="BJ10" s="43">
        <v>0</v>
      </c>
      <c r="BK10" s="43">
        <v>0</v>
      </c>
      <c r="BL10" s="43">
        <v>0</v>
      </c>
      <c r="BM10" s="43">
        <v>0</v>
      </c>
      <c r="BN10" s="43" t="s">
        <v>711</v>
      </c>
      <c r="BO10" s="43">
        <v>1</v>
      </c>
      <c r="BP10" s="43">
        <v>0</v>
      </c>
      <c r="BQ10" s="43">
        <v>0</v>
      </c>
      <c r="BR10" s="43">
        <v>0</v>
      </c>
    </row>
    <row r="11" spans="1:70" s="50" customFormat="1" x14ac:dyDescent="0.15">
      <c r="A11" s="43">
        <v>119</v>
      </c>
      <c r="B11" s="43" t="s">
        <v>91</v>
      </c>
      <c r="C11" s="43">
        <v>15495627</v>
      </c>
      <c r="D11" s="43">
        <v>8736299</v>
      </c>
      <c r="E11" s="43">
        <v>6098</v>
      </c>
      <c r="F11" s="43">
        <v>0</v>
      </c>
      <c r="G11" s="43">
        <v>7269280</v>
      </c>
      <c r="H11" s="43">
        <v>110883</v>
      </c>
      <c r="I11" s="43">
        <v>0</v>
      </c>
      <c r="J11" s="43">
        <v>0</v>
      </c>
      <c r="K11" s="43">
        <v>0</v>
      </c>
      <c r="L11" s="43">
        <v>626933</v>
      </c>
      <c r="M11" s="43">
        <v>36</v>
      </c>
      <c r="N11" s="43">
        <v>14</v>
      </c>
      <c r="O11" s="43">
        <v>1631</v>
      </c>
      <c r="P11" s="43">
        <v>1645</v>
      </c>
      <c r="Q11" s="43">
        <v>35</v>
      </c>
      <c r="R11" s="43">
        <v>14</v>
      </c>
      <c r="S11" s="43">
        <v>1605</v>
      </c>
      <c r="T11" s="43">
        <v>1619</v>
      </c>
      <c r="U11" s="43">
        <v>42</v>
      </c>
      <c r="V11" s="43">
        <v>17</v>
      </c>
      <c r="W11" s="43">
        <v>1560</v>
      </c>
      <c r="X11" s="43">
        <v>1577</v>
      </c>
      <c r="Y11" s="43">
        <v>41</v>
      </c>
      <c r="Z11" s="43">
        <v>16</v>
      </c>
      <c r="AA11" s="43">
        <v>1550</v>
      </c>
      <c r="AB11" s="43">
        <v>1566</v>
      </c>
      <c r="AC11" s="43">
        <v>0</v>
      </c>
      <c r="AD11" s="43">
        <v>0</v>
      </c>
      <c r="AE11" s="43">
        <v>0</v>
      </c>
      <c r="AF11" s="43">
        <v>8669256</v>
      </c>
      <c r="AG11" s="43">
        <v>8669256</v>
      </c>
      <c r="AH11" s="43">
        <v>0</v>
      </c>
      <c r="AI11" s="43">
        <v>0</v>
      </c>
      <c r="AJ11" s="43">
        <v>7543</v>
      </c>
      <c r="AK11" s="43">
        <v>0</v>
      </c>
      <c r="AL11" s="43">
        <v>0</v>
      </c>
      <c r="AM11" s="43">
        <v>203192</v>
      </c>
      <c r="AN11" s="43">
        <v>849500</v>
      </c>
      <c r="AO11" s="43">
        <v>828370178</v>
      </c>
      <c r="AP11" s="43">
        <v>829219678</v>
      </c>
      <c r="AQ11" s="43" t="s">
        <v>716</v>
      </c>
      <c r="AR11" s="43">
        <v>7148808</v>
      </c>
      <c r="AS11" s="43">
        <v>109123</v>
      </c>
      <c r="AT11" s="43">
        <v>1992787</v>
      </c>
      <c r="AU11" s="43">
        <v>0</v>
      </c>
      <c r="AV11" s="43">
        <v>0</v>
      </c>
      <c r="AW11" s="43">
        <v>104000</v>
      </c>
      <c r="AX11" s="43">
        <v>0</v>
      </c>
      <c r="AY11" s="43">
        <v>0</v>
      </c>
      <c r="AZ11" s="43">
        <v>259221</v>
      </c>
      <c r="BA11" s="43">
        <v>0</v>
      </c>
      <c r="BB11" s="43">
        <v>0</v>
      </c>
      <c r="BC11" s="43">
        <v>0</v>
      </c>
      <c r="BD11" s="43">
        <v>0</v>
      </c>
      <c r="BE11" s="43">
        <v>0</v>
      </c>
      <c r="BF11" s="43">
        <v>0</v>
      </c>
      <c r="BG11" s="43">
        <v>422000</v>
      </c>
      <c r="BH11" s="43">
        <v>422000</v>
      </c>
      <c r="BI11" s="43">
        <v>0</v>
      </c>
      <c r="BJ11" s="43">
        <v>0</v>
      </c>
      <c r="BK11" s="43">
        <v>0</v>
      </c>
      <c r="BL11" s="43">
        <v>150000</v>
      </c>
      <c r="BM11" s="43">
        <v>150000</v>
      </c>
      <c r="BN11" s="43" t="s">
        <v>701</v>
      </c>
      <c r="BO11" s="43">
        <v>1</v>
      </c>
      <c r="BP11" s="43">
        <v>0</v>
      </c>
      <c r="BQ11" s="43">
        <v>203192</v>
      </c>
      <c r="BR11" s="43">
        <v>0</v>
      </c>
    </row>
    <row r="12" spans="1:70" s="50" customFormat="1" x14ac:dyDescent="0.15">
      <c r="A12" s="43">
        <v>140</v>
      </c>
      <c r="B12" s="43" t="s">
        <v>92</v>
      </c>
      <c r="C12" s="43">
        <v>23250244</v>
      </c>
      <c r="D12" s="43">
        <v>14685088</v>
      </c>
      <c r="E12" s="43">
        <v>10416</v>
      </c>
      <c r="F12" s="43">
        <v>151129</v>
      </c>
      <c r="G12" s="43">
        <v>8912867</v>
      </c>
      <c r="H12" s="43">
        <v>253295</v>
      </c>
      <c r="I12" s="43">
        <v>0</v>
      </c>
      <c r="J12" s="43">
        <v>0</v>
      </c>
      <c r="K12" s="43">
        <v>0</v>
      </c>
      <c r="L12" s="43">
        <v>762551</v>
      </c>
      <c r="M12" s="43">
        <v>36</v>
      </c>
      <c r="N12" s="43">
        <v>14</v>
      </c>
      <c r="O12" s="43">
        <v>2550</v>
      </c>
      <c r="P12" s="43">
        <v>2564</v>
      </c>
      <c r="Q12" s="43">
        <v>44</v>
      </c>
      <c r="R12" s="43">
        <v>18</v>
      </c>
      <c r="S12" s="43">
        <v>2491</v>
      </c>
      <c r="T12" s="43">
        <v>2509</v>
      </c>
      <c r="U12" s="43">
        <v>39</v>
      </c>
      <c r="V12" s="43">
        <v>16</v>
      </c>
      <c r="W12" s="43">
        <v>2432</v>
      </c>
      <c r="X12" s="43">
        <v>2448</v>
      </c>
      <c r="Y12" s="43">
        <v>36</v>
      </c>
      <c r="Z12" s="43">
        <v>14</v>
      </c>
      <c r="AA12" s="43">
        <v>2403</v>
      </c>
      <c r="AB12" s="43">
        <v>2417</v>
      </c>
      <c r="AC12" s="43">
        <v>0</v>
      </c>
      <c r="AD12" s="43">
        <v>0</v>
      </c>
      <c r="AE12" s="43">
        <v>0</v>
      </c>
      <c r="AF12" s="43">
        <v>14737818</v>
      </c>
      <c r="AG12" s="43">
        <v>14574782</v>
      </c>
      <c r="AH12" s="43">
        <v>163036</v>
      </c>
      <c r="AI12" s="43">
        <v>0</v>
      </c>
      <c r="AJ12" s="43">
        <v>0</v>
      </c>
      <c r="AK12" s="43">
        <v>0</v>
      </c>
      <c r="AL12" s="43">
        <v>0</v>
      </c>
      <c r="AM12" s="43">
        <v>0</v>
      </c>
      <c r="AN12" s="43">
        <v>2000900</v>
      </c>
      <c r="AO12" s="43">
        <v>1068431860</v>
      </c>
      <c r="AP12" s="43">
        <v>1070432760</v>
      </c>
      <c r="AQ12" s="43" t="s">
        <v>716</v>
      </c>
      <c r="AR12" s="43">
        <v>8691085</v>
      </c>
      <c r="AS12" s="43">
        <v>261039</v>
      </c>
      <c r="AT12" s="43">
        <v>0</v>
      </c>
      <c r="AU12" s="43">
        <v>0</v>
      </c>
      <c r="AV12" s="43">
        <v>0</v>
      </c>
      <c r="AW12" s="43">
        <v>270000</v>
      </c>
      <c r="AX12" s="43">
        <v>0</v>
      </c>
      <c r="AY12" s="43">
        <v>0</v>
      </c>
      <c r="AZ12" s="43">
        <v>454432</v>
      </c>
      <c r="BA12" s="43">
        <v>2359</v>
      </c>
      <c r="BB12" s="43">
        <v>0</v>
      </c>
      <c r="BC12" s="43">
        <v>177.58</v>
      </c>
      <c r="BD12" s="43">
        <v>0</v>
      </c>
      <c r="BE12" s="43">
        <v>0</v>
      </c>
      <c r="BF12" s="43">
        <v>0</v>
      </c>
      <c r="BG12" s="43">
        <v>0</v>
      </c>
      <c r="BH12" s="43">
        <v>0</v>
      </c>
      <c r="BI12" s="43">
        <v>0</v>
      </c>
      <c r="BJ12" s="43">
        <v>0</v>
      </c>
      <c r="BK12" s="43">
        <v>0</v>
      </c>
      <c r="BL12" s="43">
        <v>0</v>
      </c>
      <c r="BM12" s="43">
        <v>0</v>
      </c>
      <c r="BN12" s="43" t="s">
        <v>711</v>
      </c>
      <c r="BO12" s="43">
        <v>1</v>
      </c>
      <c r="BP12" s="43">
        <v>0</v>
      </c>
      <c r="BQ12" s="43">
        <v>0</v>
      </c>
      <c r="BR12" s="43">
        <v>0</v>
      </c>
    </row>
    <row r="13" spans="1:70" s="50" customFormat="1" x14ac:dyDescent="0.15">
      <c r="A13" s="43">
        <v>147</v>
      </c>
      <c r="B13" s="43" t="s">
        <v>93</v>
      </c>
      <c r="C13" s="43">
        <v>144044281</v>
      </c>
      <c r="D13" s="43">
        <v>82155170</v>
      </c>
      <c r="E13" s="43">
        <v>499417</v>
      </c>
      <c r="F13" s="43">
        <v>0</v>
      </c>
      <c r="G13" s="43">
        <v>56323335</v>
      </c>
      <c r="H13" s="43">
        <v>2610970</v>
      </c>
      <c r="I13" s="43">
        <v>2460000</v>
      </c>
      <c r="J13" s="43">
        <v>0</v>
      </c>
      <c r="K13" s="43">
        <v>0</v>
      </c>
      <c r="L13" s="43">
        <v>4611</v>
      </c>
      <c r="M13" s="43">
        <v>379</v>
      </c>
      <c r="N13" s="43">
        <v>152</v>
      </c>
      <c r="O13" s="43">
        <v>13949</v>
      </c>
      <c r="P13" s="43">
        <v>14101</v>
      </c>
      <c r="Q13" s="43">
        <v>394</v>
      </c>
      <c r="R13" s="43">
        <v>158</v>
      </c>
      <c r="S13" s="43">
        <v>14647</v>
      </c>
      <c r="T13" s="43">
        <v>14805</v>
      </c>
      <c r="U13" s="43">
        <v>393</v>
      </c>
      <c r="V13" s="43">
        <v>157</v>
      </c>
      <c r="W13" s="43">
        <v>14714</v>
      </c>
      <c r="X13" s="43">
        <v>14871</v>
      </c>
      <c r="Y13" s="43">
        <v>408</v>
      </c>
      <c r="Z13" s="43">
        <v>163</v>
      </c>
      <c r="AA13" s="43">
        <v>14810</v>
      </c>
      <c r="AB13" s="43">
        <v>14973</v>
      </c>
      <c r="AC13" s="43">
        <v>0</v>
      </c>
      <c r="AD13" s="43">
        <v>0</v>
      </c>
      <c r="AE13" s="43">
        <v>0</v>
      </c>
      <c r="AF13" s="43">
        <v>84119335</v>
      </c>
      <c r="AG13" s="43">
        <v>84119335</v>
      </c>
      <c r="AH13" s="43">
        <v>0</v>
      </c>
      <c r="AI13" s="43">
        <v>0</v>
      </c>
      <c r="AJ13" s="43">
        <v>20800</v>
      </c>
      <c r="AK13" s="43">
        <v>0</v>
      </c>
      <c r="AL13" s="43">
        <v>0</v>
      </c>
      <c r="AM13" s="43">
        <v>0</v>
      </c>
      <c r="AN13" s="43">
        <v>60228200</v>
      </c>
      <c r="AO13" s="43">
        <v>7079269550</v>
      </c>
      <c r="AP13" s="43">
        <v>7139497750</v>
      </c>
      <c r="AQ13" s="43" t="s">
        <v>716</v>
      </c>
      <c r="AR13" s="43">
        <v>59317331</v>
      </c>
      <c r="AS13" s="43">
        <v>1408577</v>
      </c>
      <c r="AT13" s="43">
        <v>3333135</v>
      </c>
      <c r="AU13" s="43">
        <v>2460000</v>
      </c>
      <c r="AV13" s="43">
        <v>0</v>
      </c>
      <c r="AW13" s="43">
        <v>1467000</v>
      </c>
      <c r="AX13" s="43">
        <v>0</v>
      </c>
      <c r="AY13" s="43">
        <v>0</v>
      </c>
      <c r="AZ13" s="43">
        <v>0</v>
      </c>
      <c r="BA13" s="43">
        <v>42022</v>
      </c>
      <c r="BB13" s="43">
        <v>0</v>
      </c>
      <c r="BC13" s="43">
        <v>30261.300000000003</v>
      </c>
      <c r="BD13" s="43">
        <v>0</v>
      </c>
      <c r="BE13" s="43">
        <v>0</v>
      </c>
      <c r="BF13" s="43">
        <v>883496</v>
      </c>
      <c r="BG13" s="43">
        <v>600000</v>
      </c>
      <c r="BH13" s="43">
        <v>631080</v>
      </c>
      <c r="BI13" s="43">
        <v>0</v>
      </c>
      <c r="BJ13" s="43">
        <v>0</v>
      </c>
      <c r="BK13" s="43">
        <v>0</v>
      </c>
      <c r="BL13" s="43">
        <v>0</v>
      </c>
      <c r="BM13" s="43">
        <v>0</v>
      </c>
      <c r="BN13" s="43" t="s">
        <v>711</v>
      </c>
      <c r="BO13" s="43">
        <v>1</v>
      </c>
      <c r="BP13" s="43">
        <v>0</v>
      </c>
      <c r="BQ13" s="43">
        <v>0</v>
      </c>
      <c r="BR13" s="43">
        <v>0</v>
      </c>
    </row>
    <row r="14" spans="1:70" s="50" customFormat="1" x14ac:dyDescent="0.15">
      <c r="A14" s="43">
        <v>154</v>
      </c>
      <c r="B14" s="43" t="s">
        <v>94</v>
      </c>
      <c r="C14" s="43">
        <v>11722685</v>
      </c>
      <c r="D14" s="43">
        <v>8458525</v>
      </c>
      <c r="E14" s="43">
        <v>12561</v>
      </c>
      <c r="F14" s="43">
        <v>68063</v>
      </c>
      <c r="G14" s="43">
        <v>3029232</v>
      </c>
      <c r="H14" s="43">
        <v>154304</v>
      </c>
      <c r="I14" s="43">
        <v>0</v>
      </c>
      <c r="J14" s="43">
        <v>0</v>
      </c>
      <c r="K14" s="43">
        <v>0</v>
      </c>
      <c r="L14" s="43">
        <v>0</v>
      </c>
      <c r="M14" s="43">
        <v>47</v>
      </c>
      <c r="N14" s="43">
        <v>19</v>
      </c>
      <c r="O14" s="43">
        <v>1113</v>
      </c>
      <c r="P14" s="43">
        <v>1132</v>
      </c>
      <c r="Q14" s="43">
        <v>41</v>
      </c>
      <c r="R14" s="43">
        <v>16</v>
      </c>
      <c r="S14" s="43">
        <v>1128</v>
      </c>
      <c r="T14" s="43">
        <v>1144</v>
      </c>
      <c r="U14" s="43">
        <v>49</v>
      </c>
      <c r="V14" s="43">
        <v>20</v>
      </c>
      <c r="W14" s="43">
        <v>1141</v>
      </c>
      <c r="X14" s="43">
        <v>1161</v>
      </c>
      <c r="Y14" s="43">
        <v>53</v>
      </c>
      <c r="Z14" s="43">
        <v>21</v>
      </c>
      <c r="AA14" s="43">
        <v>1181</v>
      </c>
      <c r="AB14" s="43">
        <v>1202</v>
      </c>
      <c r="AC14" s="43">
        <v>7462</v>
      </c>
      <c r="AD14" s="43">
        <v>0</v>
      </c>
      <c r="AE14" s="43">
        <v>0</v>
      </c>
      <c r="AF14" s="43">
        <v>8520082</v>
      </c>
      <c r="AG14" s="43">
        <v>8441343</v>
      </c>
      <c r="AH14" s="43">
        <v>78739</v>
      </c>
      <c r="AI14" s="43">
        <v>0</v>
      </c>
      <c r="AJ14" s="43">
        <v>0</v>
      </c>
      <c r="AK14" s="43">
        <v>0</v>
      </c>
      <c r="AL14" s="43">
        <v>0</v>
      </c>
      <c r="AM14" s="43">
        <v>0</v>
      </c>
      <c r="AN14" s="43">
        <v>1374400</v>
      </c>
      <c r="AO14" s="43">
        <v>404841288</v>
      </c>
      <c r="AP14" s="43">
        <v>406215688</v>
      </c>
      <c r="AQ14" s="43" t="s">
        <v>716</v>
      </c>
      <c r="AR14" s="43">
        <v>3282189</v>
      </c>
      <c r="AS14" s="43">
        <v>148516</v>
      </c>
      <c r="AT14" s="43">
        <v>879695</v>
      </c>
      <c r="AU14" s="43">
        <v>0</v>
      </c>
      <c r="AV14" s="43">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t="s">
        <v>711</v>
      </c>
      <c r="BO14" s="43">
        <v>1</v>
      </c>
      <c r="BP14" s="43">
        <v>0</v>
      </c>
      <c r="BQ14" s="43">
        <v>0</v>
      </c>
      <c r="BR14" s="43">
        <v>0</v>
      </c>
    </row>
    <row r="15" spans="1:70" s="50" customFormat="1" x14ac:dyDescent="0.15">
      <c r="A15" s="43">
        <v>161</v>
      </c>
      <c r="B15" s="43" t="s">
        <v>95</v>
      </c>
      <c r="C15" s="43">
        <v>3193194</v>
      </c>
      <c r="D15" s="43">
        <v>2159696</v>
      </c>
      <c r="E15" s="43">
        <v>735</v>
      </c>
      <c r="F15" s="43">
        <v>0</v>
      </c>
      <c r="G15" s="43">
        <v>1032763</v>
      </c>
      <c r="H15" s="43">
        <v>0</v>
      </c>
      <c r="I15" s="43">
        <v>0</v>
      </c>
      <c r="J15" s="43">
        <v>0</v>
      </c>
      <c r="K15" s="43">
        <v>0</v>
      </c>
      <c r="L15" s="43">
        <v>0</v>
      </c>
      <c r="M15" s="43">
        <v>9</v>
      </c>
      <c r="N15" s="43">
        <v>4</v>
      </c>
      <c r="O15" s="43">
        <v>326</v>
      </c>
      <c r="P15" s="43">
        <v>330</v>
      </c>
      <c r="Q15" s="43">
        <v>10</v>
      </c>
      <c r="R15" s="43">
        <v>4</v>
      </c>
      <c r="S15" s="43">
        <v>328</v>
      </c>
      <c r="T15" s="43">
        <v>332</v>
      </c>
      <c r="U15" s="43">
        <v>7</v>
      </c>
      <c r="V15" s="43">
        <v>3</v>
      </c>
      <c r="W15" s="43">
        <v>339</v>
      </c>
      <c r="X15" s="43">
        <v>342</v>
      </c>
      <c r="Y15" s="43">
        <v>8</v>
      </c>
      <c r="Z15" s="43">
        <v>3</v>
      </c>
      <c r="AA15" s="43">
        <v>324</v>
      </c>
      <c r="AB15" s="43">
        <v>327</v>
      </c>
      <c r="AC15" s="43">
        <v>9560</v>
      </c>
      <c r="AD15" s="43">
        <v>0</v>
      </c>
      <c r="AE15" s="43">
        <v>0</v>
      </c>
      <c r="AF15" s="43">
        <v>2220076</v>
      </c>
      <c r="AG15" s="43">
        <v>2220076</v>
      </c>
      <c r="AH15" s="43">
        <v>0</v>
      </c>
      <c r="AI15" s="43">
        <v>0</v>
      </c>
      <c r="AJ15" s="43">
        <v>0</v>
      </c>
      <c r="AK15" s="43">
        <v>0</v>
      </c>
      <c r="AL15" s="43">
        <v>0</v>
      </c>
      <c r="AM15" s="43">
        <v>0</v>
      </c>
      <c r="AN15" s="43">
        <v>80100</v>
      </c>
      <c r="AO15" s="43">
        <v>140974303</v>
      </c>
      <c r="AP15" s="43">
        <v>141054403</v>
      </c>
      <c r="AQ15" s="43" t="s">
        <v>716</v>
      </c>
      <c r="AR15" s="43">
        <v>991409</v>
      </c>
      <c r="AS15" s="43">
        <v>0</v>
      </c>
      <c r="AT15" s="43">
        <v>419200</v>
      </c>
      <c r="AU15" s="43">
        <v>0</v>
      </c>
      <c r="AV15" s="43">
        <v>0</v>
      </c>
      <c r="AW15" s="43">
        <v>0</v>
      </c>
      <c r="AX15" s="43">
        <v>0</v>
      </c>
      <c r="AY15" s="43">
        <v>0</v>
      </c>
      <c r="AZ15" s="43">
        <v>9533</v>
      </c>
      <c r="BA15" s="43">
        <v>0</v>
      </c>
      <c r="BB15" s="43">
        <v>0</v>
      </c>
      <c r="BC15" s="43">
        <v>0</v>
      </c>
      <c r="BD15" s="43">
        <v>0</v>
      </c>
      <c r="BE15" s="43">
        <v>0</v>
      </c>
      <c r="BF15" s="43">
        <v>0</v>
      </c>
      <c r="BG15" s="43">
        <v>0</v>
      </c>
      <c r="BH15" s="43">
        <v>0</v>
      </c>
      <c r="BI15" s="43">
        <v>0</v>
      </c>
      <c r="BJ15" s="43">
        <v>0</v>
      </c>
      <c r="BK15" s="43">
        <v>0</v>
      </c>
      <c r="BL15" s="43">
        <v>0</v>
      </c>
      <c r="BM15" s="43">
        <v>0</v>
      </c>
      <c r="BN15" s="43" t="s">
        <v>711</v>
      </c>
      <c r="BO15" s="43">
        <v>1</v>
      </c>
      <c r="BP15" s="43">
        <v>0</v>
      </c>
      <c r="BQ15" s="43">
        <v>0</v>
      </c>
      <c r="BR15" s="43">
        <v>0</v>
      </c>
    </row>
    <row r="16" spans="1:70" s="50" customFormat="1" x14ac:dyDescent="0.15">
      <c r="A16" s="43">
        <v>2450</v>
      </c>
      <c r="B16" s="43" t="s">
        <v>96</v>
      </c>
      <c r="C16" s="43">
        <v>21910089</v>
      </c>
      <c r="D16" s="43">
        <v>5418923</v>
      </c>
      <c r="E16" s="43">
        <v>125562</v>
      </c>
      <c r="F16" s="43">
        <v>0</v>
      </c>
      <c r="G16" s="43">
        <v>15984814</v>
      </c>
      <c r="H16" s="43">
        <v>0</v>
      </c>
      <c r="I16" s="43">
        <v>400000</v>
      </c>
      <c r="J16" s="43">
        <v>0</v>
      </c>
      <c r="K16" s="43">
        <v>0</v>
      </c>
      <c r="L16" s="43">
        <v>19210</v>
      </c>
      <c r="M16" s="43">
        <v>72</v>
      </c>
      <c r="N16" s="43">
        <v>29</v>
      </c>
      <c r="O16" s="43">
        <v>2186</v>
      </c>
      <c r="P16" s="43">
        <v>2215</v>
      </c>
      <c r="Q16" s="43">
        <v>66</v>
      </c>
      <c r="R16" s="43">
        <v>26</v>
      </c>
      <c r="S16" s="43">
        <v>2155</v>
      </c>
      <c r="T16" s="43">
        <v>2181</v>
      </c>
      <c r="U16" s="43">
        <v>67</v>
      </c>
      <c r="V16" s="43">
        <v>27</v>
      </c>
      <c r="W16" s="43">
        <v>2156</v>
      </c>
      <c r="X16" s="43">
        <v>2183</v>
      </c>
      <c r="Y16" s="43">
        <v>65</v>
      </c>
      <c r="Z16" s="43">
        <v>26</v>
      </c>
      <c r="AA16" s="43">
        <v>2101</v>
      </c>
      <c r="AB16" s="43">
        <v>2127</v>
      </c>
      <c r="AC16" s="43">
        <v>0</v>
      </c>
      <c r="AD16" s="43">
        <v>0</v>
      </c>
      <c r="AE16" s="43">
        <v>0</v>
      </c>
      <c r="AF16" s="43">
        <v>5266567</v>
      </c>
      <c r="AG16" s="43">
        <v>5266567</v>
      </c>
      <c r="AH16" s="43">
        <v>0</v>
      </c>
      <c r="AI16" s="43">
        <v>0</v>
      </c>
      <c r="AJ16" s="43">
        <v>48962</v>
      </c>
      <c r="AK16" s="43">
        <v>0</v>
      </c>
      <c r="AL16" s="43">
        <v>0</v>
      </c>
      <c r="AM16" s="43">
        <v>0</v>
      </c>
      <c r="AN16" s="43">
        <v>34885400</v>
      </c>
      <c r="AO16" s="43">
        <v>5427218647</v>
      </c>
      <c r="AP16" s="43">
        <v>5462104047</v>
      </c>
      <c r="AQ16" s="43" t="s">
        <v>716</v>
      </c>
      <c r="AR16" s="43">
        <v>16706625</v>
      </c>
      <c r="AS16" s="43">
        <v>0</v>
      </c>
      <c r="AT16" s="43">
        <v>1735875</v>
      </c>
      <c r="AU16" s="43">
        <v>165000</v>
      </c>
      <c r="AV16" s="43">
        <v>0</v>
      </c>
      <c r="AW16" s="43">
        <v>0</v>
      </c>
      <c r="AX16" s="43">
        <v>0</v>
      </c>
      <c r="AY16" s="43">
        <v>0</v>
      </c>
      <c r="AZ16" s="43">
        <v>289738</v>
      </c>
      <c r="BA16" s="43">
        <v>0</v>
      </c>
      <c r="BB16" s="43">
        <v>0</v>
      </c>
      <c r="BC16" s="43">
        <v>0</v>
      </c>
      <c r="BD16" s="43">
        <v>0</v>
      </c>
      <c r="BE16" s="43">
        <v>0</v>
      </c>
      <c r="BF16" s="43">
        <v>9991</v>
      </c>
      <c r="BG16" s="43">
        <v>0</v>
      </c>
      <c r="BH16" s="43">
        <v>0</v>
      </c>
      <c r="BI16" s="43">
        <v>0</v>
      </c>
      <c r="BJ16" s="43">
        <v>0</v>
      </c>
      <c r="BK16" s="43">
        <v>0</v>
      </c>
      <c r="BL16" s="43">
        <v>0</v>
      </c>
      <c r="BM16" s="43">
        <v>0</v>
      </c>
      <c r="BN16" s="43" t="s">
        <v>711</v>
      </c>
      <c r="BO16" s="43">
        <v>1</v>
      </c>
      <c r="BP16" s="43">
        <v>0</v>
      </c>
      <c r="BQ16" s="43">
        <v>0</v>
      </c>
      <c r="BR16" s="43">
        <v>0</v>
      </c>
    </row>
    <row r="17" spans="1:70" s="50" customFormat="1" x14ac:dyDescent="0.15">
      <c r="A17" s="43">
        <v>170</v>
      </c>
      <c r="B17" s="43" t="s">
        <v>97</v>
      </c>
      <c r="C17" s="43">
        <v>20777488</v>
      </c>
      <c r="D17" s="43">
        <v>14574457</v>
      </c>
      <c r="E17" s="43">
        <v>21486</v>
      </c>
      <c r="F17" s="43">
        <v>126612</v>
      </c>
      <c r="G17" s="43">
        <v>6079421</v>
      </c>
      <c r="H17" s="43">
        <v>0</v>
      </c>
      <c r="I17" s="43">
        <v>0</v>
      </c>
      <c r="J17" s="43">
        <v>24488</v>
      </c>
      <c r="K17" s="43">
        <v>0</v>
      </c>
      <c r="L17" s="43">
        <v>0</v>
      </c>
      <c r="M17" s="43">
        <v>28</v>
      </c>
      <c r="N17" s="43">
        <v>11</v>
      </c>
      <c r="O17" s="43">
        <v>2134</v>
      </c>
      <c r="P17" s="43">
        <v>2145</v>
      </c>
      <c r="Q17" s="43">
        <v>34</v>
      </c>
      <c r="R17" s="43">
        <v>14</v>
      </c>
      <c r="S17" s="43">
        <v>2198</v>
      </c>
      <c r="T17" s="43">
        <v>2212</v>
      </c>
      <c r="U17" s="43">
        <v>21</v>
      </c>
      <c r="V17" s="43">
        <v>8</v>
      </c>
      <c r="W17" s="43">
        <v>2174</v>
      </c>
      <c r="X17" s="43">
        <v>2182</v>
      </c>
      <c r="Y17" s="43">
        <v>20</v>
      </c>
      <c r="Z17" s="43">
        <v>8</v>
      </c>
      <c r="AA17" s="43">
        <v>2128</v>
      </c>
      <c r="AB17" s="43">
        <v>2136</v>
      </c>
      <c r="AC17" s="43">
        <v>0</v>
      </c>
      <c r="AD17" s="43">
        <v>0</v>
      </c>
      <c r="AE17" s="43">
        <v>0</v>
      </c>
      <c r="AF17" s="43">
        <v>15361798</v>
      </c>
      <c r="AG17" s="43">
        <v>15217288</v>
      </c>
      <c r="AH17" s="43">
        <v>144510</v>
      </c>
      <c r="AI17" s="43">
        <v>0</v>
      </c>
      <c r="AJ17" s="43">
        <v>0</v>
      </c>
      <c r="AK17" s="43">
        <v>0</v>
      </c>
      <c r="AL17" s="43">
        <v>0</v>
      </c>
      <c r="AM17" s="43">
        <v>600000</v>
      </c>
      <c r="AN17" s="43">
        <v>2324500</v>
      </c>
      <c r="AO17" s="43">
        <v>671489234</v>
      </c>
      <c r="AP17" s="43">
        <v>673813734</v>
      </c>
      <c r="AQ17" s="43" t="s">
        <v>716</v>
      </c>
      <c r="AR17" s="43">
        <v>6017505</v>
      </c>
      <c r="AS17" s="43">
        <v>0</v>
      </c>
      <c r="AT17" s="43">
        <v>0</v>
      </c>
      <c r="AU17" s="43">
        <v>0</v>
      </c>
      <c r="AV17" s="43">
        <v>0</v>
      </c>
      <c r="AW17" s="43">
        <v>0</v>
      </c>
      <c r="AX17" s="43">
        <v>0</v>
      </c>
      <c r="AY17" s="43">
        <v>0</v>
      </c>
      <c r="AZ17" s="43">
        <v>28588</v>
      </c>
      <c r="BA17" s="43">
        <v>23222</v>
      </c>
      <c r="BB17" s="43">
        <v>0</v>
      </c>
      <c r="BC17" s="43">
        <v>0</v>
      </c>
      <c r="BD17" s="43">
        <v>0</v>
      </c>
      <c r="BE17" s="43">
        <v>0</v>
      </c>
      <c r="BF17" s="43">
        <v>0</v>
      </c>
      <c r="BG17" s="43">
        <v>0</v>
      </c>
      <c r="BH17" s="43">
        <v>0</v>
      </c>
      <c r="BI17" s="43">
        <v>0</v>
      </c>
      <c r="BJ17" s="43">
        <v>0</v>
      </c>
      <c r="BK17" s="43">
        <v>0</v>
      </c>
      <c r="BL17" s="43">
        <v>0</v>
      </c>
      <c r="BM17" s="43">
        <v>0</v>
      </c>
      <c r="BN17" s="43" t="s">
        <v>711</v>
      </c>
      <c r="BO17" s="43">
        <v>1</v>
      </c>
      <c r="BP17" s="43">
        <v>0</v>
      </c>
      <c r="BQ17" s="43">
        <v>600000</v>
      </c>
      <c r="BR17" s="43">
        <v>0</v>
      </c>
    </row>
    <row r="18" spans="1:70" s="50" customFormat="1" x14ac:dyDescent="0.15">
      <c r="A18" s="43">
        <v>182</v>
      </c>
      <c r="B18" s="43" t="s">
        <v>98</v>
      </c>
      <c r="C18" s="43">
        <v>23009474</v>
      </c>
      <c r="D18" s="43">
        <v>5630811</v>
      </c>
      <c r="E18" s="43">
        <v>514525</v>
      </c>
      <c r="F18" s="43">
        <v>0</v>
      </c>
      <c r="G18" s="43">
        <v>17588865</v>
      </c>
      <c r="H18" s="43">
        <v>0</v>
      </c>
      <c r="I18" s="43">
        <v>0</v>
      </c>
      <c r="J18" s="43">
        <v>0</v>
      </c>
      <c r="K18" s="43">
        <v>0</v>
      </c>
      <c r="L18" s="43">
        <v>724727</v>
      </c>
      <c r="M18" s="43">
        <v>54</v>
      </c>
      <c r="N18" s="43">
        <v>22</v>
      </c>
      <c r="O18" s="43">
        <v>2415</v>
      </c>
      <c r="P18" s="43">
        <v>2437</v>
      </c>
      <c r="Q18" s="43">
        <v>50</v>
      </c>
      <c r="R18" s="43">
        <v>20</v>
      </c>
      <c r="S18" s="43">
        <v>2407</v>
      </c>
      <c r="T18" s="43">
        <v>2427</v>
      </c>
      <c r="U18" s="43">
        <v>53</v>
      </c>
      <c r="V18" s="43">
        <v>21</v>
      </c>
      <c r="W18" s="43">
        <v>2306</v>
      </c>
      <c r="X18" s="43">
        <v>2327</v>
      </c>
      <c r="Y18" s="43">
        <v>64</v>
      </c>
      <c r="Z18" s="43">
        <v>26</v>
      </c>
      <c r="AA18" s="43">
        <v>2252</v>
      </c>
      <c r="AB18" s="43">
        <v>2278</v>
      </c>
      <c r="AC18" s="43">
        <v>0</v>
      </c>
      <c r="AD18" s="43">
        <v>0</v>
      </c>
      <c r="AE18" s="43">
        <v>0</v>
      </c>
      <c r="AF18" s="43">
        <v>5764894</v>
      </c>
      <c r="AG18" s="43">
        <v>5764894</v>
      </c>
      <c r="AH18" s="43">
        <v>0</v>
      </c>
      <c r="AI18" s="43">
        <v>0</v>
      </c>
      <c r="AJ18" s="43">
        <v>0</v>
      </c>
      <c r="AK18" s="43">
        <v>0</v>
      </c>
      <c r="AL18" s="43">
        <v>0</v>
      </c>
      <c r="AM18" s="43">
        <v>0</v>
      </c>
      <c r="AN18" s="43">
        <v>44130600</v>
      </c>
      <c r="AO18" s="43">
        <v>1916541434</v>
      </c>
      <c r="AP18" s="43">
        <v>1960672034</v>
      </c>
      <c r="AQ18" s="43" t="s">
        <v>716</v>
      </c>
      <c r="AR18" s="43">
        <v>17345745</v>
      </c>
      <c r="AS18" s="43">
        <v>124416</v>
      </c>
      <c r="AT18" s="43">
        <v>1275000</v>
      </c>
      <c r="AU18" s="43">
        <v>0</v>
      </c>
      <c r="AV18" s="43">
        <v>0</v>
      </c>
      <c r="AW18" s="43">
        <v>400000</v>
      </c>
      <c r="AX18" s="43">
        <v>0</v>
      </c>
      <c r="AY18" s="43">
        <v>0</v>
      </c>
      <c r="AZ18" s="43">
        <v>508762</v>
      </c>
      <c r="BA18" s="43">
        <v>4445</v>
      </c>
      <c r="BB18" s="43">
        <v>0</v>
      </c>
      <c r="BC18" s="43">
        <v>0</v>
      </c>
      <c r="BD18" s="43">
        <v>0</v>
      </c>
      <c r="BE18" s="43">
        <v>124416.16</v>
      </c>
      <c r="BF18" s="43">
        <v>38397</v>
      </c>
      <c r="BG18" s="43">
        <v>0</v>
      </c>
      <c r="BH18" s="43">
        <v>0</v>
      </c>
      <c r="BI18" s="43">
        <v>0</v>
      </c>
      <c r="BJ18" s="43">
        <v>0</v>
      </c>
      <c r="BK18" s="43">
        <v>0</v>
      </c>
      <c r="BL18" s="43">
        <v>0</v>
      </c>
      <c r="BM18" s="43">
        <v>0</v>
      </c>
      <c r="BN18" s="43" t="s">
        <v>711</v>
      </c>
      <c r="BO18" s="43">
        <v>1</v>
      </c>
      <c r="BP18" s="43">
        <v>0</v>
      </c>
      <c r="BQ18" s="43">
        <v>0</v>
      </c>
      <c r="BR18" s="43">
        <v>0</v>
      </c>
    </row>
    <row r="19" spans="1:70" s="50" customFormat="1" x14ac:dyDescent="0.15">
      <c r="A19" s="43">
        <v>196</v>
      </c>
      <c r="B19" s="43" t="s">
        <v>99</v>
      </c>
      <c r="C19" s="43">
        <v>5003681</v>
      </c>
      <c r="D19" s="43">
        <v>2800963</v>
      </c>
      <c r="E19" s="43">
        <v>2942</v>
      </c>
      <c r="F19" s="43">
        <v>0</v>
      </c>
      <c r="G19" s="43">
        <v>2223496</v>
      </c>
      <c r="H19" s="43">
        <v>0</v>
      </c>
      <c r="I19" s="43">
        <v>0</v>
      </c>
      <c r="J19" s="43">
        <v>0</v>
      </c>
      <c r="K19" s="43">
        <v>0</v>
      </c>
      <c r="L19" s="43">
        <v>23720</v>
      </c>
      <c r="M19" s="43">
        <v>21</v>
      </c>
      <c r="N19" s="43">
        <v>8</v>
      </c>
      <c r="O19" s="43">
        <v>488</v>
      </c>
      <c r="P19" s="43">
        <v>496</v>
      </c>
      <c r="Q19" s="43">
        <v>15</v>
      </c>
      <c r="R19" s="43">
        <v>6</v>
      </c>
      <c r="S19" s="43">
        <v>440</v>
      </c>
      <c r="T19" s="43">
        <v>446</v>
      </c>
      <c r="U19" s="43">
        <v>14</v>
      </c>
      <c r="V19" s="43">
        <v>6</v>
      </c>
      <c r="W19" s="43">
        <v>417</v>
      </c>
      <c r="X19" s="43">
        <v>423</v>
      </c>
      <c r="Y19" s="43">
        <v>13</v>
      </c>
      <c r="Z19" s="43">
        <v>5</v>
      </c>
      <c r="AA19" s="43">
        <v>411</v>
      </c>
      <c r="AB19" s="43">
        <v>416</v>
      </c>
      <c r="AC19" s="43">
        <v>0</v>
      </c>
      <c r="AD19" s="43">
        <v>0</v>
      </c>
      <c r="AE19" s="43">
        <v>0</v>
      </c>
      <c r="AF19" s="43">
        <v>2600151</v>
      </c>
      <c r="AG19" s="43">
        <v>2600151</v>
      </c>
      <c r="AH19" s="43">
        <v>0</v>
      </c>
      <c r="AI19" s="43">
        <v>0</v>
      </c>
      <c r="AJ19" s="43">
        <v>12613</v>
      </c>
      <c r="AK19" s="43">
        <v>0</v>
      </c>
      <c r="AL19" s="43">
        <v>0</v>
      </c>
      <c r="AM19" s="43">
        <v>0</v>
      </c>
      <c r="AN19" s="43">
        <v>202200</v>
      </c>
      <c r="AO19" s="43">
        <v>196366032</v>
      </c>
      <c r="AP19" s="43">
        <v>196568232</v>
      </c>
      <c r="AQ19" s="43" t="s">
        <v>716</v>
      </c>
      <c r="AR19" s="43">
        <v>2295918</v>
      </c>
      <c r="AS19" s="43">
        <v>0</v>
      </c>
      <c r="AT19" s="43">
        <v>0</v>
      </c>
      <c r="AU19" s="43">
        <v>0</v>
      </c>
      <c r="AV19" s="43">
        <v>0</v>
      </c>
      <c r="AW19" s="43">
        <v>0</v>
      </c>
      <c r="AX19" s="43">
        <v>0</v>
      </c>
      <c r="AY19" s="43">
        <v>0</v>
      </c>
      <c r="AZ19" s="43">
        <v>296922</v>
      </c>
      <c r="BA19" s="43">
        <v>0</v>
      </c>
      <c r="BB19" s="43">
        <v>0</v>
      </c>
      <c r="BC19" s="43">
        <v>0</v>
      </c>
      <c r="BD19" s="43">
        <v>0</v>
      </c>
      <c r="BE19" s="43">
        <v>0</v>
      </c>
      <c r="BF19" s="43">
        <v>0</v>
      </c>
      <c r="BG19" s="43">
        <v>0</v>
      </c>
      <c r="BH19" s="43">
        <v>0</v>
      </c>
      <c r="BI19" s="43">
        <v>0</v>
      </c>
      <c r="BJ19" s="43">
        <v>0</v>
      </c>
      <c r="BK19" s="43">
        <v>0</v>
      </c>
      <c r="BL19" s="43">
        <v>0</v>
      </c>
      <c r="BM19" s="43">
        <v>0</v>
      </c>
      <c r="BN19" s="43" t="s">
        <v>711</v>
      </c>
      <c r="BO19" s="43">
        <v>1</v>
      </c>
      <c r="BP19" s="43">
        <v>0</v>
      </c>
      <c r="BQ19" s="43">
        <v>0</v>
      </c>
      <c r="BR19" s="43">
        <v>0</v>
      </c>
    </row>
    <row r="20" spans="1:70" s="50" customFormat="1" x14ac:dyDescent="0.15">
      <c r="A20" s="43">
        <v>203</v>
      </c>
      <c r="B20" s="43" t="s">
        <v>100</v>
      </c>
      <c r="C20" s="43">
        <v>7590528</v>
      </c>
      <c r="D20" s="43">
        <v>5937982</v>
      </c>
      <c r="E20" s="43">
        <v>4212</v>
      </c>
      <c r="F20" s="43">
        <v>0</v>
      </c>
      <c r="G20" s="43">
        <v>2076179</v>
      </c>
      <c r="H20" s="43">
        <v>0</v>
      </c>
      <c r="I20" s="43">
        <v>0</v>
      </c>
      <c r="J20" s="43">
        <v>0</v>
      </c>
      <c r="K20" s="43">
        <v>0</v>
      </c>
      <c r="L20" s="43">
        <v>427845</v>
      </c>
      <c r="M20" s="43">
        <v>11</v>
      </c>
      <c r="N20" s="43">
        <v>4</v>
      </c>
      <c r="O20" s="43">
        <v>820</v>
      </c>
      <c r="P20" s="43">
        <v>824</v>
      </c>
      <c r="Q20" s="43">
        <v>12</v>
      </c>
      <c r="R20" s="43">
        <v>5</v>
      </c>
      <c r="S20" s="43">
        <v>841</v>
      </c>
      <c r="T20" s="43">
        <v>846</v>
      </c>
      <c r="U20" s="43">
        <v>9</v>
      </c>
      <c r="V20" s="43">
        <v>4</v>
      </c>
      <c r="W20" s="43">
        <v>802</v>
      </c>
      <c r="X20" s="43">
        <v>806</v>
      </c>
      <c r="Y20" s="43">
        <v>12</v>
      </c>
      <c r="Z20" s="43">
        <v>5</v>
      </c>
      <c r="AA20" s="43">
        <v>790</v>
      </c>
      <c r="AB20" s="43">
        <v>795</v>
      </c>
      <c r="AC20" s="43">
        <v>0</v>
      </c>
      <c r="AD20" s="43">
        <v>0</v>
      </c>
      <c r="AE20" s="43">
        <v>0</v>
      </c>
      <c r="AF20" s="43">
        <v>5640366</v>
      </c>
      <c r="AG20" s="43">
        <v>5640366</v>
      </c>
      <c r="AH20" s="43">
        <v>0</v>
      </c>
      <c r="AI20" s="43">
        <v>0</v>
      </c>
      <c r="AJ20" s="43">
        <v>0</v>
      </c>
      <c r="AK20" s="43">
        <v>0</v>
      </c>
      <c r="AL20" s="43">
        <v>0</v>
      </c>
      <c r="AM20" s="43">
        <v>665606</v>
      </c>
      <c r="AN20" s="43">
        <v>367700</v>
      </c>
      <c r="AO20" s="43">
        <v>284038026</v>
      </c>
      <c r="AP20" s="43">
        <v>284405726</v>
      </c>
      <c r="AQ20" s="43" t="s">
        <v>716</v>
      </c>
      <c r="AR20" s="43">
        <v>2723635</v>
      </c>
      <c r="AS20" s="43">
        <v>0</v>
      </c>
      <c r="AT20" s="43">
        <v>425000</v>
      </c>
      <c r="AU20" s="43">
        <v>0</v>
      </c>
      <c r="AV20" s="43">
        <v>0</v>
      </c>
      <c r="AW20" s="43">
        <v>0</v>
      </c>
      <c r="AX20" s="43">
        <v>0</v>
      </c>
      <c r="AY20" s="43">
        <v>0</v>
      </c>
      <c r="AZ20" s="43">
        <v>82806</v>
      </c>
      <c r="BA20" s="43">
        <v>20236</v>
      </c>
      <c r="BB20" s="43">
        <v>0</v>
      </c>
      <c r="BC20" s="43">
        <v>0</v>
      </c>
      <c r="BD20" s="43">
        <v>0</v>
      </c>
      <c r="BE20" s="43">
        <v>0</v>
      </c>
      <c r="BF20" s="43">
        <v>9201</v>
      </c>
      <c r="BG20" s="43">
        <v>0</v>
      </c>
      <c r="BH20" s="43">
        <v>0</v>
      </c>
      <c r="BI20" s="43">
        <v>0</v>
      </c>
      <c r="BJ20" s="43">
        <v>0</v>
      </c>
      <c r="BK20" s="43">
        <v>0</v>
      </c>
      <c r="BL20" s="43">
        <v>324783</v>
      </c>
      <c r="BM20" s="43">
        <v>324783</v>
      </c>
      <c r="BN20" s="43" t="s">
        <v>701</v>
      </c>
      <c r="BO20" s="43">
        <v>1</v>
      </c>
      <c r="BP20" s="43">
        <v>0</v>
      </c>
      <c r="BQ20" s="43">
        <v>665606</v>
      </c>
      <c r="BR20" s="43">
        <v>0</v>
      </c>
    </row>
    <row r="21" spans="1:70" s="50" customFormat="1" x14ac:dyDescent="0.15">
      <c r="A21" s="43">
        <v>217</v>
      </c>
      <c r="B21" s="43" t="s">
        <v>101</v>
      </c>
      <c r="C21" s="43">
        <v>6816947</v>
      </c>
      <c r="D21" s="43">
        <v>3908989</v>
      </c>
      <c r="E21" s="43">
        <v>2764</v>
      </c>
      <c r="F21" s="43">
        <v>37359</v>
      </c>
      <c r="G21" s="43">
        <v>2715057</v>
      </c>
      <c r="H21" s="43">
        <v>152778</v>
      </c>
      <c r="I21" s="43">
        <v>0</v>
      </c>
      <c r="J21" s="43">
        <v>0</v>
      </c>
      <c r="K21" s="43">
        <v>0</v>
      </c>
      <c r="L21" s="43">
        <v>0</v>
      </c>
      <c r="M21" s="43">
        <v>28</v>
      </c>
      <c r="N21" s="43">
        <v>11</v>
      </c>
      <c r="O21" s="43">
        <v>616</v>
      </c>
      <c r="P21" s="43">
        <v>627</v>
      </c>
      <c r="Q21" s="43">
        <v>25</v>
      </c>
      <c r="R21" s="43">
        <v>10</v>
      </c>
      <c r="S21" s="43">
        <v>627</v>
      </c>
      <c r="T21" s="43">
        <v>637</v>
      </c>
      <c r="U21" s="43">
        <v>19</v>
      </c>
      <c r="V21" s="43">
        <v>8</v>
      </c>
      <c r="W21" s="43">
        <v>611</v>
      </c>
      <c r="X21" s="43">
        <v>619</v>
      </c>
      <c r="Y21" s="43">
        <v>23</v>
      </c>
      <c r="Z21" s="43">
        <v>9</v>
      </c>
      <c r="AA21" s="43">
        <v>590</v>
      </c>
      <c r="AB21" s="43">
        <v>599</v>
      </c>
      <c r="AC21" s="43">
        <v>287478</v>
      </c>
      <c r="AD21" s="43">
        <v>0</v>
      </c>
      <c r="AE21" s="43">
        <v>0</v>
      </c>
      <c r="AF21" s="43">
        <v>3647473</v>
      </c>
      <c r="AG21" s="43">
        <v>3647473</v>
      </c>
      <c r="AH21" s="43">
        <v>0</v>
      </c>
      <c r="AI21" s="43">
        <v>0</v>
      </c>
      <c r="AJ21" s="43">
        <v>29086</v>
      </c>
      <c r="AK21" s="43">
        <v>0</v>
      </c>
      <c r="AL21" s="43">
        <v>0</v>
      </c>
      <c r="AM21" s="43">
        <v>0</v>
      </c>
      <c r="AN21" s="43">
        <v>264900</v>
      </c>
      <c r="AO21" s="43">
        <v>301134428</v>
      </c>
      <c r="AP21" s="43">
        <v>301399328</v>
      </c>
      <c r="AQ21" s="43" t="s">
        <v>716</v>
      </c>
      <c r="AR21" s="43">
        <v>3203604</v>
      </c>
      <c r="AS21" s="43">
        <v>145724</v>
      </c>
      <c r="AT21" s="43">
        <v>459583</v>
      </c>
      <c r="AU21" s="43">
        <v>0</v>
      </c>
      <c r="AV21" s="43">
        <v>0</v>
      </c>
      <c r="AW21" s="43">
        <v>100000</v>
      </c>
      <c r="AX21" s="43">
        <v>0</v>
      </c>
      <c r="AY21" s="43">
        <v>0</v>
      </c>
      <c r="AZ21" s="43">
        <v>108551</v>
      </c>
      <c r="BA21" s="43">
        <v>0</v>
      </c>
      <c r="BB21" s="43">
        <v>0</v>
      </c>
      <c r="BC21" s="43">
        <v>841.4</v>
      </c>
      <c r="BD21" s="43">
        <v>0</v>
      </c>
      <c r="BE21" s="43">
        <v>0</v>
      </c>
      <c r="BF21" s="43">
        <v>0</v>
      </c>
      <c r="BG21" s="43">
        <v>0</v>
      </c>
      <c r="BH21" s="43">
        <v>0</v>
      </c>
      <c r="BI21" s="43">
        <v>0</v>
      </c>
      <c r="BJ21" s="43">
        <v>0</v>
      </c>
      <c r="BK21" s="43">
        <v>0</v>
      </c>
      <c r="BL21" s="43">
        <v>0</v>
      </c>
      <c r="BM21" s="43">
        <v>0</v>
      </c>
      <c r="BN21" s="43" t="s">
        <v>711</v>
      </c>
      <c r="BO21" s="43">
        <v>1</v>
      </c>
      <c r="BP21" s="43">
        <v>0</v>
      </c>
      <c r="BQ21" s="43">
        <v>0</v>
      </c>
      <c r="BR21" s="43">
        <v>0</v>
      </c>
    </row>
    <row r="22" spans="1:70" s="50" customFormat="1" x14ac:dyDescent="0.15">
      <c r="A22" s="43">
        <v>231</v>
      </c>
      <c r="B22" s="43" t="s">
        <v>102</v>
      </c>
      <c r="C22" s="43">
        <v>14874872</v>
      </c>
      <c r="D22" s="43">
        <v>11288576</v>
      </c>
      <c r="E22" s="43">
        <v>11258</v>
      </c>
      <c r="F22" s="43">
        <v>0</v>
      </c>
      <c r="G22" s="43">
        <v>3450538</v>
      </c>
      <c r="H22" s="43">
        <v>338475</v>
      </c>
      <c r="I22" s="43">
        <v>0</v>
      </c>
      <c r="J22" s="43">
        <v>0</v>
      </c>
      <c r="K22" s="43">
        <v>0</v>
      </c>
      <c r="L22" s="43">
        <v>213975</v>
      </c>
      <c r="M22" s="43">
        <v>43</v>
      </c>
      <c r="N22" s="43">
        <v>17</v>
      </c>
      <c r="O22" s="43">
        <v>1588</v>
      </c>
      <c r="P22" s="43">
        <v>1605</v>
      </c>
      <c r="Q22" s="43">
        <v>44</v>
      </c>
      <c r="R22" s="43">
        <v>18</v>
      </c>
      <c r="S22" s="43">
        <v>1604</v>
      </c>
      <c r="T22" s="43">
        <v>1622</v>
      </c>
      <c r="U22" s="43">
        <v>46</v>
      </c>
      <c r="V22" s="43">
        <v>18</v>
      </c>
      <c r="W22" s="43">
        <v>1594</v>
      </c>
      <c r="X22" s="43">
        <v>1612</v>
      </c>
      <c r="Y22" s="43">
        <v>40</v>
      </c>
      <c r="Z22" s="43">
        <v>16</v>
      </c>
      <c r="AA22" s="43">
        <v>1607</v>
      </c>
      <c r="AB22" s="43">
        <v>1623</v>
      </c>
      <c r="AC22" s="43">
        <v>0</v>
      </c>
      <c r="AD22" s="43">
        <v>0</v>
      </c>
      <c r="AE22" s="43">
        <v>0</v>
      </c>
      <c r="AF22" s="43">
        <v>11129315</v>
      </c>
      <c r="AG22" s="43">
        <v>11129315</v>
      </c>
      <c r="AH22" s="43">
        <v>0</v>
      </c>
      <c r="AI22" s="43">
        <v>0</v>
      </c>
      <c r="AJ22" s="43">
        <v>0</v>
      </c>
      <c r="AK22" s="43">
        <v>0</v>
      </c>
      <c r="AL22" s="43">
        <v>0</v>
      </c>
      <c r="AM22" s="43">
        <v>198000</v>
      </c>
      <c r="AN22" s="43">
        <v>1153000</v>
      </c>
      <c r="AO22" s="43">
        <v>580366737</v>
      </c>
      <c r="AP22" s="43">
        <v>581519737</v>
      </c>
      <c r="AQ22" s="43" t="s">
        <v>716</v>
      </c>
      <c r="AR22" s="43">
        <v>3597234</v>
      </c>
      <c r="AS22" s="43">
        <v>299500</v>
      </c>
      <c r="AT22" s="43">
        <v>2632054</v>
      </c>
      <c r="AU22" s="43">
        <v>0</v>
      </c>
      <c r="AV22" s="43">
        <v>0</v>
      </c>
      <c r="AW22" s="43">
        <v>50000</v>
      </c>
      <c r="AX22" s="43">
        <v>0</v>
      </c>
      <c r="AY22" s="43">
        <v>0</v>
      </c>
      <c r="AZ22" s="43">
        <v>0</v>
      </c>
      <c r="BA22" s="43">
        <v>10911</v>
      </c>
      <c r="BB22" s="43">
        <v>0</v>
      </c>
      <c r="BC22" s="43">
        <v>0</v>
      </c>
      <c r="BD22" s="43">
        <v>0</v>
      </c>
      <c r="BE22" s="43">
        <v>0</v>
      </c>
      <c r="BF22" s="43">
        <v>0</v>
      </c>
      <c r="BG22" s="43">
        <v>154693</v>
      </c>
      <c r="BH22" s="43">
        <v>0</v>
      </c>
      <c r="BI22" s="43">
        <v>67405</v>
      </c>
      <c r="BJ22" s="43">
        <v>87288</v>
      </c>
      <c r="BK22" s="43">
        <v>0</v>
      </c>
      <c r="BL22" s="43">
        <v>213975</v>
      </c>
      <c r="BM22" s="43">
        <v>0</v>
      </c>
      <c r="BN22" s="43" t="s">
        <v>702</v>
      </c>
      <c r="BO22" s="43">
        <v>2</v>
      </c>
      <c r="BP22" s="43">
        <v>198000</v>
      </c>
      <c r="BQ22" s="43">
        <v>0</v>
      </c>
      <c r="BR22" s="43">
        <v>0</v>
      </c>
    </row>
    <row r="23" spans="1:70" s="50" customFormat="1" x14ac:dyDescent="0.15">
      <c r="A23" s="43">
        <v>245</v>
      </c>
      <c r="B23" s="43" t="s">
        <v>103</v>
      </c>
      <c r="C23" s="43">
        <v>5299200</v>
      </c>
      <c r="D23" s="43">
        <v>3767012</v>
      </c>
      <c r="E23" s="43">
        <v>1631</v>
      </c>
      <c r="F23" s="43">
        <v>0</v>
      </c>
      <c r="G23" s="43">
        <v>2161999</v>
      </c>
      <c r="H23" s="43">
        <v>0</v>
      </c>
      <c r="I23" s="43">
        <v>0</v>
      </c>
      <c r="J23" s="43">
        <v>0</v>
      </c>
      <c r="K23" s="43">
        <v>0</v>
      </c>
      <c r="L23" s="43">
        <v>631442</v>
      </c>
      <c r="M23" s="43">
        <v>19</v>
      </c>
      <c r="N23" s="43">
        <v>8</v>
      </c>
      <c r="O23" s="43">
        <v>574</v>
      </c>
      <c r="P23" s="43">
        <v>582</v>
      </c>
      <c r="Q23" s="43">
        <v>18</v>
      </c>
      <c r="R23" s="43">
        <v>7</v>
      </c>
      <c r="S23" s="43">
        <v>559</v>
      </c>
      <c r="T23" s="43">
        <v>566</v>
      </c>
      <c r="U23" s="43">
        <v>15</v>
      </c>
      <c r="V23" s="43">
        <v>6</v>
      </c>
      <c r="W23" s="43">
        <v>573</v>
      </c>
      <c r="X23" s="43">
        <v>579</v>
      </c>
      <c r="Y23" s="43">
        <v>13</v>
      </c>
      <c r="Z23" s="43">
        <v>5</v>
      </c>
      <c r="AA23" s="43">
        <v>581</v>
      </c>
      <c r="AB23" s="43">
        <v>586</v>
      </c>
      <c r="AC23" s="43">
        <v>0</v>
      </c>
      <c r="AD23" s="43">
        <v>0</v>
      </c>
      <c r="AE23" s="43">
        <v>600000</v>
      </c>
      <c r="AF23" s="43">
        <v>3762751</v>
      </c>
      <c r="AG23" s="43">
        <v>3762751</v>
      </c>
      <c r="AH23" s="43">
        <v>0</v>
      </c>
      <c r="AI23" s="43">
        <v>0</v>
      </c>
      <c r="AJ23" s="43">
        <v>0</v>
      </c>
      <c r="AK23" s="43">
        <v>0</v>
      </c>
      <c r="AL23" s="43">
        <v>0</v>
      </c>
      <c r="AM23" s="43">
        <v>0</v>
      </c>
      <c r="AN23" s="43">
        <v>158000</v>
      </c>
      <c r="AO23" s="43">
        <v>252405555</v>
      </c>
      <c r="AP23" s="43">
        <v>252563555</v>
      </c>
      <c r="AQ23" s="43" t="s">
        <v>716</v>
      </c>
      <c r="AR23" s="43">
        <v>2176825</v>
      </c>
      <c r="AS23" s="43">
        <v>0</v>
      </c>
      <c r="AT23" s="43">
        <v>719128</v>
      </c>
      <c r="AU23" s="43">
        <v>0</v>
      </c>
      <c r="AV23" s="43">
        <v>0</v>
      </c>
      <c r="AW23" s="43">
        <v>0</v>
      </c>
      <c r="AX23" s="43">
        <v>0</v>
      </c>
      <c r="AY23" s="43">
        <v>0</v>
      </c>
      <c r="AZ23" s="43">
        <v>0</v>
      </c>
      <c r="BA23" s="43">
        <v>10358</v>
      </c>
      <c r="BB23" s="43">
        <v>0</v>
      </c>
      <c r="BC23" s="43">
        <v>13431.42</v>
      </c>
      <c r="BD23" s="43">
        <v>0</v>
      </c>
      <c r="BE23" s="43">
        <v>0</v>
      </c>
      <c r="BF23" s="43">
        <v>0</v>
      </c>
      <c r="BG23" s="43">
        <v>0</v>
      </c>
      <c r="BH23" s="43">
        <v>0</v>
      </c>
      <c r="BI23" s="43">
        <v>0</v>
      </c>
      <c r="BJ23" s="43">
        <v>0</v>
      </c>
      <c r="BK23" s="43">
        <v>0</v>
      </c>
      <c r="BL23" s="43">
        <v>0</v>
      </c>
      <c r="BM23" s="43">
        <v>0</v>
      </c>
      <c r="BN23" s="43" t="s">
        <v>711</v>
      </c>
      <c r="BO23" s="43">
        <v>1</v>
      </c>
      <c r="BP23" s="43">
        <v>0</v>
      </c>
      <c r="BQ23" s="43">
        <v>0</v>
      </c>
      <c r="BR23" s="43">
        <v>0</v>
      </c>
    </row>
    <row r="24" spans="1:70" s="50" customFormat="1" x14ac:dyDescent="0.15">
      <c r="A24" s="43">
        <v>280</v>
      </c>
      <c r="B24" s="43" t="s">
        <v>104</v>
      </c>
      <c r="C24" s="43">
        <v>28100570</v>
      </c>
      <c r="D24" s="43">
        <v>15787980</v>
      </c>
      <c r="E24" s="43">
        <v>82786</v>
      </c>
      <c r="F24" s="43">
        <v>0</v>
      </c>
      <c r="G24" s="43">
        <v>12225438</v>
      </c>
      <c r="H24" s="43">
        <v>285500</v>
      </c>
      <c r="I24" s="43">
        <v>0</v>
      </c>
      <c r="J24" s="43">
        <v>14126</v>
      </c>
      <c r="K24" s="43">
        <v>0</v>
      </c>
      <c r="L24" s="43">
        <v>267008</v>
      </c>
      <c r="M24" s="43">
        <v>18</v>
      </c>
      <c r="N24" s="43">
        <v>7</v>
      </c>
      <c r="O24" s="43">
        <v>3012</v>
      </c>
      <c r="P24" s="43">
        <v>3019</v>
      </c>
      <c r="Q24" s="43">
        <v>30</v>
      </c>
      <c r="R24" s="43">
        <v>12</v>
      </c>
      <c r="S24" s="43">
        <v>3026</v>
      </c>
      <c r="T24" s="43">
        <v>3038</v>
      </c>
      <c r="U24" s="43">
        <v>39</v>
      </c>
      <c r="V24" s="43">
        <v>16</v>
      </c>
      <c r="W24" s="43">
        <v>3013</v>
      </c>
      <c r="X24" s="43">
        <v>3029</v>
      </c>
      <c r="Y24" s="43">
        <v>34</v>
      </c>
      <c r="Z24" s="43">
        <v>14</v>
      </c>
      <c r="AA24" s="43">
        <v>3025</v>
      </c>
      <c r="AB24" s="43">
        <v>3039</v>
      </c>
      <c r="AC24" s="43">
        <v>0</v>
      </c>
      <c r="AD24" s="43">
        <v>0</v>
      </c>
      <c r="AE24" s="43">
        <v>0</v>
      </c>
      <c r="AF24" s="43">
        <v>15984181</v>
      </c>
      <c r="AG24" s="43">
        <v>15984181</v>
      </c>
      <c r="AH24" s="43">
        <v>0</v>
      </c>
      <c r="AI24" s="43">
        <v>0</v>
      </c>
      <c r="AJ24" s="43">
        <v>0</v>
      </c>
      <c r="AK24" s="43">
        <v>0</v>
      </c>
      <c r="AL24" s="43">
        <v>0</v>
      </c>
      <c r="AM24" s="43">
        <v>0</v>
      </c>
      <c r="AN24" s="43">
        <v>9501100</v>
      </c>
      <c r="AO24" s="43">
        <v>1560576120</v>
      </c>
      <c r="AP24" s="43">
        <v>1570077220</v>
      </c>
      <c r="AQ24" s="43" t="s">
        <v>716</v>
      </c>
      <c r="AR24" s="43">
        <v>11817899</v>
      </c>
      <c r="AS24" s="43">
        <v>285850</v>
      </c>
      <c r="AT24" s="43">
        <v>1400000</v>
      </c>
      <c r="AU24" s="43">
        <v>0</v>
      </c>
      <c r="AV24" s="43">
        <v>0</v>
      </c>
      <c r="AW24" s="43">
        <v>378044</v>
      </c>
      <c r="AX24" s="43">
        <v>244.82</v>
      </c>
      <c r="AY24" s="43">
        <v>0</v>
      </c>
      <c r="AZ24" s="43">
        <v>0</v>
      </c>
      <c r="BA24" s="43">
        <v>6929</v>
      </c>
      <c r="BB24" s="43">
        <v>0</v>
      </c>
      <c r="BC24" s="43">
        <v>0</v>
      </c>
      <c r="BD24" s="43">
        <v>0</v>
      </c>
      <c r="BE24" s="43">
        <v>0</v>
      </c>
      <c r="BF24" s="43">
        <v>0</v>
      </c>
      <c r="BG24" s="43">
        <v>0</v>
      </c>
      <c r="BH24" s="43">
        <v>0</v>
      </c>
      <c r="BI24" s="43">
        <v>0</v>
      </c>
      <c r="BJ24" s="43">
        <v>0</v>
      </c>
      <c r="BK24" s="43">
        <v>0</v>
      </c>
      <c r="BL24" s="43">
        <v>0</v>
      </c>
      <c r="BM24" s="43">
        <v>0</v>
      </c>
      <c r="BN24" s="43" t="s">
        <v>711</v>
      </c>
      <c r="BO24" s="43">
        <v>1</v>
      </c>
      <c r="BP24" s="43">
        <v>0</v>
      </c>
      <c r="BQ24" s="43">
        <v>0</v>
      </c>
      <c r="BR24" s="43">
        <v>0</v>
      </c>
    </row>
    <row r="25" spans="1:70" s="50" customFormat="1" x14ac:dyDescent="0.15">
      <c r="A25" s="43">
        <v>287</v>
      </c>
      <c r="B25" s="43" t="s">
        <v>105</v>
      </c>
      <c r="C25" s="43">
        <v>4524479</v>
      </c>
      <c r="D25" s="43">
        <v>2536299</v>
      </c>
      <c r="E25" s="43">
        <v>3176</v>
      </c>
      <c r="F25" s="43">
        <v>0</v>
      </c>
      <c r="G25" s="43">
        <v>2015994</v>
      </c>
      <c r="H25" s="43">
        <v>0</v>
      </c>
      <c r="I25" s="43">
        <v>0</v>
      </c>
      <c r="J25" s="43">
        <v>0</v>
      </c>
      <c r="K25" s="43">
        <v>0</v>
      </c>
      <c r="L25" s="43">
        <v>30990</v>
      </c>
      <c r="M25" s="43">
        <v>9</v>
      </c>
      <c r="N25" s="43">
        <v>4</v>
      </c>
      <c r="O25" s="43">
        <v>436</v>
      </c>
      <c r="P25" s="43">
        <v>440</v>
      </c>
      <c r="Q25" s="43">
        <v>7</v>
      </c>
      <c r="R25" s="43">
        <v>3</v>
      </c>
      <c r="S25" s="43">
        <v>434</v>
      </c>
      <c r="T25" s="43">
        <v>437</v>
      </c>
      <c r="U25" s="43">
        <v>13</v>
      </c>
      <c r="V25" s="43">
        <v>5</v>
      </c>
      <c r="W25" s="43">
        <v>431</v>
      </c>
      <c r="X25" s="43">
        <v>436</v>
      </c>
      <c r="Y25" s="43">
        <v>11</v>
      </c>
      <c r="Z25" s="43">
        <v>4</v>
      </c>
      <c r="AA25" s="43">
        <v>439</v>
      </c>
      <c r="AB25" s="43">
        <v>443</v>
      </c>
      <c r="AC25" s="43">
        <v>0</v>
      </c>
      <c r="AD25" s="43">
        <v>0</v>
      </c>
      <c r="AE25" s="43">
        <v>0</v>
      </c>
      <c r="AF25" s="43">
        <v>2639814</v>
      </c>
      <c r="AG25" s="43">
        <v>2639814</v>
      </c>
      <c r="AH25" s="43">
        <v>0</v>
      </c>
      <c r="AI25" s="43">
        <v>0</v>
      </c>
      <c r="AJ25" s="43">
        <v>0</v>
      </c>
      <c r="AK25" s="43">
        <v>0</v>
      </c>
      <c r="AL25" s="43">
        <v>0</v>
      </c>
      <c r="AM25" s="43">
        <v>0</v>
      </c>
      <c r="AN25" s="43">
        <v>281200</v>
      </c>
      <c r="AO25" s="43">
        <v>199617974</v>
      </c>
      <c r="AP25" s="43">
        <v>199899174</v>
      </c>
      <c r="AQ25" s="43" t="s">
        <v>716</v>
      </c>
      <c r="AR25" s="43">
        <v>1892189</v>
      </c>
      <c r="AS25" s="43">
        <v>0</v>
      </c>
      <c r="AT25" s="43">
        <v>100000</v>
      </c>
      <c r="AU25" s="43">
        <v>0</v>
      </c>
      <c r="AV25" s="43">
        <v>0</v>
      </c>
      <c r="AW25" s="43">
        <v>0</v>
      </c>
      <c r="AX25" s="43">
        <v>0</v>
      </c>
      <c r="AY25" s="43">
        <v>0</v>
      </c>
      <c r="AZ25" s="43">
        <v>0</v>
      </c>
      <c r="BA25" s="43">
        <v>0</v>
      </c>
      <c r="BB25" s="43">
        <v>0</v>
      </c>
      <c r="BC25" s="43">
        <v>0</v>
      </c>
      <c r="BD25" s="43">
        <v>0</v>
      </c>
      <c r="BE25" s="43">
        <v>0</v>
      </c>
      <c r="BF25" s="43">
        <v>0</v>
      </c>
      <c r="BG25" s="43">
        <v>0</v>
      </c>
      <c r="BH25" s="43">
        <v>0</v>
      </c>
      <c r="BI25" s="43">
        <v>0</v>
      </c>
      <c r="BJ25" s="43">
        <v>0</v>
      </c>
      <c r="BK25" s="43">
        <v>0</v>
      </c>
      <c r="BL25" s="43">
        <v>0</v>
      </c>
      <c r="BM25" s="43">
        <v>0</v>
      </c>
      <c r="BN25" s="43" t="s">
        <v>711</v>
      </c>
      <c r="BO25" s="43">
        <v>1</v>
      </c>
      <c r="BP25" s="43">
        <v>0</v>
      </c>
      <c r="BQ25" s="43">
        <v>0</v>
      </c>
      <c r="BR25" s="43">
        <v>0</v>
      </c>
    </row>
    <row r="26" spans="1:70" s="50" customFormat="1" x14ac:dyDescent="0.15">
      <c r="A26" s="43">
        <v>308</v>
      </c>
      <c r="B26" s="43" t="s">
        <v>106</v>
      </c>
      <c r="C26" s="43">
        <v>15039452</v>
      </c>
      <c r="D26" s="43">
        <v>11399618</v>
      </c>
      <c r="E26" s="43">
        <v>5914</v>
      </c>
      <c r="F26" s="43">
        <v>83824</v>
      </c>
      <c r="G26" s="43">
        <v>4160922</v>
      </c>
      <c r="H26" s="43">
        <v>201440</v>
      </c>
      <c r="I26" s="43">
        <v>0</v>
      </c>
      <c r="J26" s="43">
        <v>0</v>
      </c>
      <c r="K26" s="43">
        <v>0</v>
      </c>
      <c r="L26" s="43">
        <v>812266</v>
      </c>
      <c r="M26" s="43">
        <v>46</v>
      </c>
      <c r="N26" s="43">
        <v>18</v>
      </c>
      <c r="O26" s="43">
        <v>1385</v>
      </c>
      <c r="P26" s="43">
        <v>1403</v>
      </c>
      <c r="Q26" s="43">
        <v>43</v>
      </c>
      <c r="R26" s="43">
        <v>17</v>
      </c>
      <c r="S26" s="43">
        <v>1393</v>
      </c>
      <c r="T26" s="43">
        <v>1410</v>
      </c>
      <c r="U26" s="43">
        <v>35</v>
      </c>
      <c r="V26" s="43">
        <v>14</v>
      </c>
      <c r="W26" s="43">
        <v>1402</v>
      </c>
      <c r="X26" s="43">
        <v>1416</v>
      </c>
      <c r="Y26" s="43">
        <v>37</v>
      </c>
      <c r="Z26" s="43">
        <v>15</v>
      </c>
      <c r="AA26" s="43">
        <v>1415</v>
      </c>
      <c r="AB26" s="43">
        <v>1430</v>
      </c>
      <c r="AC26" s="43">
        <v>0</v>
      </c>
      <c r="AD26" s="43">
        <v>0</v>
      </c>
      <c r="AE26" s="43">
        <v>790000</v>
      </c>
      <c r="AF26" s="43">
        <v>11364411</v>
      </c>
      <c r="AG26" s="43">
        <v>11269130</v>
      </c>
      <c r="AH26" s="43">
        <v>95281</v>
      </c>
      <c r="AI26" s="43">
        <v>0</v>
      </c>
      <c r="AJ26" s="43">
        <v>0</v>
      </c>
      <c r="AK26" s="43">
        <v>0</v>
      </c>
      <c r="AL26" s="43">
        <v>0</v>
      </c>
      <c r="AM26" s="43">
        <v>0</v>
      </c>
      <c r="AN26" s="43">
        <v>654300</v>
      </c>
      <c r="AO26" s="43">
        <v>436208043</v>
      </c>
      <c r="AP26" s="43">
        <v>436862343</v>
      </c>
      <c r="AQ26" s="43" t="s">
        <v>716</v>
      </c>
      <c r="AR26" s="43">
        <v>4379348</v>
      </c>
      <c r="AS26" s="43">
        <v>211580</v>
      </c>
      <c r="AT26" s="43">
        <v>510898</v>
      </c>
      <c r="AU26" s="43">
        <v>0</v>
      </c>
      <c r="AV26" s="43">
        <v>0</v>
      </c>
      <c r="AW26" s="43">
        <v>185000</v>
      </c>
      <c r="AX26" s="43">
        <v>0</v>
      </c>
      <c r="AY26" s="43">
        <v>0</v>
      </c>
      <c r="AZ26" s="43">
        <v>0</v>
      </c>
      <c r="BA26" s="43">
        <v>37818</v>
      </c>
      <c r="BB26" s="43">
        <v>0</v>
      </c>
      <c r="BC26" s="43">
        <v>0</v>
      </c>
      <c r="BD26" s="43">
        <v>0</v>
      </c>
      <c r="BE26" s="43">
        <v>0</v>
      </c>
      <c r="BF26" s="43">
        <v>0</v>
      </c>
      <c r="BG26" s="43">
        <v>0</v>
      </c>
      <c r="BH26" s="43">
        <v>0</v>
      </c>
      <c r="BI26" s="43">
        <v>0</v>
      </c>
      <c r="BJ26" s="43">
        <v>0</v>
      </c>
      <c r="BK26" s="43">
        <v>0</v>
      </c>
      <c r="BL26" s="43">
        <v>0</v>
      </c>
      <c r="BM26" s="43">
        <v>0</v>
      </c>
      <c r="BN26" s="43" t="s">
        <v>711</v>
      </c>
      <c r="BO26" s="43">
        <v>1</v>
      </c>
      <c r="BP26" s="43">
        <v>0</v>
      </c>
      <c r="BQ26" s="43">
        <v>0</v>
      </c>
      <c r="BR26" s="43">
        <v>0</v>
      </c>
    </row>
    <row r="27" spans="1:70" s="50" customFormat="1" x14ac:dyDescent="0.15">
      <c r="A27" s="43">
        <v>315</v>
      </c>
      <c r="B27" s="43" t="s">
        <v>107</v>
      </c>
      <c r="C27" s="43">
        <v>5712769</v>
      </c>
      <c r="D27" s="43">
        <v>243792</v>
      </c>
      <c r="E27" s="43">
        <v>2888</v>
      </c>
      <c r="F27" s="43">
        <v>26677</v>
      </c>
      <c r="G27" s="43">
        <v>5439412</v>
      </c>
      <c r="H27" s="43">
        <v>0</v>
      </c>
      <c r="I27" s="43">
        <v>0</v>
      </c>
      <c r="J27" s="43">
        <v>0</v>
      </c>
      <c r="K27" s="43">
        <v>0</v>
      </c>
      <c r="L27" s="43">
        <v>0</v>
      </c>
      <c r="M27" s="43">
        <v>7</v>
      </c>
      <c r="N27" s="43">
        <v>3</v>
      </c>
      <c r="O27" s="43">
        <v>453</v>
      </c>
      <c r="P27" s="43">
        <v>456</v>
      </c>
      <c r="Q27" s="43">
        <v>8</v>
      </c>
      <c r="R27" s="43">
        <v>3</v>
      </c>
      <c r="S27" s="43">
        <v>433</v>
      </c>
      <c r="T27" s="43">
        <v>436</v>
      </c>
      <c r="U27" s="43">
        <v>5</v>
      </c>
      <c r="V27" s="43">
        <v>2</v>
      </c>
      <c r="W27" s="43">
        <v>410</v>
      </c>
      <c r="X27" s="43">
        <v>412</v>
      </c>
      <c r="Y27" s="43">
        <v>6</v>
      </c>
      <c r="Z27" s="43">
        <v>2</v>
      </c>
      <c r="AA27" s="43">
        <v>411</v>
      </c>
      <c r="AB27" s="43">
        <v>413</v>
      </c>
      <c r="AC27" s="43">
        <v>335407</v>
      </c>
      <c r="AD27" s="43">
        <v>0</v>
      </c>
      <c r="AE27" s="43">
        <v>0</v>
      </c>
      <c r="AF27" s="43">
        <v>234596</v>
      </c>
      <c r="AG27" s="43">
        <v>207070</v>
      </c>
      <c r="AH27" s="43">
        <v>27526</v>
      </c>
      <c r="AI27" s="43">
        <v>0</v>
      </c>
      <c r="AJ27" s="43">
        <v>0</v>
      </c>
      <c r="AK27" s="43">
        <v>0</v>
      </c>
      <c r="AL27" s="43">
        <v>0</v>
      </c>
      <c r="AM27" s="43">
        <v>0</v>
      </c>
      <c r="AN27" s="43">
        <v>284100</v>
      </c>
      <c r="AO27" s="43">
        <v>585471800</v>
      </c>
      <c r="AP27" s="43">
        <v>585755900</v>
      </c>
      <c r="AQ27" s="43" t="s">
        <v>716</v>
      </c>
      <c r="AR27" s="43">
        <v>5440466</v>
      </c>
      <c r="AS27" s="43">
        <v>0</v>
      </c>
      <c r="AT27" s="43">
        <v>328950</v>
      </c>
      <c r="AU27" s="43">
        <v>0</v>
      </c>
      <c r="AV27" s="43">
        <v>0</v>
      </c>
      <c r="AW27" s="43">
        <v>70000</v>
      </c>
      <c r="AX27" s="43">
        <v>0</v>
      </c>
      <c r="AY27" s="43">
        <v>0</v>
      </c>
      <c r="AZ27" s="43">
        <v>196993</v>
      </c>
      <c r="BA27" s="43">
        <v>0</v>
      </c>
      <c r="BB27" s="43">
        <v>0</v>
      </c>
      <c r="BC27" s="43">
        <v>0</v>
      </c>
      <c r="BD27" s="43">
        <v>0</v>
      </c>
      <c r="BE27" s="43">
        <v>0</v>
      </c>
      <c r="BF27" s="43">
        <v>0</v>
      </c>
      <c r="BG27" s="43">
        <v>0</v>
      </c>
      <c r="BH27" s="43">
        <v>0</v>
      </c>
      <c r="BI27" s="43">
        <v>0</v>
      </c>
      <c r="BJ27" s="43">
        <v>0</v>
      </c>
      <c r="BK27" s="43">
        <v>0</v>
      </c>
      <c r="BL27" s="43">
        <v>0</v>
      </c>
      <c r="BM27" s="43">
        <v>0</v>
      </c>
      <c r="BN27" s="43" t="s">
        <v>711</v>
      </c>
      <c r="BO27" s="43">
        <v>1</v>
      </c>
      <c r="BP27" s="43">
        <v>0</v>
      </c>
      <c r="BQ27" s="43">
        <v>0</v>
      </c>
      <c r="BR27" s="43">
        <v>0</v>
      </c>
    </row>
    <row r="28" spans="1:70" s="50" customFormat="1" x14ac:dyDescent="0.15">
      <c r="A28" s="43">
        <v>336</v>
      </c>
      <c r="B28" s="43" t="s">
        <v>108</v>
      </c>
      <c r="C28" s="43">
        <v>33542321</v>
      </c>
      <c r="D28" s="43">
        <v>21059243</v>
      </c>
      <c r="E28" s="43">
        <v>41649</v>
      </c>
      <c r="F28" s="43">
        <v>0</v>
      </c>
      <c r="G28" s="43">
        <v>12028947</v>
      </c>
      <c r="H28" s="43">
        <v>563693</v>
      </c>
      <c r="I28" s="43">
        <v>0</v>
      </c>
      <c r="J28" s="43">
        <v>1477</v>
      </c>
      <c r="K28" s="43">
        <v>0</v>
      </c>
      <c r="L28" s="43">
        <v>149734</v>
      </c>
      <c r="M28" s="43">
        <v>86</v>
      </c>
      <c r="N28" s="43">
        <v>34</v>
      </c>
      <c r="O28" s="43">
        <v>3455</v>
      </c>
      <c r="P28" s="43">
        <v>3489</v>
      </c>
      <c r="Q28" s="43">
        <v>77</v>
      </c>
      <c r="R28" s="43">
        <v>31</v>
      </c>
      <c r="S28" s="43">
        <v>3494</v>
      </c>
      <c r="T28" s="43">
        <v>3525</v>
      </c>
      <c r="U28" s="43">
        <v>79</v>
      </c>
      <c r="V28" s="43">
        <v>32</v>
      </c>
      <c r="W28" s="43">
        <v>3487</v>
      </c>
      <c r="X28" s="43">
        <v>3519</v>
      </c>
      <c r="Y28" s="43">
        <v>80</v>
      </c>
      <c r="Z28" s="43">
        <v>32</v>
      </c>
      <c r="AA28" s="43">
        <v>3460</v>
      </c>
      <c r="AB28" s="43">
        <v>3492</v>
      </c>
      <c r="AC28" s="43">
        <v>0</v>
      </c>
      <c r="AD28" s="43">
        <v>0</v>
      </c>
      <c r="AE28" s="43">
        <v>0</v>
      </c>
      <c r="AF28" s="43">
        <v>21349386</v>
      </c>
      <c r="AG28" s="43">
        <v>21114095</v>
      </c>
      <c r="AH28" s="43">
        <v>235291</v>
      </c>
      <c r="AI28" s="43">
        <v>0</v>
      </c>
      <c r="AJ28" s="43">
        <v>0</v>
      </c>
      <c r="AK28" s="43">
        <v>0</v>
      </c>
      <c r="AL28" s="43">
        <v>0</v>
      </c>
      <c r="AM28" s="43">
        <v>0</v>
      </c>
      <c r="AN28" s="43">
        <v>4717700</v>
      </c>
      <c r="AO28" s="43">
        <v>1498084451</v>
      </c>
      <c r="AP28" s="43">
        <v>1502802151</v>
      </c>
      <c r="AQ28" s="43" t="s">
        <v>716</v>
      </c>
      <c r="AR28" s="43">
        <v>11669344</v>
      </c>
      <c r="AS28" s="43">
        <v>567493</v>
      </c>
      <c r="AT28" s="43">
        <v>0</v>
      </c>
      <c r="AU28" s="43">
        <v>0</v>
      </c>
      <c r="AV28" s="43">
        <v>0</v>
      </c>
      <c r="AW28" s="43">
        <v>0</v>
      </c>
      <c r="AX28" s="43">
        <v>0</v>
      </c>
      <c r="AY28" s="43">
        <v>0</v>
      </c>
      <c r="AZ28" s="43">
        <v>0</v>
      </c>
      <c r="BA28" s="43">
        <v>1216</v>
      </c>
      <c r="BB28" s="43">
        <v>0</v>
      </c>
      <c r="BC28" s="43">
        <v>0</v>
      </c>
      <c r="BD28" s="43">
        <v>0</v>
      </c>
      <c r="BE28" s="43">
        <v>0</v>
      </c>
      <c r="BF28" s="43">
        <v>71651</v>
      </c>
      <c r="BG28" s="43">
        <v>0</v>
      </c>
      <c r="BH28" s="43">
        <v>0</v>
      </c>
      <c r="BI28" s="43">
        <v>0</v>
      </c>
      <c r="BJ28" s="43">
        <v>0</v>
      </c>
      <c r="BK28" s="43">
        <v>0</v>
      </c>
      <c r="BL28" s="43">
        <v>0</v>
      </c>
      <c r="BM28" s="43">
        <v>0</v>
      </c>
      <c r="BN28" s="43" t="s">
        <v>711</v>
      </c>
      <c r="BO28" s="43">
        <v>1</v>
      </c>
      <c r="BP28" s="43">
        <v>0</v>
      </c>
      <c r="BQ28" s="43">
        <v>0</v>
      </c>
      <c r="BR28" s="43">
        <v>0</v>
      </c>
    </row>
    <row r="29" spans="1:70" s="50" customFormat="1" x14ac:dyDescent="0.15">
      <c r="A29" s="43">
        <v>4263</v>
      </c>
      <c r="B29" s="43" t="s">
        <v>109</v>
      </c>
      <c r="C29" s="43">
        <v>3004864</v>
      </c>
      <c r="D29" s="43">
        <v>132852</v>
      </c>
      <c r="E29" s="43">
        <v>1544</v>
      </c>
      <c r="F29" s="43">
        <v>15177</v>
      </c>
      <c r="G29" s="43">
        <v>2855291</v>
      </c>
      <c r="H29" s="43">
        <v>0</v>
      </c>
      <c r="I29" s="43">
        <v>0</v>
      </c>
      <c r="J29" s="43">
        <v>0</v>
      </c>
      <c r="K29" s="43">
        <v>0</v>
      </c>
      <c r="L29" s="43">
        <v>0</v>
      </c>
      <c r="M29" s="43">
        <v>0</v>
      </c>
      <c r="N29" s="43">
        <v>0</v>
      </c>
      <c r="O29" s="43">
        <v>254</v>
      </c>
      <c r="P29" s="43">
        <v>254</v>
      </c>
      <c r="Q29" s="43">
        <v>2</v>
      </c>
      <c r="R29" s="43">
        <v>1</v>
      </c>
      <c r="S29" s="43">
        <v>257</v>
      </c>
      <c r="T29" s="43">
        <v>258</v>
      </c>
      <c r="U29" s="43">
        <v>2</v>
      </c>
      <c r="V29" s="43">
        <v>1</v>
      </c>
      <c r="W29" s="43">
        <v>258</v>
      </c>
      <c r="X29" s="43">
        <v>259</v>
      </c>
      <c r="Y29" s="43">
        <v>2</v>
      </c>
      <c r="Z29" s="43">
        <v>1</v>
      </c>
      <c r="AA29" s="43">
        <v>244</v>
      </c>
      <c r="AB29" s="43">
        <v>245</v>
      </c>
      <c r="AC29" s="43">
        <v>0</v>
      </c>
      <c r="AD29" s="43">
        <v>0</v>
      </c>
      <c r="AE29" s="43">
        <v>500000</v>
      </c>
      <c r="AF29" s="43">
        <v>148224</v>
      </c>
      <c r="AG29" s="43">
        <v>130822</v>
      </c>
      <c r="AH29" s="43">
        <v>17402</v>
      </c>
      <c r="AI29" s="43">
        <v>0</v>
      </c>
      <c r="AJ29" s="43">
        <v>33718</v>
      </c>
      <c r="AK29" s="43">
        <v>0</v>
      </c>
      <c r="AL29" s="43">
        <v>0</v>
      </c>
      <c r="AM29" s="43">
        <v>0</v>
      </c>
      <c r="AN29" s="43">
        <v>109200</v>
      </c>
      <c r="AO29" s="43">
        <v>248694900</v>
      </c>
      <c r="AP29" s="43">
        <v>248804100</v>
      </c>
      <c r="AQ29" s="43" t="s">
        <v>716</v>
      </c>
      <c r="AR29" s="43">
        <v>3426804</v>
      </c>
      <c r="AS29" s="43">
        <v>0</v>
      </c>
      <c r="AT29" s="43">
        <v>0</v>
      </c>
      <c r="AU29" s="43">
        <v>0</v>
      </c>
      <c r="AV29" s="43">
        <v>0</v>
      </c>
      <c r="AW29" s="43">
        <v>0</v>
      </c>
      <c r="AX29" s="43">
        <v>0</v>
      </c>
      <c r="AY29" s="43">
        <v>0</v>
      </c>
      <c r="AZ29" s="43">
        <v>35076</v>
      </c>
      <c r="BA29" s="43">
        <v>2875</v>
      </c>
      <c r="BB29" s="43">
        <v>0</v>
      </c>
      <c r="BC29" s="43">
        <v>0</v>
      </c>
      <c r="BD29" s="43">
        <v>0</v>
      </c>
      <c r="BE29" s="43">
        <v>0</v>
      </c>
      <c r="BF29" s="43">
        <v>0</v>
      </c>
      <c r="BG29" s="43">
        <v>0</v>
      </c>
      <c r="BH29" s="43">
        <v>0</v>
      </c>
      <c r="BI29" s="43">
        <v>0</v>
      </c>
      <c r="BJ29" s="43">
        <v>0</v>
      </c>
      <c r="BK29" s="43">
        <v>0</v>
      </c>
      <c r="BL29" s="43">
        <v>0</v>
      </c>
      <c r="BM29" s="43">
        <v>0</v>
      </c>
      <c r="BN29" s="43" t="s">
        <v>711</v>
      </c>
      <c r="BO29" s="43">
        <v>1</v>
      </c>
      <c r="BP29" s="43">
        <v>0</v>
      </c>
      <c r="BQ29" s="43">
        <v>0</v>
      </c>
      <c r="BR29" s="43">
        <v>0</v>
      </c>
    </row>
    <row r="30" spans="1:70" s="50" customFormat="1" x14ac:dyDescent="0.15">
      <c r="A30" s="43">
        <v>350</v>
      </c>
      <c r="B30" s="43" t="s">
        <v>110</v>
      </c>
      <c r="C30" s="43">
        <v>10000115</v>
      </c>
      <c r="D30" s="43">
        <v>5725262</v>
      </c>
      <c r="E30" s="43">
        <v>14075</v>
      </c>
      <c r="F30" s="43">
        <v>0</v>
      </c>
      <c r="G30" s="43">
        <v>4190986</v>
      </c>
      <c r="H30" s="43">
        <v>71143</v>
      </c>
      <c r="I30" s="43">
        <v>0</v>
      </c>
      <c r="J30" s="43">
        <v>0</v>
      </c>
      <c r="K30" s="43">
        <v>0</v>
      </c>
      <c r="L30" s="43">
        <v>1351</v>
      </c>
      <c r="M30" s="43">
        <v>43</v>
      </c>
      <c r="N30" s="43">
        <v>17</v>
      </c>
      <c r="O30" s="43">
        <v>946</v>
      </c>
      <c r="P30" s="43">
        <v>963</v>
      </c>
      <c r="Q30" s="43">
        <v>42</v>
      </c>
      <c r="R30" s="43">
        <v>17</v>
      </c>
      <c r="S30" s="43">
        <v>982</v>
      </c>
      <c r="T30" s="43">
        <v>999</v>
      </c>
      <c r="U30" s="43">
        <v>49</v>
      </c>
      <c r="V30" s="43">
        <v>20</v>
      </c>
      <c r="W30" s="43">
        <v>984</v>
      </c>
      <c r="X30" s="43">
        <v>1004</v>
      </c>
      <c r="Y30" s="43">
        <v>45</v>
      </c>
      <c r="Z30" s="43">
        <v>18</v>
      </c>
      <c r="AA30" s="43">
        <v>1007</v>
      </c>
      <c r="AB30" s="43">
        <v>1025</v>
      </c>
      <c r="AC30" s="43">
        <v>0</v>
      </c>
      <c r="AD30" s="43">
        <v>0</v>
      </c>
      <c r="AE30" s="43">
        <v>0</v>
      </c>
      <c r="AF30" s="43">
        <v>5922498</v>
      </c>
      <c r="AG30" s="43">
        <v>5922498</v>
      </c>
      <c r="AH30" s="43">
        <v>0</v>
      </c>
      <c r="AI30" s="43">
        <v>0</v>
      </c>
      <c r="AJ30" s="43">
        <v>36822</v>
      </c>
      <c r="AK30" s="43">
        <v>0</v>
      </c>
      <c r="AL30" s="43">
        <v>0</v>
      </c>
      <c r="AM30" s="43">
        <v>493404</v>
      </c>
      <c r="AN30" s="43">
        <v>1907300</v>
      </c>
      <c r="AO30" s="43">
        <v>476534802</v>
      </c>
      <c r="AP30" s="43">
        <v>478442102</v>
      </c>
      <c r="AQ30" s="43" t="s">
        <v>716</v>
      </c>
      <c r="AR30" s="43">
        <v>4223408</v>
      </c>
      <c r="AS30" s="43">
        <v>576000</v>
      </c>
      <c r="AT30" s="43">
        <v>367000</v>
      </c>
      <c r="AU30" s="43">
        <v>0</v>
      </c>
      <c r="AV30" s="43">
        <v>0</v>
      </c>
      <c r="AW30" s="43">
        <v>23600</v>
      </c>
      <c r="AX30" s="43">
        <v>0</v>
      </c>
      <c r="AY30" s="43">
        <v>0</v>
      </c>
      <c r="AZ30" s="43">
        <v>0</v>
      </c>
      <c r="BA30" s="43">
        <v>0</v>
      </c>
      <c r="BB30" s="43">
        <v>0</v>
      </c>
      <c r="BC30" s="43">
        <v>0</v>
      </c>
      <c r="BD30" s="43">
        <v>0</v>
      </c>
      <c r="BE30" s="43">
        <v>0</v>
      </c>
      <c r="BF30" s="43">
        <v>0</v>
      </c>
      <c r="BG30" s="43">
        <v>0</v>
      </c>
      <c r="BH30" s="43">
        <v>0</v>
      </c>
      <c r="BI30" s="43">
        <v>0</v>
      </c>
      <c r="BJ30" s="43">
        <v>0</v>
      </c>
      <c r="BK30" s="43">
        <v>0</v>
      </c>
      <c r="BL30" s="43">
        <v>0</v>
      </c>
      <c r="BM30" s="43">
        <v>0</v>
      </c>
      <c r="BN30" s="43" t="s">
        <v>711</v>
      </c>
      <c r="BO30" s="43">
        <v>1</v>
      </c>
      <c r="BP30" s="43">
        <v>504858</v>
      </c>
      <c r="BQ30" s="43">
        <v>0</v>
      </c>
      <c r="BR30" s="43">
        <v>11454</v>
      </c>
    </row>
    <row r="31" spans="1:70" s="50" customFormat="1" x14ac:dyDescent="0.15">
      <c r="A31" s="43">
        <v>364</v>
      </c>
      <c r="B31" s="43" t="s">
        <v>111</v>
      </c>
      <c r="C31" s="43">
        <v>3201464</v>
      </c>
      <c r="D31" s="43">
        <v>2215018</v>
      </c>
      <c r="E31" s="43">
        <v>225</v>
      </c>
      <c r="F31" s="43">
        <v>0</v>
      </c>
      <c r="G31" s="43">
        <v>986221</v>
      </c>
      <c r="H31" s="43">
        <v>0</v>
      </c>
      <c r="I31" s="43">
        <v>0</v>
      </c>
      <c r="J31" s="43">
        <v>0</v>
      </c>
      <c r="K31" s="43">
        <v>0</v>
      </c>
      <c r="L31" s="43">
        <v>0</v>
      </c>
      <c r="M31" s="43">
        <v>7</v>
      </c>
      <c r="N31" s="43">
        <v>3</v>
      </c>
      <c r="O31" s="43">
        <v>332</v>
      </c>
      <c r="P31" s="43">
        <v>335</v>
      </c>
      <c r="Q31" s="43">
        <v>8</v>
      </c>
      <c r="R31" s="43">
        <v>3</v>
      </c>
      <c r="S31" s="43">
        <v>354</v>
      </c>
      <c r="T31" s="43">
        <v>357</v>
      </c>
      <c r="U31" s="43">
        <v>10</v>
      </c>
      <c r="V31" s="43">
        <v>4</v>
      </c>
      <c r="W31" s="43">
        <v>348</v>
      </c>
      <c r="X31" s="43">
        <v>352</v>
      </c>
      <c r="Y31" s="43">
        <v>11</v>
      </c>
      <c r="Z31" s="43">
        <v>4</v>
      </c>
      <c r="AA31" s="43">
        <v>353</v>
      </c>
      <c r="AB31" s="43">
        <v>357</v>
      </c>
      <c r="AC31" s="43">
        <v>4</v>
      </c>
      <c r="AD31" s="43">
        <v>0</v>
      </c>
      <c r="AE31" s="43">
        <v>0</v>
      </c>
      <c r="AF31" s="43">
        <v>2161850</v>
      </c>
      <c r="AG31" s="43">
        <v>2161850</v>
      </c>
      <c r="AH31" s="43">
        <v>0</v>
      </c>
      <c r="AI31" s="43">
        <v>0</v>
      </c>
      <c r="AJ31" s="43">
        <v>0</v>
      </c>
      <c r="AK31" s="43">
        <v>0</v>
      </c>
      <c r="AL31" s="43">
        <v>0</v>
      </c>
      <c r="AM31" s="43">
        <v>0</v>
      </c>
      <c r="AN31" s="43">
        <v>23000</v>
      </c>
      <c r="AO31" s="43">
        <v>159868458</v>
      </c>
      <c r="AP31" s="43">
        <v>159891458</v>
      </c>
      <c r="AQ31" s="43" t="s">
        <v>716</v>
      </c>
      <c r="AR31" s="43">
        <v>1103808</v>
      </c>
      <c r="AS31" s="43">
        <v>0</v>
      </c>
      <c r="AT31" s="43">
        <v>342425</v>
      </c>
      <c r="AU31" s="43">
        <v>0</v>
      </c>
      <c r="AV31" s="43">
        <v>0</v>
      </c>
      <c r="AW31" s="43">
        <v>2000</v>
      </c>
      <c r="AX31" s="43">
        <v>0</v>
      </c>
      <c r="AY31" s="43">
        <v>0</v>
      </c>
      <c r="AZ31" s="43">
        <v>0</v>
      </c>
      <c r="BA31" s="43">
        <v>0</v>
      </c>
      <c r="BB31" s="43">
        <v>0</v>
      </c>
      <c r="BC31" s="43">
        <v>0</v>
      </c>
      <c r="BD31" s="43">
        <v>0</v>
      </c>
      <c r="BE31" s="43">
        <v>0</v>
      </c>
      <c r="BF31" s="43">
        <v>0</v>
      </c>
      <c r="BG31" s="43">
        <v>0</v>
      </c>
      <c r="BH31" s="43">
        <v>0</v>
      </c>
      <c r="BI31" s="43">
        <v>0</v>
      </c>
      <c r="BJ31" s="43">
        <v>0</v>
      </c>
      <c r="BK31" s="43">
        <v>0</v>
      </c>
      <c r="BL31" s="43">
        <v>0</v>
      </c>
      <c r="BM31" s="43">
        <v>0</v>
      </c>
      <c r="BN31" s="43" t="s">
        <v>711</v>
      </c>
      <c r="BO31" s="43">
        <v>1</v>
      </c>
      <c r="BP31" s="43">
        <v>0</v>
      </c>
      <c r="BQ31" s="43">
        <v>0</v>
      </c>
      <c r="BR31" s="43">
        <v>0</v>
      </c>
    </row>
    <row r="32" spans="1:70" s="50" customFormat="1" x14ac:dyDescent="0.15">
      <c r="A32" s="43">
        <v>413</v>
      </c>
      <c r="B32" s="43" t="s">
        <v>112</v>
      </c>
      <c r="C32" s="43">
        <v>70209427</v>
      </c>
      <c r="D32" s="43">
        <v>63620130</v>
      </c>
      <c r="E32" s="43">
        <v>53300</v>
      </c>
      <c r="F32" s="43">
        <v>427527</v>
      </c>
      <c r="G32" s="43">
        <v>9675023</v>
      </c>
      <c r="H32" s="43">
        <v>905542</v>
      </c>
      <c r="I32" s="43">
        <v>0</v>
      </c>
      <c r="J32" s="43">
        <v>0</v>
      </c>
      <c r="K32" s="43">
        <v>0</v>
      </c>
      <c r="L32" s="43">
        <v>4472095</v>
      </c>
      <c r="M32" s="43">
        <v>180</v>
      </c>
      <c r="N32" s="43">
        <v>72</v>
      </c>
      <c r="O32" s="43">
        <v>7174</v>
      </c>
      <c r="P32" s="43">
        <v>7246</v>
      </c>
      <c r="Q32" s="43">
        <v>206</v>
      </c>
      <c r="R32" s="43">
        <v>82</v>
      </c>
      <c r="S32" s="43">
        <v>7231</v>
      </c>
      <c r="T32" s="43">
        <v>7313</v>
      </c>
      <c r="U32" s="43">
        <v>212</v>
      </c>
      <c r="V32" s="43">
        <v>85</v>
      </c>
      <c r="W32" s="43">
        <v>7287</v>
      </c>
      <c r="X32" s="43">
        <v>7372</v>
      </c>
      <c r="Y32" s="43">
        <v>158</v>
      </c>
      <c r="Z32" s="43">
        <v>63</v>
      </c>
      <c r="AA32" s="43">
        <v>7212</v>
      </c>
      <c r="AB32" s="43">
        <v>7275</v>
      </c>
      <c r="AC32" s="43">
        <v>0</v>
      </c>
      <c r="AD32" s="43">
        <v>0</v>
      </c>
      <c r="AE32" s="43">
        <v>0</v>
      </c>
      <c r="AF32" s="43">
        <v>64952133</v>
      </c>
      <c r="AG32" s="43">
        <v>64459054</v>
      </c>
      <c r="AH32" s="43">
        <v>493079</v>
      </c>
      <c r="AI32" s="43">
        <v>0</v>
      </c>
      <c r="AJ32" s="43">
        <v>72843</v>
      </c>
      <c r="AK32" s="43">
        <v>0</v>
      </c>
      <c r="AL32" s="43">
        <v>0</v>
      </c>
      <c r="AM32" s="43">
        <v>5255000</v>
      </c>
      <c r="AN32" s="43">
        <v>5015800</v>
      </c>
      <c r="AO32" s="43">
        <v>1348677955</v>
      </c>
      <c r="AP32" s="43">
        <v>1353693755</v>
      </c>
      <c r="AQ32" s="43" t="s">
        <v>716</v>
      </c>
      <c r="AR32" s="43">
        <v>10109782</v>
      </c>
      <c r="AS32" s="43">
        <v>841782</v>
      </c>
      <c r="AT32" s="43">
        <v>4635338</v>
      </c>
      <c r="AU32" s="43">
        <v>0</v>
      </c>
      <c r="AV32" s="43">
        <v>0</v>
      </c>
      <c r="AW32" s="43">
        <v>0</v>
      </c>
      <c r="AX32" s="43">
        <v>2105</v>
      </c>
      <c r="AY32" s="43">
        <v>0</v>
      </c>
      <c r="AZ32" s="43">
        <v>0</v>
      </c>
      <c r="BA32" s="43">
        <v>0</v>
      </c>
      <c r="BB32" s="43">
        <v>0</v>
      </c>
      <c r="BC32" s="43">
        <v>78658.63</v>
      </c>
      <c r="BD32" s="43">
        <v>0</v>
      </c>
      <c r="BE32" s="43">
        <v>0</v>
      </c>
      <c r="BF32" s="43">
        <v>249719</v>
      </c>
      <c r="BG32" s="43">
        <v>1485212</v>
      </c>
      <c r="BH32" s="43">
        <v>1485212</v>
      </c>
      <c r="BI32" s="43">
        <v>0</v>
      </c>
      <c r="BJ32" s="43">
        <v>0</v>
      </c>
      <c r="BK32" s="43">
        <v>0</v>
      </c>
      <c r="BL32" s="43">
        <v>4500900</v>
      </c>
      <c r="BM32" s="43">
        <v>4500900</v>
      </c>
      <c r="BN32" s="43" t="s">
        <v>701</v>
      </c>
      <c r="BO32" s="43">
        <v>1</v>
      </c>
      <c r="BP32" s="43">
        <v>0</v>
      </c>
      <c r="BQ32" s="43">
        <v>5255000</v>
      </c>
      <c r="BR32" s="43">
        <v>0</v>
      </c>
    </row>
    <row r="33" spans="1:70" s="50" customFormat="1" x14ac:dyDescent="0.15">
      <c r="A33" s="43">
        <v>422</v>
      </c>
      <c r="B33" s="43" t="s">
        <v>113</v>
      </c>
      <c r="C33" s="43">
        <v>12342238</v>
      </c>
      <c r="D33" s="43">
        <v>9410589</v>
      </c>
      <c r="E33" s="43">
        <v>9424</v>
      </c>
      <c r="F33" s="43">
        <v>0</v>
      </c>
      <c r="G33" s="43">
        <v>3211792</v>
      </c>
      <c r="H33" s="43">
        <v>139244</v>
      </c>
      <c r="I33" s="43">
        <v>0</v>
      </c>
      <c r="J33" s="43">
        <v>0</v>
      </c>
      <c r="K33" s="43">
        <v>0</v>
      </c>
      <c r="L33" s="43">
        <v>428811</v>
      </c>
      <c r="M33" s="43">
        <v>29</v>
      </c>
      <c r="N33" s="43">
        <v>12</v>
      </c>
      <c r="O33" s="43">
        <v>1254</v>
      </c>
      <c r="P33" s="43">
        <v>1266</v>
      </c>
      <c r="Q33" s="43">
        <v>28</v>
      </c>
      <c r="R33" s="43">
        <v>11</v>
      </c>
      <c r="S33" s="43">
        <v>1269</v>
      </c>
      <c r="T33" s="43">
        <v>1280</v>
      </c>
      <c r="U33" s="43">
        <v>30</v>
      </c>
      <c r="V33" s="43">
        <v>12</v>
      </c>
      <c r="W33" s="43">
        <v>1237</v>
      </c>
      <c r="X33" s="43">
        <v>1249</v>
      </c>
      <c r="Y33" s="43">
        <v>30</v>
      </c>
      <c r="Z33" s="43">
        <v>12</v>
      </c>
      <c r="AA33" s="43">
        <v>1226</v>
      </c>
      <c r="AB33" s="43">
        <v>1238</v>
      </c>
      <c r="AC33" s="43">
        <v>0</v>
      </c>
      <c r="AD33" s="43">
        <v>0</v>
      </c>
      <c r="AE33" s="43">
        <v>0</v>
      </c>
      <c r="AF33" s="43">
        <v>9443061</v>
      </c>
      <c r="AG33" s="43">
        <v>9443061</v>
      </c>
      <c r="AH33" s="43">
        <v>0</v>
      </c>
      <c r="AI33" s="43">
        <v>0</v>
      </c>
      <c r="AJ33" s="43">
        <v>0</v>
      </c>
      <c r="AK33" s="43">
        <v>0</v>
      </c>
      <c r="AL33" s="43">
        <v>0</v>
      </c>
      <c r="AM33" s="43">
        <v>0</v>
      </c>
      <c r="AN33" s="43">
        <v>747800</v>
      </c>
      <c r="AO33" s="43">
        <v>439091936</v>
      </c>
      <c r="AP33" s="43">
        <v>439839736</v>
      </c>
      <c r="AQ33" s="43" t="s">
        <v>716</v>
      </c>
      <c r="AR33" s="43">
        <v>3072579</v>
      </c>
      <c r="AS33" s="43">
        <v>0</v>
      </c>
      <c r="AT33" s="43">
        <v>1757962</v>
      </c>
      <c r="AU33" s="43">
        <v>0</v>
      </c>
      <c r="AV33" s="43">
        <v>0</v>
      </c>
      <c r="AW33" s="43">
        <v>0</v>
      </c>
      <c r="AX33" s="43">
        <v>0</v>
      </c>
      <c r="AY33" s="43">
        <v>0</v>
      </c>
      <c r="AZ33" s="43">
        <v>87810</v>
      </c>
      <c r="BA33" s="43">
        <v>6008</v>
      </c>
      <c r="BB33" s="43">
        <v>0</v>
      </c>
      <c r="BC33" s="43">
        <v>0</v>
      </c>
      <c r="BD33" s="43">
        <v>0</v>
      </c>
      <c r="BE33" s="43">
        <v>0</v>
      </c>
      <c r="BF33" s="43">
        <v>78054</v>
      </c>
      <c r="BG33" s="43">
        <v>0</v>
      </c>
      <c r="BH33" s="43">
        <v>0</v>
      </c>
      <c r="BI33" s="43">
        <v>0</v>
      </c>
      <c r="BJ33" s="43">
        <v>0</v>
      </c>
      <c r="BK33" s="43">
        <v>0</v>
      </c>
      <c r="BL33" s="43">
        <v>0</v>
      </c>
      <c r="BM33" s="43">
        <v>0</v>
      </c>
      <c r="BN33" s="43" t="s">
        <v>711</v>
      </c>
      <c r="BO33" s="43">
        <v>1</v>
      </c>
      <c r="BP33" s="43">
        <v>0</v>
      </c>
      <c r="BQ33" s="43">
        <v>0</v>
      </c>
      <c r="BR33" s="43">
        <v>0</v>
      </c>
    </row>
    <row r="34" spans="1:70" s="50" customFormat="1" x14ac:dyDescent="0.15">
      <c r="A34" s="43">
        <v>427</v>
      </c>
      <c r="B34" s="43" t="s">
        <v>114</v>
      </c>
      <c r="C34" s="43">
        <v>2314802</v>
      </c>
      <c r="D34" s="43">
        <v>2018006</v>
      </c>
      <c r="E34" s="43">
        <v>35</v>
      </c>
      <c r="F34" s="43">
        <v>0</v>
      </c>
      <c r="G34" s="43">
        <v>595321</v>
      </c>
      <c r="H34" s="43">
        <v>25151</v>
      </c>
      <c r="I34" s="43">
        <v>0</v>
      </c>
      <c r="J34" s="43">
        <v>0</v>
      </c>
      <c r="K34" s="43">
        <v>0</v>
      </c>
      <c r="L34" s="43">
        <v>323711</v>
      </c>
      <c r="M34" s="43">
        <v>4</v>
      </c>
      <c r="N34" s="43">
        <v>2</v>
      </c>
      <c r="O34" s="43">
        <v>255</v>
      </c>
      <c r="P34" s="43">
        <v>257</v>
      </c>
      <c r="Q34" s="43">
        <v>4</v>
      </c>
      <c r="R34" s="43">
        <v>2</v>
      </c>
      <c r="S34" s="43">
        <v>238</v>
      </c>
      <c r="T34" s="43">
        <v>240</v>
      </c>
      <c r="U34" s="43">
        <v>2</v>
      </c>
      <c r="V34" s="43">
        <v>1</v>
      </c>
      <c r="W34" s="43">
        <v>243</v>
      </c>
      <c r="X34" s="43">
        <v>244</v>
      </c>
      <c r="Y34" s="43">
        <v>4</v>
      </c>
      <c r="Z34" s="43">
        <v>2</v>
      </c>
      <c r="AA34" s="43">
        <v>248</v>
      </c>
      <c r="AB34" s="43">
        <v>250</v>
      </c>
      <c r="AC34" s="43">
        <v>0</v>
      </c>
      <c r="AD34" s="43">
        <v>0</v>
      </c>
      <c r="AE34" s="43">
        <v>300000</v>
      </c>
      <c r="AF34" s="43">
        <v>2002151</v>
      </c>
      <c r="AG34" s="43">
        <v>2002151</v>
      </c>
      <c r="AH34" s="43">
        <v>0</v>
      </c>
      <c r="AI34" s="43">
        <v>0</v>
      </c>
      <c r="AJ34" s="43">
        <v>0</v>
      </c>
      <c r="AK34" s="43">
        <v>0</v>
      </c>
      <c r="AL34" s="43">
        <v>0</v>
      </c>
      <c r="AM34" s="43">
        <v>0</v>
      </c>
      <c r="AN34" s="43">
        <v>7200</v>
      </c>
      <c r="AO34" s="43">
        <v>78085134</v>
      </c>
      <c r="AP34" s="43">
        <v>78092334</v>
      </c>
      <c r="AQ34" s="43" t="s">
        <v>716</v>
      </c>
      <c r="AR34" s="43">
        <v>613289</v>
      </c>
      <c r="AS34" s="43">
        <v>18015</v>
      </c>
      <c r="AT34" s="43">
        <v>339038</v>
      </c>
      <c r="AU34" s="43">
        <v>0</v>
      </c>
      <c r="AV34" s="43">
        <v>0</v>
      </c>
      <c r="AW34" s="43">
        <v>3000</v>
      </c>
      <c r="AX34" s="43">
        <v>0</v>
      </c>
      <c r="AY34" s="43">
        <v>0</v>
      </c>
      <c r="AZ34" s="43">
        <v>18743</v>
      </c>
      <c r="BA34" s="43">
        <v>0</v>
      </c>
      <c r="BB34" s="43">
        <v>0</v>
      </c>
      <c r="BC34" s="43">
        <v>0</v>
      </c>
      <c r="BD34" s="43">
        <v>0</v>
      </c>
      <c r="BE34" s="43">
        <v>0</v>
      </c>
      <c r="BF34" s="43">
        <v>0</v>
      </c>
      <c r="BG34" s="43">
        <v>0</v>
      </c>
      <c r="BH34" s="43">
        <v>0</v>
      </c>
      <c r="BI34" s="43">
        <v>0</v>
      </c>
      <c r="BJ34" s="43">
        <v>0</v>
      </c>
      <c r="BK34" s="43">
        <v>0</v>
      </c>
      <c r="BL34" s="43">
        <v>0</v>
      </c>
      <c r="BM34" s="43">
        <v>0</v>
      </c>
      <c r="BN34" s="43" t="s">
        <v>711</v>
      </c>
      <c r="BO34" s="43">
        <v>1</v>
      </c>
      <c r="BP34" s="43">
        <v>0</v>
      </c>
      <c r="BQ34" s="43">
        <v>0</v>
      </c>
      <c r="BR34" s="43">
        <v>0</v>
      </c>
    </row>
    <row r="35" spans="1:70" s="50" customFormat="1" x14ac:dyDescent="0.15">
      <c r="A35" s="43">
        <v>434</v>
      </c>
      <c r="B35" s="43" t="s">
        <v>115</v>
      </c>
      <c r="C35" s="43">
        <v>15042000</v>
      </c>
      <c r="D35" s="43">
        <v>10147667</v>
      </c>
      <c r="E35" s="43">
        <v>11209</v>
      </c>
      <c r="F35" s="43">
        <v>0</v>
      </c>
      <c r="G35" s="43">
        <v>4945595</v>
      </c>
      <c r="H35" s="43">
        <v>0</v>
      </c>
      <c r="I35" s="43">
        <v>0</v>
      </c>
      <c r="J35" s="43">
        <v>0</v>
      </c>
      <c r="K35" s="43">
        <v>0</v>
      </c>
      <c r="L35" s="43">
        <v>62471</v>
      </c>
      <c r="M35" s="43">
        <v>13</v>
      </c>
      <c r="N35" s="43">
        <v>5</v>
      </c>
      <c r="O35" s="43">
        <v>1636</v>
      </c>
      <c r="P35" s="43">
        <v>1641</v>
      </c>
      <c r="Q35" s="43">
        <v>13</v>
      </c>
      <c r="R35" s="43">
        <v>5</v>
      </c>
      <c r="S35" s="43">
        <v>1633</v>
      </c>
      <c r="T35" s="43">
        <v>1638</v>
      </c>
      <c r="U35" s="43">
        <v>11</v>
      </c>
      <c r="V35" s="43">
        <v>4</v>
      </c>
      <c r="W35" s="43">
        <v>1621</v>
      </c>
      <c r="X35" s="43">
        <v>1625</v>
      </c>
      <c r="Y35" s="43">
        <v>17</v>
      </c>
      <c r="Z35" s="43">
        <v>7</v>
      </c>
      <c r="AA35" s="43">
        <v>1586</v>
      </c>
      <c r="AB35" s="43">
        <v>1593</v>
      </c>
      <c r="AC35" s="43">
        <v>0</v>
      </c>
      <c r="AD35" s="43">
        <v>0</v>
      </c>
      <c r="AE35" s="43">
        <v>0</v>
      </c>
      <c r="AF35" s="43">
        <v>10107431</v>
      </c>
      <c r="AG35" s="43">
        <v>10107431</v>
      </c>
      <c r="AH35" s="43">
        <v>0</v>
      </c>
      <c r="AI35" s="43">
        <v>0</v>
      </c>
      <c r="AJ35" s="43">
        <v>0</v>
      </c>
      <c r="AK35" s="43">
        <v>0</v>
      </c>
      <c r="AL35" s="43">
        <v>0</v>
      </c>
      <c r="AM35" s="43">
        <v>0</v>
      </c>
      <c r="AN35" s="43">
        <v>1673600</v>
      </c>
      <c r="AO35" s="43">
        <v>641095790</v>
      </c>
      <c r="AP35" s="43">
        <v>642769390</v>
      </c>
      <c r="AQ35" s="43" t="s">
        <v>716</v>
      </c>
      <c r="AR35" s="43">
        <v>5038943</v>
      </c>
      <c r="AS35" s="43">
        <v>0</v>
      </c>
      <c r="AT35" s="43">
        <v>1395000</v>
      </c>
      <c r="AU35" s="43">
        <v>0</v>
      </c>
      <c r="AV35" s="43">
        <v>0</v>
      </c>
      <c r="AW35" s="43">
        <v>100000</v>
      </c>
      <c r="AX35" s="43">
        <v>0</v>
      </c>
      <c r="AY35" s="43">
        <v>0</v>
      </c>
      <c r="AZ35" s="43">
        <v>147200</v>
      </c>
      <c r="BA35" s="43">
        <v>0</v>
      </c>
      <c r="BB35" s="43">
        <v>0</v>
      </c>
      <c r="BC35" s="43">
        <v>0</v>
      </c>
      <c r="BD35" s="43">
        <v>0</v>
      </c>
      <c r="BE35" s="43">
        <v>0</v>
      </c>
      <c r="BF35" s="43">
        <v>36800</v>
      </c>
      <c r="BG35" s="43">
        <v>339000</v>
      </c>
      <c r="BH35" s="43">
        <v>339000</v>
      </c>
      <c r="BI35" s="43">
        <v>0</v>
      </c>
      <c r="BJ35" s="43">
        <v>0</v>
      </c>
      <c r="BK35" s="43">
        <v>0</v>
      </c>
      <c r="BL35" s="43">
        <v>0</v>
      </c>
      <c r="BM35" s="43">
        <v>0</v>
      </c>
      <c r="BN35" s="43" t="s">
        <v>711</v>
      </c>
      <c r="BO35" s="43">
        <v>1</v>
      </c>
      <c r="BP35" s="43">
        <v>0</v>
      </c>
      <c r="BQ35" s="43">
        <v>0</v>
      </c>
      <c r="BR35" s="43">
        <v>0</v>
      </c>
    </row>
    <row r="36" spans="1:70" s="50" customFormat="1" x14ac:dyDescent="0.15">
      <c r="A36" s="43">
        <v>6013</v>
      </c>
      <c r="B36" s="43" t="s">
        <v>116</v>
      </c>
      <c r="C36" s="43">
        <v>6531272</v>
      </c>
      <c r="D36" s="43">
        <v>124642</v>
      </c>
      <c r="E36" s="43">
        <v>4548</v>
      </c>
      <c r="F36" s="43">
        <v>0</v>
      </c>
      <c r="G36" s="43">
        <v>7385661</v>
      </c>
      <c r="H36" s="43">
        <v>140836</v>
      </c>
      <c r="I36" s="43">
        <v>0</v>
      </c>
      <c r="J36" s="43">
        <v>0</v>
      </c>
      <c r="K36" s="43">
        <v>0</v>
      </c>
      <c r="L36" s="43">
        <v>1124415</v>
      </c>
      <c r="M36" s="43">
        <v>8</v>
      </c>
      <c r="N36" s="43">
        <v>3</v>
      </c>
      <c r="O36" s="43">
        <v>516</v>
      </c>
      <c r="P36" s="43">
        <v>519</v>
      </c>
      <c r="Q36" s="43">
        <v>6</v>
      </c>
      <c r="R36" s="43">
        <v>2</v>
      </c>
      <c r="S36" s="43">
        <v>526</v>
      </c>
      <c r="T36" s="43">
        <v>528</v>
      </c>
      <c r="U36" s="43">
        <v>7</v>
      </c>
      <c r="V36" s="43">
        <v>3</v>
      </c>
      <c r="W36" s="43">
        <v>539</v>
      </c>
      <c r="X36" s="43">
        <v>542</v>
      </c>
      <c r="Y36" s="43">
        <v>7</v>
      </c>
      <c r="Z36" s="43">
        <v>3</v>
      </c>
      <c r="AA36" s="43">
        <v>515</v>
      </c>
      <c r="AB36" s="43">
        <v>518</v>
      </c>
      <c r="AC36" s="43">
        <v>0</v>
      </c>
      <c r="AD36" s="43">
        <v>0</v>
      </c>
      <c r="AE36" s="43">
        <v>990000</v>
      </c>
      <c r="AF36" s="43">
        <v>134228</v>
      </c>
      <c r="AG36" s="43">
        <v>134228</v>
      </c>
      <c r="AH36" s="43">
        <v>0</v>
      </c>
      <c r="AI36" s="43">
        <v>0</v>
      </c>
      <c r="AJ36" s="43">
        <v>32557</v>
      </c>
      <c r="AK36" s="43">
        <v>0</v>
      </c>
      <c r="AL36" s="43">
        <v>0</v>
      </c>
      <c r="AM36" s="43">
        <v>123941</v>
      </c>
      <c r="AN36" s="43">
        <v>1549600</v>
      </c>
      <c r="AO36" s="43">
        <v>2320587253</v>
      </c>
      <c r="AP36" s="43">
        <v>2322136853</v>
      </c>
      <c r="AQ36" s="43" t="s">
        <v>716</v>
      </c>
      <c r="AR36" s="43">
        <v>6873581</v>
      </c>
      <c r="AS36" s="43">
        <v>682631</v>
      </c>
      <c r="AT36" s="43">
        <v>0</v>
      </c>
      <c r="AU36" s="43">
        <v>0</v>
      </c>
      <c r="AV36" s="43">
        <v>0</v>
      </c>
      <c r="AW36" s="43">
        <v>489600</v>
      </c>
      <c r="AX36" s="43">
        <v>36</v>
      </c>
      <c r="AY36" s="43">
        <v>0</v>
      </c>
      <c r="AZ36" s="43">
        <v>12326</v>
      </c>
      <c r="BA36" s="43">
        <v>0</v>
      </c>
      <c r="BB36" s="43">
        <v>0</v>
      </c>
      <c r="BC36" s="43">
        <v>5720.22</v>
      </c>
      <c r="BD36" s="43">
        <v>0</v>
      </c>
      <c r="BE36" s="43">
        <v>0</v>
      </c>
      <c r="BF36" s="43">
        <v>0</v>
      </c>
      <c r="BG36" s="43">
        <v>0</v>
      </c>
      <c r="BH36" s="43">
        <v>0</v>
      </c>
      <c r="BI36" s="43">
        <v>0</v>
      </c>
      <c r="BJ36" s="43">
        <v>0</v>
      </c>
      <c r="BK36" s="43">
        <v>0</v>
      </c>
      <c r="BL36" s="43">
        <v>126000</v>
      </c>
      <c r="BM36" s="43">
        <v>126000</v>
      </c>
      <c r="BN36" s="43" t="s">
        <v>701</v>
      </c>
      <c r="BO36" s="43">
        <v>1</v>
      </c>
      <c r="BP36" s="43">
        <v>123941</v>
      </c>
      <c r="BQ36" s="43">
        <v>0</v>
      </c>
      <c r="BR36" s="43">
        <v>0</v>
      </c>
    </row>
    <row r="37" spans="1:70" s="50" customFormat="1" x14ac:dyDescent="0.15">
      <c r="A37" s="43">
        <v>441</v>
      </c>
      <c r="B37" s="43" t="s">
        <v>117</v>
      </c>
      <c r="C37" s="43">
        <v>2648574</v>
      </c>
      <c r="D37" s="43">
        <v>53213</v>
      </c>
      <c r="E37" s="43">
        <v>561</v>
      </c>
      <c r="F37" s="43">
        <v>15819</v>
      </c>
      <c r="G37" s="43">
        <v>2854652</v>
      </c>
      <c r="H37" s="43">
        <v>89011</v>
      </c>
      <c r="I37" s="43">
        <v>0</v>
      </c>
      <c r="J37" s="43">
        <v>0</v>
      </c>
      <c r="K37" s="43">
        <v>0</v>
      </c>
      <c r="L37" s="43">
        <v>364682</v>
      </c>
      <c r="M37" s="43">
        <v>13</v>
      </c>
      <c r="N37" s="43">
        <v>5</v>
      </c>
      <c r="O37" s="43">
        <v>260</v>
      </c>
      <c r="P37" s="43">
        <v>265</v>
      </c>
      <c r="Q37" s="43">
        <v>15</v>
      </c>
      <c r="R37" s="43">
        <v>6</v>
      </c>
      <c r="S37" s="43">
        <v>233</v>
      </c>
      <c r="T37" s="43">
        <v>239</v>
      </c>
      <c r="U37" s="43">
        <v>17</v>
      </c>
      <c r="V37" s="43">
        <v>7</v>
      </c>
      <c r="W37" s="43">
        <v>231</v>
      </c>
      <c r="X37" s="43">
        <v>238</v>
      </c>
      <c r="Y37" s="43">
        <v>14</v>
      </c>
      <c r="Z37" s="43">
        <v>6</v>
      </c>
      <c r="AA37" s="43">
        <v>220</v>
      </c>
      <c r="AB37" s="43">
        <v>226</v>
      </c>
      <c r="AC37" s="43">
        <v>0</v>
      </c>
      <c r="AD37" s="43">
        <v>0</v>
      </c>
      <c r="AE37" s="43">
        <v>0</v>
      </c>
      <c r="AF37" s="43">
        <v>61409</v>
      </c>
      <c r="AG37" s="43">
        <v>45198</v>
      </c>
      <c r="AH37" s="43">
        <v>16211</v>
      </c>
      <c r="AI37" s="43">
        <v>0</v>
      </c>
      <c r="AJ37" s="43">
        <v>45162</v>
      </c>
      <c r="AK37" s="43">
        <v>0</v>
      </c>
      <c r="AL37" s="43">
        <v>0</v>
      </c>
      <c r="AM37" s="43">
        <v>232086</v>
      </c>
      <c r="AN37" s="43">
        <v>62800</v>
      </c>
      <c r="AO37" s="43">
        <v>545116269</v>
      </c>
      <c r="AP37" s="43">
        <v>545179069</v>
      </c>
      <c r="AQ37" s="43" t="s">
        <v>716</v>
      </c>
      <c r="AR37" s="43">
        <v>2911546</v>
      </c>
      <c r="AS37" s="43">
        <v>91881</v>
      </c>
      <c r="AT37" s="43">
        <v>189000</v>
      </c>
      <c r="AU37" s="43">
        <v>0</v>
      </c>
      <c r="AV37" s="43">
        <v>0</v>
      </c>
      <c r="AW37" s="43">
        <v>145230</v>
      </c>
      <c r="AX37" s="43">
        <v>0</v>
      </c>
      <c r="AY37" s="43">
        <v>0</v>
      </c>
      <c r="AZ37" s="43">
        <v>139399</v>
      </c>
      <c r="BA37" s="43">
        <v>0</v>
      </c>
      <c r="BB37" s="43">
        <v>0</v>
      </c>
      <c r="BC37" s="43">
        <v>0</v>
      </c>
      <c r="BD37" s="43">
        <v>0</v>
      </c>
      <c r="BE37" s="43">
        <v>0</v>
      </c>
      <c r="BF37" s="43">
        <v>0</v>
      </c>
      <c r="BG37" s="43">
        <v>148127</v>
      </c>
      <c r="BH37" s="43">
        <v>148127</v>
      </c>
      <c r="BI37" s="43">
        <v>0</v>
      </c>
      <c r="BJ37" s="43">
        <v>0</v>
      </c>
      <c r="BK37" s="43">
        <v>0</v>
      </c>
      <c r="BL37" s="43">
        <v>148127</v>
      </c>
      <c r="BM37" s="43">
        <v>148127</v>
      </c>
      <c r="BN37" s="43" t="s">
        <v>701</v>
      </c>
      <c r="BO37" s="43">
        <v>1</v>
      </c>
      <c r="BP37" s="43">
        <v>0</v>
      </c>
      <c r="BQ37" s="43">
        <v>232086</v>
      </c>
      <c r="BR37" s="43">
        <v>0</v>
      </c>
    </row>
    <row r="38" spans="1:70" s="50" customFormat="1" x14ac:dyDescent="0.15">
      <c r="A38" s="43">
        <v>2240</v>
      </c>
      <c r="B38" s="43" t="s">
        <v>118</v>
      </c>
      <c r="C38" s="43">
        <v>3849308</v>
      </c>
      <c r="D38" s="43">
        <v>2350443</v>
      </c>
      <c r="E38" s="43">
        <v>537</v>
      </c>
      <c r="F38" s="43">
        <v>0</v>
      </c>
      <c r="G38" s="43">
        <v>1523012</v>
      </c>
      <c r="H38" s="43">
        <v>83292</v>
      </c>
      <c r="I38" s="43">
        <v>0</v>
      </c>
      <c r="J38" s="43">
        <v>0</v>
      </c>
      <c r="K38" s="43">
        <v>0</v>
      </c>
      <c r="L38" s="43">
        <v>107976</v>
      </c>
      <c r="M38" s="43">
        <v>11</v>
      </c>
      <c r="N38" s="43">
        <v>4</v>
      </c>
      <c r="O38" s="43">
        <v>384</v>
      </c>
      <c r="P38" s="43">
        <v>388</v>
      </c>
      <c r="Q38" s="43">
        <v>16</v>
      </c>
      <c r="R38" s="43">
        <v>6</v>
      </c>
      <c r="S38" s="43">
        <v>378</v>
      </c>
      <c r="T38" s="43">
        <v>384</v>
      </c>
      <c r="U38" s="43">
        <v>10</v>
      </c>
      <c r="V38" s="43">
        <v>4</v>
      </c>
      <c r="W38" s="43">
        <v>377</v>
      </c>
      <c r="X38" s="43">
        <v>381</v>
      </c>
      <c r="Y38" s="43">
        <v>10</v>
      </c>
      <c r="Z38" s="43">
        <v>4</v>
      </c>
      <c r="AA38" s="43">
        <v>403</v>
      </c>
      <c r="AB38" s="43">
        <v>407</v>
      </c>
      <c r="AC38" s="43">
        <v>0</v>
      </c>
      <c r="AD38" s="43">
        <v>0</v>
      </c>
      <c r="AE38" s="43">
        <v>0</v>
      </c>
      <c r="AF38" s="43">
        <v>2315655</v>
      </c>
      <c r="AG38" s="43">
        <v>2315655</v>
      </c>
      <c r="AH38" s="43">
        <v>0</v>
      </c>
      <c r="AI38" s="43">
        <v>0</v>
      </c>
      <c r="AJ38" s="43">
        <v>0</v>
      </c>
      <c r="AK38" s="43">
        <v>0</v>
      </c>
      <c r="AL38" s="43">
        <v>0</v>
      </c>
      <c r="AM38" s="43">
        <v>0</v>
      </c>
      <c r="AN38" s="43">
        <v>86300</v>
      </c>
      <c r="AO38" s="43">
        <v>171505499</v>
      </c>
      <c r="AP38" s="43">
        <v>171591799</v>
      </c>
      <c r="AQ38" s="43" t="s">
        <v>716</v>
      </c>
      <c r="AR38" s="43">
        <v>1522414</v>
      </c>
      <c r="AS38" s="43">
        <v>83292</v>
      </c>
      <c r="AT38" s="43">
        <v>0</v>
      </c>
      <c r="AU38" s="43">
        <v>0</v>
      </c>
      <c r="AV38" s="43">
        <v>0</v>
      </c>
      <c r="AW38" s="43">
        <v>0</v>
      </c>
      <c r="AX38" s="43">
        <v>0</v>
      </c>
      <c r="AY38" s="43">
        <v>0</v>
      </c>
      <c r="AZ38" s="43">
        <v>0</v>
      </c>
      <c r="BA38" s="43">
        <v>2691</v>
      </c>
      <c r="BB38" s="43">
        <v>0</v>
      </c>
      <c r="BC38" s="43">
        <v>0</v>
      </c>
      <c r="BD38" s="43">
        <v>0</v>
      </c>
      <c r="BE38" s="43">
        <v>0</v>
      </c>
      <c r="BF38" s="43">
        <v>0</v>
      </c>
      <c r="BG38" s="43">
        <v>0</v>
      </c>
      <c r="BH38" s="43">
        <v>0</v>
      </c>
      <c r="BI38" s="43">
        <v>0</v>
      </c>
      <c r="BJ38" s="43">
        <v>0</v>
      </c>
      <c r="BK38" s="43">
        <v>0</v>
      </c>
      <c r="BL38" s="43">
        <v>0</v>
      </c>
      <c r="BM38" s="43">
        <v>0</v>
      </c>
      <c r="BN38" s="43" t="s">
        <v>711</v>
      </c>
      <c r="BO38" s="43">
        <v>1</v>
      </c>
      <c r="BP38" s="43">
        <v>0</v>
      </c>
      <c r="BQ38" s="43">
        <v>0</v>
      </c>
      <c r="BR38" s="43">
        <v>0</v>
      </c>
    </row>
    <row r="39" spans="1:70" s="50" customFormat="1" x14ac:dyDescent="0.15">
      <c r="A39" s="43">
        <v>476</v>
      </c>
      <c r="B39" s="43" t="s">
        <v>119</v>
      </c>
      <c r="C39" s="43">
        <v>16872686</v>
      </c>
      <c r="D39" s="43">
        <v>10216162</v>
      </c>
      <c r="E39" s="43">
        <v>18755</v>
      </c>
      <c r="F39" s="43">
        <v>0</v>
      </c>
      <c r="G39" s="43">
        <v>6560336</v>
      </c>
      <c r="H39" s="43">
        <v>181013</v>
      </c>
      <c r="I39" s="43">
        <v>0</v>
      </c>
      <c r="J39" s="43">
        <v>1998</v>
      </c>
      <c r="K39" s="43">
        <v>0</v>
      </c>
      <c r="L39" s="43">
        <v>101582</v>
      </c>
      <c r="M39" s="43">
        <v>21</v>
      </c>
      <c r="N39" s="43">
        <v>8</v>
      </c>
      <c r="O39" s="43">
        <v>1800</v>
      </c>
      <c r="P39" s="43">
        <v>1808</v>
      </c>
      <c r="Q39" s="43">
        <v>28</v>
      </c>
      <c r="R39" s="43">
        <v>11</v>
      </c>
      <c r="S39" s="43">
        <v>1820</v>
      </c>
      <c r="T39" s="43">
        <v>1831</v>
      </c>
      <c r="U39" s="43">
        <v>24</v>
      </c>
      <c r="V39" s="43">
        <v>10</v>
      </c>
      <c r="W39" s="43">
        <v>1797</v>
      </c>
      <c r="X39" s="43">
        <v>1807</v>
      </c>
      <c r="Y39" s="43">
        <v>24</v>
      </c>
      <c r="Z39" s="43">
        <v>10</v>
      </c>
      <c r="AA39" s="43">
        <v>1780</v>
      </c>
      <c r="AB39" s="43">
        <v>1790</v>
      </c>
      <c r="AC39" s="43">
        <v>0</v>
      </c>
      <c r="AD39" s="43">
        <v>0</v>
      </c>
      <c r="AE39" s="43">
        <v>0</v>
      </c>
      <c r="AF39" s="43">
        <v>10411229</v>
      </c>
      <c r="AG39" s="43">
        <v>10411229</v>
      </c>
      <c r="AH39" s="43">
        <v>0</v>
      </c>
      <c r="AI39" s="43">
        <v>0</v>
      </c>
      <c r="AJ39" s="43">
        <v>0</v>
      </c>
      <c r="AK39" s="43">
        <v>0</v>
      </c>
      <c r="AL39" s="43">
        <v>0</v>
      </c>
      <c r="AM39" s="43">
        <v>0</v>
      </c>
      <c r="AN39" s="43">
        <v>3137200</v>
      </c>
      <c r="AO39" s="43">
        <v>857104773</v>
      </c>
      <c r="AP39" s="43">
        <v>860241973</v>
      </c>
      <c r="AQ39" s="43" t="s">
        <v>716</v>
      </c>
      <c r="AR39" s="43">
        <v>6304912</v>
      </c>
      <c r="AS39" s="43">
        <v>182680</v>
      </c>
      <c r="AT39" s="43">
        <v>1601363</v>
      </c>
      <c r="AU39" s="43">
        <v>0</v>
      </c>
      <c r="AV39" s="43">
        <v>0</v>
      </c>
      <c r="AW39" s="43">
        <v>9805</v>
      </c>
      <c r="AX39" s="43">
        <v>0</v>
      </c>
      <c r="AY39" s="43">
        <v>0</v>
      </c>
      <c r="AZ39" s="43">
        <v>55770</v>
      </c>
      <c r="BA39" s="43">
        <v>0</v>
      </c>
      <c r="BB39" s="43">
        <v>0</v>
      </c>
      <c r="BC39" s="43">
        <v>0</v>
      </c>
      <c r="BD39" s="43">
        <v>0</v>
      </c>
      <c r="BE39" s="43">
        <v>0</v>
      </c>
      <c r="BF39" s="43">
        <v>0</v>
      </c>
      <c r="BG39" s="43">
        <v>0</v>
      </c>
      <c r="BH39" s="43">
        <v>0</v>
      </c>
      <c r="BI39" s="43">
        <v>0</v>
      </c>
      <c r="BJ39" s="43">
        <v>0</v>
      </c>
      <c r="BK39" s="43">
        <v>0</v>
      </c>
      <c r="BL39" s="43">
        <v>0</v>
      </c>
      <c r="BM39" s="43">
        <v>0</v>
      </c>
      <c r="BN39" s="43" t="s">
        <v>711</v>
      </c>
      <c r="BO39" s="43">
        <v>1</v>
      </c>
      <c r="BP39" s="43">
        <v>0</v>
      </c>
      <c r="BQ39" s="43">
        <v>0</v>
      </c>
      <c r="BR39" s="43">
        <v>0</v>
      </c>
    </row>
    <row r="40" spans="1:70" s="50" customFormat="1" x14ac:dyDescent="0.15">
      <c r="A40" s="43">
        <v>485</v>
      </c>
      <c r="B40" s="43" t="s">
        <v>120</v>
      </c>
      <c r="C40" s="43">
        <v>5777600</v>
      </c>
      <c r="D40" s="43">
        <v>3100315</v>
      </c>
      <c r="E40" s="43">
        <v>1711</v>
      </c>
      <c r="F40" s="43">
        <v>0</v>
      </c>
      <c r="G40" s="43">
        <v>2675574</v>
      </c>
      <c r="H40" s="43">
        <v>0</v>
      </c>
      <c r="I40" s="43">
        <v>0</v>
      </c>
      <c r="J40" s="43">
        <v>0</v>
      </c>
      <c r="K40" s="43">
        <v>0</v>
      </c>
      <c r="L40" s="43">
        <v>0</v>
      </c>
      <c r="M40" s="43">
        <v>11</v>
      </c>
      <c r="N40" s="43">
        <v>4</v>
      </c>
      <c r="O40" s="43">
        <v>619</v>
      </c>
      <c r="P40" s="43">
        <v>623</v>
      </c>
      <c r="Q40" s="43">
        <v>11</v>
      </c>
      <c r="R40" s="43">
        <v>4</v>
      </c>
      <c r="S40" s="43">
        <v>623</v>
      </c>
      <c r="T40" s="43">
        <v>627</v>
      </c>
      <c r="U40" s="43">
        <v>19</v>
      </c>
      <c r="V40" s="43">
        <v>8</v>
      </c>
      <c r="W40" s="43">
        <v>626</v>
      </c>
      <c r="X40" s="43">
        <v>634</v>
      </c>
      <c r="Y40" s="43">
        <v>24</v>
      </c>
      <c r="Z40" s="43">
        <v>10</v>
      </c>
      <c r="AA40" s="43">
        <v>606</v>
      </c>
      <c r="AB40" s="43">
        <v>616</v>
      </c>
      <c r="AC40" s="43">
        <v>0</v>
      </c>
      <c r="AD40" s="43">
        <v>0</v>
      </c>
      <c r="AE40" s="43">
        <v>0</v>
      </c>
      <c r="AF40" s="43">
        <v>3343366</v>
      </c>
      <c r="AG40" s="43">
        <v>3343366</v>
      </c>
      <c r="AH40" s="43">
        <v>0</v>
      </c>
      <c r="AI40" s="43">
        <v>0</v>
      </c>
      <c r="AJ40" s="43">
        <v>0</v>
      </c>
      <c r="AK40" s="43">
        <v>0</v>
      </c>
      <c r="AL40" s="43">
        <v>0</v>
      </c>
      <c r="AM40" s="43">
        <v>0</v>
      </c>
      <c r="AN40" s="43">
        <v>120800</v>
      </c>
      <c r="AO40" s="43">
        <v>343457498</v>
      </c>
      <c r="AP40" s="43">
        <v>343578298</v>
      </c>
      <c r="AQ40" s="43" t="s">
        <v>716</v>
      </c>
      <c r="AR40" s="43">
        <v>2460580</v>
      </c>
      <c r="AS40" s="43">
        <v>0</v>
      </c>
      <c r="AT40" s="43">
        <v>1105787</v>
      </c>
      <c r="AU40" s="43">
        <v>0</v>
      </c>
      <c r="AV40" s="43">
        <v>0</v>
      </c>
      <c r="AW40" s="43">
        <v>0</v>
      </c>
      <c r="AX40" s="43">
        <v>0</v>
      </c>
      <c r="AY40" s="43">
        <v>0</v>
      </c>
      <c r="AZ40" s="43">
        <v>18400</v>
      </c>
      <c r="BA40" s="43">
        <v>0</v>
      </c>
      <c r="BB40" s="43">
        <v>0</v>
      </c>
      <c r="BC40" s="43">
        <v>0</v>
      </c>
      <c r="BD40" s="43">
        <v>0</v>
      </c>
      <c r="BE40" s="43">
        <v>0</v>
      </c>
      <c r="BF40" s="43">
        <v>0</v>
      </c>
      <c r="BG40" s="43">
        <v>0</v>
      </c>
      <c r="BH40" s="43">
        <v>0</v>
      </c>
      <c r="BI40" s="43">
        <v>0</v>
      </c>
      <c r="BJ40" s="43">
        <v>0</v>
      </c>
      <c r="BK40" s="43">
        <v>0</v>
      </c>
      <c r="BL40" s="43">
        <v>0</v>
      </c>
      <c r="BM40" s="43">
        <v>0</v>
      </c>
      <c r="BN40" s="43" t="s">
        <v>711</v>
      </c>
      <c r="BO40" s="43">
        <v>1</v>
      </c>
      <c r="BP40" s="43">
        <v>0</v>
      </c>
      <c r="BQ40" s="43">
        <v>0</v>
      </c>
      <c r="BR40" s="43">
        <v>0</v>
      </c>
    </row>
    <row r="41" spans="1:70" s="50" customFormat="1" x14ac:dyDescent="0.15">
      <c r="A41" s="43">
        <v>497</v>
      </c>
      <c r="B41" s="43" t="s">
        <v>121</v>
      </c>
      <c r="C41" s="43">
        <v>11624709</v>
      </c>
      <c r="D41" s="43">
        <v>7474462</v>
      </c>
      <c r="E41" s="43">
        <v>11174</v>
      </c>
      <c r="F41" s="43">
        <v>0</v>
      </c>
      <c r="G41" s="43">
        <v>4034884</v>
      </c>
      <c r="H41" s="43">
        <v>111900</v>
      </c>
      <c r="I41" s="43">
        <v>0</v>
      </c>
      <c r="J41" s="43">
        <v>0</v>
      </c>
      <c r="K41" s="43">
        <v>0</v>
      </c>
      <c r="L41" s="43">
        <v>7711</v>
      </c>
      <c r="M41" s="43">
        <v>49</v>
      </c>
      <c r="N41" s="43">
        <v>20</v>
      </c>
      <c r="O41" s="43">
        <v>1138</v>
      </c>
      <c r="P41" s="43">
        <v>1158</v>
      </c>
      <c r="Q41" s="43">
        <v>51</v>
      </c>
      <c r="R41" s="43">
        <v>20</v>
      </c>
      <c r="S41" s="43">
        <v>1174</v>
      </c>
      <c r="T41" s="43">
        <v>1194</v>
      </c>
      <c r="U41" s="43">
        <v>51</v>
      </c>
      <c r="V41" s="43">
        <v>20</v>
      </c>
      <c r="W41" s="43">
        <v>1186</v>
      </c>
      <c r="X41" s="43">
        <v>1206</v>
      </c>
      <c r="Y41" s="43">
        <v>55</v>
      </c>
      <c r="Z41" s="43">
        <v>22</v>
      </c>
      <c r="AA41" s="43">
        <v>1221</v>
      </c>
      <c r="AB41" s="43">
        <v>1243</v>
      </c>
      <c r="AC41" s="43">
        <v>0</v>
      </c>
      <c r="AD41" s="43">
        <v>0</v>
      </c>
      <c r="AE41" s="43">
        <v>0</v>
      </c>
      <c r="AF41" s="43">
        <v>7627515</v>
      </c>
      <c r="AG41" s="43">
        <v>7627515</v>
      </c>
      <c r="AH41" s="43">
        <v>0</v>
      </c>
      <c r="AI41" s="43">
        <v>0</v>
      </c>
      <c r="AJ41" s="43">
        <v>3908</v>
      </c>
      <c r="AK41" s="43">
        <v>0</v>
      </c>
      <c r="AL41" s="43">
        <v>0</v>
      </c>
      <c r="AM41" s="43">
        <v>0</v>
      </c>
      <c r="AN41" s="43">
        <v>1349400</v>
      </c>
      <c r="AO41" s="43">
        <v>526301157</v>
      </c>
      <c r="AP41" s="43">
        <v>527650557</v>
      </c>
      <c r="AQ41" s="43" t="s">
        <v>716</v>
      </c>
      <c r="AR41" s="43">
        <v>4192362</v>
      </c>
      <c r="AS41" s="43">
        <v>119900</v>
      </c>
      <c r="AT41" s="43">
        <v>1740000</v>
      </c>
      <c r="AU41" s="43">
        <v>0</v>
      </c>
      <c r="AV41" s="43">
        <v>0</v>
      </c>
      <c r="AW41" s="43">
        <v>23000</v>
      </c>
      <c r="AX41" s="43">
        <v>0</v>
      </c>
      <c r="AY41" s="43">
        <v>0</v>
      </c>
      <c r="AZ41" s="43">
        <v>0</v>
      </c>
      <c r="BA41" s="43">
        <v>0</v>
      </c>
      <c r="BB41" s="43">
        <v>0</v>
      </c>
      <c r="BC41" s="43">
        <v>3284.23</v>
      </c>
      <c r="BD41" s="43">
        <v>0</v>
      </c>
      <c r="BE41" s="43">
        <v>0</v>
      </c>
      <c r="BF41" s="43">
        <v>39206</v>
      </c>
      <c r="BG41" s="43">
        <v>0</v>
      </c>
      <c r="BH41" s="43">
        <v>0</v>
      </c>
      <c r="BI41" s="43">
        <v>0</v>
      </c>
      <c r="BJ41" s="43">
        <v>0</v>
      </c>
      <c r="BK41" s="43">
        <v>0</v>
      </c>
      <c r="BL41" s="43">
        <v>0</v>
      </c>
      <c r="BM41" s="43">
        <v>0</v>
      </c>
      <c r="BN41" s="43" t="s">
        <v>711</v>
      </c>
      <c r="BO41" s="43">
        <v>1</v>
      </c>
      <c r="BP41" s="43">
        <v>0</v>
      </c>
      <c r="BQ41" s="43">
        <v>0</v>
      </c>
      <c r="BR41" s="43">
        <v>0</v>
      </c>
    </row>
    <row r="42" spans="1:70" s="50" customFormat="1" x14ac:dyDescent="0.15">
      <c r="A42" s="43">
        <v>602</v>
      </c>
      <c r="B42" s="43" t="s">
        <v>122</v>
      </c>
      <c r="C42" s="43">
        <v>7982970</v>
      </c>
      <c r="D42" s="43">
        <v>4538251</v>
      </c>
      <c r="E42" s="43">
        <v>2275</v>
      </c>
      <c r="F42" s="43">
        <v>52361</v>
      </c>
      <c r="G42" s="43">
        <v>3769278</v>
      </c>
      <c r="H42" s="43">
        <v>56452</v>
      </c>
      <c r="I42" s="43">
        <v>0</v>
      </c>
      <c r="J42" s="43">
        <v>0</v>
      </c>
      <c r="K42" s="43">
        <v>0</v>
      </c>
      <c r="L42" s="43">
        <v>435647</v>
      </c>
      <c r="M42" s="43">
        <v>37</v>
      </c>
      <c r="N42" s="43">
        <v>15</v>
      </c>
      <c r="O42" s="43">
        <v>870</v>
      </c>
      <c r="P42" s="43">
        <v>885</v>
      </c>
      <c r="Q42" s="43">
        <v>34</v>
      </c>
      <c r="R42" s="43">
        <v>14</v>
      </c>
      <c r="S42" s="43">
        <v>843</v>
      </c>
      <c r="T42" s="43">
        <v>857</v>
      </c>
      <c r="U42" s="43">
        <v>27</v>
      </c>
      <c r="V42" s="43">
        <v>11</v>
      </c>
      <c r="W42" s="43">
        <v>852</v>
      </c>
      <c r="X42" s="43">
        <v>863</v>
      </c>
      <c r="Y42" s="43">
        <v>28</v>
      </c>
      <c r="Z42" s="43">
        <v>11</v>
      </c>
      <c r="AA42" s="43">
        <v>842</v>
      </c>
      <c r="AB42" s="43">
        <v>853</v>
      </c>
      <c r="AC42" s="43">
        <v>0</v>
      </c>
      <c r="AD42" s="43">
        <v>0</v>
      </c>
      <c r="AE42" s="43">
        <v>150000</v>
      </c>
      <c r="AF42" s="43">
        <v>4637899</v>
      </c>
      <c r="AG42" s="43">
        <v>4637899</v>
      </c>
      <c r="AH42" s="43">
        <v>0</v>
      </c>
      <c r="AI42" s="43">
        <v>0</v>
      </c>
      <c r="AJ42" s="43">
        <v>0</v>
      </c>
      <c r="AK42" s="43">
        <v>0</v>
      </c>
      <c r="AL42" s="43">
        <v>0</v>
      </c>
      <c r="AM42" s="43">
        <v>0</v>
      </c>
      <c r="AN42" s="43">
        <v>271700</v>
      </c>
      <c r="AO42" s="43">
        <v>455148102</v>
      </c>
      <c r="AP42" s="43">
        <v>455419802</v>
      </c>
      <c r="AQ42" s="43" t="s">
        <v>716</v>
      </c>
      <c r="AR42" s="43">
        <v>3549872</v>
      </c>
      <c r="AS42" s="43">
        <v>55652</v>
      </c>
      <c r="AT42" s="43">
        <v>780963</v>
      </c>
      <c r="AU42" s="43">
        <v>0</v>
      </c>
      <c r="AV42" s="43">
        <v>0</v>
      </c>
      <c r="AW42" s="43">
        <v>35000</v>
      </c>
      <c r="AX42" s="43">
        <v>0</v>
      </c>
      <c r="AY42" s="43">
        <v>0</v>
      </c>
      <c r="AZ42" s="43">
        <v>91970</v>
      </c>
      <c r="BA42" s="43">
        <v>2728</v>
      </c>
      <c r="BB42" s="43">
        <v>0</v>
      </c>
      <c r="BC42" s="43">
        <v>0</v>
      </c>
      <c r="BD42" s="43">
        <v>0</v>
      </c>
      <c r="BE42" s="43">
        <v>0</v>
      </c>
      <c r="BF42" s="43">
        <v>9197</v>
      </c>
      <c r="BG42" s="43">
        <v>0</v>
      </c>
      <c r="BH42" s="43">
        <v>0</v>
      </c>
      <c r="BI42" s="43">
        <v>0</v>
      </c>
      <c r="BJ42" s="43">
        <v>0</v>
      </c>
      <c r="BK42" s="43">
        <v>0</v>
      </c>
      <c r="BL42" s="43">
        <v>0</v>
      </c>
      <c r="BM42" s="43">
        <v>0</v>
      </c>
      <c r="BN42" s="43" t="s">
        <v>711</v>
      </c>
      <c r="BO42" s="43">
        <v>1</v>
      </c>
      <c r="BP42" s="43">
        <v>0</v>
      </c>
      <c r="BQ42" s="43">
        <v>0</v>
      </c>
      <c r="BR42" s="43">
        <v>0</v>
      </c>
    </row>
    <row r="43" spans="1:70" s="50" customFormat="1" x14ac:dyDescent="0.15">
      <c r="A43" s="43">
        <v>609</v>
      </c>
      <c r="B43" s="43" t="s">
        <v>123</v>
      </c>
      <c r="C43" s="43">
        <v>7552577</v>
      </c>
      <c r="D43" s="43">
        <v>5601650</v>
      </c>
      <c r="E43" s="43">
        <v>5909</v>
      </c>
      <c r="F43" s="43">
        <v>48859</v>
      </c>
      <c r="G43" s="43">
        <v>2255223</v>
      </c>
      <c r="H43" s="43">
        <v>63783</v>
      </c>
      <c r="I43" s="43">
        <v>0</v>
      </c>
      <c r="J43" s="43">
        <v>0</v>
      </c>
      <c r="K43" s="43">
        <v>0</v>
      </c>
      <c r="L43" s="43">
        <v>422847</v>
      </c>
      <c r="M43" s="43">
        <v>14</v>
      </c>
      <c r="N43" s="43">
        <v>6</v>
      </c>
      <c r="O43" s="43">
        <v>824</v>
      </c>
      <c r="P43" s="43">
        <v>830</v>
      </c>
      <c r="Q43" s="43">
        <v>11</v>
      </c>
      <c r="R43" s="43">
        <v>4</v>
      </c>
      <c r="S43" s="43">
        <v>823</v>
      </c>
      <c r="T43" s="43">
        <v>827</v>
      </c>
      <c r="U43" s="43">
        <v>11</v>
      </c>
      <c r="V43" s="43">
        <v>4</v>
      </c>
      <c r="W43" s="43">
        <v>800</v>
      </c>
      <c r="X43" s="43">
        <v>804</v>
      </c>
      <c r="Y43" s="43">
        <v>6</v>
      </c>
      <c r="Z43" s="43">
        <v>2</v>
      </c>
      <c r="AA43" s="43">
        <v>804</v>
      </c>
      <c r="AB43" s="43">
        <v>806</v>
      </c>
      <c r="AC43" s="43">
        <v>0</v>
      </c>
      <c r="AD43" s="43">
        <v>0</v>
      </c>
      <c r="AE43" s="43">
        <v>0</v>
      </c>
      <c r="AF43" s="43">
        <v>5735109</v>
      </c>
      <c r="AG43" s="43">
        <v>5681315</v>
      </c>
      <c r="AH43" s="43">
        <v>53794</v>
      </c>
      <c r="AI43" s="43">
        <v>0</v>
      </c>
      <c r="AJ43" s="43">
        <v>0</v>
      </c>
      <c r="AK43" s="43">
        <v>0</v>
      </c>
      <c r="AL43" s="43">
        <v>0</v>
      </c>
      <c r="AM43" s="43">
        <v>0</v>
      </c>
      <c r="AN43" s="43">
        <v>650900</v>
      </c>
      <c r="AO43" s="43">
        <v>285645311</v>
      </c>
      <c r="AP43" s="43">
        <v>286296211</v>
      </c>
      <c r="AQ43" s="43" t="s">
        <v>716</v>
      </c>
      <c r="AR43" s="43">
        <v>1823058</v>
      </c>
      <c r="AS43" s="43">
        <v>63783</v>
      </c>
      <c r="AT43" s="43">
        <v>0</v>
      </c>
      <c r="AU43" s="43">
        <v>0</v>
      </c>
      <c r="AV43" s="43">
        <v>0</v>
      </c>
      <c r="AW43" s="43">
        <v>5000</v>
      </c>
      <c r="AX43" s="43">
        <v>0</v>
      </c>
      <c r="AY43" s="43">
        <v>0</v>
      </c>
      <c r="AZ43" s="43">
        <v>73683</v>
      </c>
      <c r="BA43" s="43">
        <v>0</v>
      </c>
      <c r="BB43" s="43">
        <v>0</v>
      </c>
      <c r="BC43" s="43">
        <v>0</v>
      </c>
      <c r="BD43" s="43">
        <v>0</v>
      </c>
      <c r="BE43" s="43">
        <v>0</v>
      </c>
      <c r="BF43" s="43">
        <v>0</v>
      </c>
      <c r="BG43" s="43">
        <v>0</v>
      </c>
      <c r="BH43" s="43">
        <v>0</v>
      </c>
      <c r="BI43" s="43">
        <v>0</v>
      </c>
      <c r="BJ43" s="43">
        <v>0</v>
      </c>
      <c r="BK43" s="43">
        <v>0</v>
      </c>
      <c r="BL43" s="43">
        <v>0</v>
      </c>
      <c r="BM43" s="43">
        <v>0</v>
      </c>
      <c r="BN43" s="43" t="s">
        <v>711</v>
      </c>
      <c r="BO43" s="43">
        <v>1</v>
      </c>
      <c r="BP43" s="43">
        <v>0</v>
      </c>
      <c r="BQ43" s="43">
        <v>0</v>
      </c>
      <c r="BR43" s="43">
        <v>0</v>
      </c>
    </row>
    <row r="44" spans="1:70" s="50" customFormat="1" x14ac:dyDescent="0.15">
      <c r="A44" s="43">
        <v>623</v>
      </c>
      <c r="B44" s="43" t="s">
        <v>124</v>
      </c>
      <c r="C44" s="43">
        <v>4449571</v>
      </c>
      <c r="D44" s="43">
        <v>2938646</v>
      </c>
      <c r="E44" s="43">
        <v>1860</v>
      </c>
      <c r="F44" s="43">
        <v>25859</v>
      </c>
      <c r="G44" s="43">
        <v>1457806</v>
      </c>
      <c r="H44" s="43">
        <v>25400</v>
      </c>
      <c r="I44" s="43">
        <v>0</v>
      </c>
      <c r="J44" s="43">
        <v>0</v>
      </c>
      <c r="K44" s="43">
        <v>0</v>
      </c>
      <c r="L44" s="43">
        <v>0</v>
      </c>
      <c r="M44" s="43">
        <v>11</v>
      </c>
      <c r="N44" s="43">
        <v>4</v>
      </c>
      <c r="O44" s="43">
        <v>434</v>
      </c>
      <c r="P44" s="43">
        <v>438</v>
      </c>
      <c r="Q44" s="43">
        <v>11</v>
      </c>
      <c r="R44" s="43">
        <v>4</v>
      </c>
      <c r="S44" s="43">
        <v>426</v>
      </c>
      <c r="T44" s="43">
        <v>430</v>
      </c>
      <c r="U44" s="43">
        <v>17</v>
      </c>
      <c r="V44" s="43">
        <v>7</v>
      </c>
      <c r="W44" s="43">
        <v>425</v>
      </c>
      <c r="X44" s="43">
        <v>432</v>
      </c>
      <c r="Y44" s="43">
        <v>15</v>
      </c>
      <c r="Z44" s="43">
        <v>6</v>
      </c>
      <c r="AA44" s="43">
        <v>429</v>
      </c>
      <c r="AB44" s="43">
        <v>435</v>
      </c>
      <c r="AC44" s="43">
        <v>377348</v>
      </c>
      <c r="AD44" s="43">
        <v>0</v>
      </c>
      <c r="AE44" s="43">
        <v>0</v>
      </c>
      <c r="AF44" s="43">
        <v>3090616</v>
      </c>
      <c r="AG44" s="43">
        <v>3061172</v>
      </c>
      <c r="AH44" s="43">
        <v>29444</v>
      </c>
      <c r="AI44" s="43">
        <v>0</v>
      </c>
      <c r="AJ44" s="43">
        <v>0</v>
      </c>
      <c r="AK44" s="43">
        <v>0</v>
      </c>
      <c r="AL44" s="43">
        <v>0</v>
      </c>
      <c r="AM44" s="43">
        <v>0</v>
      </c>
      <c r="AN44" s="43">
        <v>5600</v>
      </c>
      <c r="AO44" s="43">
        <v>150456865</v>
      </c>
      <c r="AP44" s="43">
        <v>150462465</v>
      </c>
      <c r="AQ44" s="43" t="s">
        <v>716</v>
      </c>
      <c r="AR44" s="43">
        <v>1463916</v>
      </c>
      <c r="AS44" s="43">
        <v>25400</v>
      </c>
      <c r="AT44" s="43">
        <v>0</v>
      </c>
      <c r="AU44" s="43">
        <v>0</v>
      </c>
      <c r="AV44" s="43">
        <v>0</v>
      </c>
      <c r="AW44" s="43">
        <v>0</v>
      </c>
      <c r="AX44" s="43">
        <v>0</v>
      </c>
      <c r="AY44" s="43">
        <v>0</v>
      </c>
      <c r="AZ44" s="43">
        <v>10274</v>
      </c>
      <c r="BA44" s="43">
        <v>0</v>
      </c>
      <c r="BB44" s="43">
        <v>0</v>
      </c>
      <c r="BC44" s="43">
        <v>0</v>
      </c>
      <c r="BD44" s="43">
        <v>0</v>
      </c>
      <c r="BE44" s="43">
        <v>0</v>
      </c>
      <c r="BF44" s="43">
        <v>0</v>
      </c>
      <c r="BG44" s="43">
        <v>0</v>
      </c>
      <c r="BH44" s="43">
        <v>0</v>
      </c>
      <c r="BI44" s="43">
        <v>0</v>
      </c>
      <c r="BJ44" s="43">
        <v>0</v>
      </c>
      <c r="BK44" s="43">
        <v>0</v>
      </c>
      <c r="BL44" s="43">
        <v>0</v>
      </c>
      <c r="BM44" s="43">
        <v>0</v>
      </c>
      <c r="BN44" s="43" t="s">
        <v>711</v>
      </c>
      <c r="BO44" s="43">
        <v>1</v>
      </c>
      <c r="BP44" s="43">
        <v>0</v>
      </c>
      <c r="BQ44" s="43">
        <v>0</v>
      </c>
      <c r="BR44" s="43">
        <v>0</v>
      </c>
    </row>
    <row r="45" spans="1:70" s="50" customFormat="1" x14ac:dyDescent="0.15">
      <c r="A45" s="43">
        <v>637</v>
      </c>
      <c r="B45" s="43" t="s">
        <v>125</v>
      </c>
      <c r="C45" s="43">
        <v>7301886</v>
      </c>
      <c r="D45" s="43">
        <v>5343538</v>
      </c>
      <c r="E45" s="43">
        <v>899</v>
      </c>
      <c r="F45" s="43">
        <v>45473</v>
      </c>
      <c r="G45" s="43">
        <v>1865891</v>
      </c>
      <c r="H45" s="43">
        <v>46477</v>
      </c>
      <c r="I45" s="43">
        <v>0</v>
      </c>
      <c r="J45" s="43">
        <v>0</v>
      </c>
      <c r="K45" s="43">
        <v>0</v>
      </c>
      <c r="L45" s="43">
        <v>392</v>
      </c>
      <c r="M45" s="43">
        <v>3</v>
      </c>
      <c r="N45" s="43">
        <v>1</v>
      </c>
      <c r="O45" s="43">
        <v>779</v>
      </c>
      <c r="P45" s="43">
        <v>780</v>
      </c>
      <c r="Q45" s="43">
        <v>2</v>
      </c>
      <c r="R45" s="43">
        <v>1</v>
      </c>
      <c r="S45" s="43">
        <v>765</v>
      </c>
      <c r="T45" s="43">
        <v>766</v>
      </c>
      <c r="U45" s="43">
        <v>2</v>
      </c>
      <c r="V45" s="43">
        <v>1</v>
      </c>
      <c r="W45" s="43">
        <v>784</v>
      </c>
      <c r="X45" s="43">
        <v>785</v>
      </c>
      <c r="Y45" s="43">
        <v>2</v>
      </c>
      <c r="Z45" s="43">
        <v>1</v>
      </c>
      <c r="AA45" s="43">
        <v>738</v>
      </c>
      <c r="AB45" s="43">
        <v>739</v>
      </c>
      <c r="AC45" s="43">
        <v>0</v>
      </c>
      <c r="AD45" s="43">
        <v>0</v>
      </c>
      <c r="AE45" s="43">
        <v>0</v>
      </c>
      <c r="AF45" s="43">
        <v>5562600</v>
      </c>
      <c r="AG45" s="43">
        <v>5562600</v>
      </c>
      <c r="AH45" s="43">
        <v>0</v>
      </c>
      <c r="AI45" s="43">
        <v>0</v>
      </c>
      <c r="AJ45" s="43">
        <v>0</v>
      </c>
      <c r="AK45" s="43">
        <v>0</v>
      </c>
      <c r="AL45" s="43">
        <v>0</v>
      </c>
      <c r="AM45" s="43">
        <v>0</v>
      </c>
      <c r="AN45" s="43">
        <v>79800</v>
      </c>
      <c r="AO45" s="43">
        <v>270295653</v>
      </c>
      <c r="AP45" s="43">
        <v>270375453</v>
      </c>
      <c r="AQ45" s="43" t="s">
        <v>716</v>
      </c>
      <c r="AR45" s="43">
        <v>1823511</v>
      </c>
      <c r="AS45" s="43">
        <v>46477</v>
      </c>
      <c r="AT45" s="43">
        <v>996400</v>
      </c>
      <c r="AU45" s="43">
        <v>0</v>
      </c>
      <c r="AV45" s="43">
        <v>0</v>
      </c>
      <c r="AW45" s="43">
        <v>60000</v>
      </c>
      <c r="AX45" s="43">
        <v>0</v>
      </c>
      <c r="AY45" s="43">
        <v>0</v>
      </c>
      <c r="AZ45" s="43">
        <v>131563</v>
      </c>
      <c r="BA45" s="43">
        <v>0</v>
      </c>
      <c r="BB45" s="43">
        <v>0</v>
      </c>
      <c r="BC45" s="43">
        <v>0</v>
      </c>
      <c r="BD45" s="43">
        <v>0</v>
      </c>
      <c r="BE45" s="43">
        <v>0</v>
      </c>
      <c r="BF45" s="43">
        <v>0</v>
      </c>
      <c r="BG45" s="43">
        <v>0</v>
      </c>
      <c r="BH45" s="43">
        <v>0</v>
      </c>
      <c r="BI45" s="43">
        <v>0</v>
      </c>
      <c r="BJ45" s="43">
        <v>0</v>
      </c>
      <c r="BK45" s="43">
        <v>0</v>
      </c>
      <c r="BL45" s="43">
        <v>0</v>
      </c>
      <c r="BM45" s="43">
        <v>0</v>
      </c>
      <c r="BN45" s="43" t="s">
        <v>711</v>
      </c>
      <c r="BO45" s="43">
        <v>1</v>
      </c>
      <c r="BP45" s="43">
        <v>0</v>
      </c>
      <c r="BQ45" s="43">
        <v>0</v>
      </c>
      <c r="BR45" s="43">
        <v>0</v>
      </c>
    </row>
    <row r="46" spans="1:70" s="50" customFormat="1" x14ac:dyDescent="0.15">
      <c r="A46" s="43">
        <v>657</v>
      </c>
      <c r="B46" s="43" t="s">
        <v>126</v>
      </c>
      <c r="C46" s="43">
        <v>1191802</v>
      </c>
      <c r="D46" s="43">
        <v>264572</v>
      </c>
      <c r="E46" s="43">
        <v>44</v>
      </c>
      <c r="F46" s="43">
        <v>0</v>
      </c>
      <c r="G46" s="43">
        <v>927186</v>
      </c>
      <c r="H46" s="43">
        <v>0</v>
      </c>
      <c r="I46" s="43">
        <v>0</v>
      </c>
      <c r="J46" s="43">
        <v>0</v>
      </c>
      <c r="K46" s="43">
        <v>0</v>
      </c>
      <c r="L46" s="43">
        <v>0</v>
      </c>
      <c r="M46" s="43">
        <v>0</v>
      </c>
      <c r="N46" s="43">
        <v>0</v>
      </c>
      <c r="O46" s="43">
        <v>115</v>
      </c>
      <c r="P46" s="43">
        <v>115</v>
      </c>
      <c r="Q46" s="43">
        <v>0</v>
      </c>
      <c r="R46" s="43">
        <v>0</v>
      </c>
      <c r="S46" s="43">
        <v>118</v>
      </c>
      <c r="T46" s="43">
        <v>118</v>
      </c>
      <c r="U46" s="43">
        <v>0</v>
      </c>
      <c r="V46" s="43">
        <v>0</v>
      </c>
      <c r="W46" s="43">
        <v>129</v>
      </c>
      <c r="X46" s="43">
        <v>129</v>
      </c>
      <c r="Y46" s="43">
        <v>0</v>
      </c>
      <c r="Z46" s="43">
        <v>0</v>
      </c>
      <c r="AA46" s="43">
        <v>104</v>
      </c>
      <c r="AB46" s="43">
        <v>104</v>
      </c>
      <c r="AC46" s="43">
        <v>0</v>
      </c>
      <c r="AD46" s="43">
        <v>0</v>
      </c>
      <c r="AE46" s="43">
        <v>0</v>
      </c>
      <c r="AF46" s="43">
        <v>293211</v>
      </c>
      <c r="AG46" s="43">
        <v>293211</v>
      </c>
      <c r="AH46" s="43">
        <v>0</v>
      </c>
      <c r="AI46" s="43">
        <v>0</v>
      </c>
      <c r="AJ46" s="43">
        <v>0</v>
      </c>
      <c r="AK46" s="43">
        <v>0</v>
      </c>
      <c r="AL46" s="43">
        <v>0</v>
      </c>
      <c r="AM46" s="43">
        <v>0</v>
      </c>
      <c r="AN46" s="43">
        <v>3700</v>
      </c>
      <c r="AO46" s="43">
        <v>154513886</v>
      </c>
      <c r="AP46" s="43">
        <v>154517586</v>
      </c>
      <c r="AQ46" s="43" t="s">
        <v>716</v>
      </c>
      <c r="AR46" s="43">
        <v>937963</v>
      </c>
      <c r="AS46" s="43">
        <v>0</v>
      </c>
      <c r="AT46" s="43">
        <v>162320</v>
      </c>
      <c r="AU46" s="43">
        <v>0</v>
      </c>
      <c r="AV46" s="43">
        <v>0</v>
      </c>
      <c r="AW46" s="43">
        <v>0</v>
      </c>
      <c r="AX46" s="43">
        <v>0</v>
      </c>
      <c r="AY46" s="43">
        <v>0</v>
      </c>
      <c r="AZ46" s="43">
        <v>39399</v>
      </c>
      <c r="BA46" s="43">
        <v>0</v>
      </c>
      <c r="BB46" s="43">
        <v>0</v>
      </c>
      <c r="BC46" s="43">
        <v>0</v>
      </c>
      <c r="BD46" s="43">
        <v>0</v>
      </c>
      <c r="BE46" s="43">
        <v>0</v>
      </c>
      <c r="BF46" s="43">
        <v>0</v>
      </c>
      <c r="BG46" s="43">
        <v>0</v>
      </c>
      <c r="BH46" s="43">
        <v>0</v>
      </c>
      <c r="BI46" s="43">
        <v>0</v>
      </c>
      <c r="BJ46" s="43">
        <v>0</v>
      </c>
      <c r="BK46" s="43">
        <v>0</v>
      </c>
      <c r="BL46" s="43">
        <v>0</v>
      </c>
      <c r="BM46" s="43">
        <v>0</v>
      </c>
      <c r="BN46" s="43" t="s">
        <v>711</v>
      </c>
      <c r="BO46" s="43">
        <v>1</v>
      </c>
      <c r="BP46" s="43">
        <v>0</v>
      </c>
      <c r="BQ46" s="43">
        <v>0</v>
      </c>
      <c r="BR46" s="43">
        <v>0</v>
      </c>
    </row>
    <row r="47" spans="1:70" s="50" customFormat="1" x14ac:dyDescent="0.15">
      <c r="A47" s="43">
        <v>658</v>
      </c>
      <c r="B47" s="43" t="s">
        <v>127</v>
      </c>
      <c r="C47" s="43">
        <v>8105479</v>
      </c>
      <c r="D47" s="43">
        <v>5719354</v>
      </c>
      <c r="E47" s="43">
        <v>50284</v>
      </c>
      <c r="F47" s="43">
        <v>0</v>
      </c>
      <c r="G47" s="43">
        <v>2260573</v>
      </c>
      <c r="H47" s="43">
        <v>97570</v>
      </c>
      <c r="I47" s="43">
        <v>0</v>
      </c>
      <c r="J47" s="43">
        <v>0</v>
      </c>
      <c r="K47" s="43">
        <v>0</v>
      </c>
      <c r="L47" s="43">
        <v>22302</v>
      </c>
      <c r="M47" s="43">
        <v>41</v>
      </c>
      <c r="N47" s="43">
        <v>16</v>
      </c>
      <c r="O47" s="43">
        <v>863</v>
      </c>
      <c r="P47" s="43">
        <v>879</v>
      </c>
      <c r="Q47" s="43">
        <v>43</v>
      </c>
      <c r="R47" s="43">
        <v>17</v>
      </c>
      <c r="S47" s="43">
        <v>863</v>
      </c>
      <c r="T47" s="43">
        <v>880</v>
      </c>
      <c r="U47" s="43">
        <v>44</v>
      </c>
      <c r="V47" s="43">
        <v>18</v>
      </c>
      <c r="W47" s="43">
        <v>866</v>
      </c>
      <c r="X47" s="43">
        <v>884</v>
      </c>
      <c r="Y47" s="43">
        <v>45</v>
      </c>
      <c r="Z47" s="43">
        <v>18</v>
      </c>
      <c r="AA47" s="43">
        <v>863</v>
      </c>
      <c r="AB47" s="43">
        <v>881</v>
      </c>
      <c r="AC47" s="43">
        <v>0</v>
      </c>
      <c r="AD47" s="43">
        <v>0</v>
      </c>
      <c r="AE47" s="43">
        <v>0</v>
      </c>
      <c r="AF47" s="43">
        <v>5857666</v>
      </c>
      <c r="AG47" s="43">
        <v>5857666</v>
      </c>
      <c r="AH47" s="43">
        <v>0</v>
      </c>
      <c r="AI47" s="43">
        <v>0</v>
      </c>
      <c r="AJ47" s="43">
        <v>0</v>
      </c>
      <c r="AK47" s="43">
        <v>0</v>
      </c>
      <c r="AL47" s="43">
        <v>0</v>
      </c>
      <c r="AM47" s="43">
        <v>0</v>
      </c>
      <c r="AN47" s="43">
        <v>4201600</v>
      </c>
      <c r="AO47" s="43">
        <v>352576118</v>
      </c>
      <c r="AP47" s="43">
        <v>356777718</v>
      </c>
      <c r="AQ47" s="43" t="s">
        <v>716</v>
      </c>
      <c r="AR47" s="43">
        <v>2095449</v>
      </c>
      <c r="AS47" s="43">
        <v>118000</v>
      </c>
      <c r="AT47" s="43">
        <v>1408441</v>
      </c>
      <c r="AU47" s="43">
        <v>0</v>
      </c>
      <c r="AV47" s="43">
        <v>0</v>
      </c>
      <c r="AW47" s="43">
        <v>34000</v>
      </c>
      <c r="AX47" s="43">
        <v>0</v>
      </c>
      <c r="AY47" s="43">
        <v>0</v>
      </c>
      <c r="AZ47" s="43">
        <v>0</v>
      </c>
      <c r="BA47" s="43">
        <v>0</v>
      </c>
      <c r="BB47" s="43">
        <v>0</v>
      </c>
      <c r="BC47" s="43">
        <v>0</v>
      </c>
      <c r="BD47" s="43">
        <v>0</v>
      </c>
      <c r="BE47" s="43">
        <v>0</v>
      </c>
      <c r="BF47" s="43">
        <v>9200</v>
      </c>
      <c r="BG47" s="43">
        <v>0</v>
      </c>
      <c r="BH47" s="43">
        <v>0</v>
      </c>
      <c r="BI47" s="43">
        <v>0</v>
      </c>
      <c r="BJ47" s="43">
        <v>0</v>
      </c>
      <c r="BK47" s="43">
        <v>0</v>
      </c>
      <c r="BL47" s="43">
        <v>0</v>
      </c>
      <c r="BM47" s="43">
        <v>0</v>
      </c>
      <c r="BN47" s="43" t="s">
        <v>711</v>
      </c>
      <c r="BO47" s="43">
        <v>1</v>
      </c>
      <c r="BP47" s="43">
        <v>0</v>
      </c>
      <c r="BQ47" s="43">
        <v>0</v>
      </c>
      <c r="BR47" s="43">
        <v>0</v>
      </c>
    </row>
    <row r="48" spans="1:70" s="50" customFormat="1" x14ac:dyDescent="0.15">
      <c r="A48" s="43">
        <v>665</v>
      </c>
      <c r="B48" s="43" t="s">
        <v>128</v>
      </c>
      <c r="C48" s="43">
        <v>6083950</v>
      </c>
      <c r="D48" s="43">
        <v>2750911</v>
      </c>
      <c r="E48" s="43">
        <v>3726</v>
      </c>
      <c r="F48" s="43">
        <v>0</v>
      </c>
      <c r="G48" s="43">
        <v>3332842</v>
      </c>
      <c r="H48" s="43">
        <v>0</v>
      </c>
      <c r="I48" s="43">
        <v>0</v>
      </c>
      <c r="J48" s="43">
        <v>0</v>
      </c>
      <c r="K48" s="43">
        <v>0</v>
      </c>
      <c r="L48" s="43">
        <v>3529</v>
      </c>
      <c r="M48" s="43">
        <v>10</v>
      </c>
      <c r="N48" s="43">
        <v>4</v>
      </c>
      <c r="O48" s="43">
        <v>622</v>
      </c>
      <c r="P48" s="43">
        <v>626</v>
      </c>
      <c r="Q48" s="43">
        <v>10</v>
      </c>
      <c r="R48" s="43">
        <v>4</v>
      </c>
      <c r="S48" s="43">
        <v>620</v>
      </c>
      <c r="T48" s="43">
        <v>624</v>
      </c>
      <c r="U48" s="43">
        <v>10</v>
      </c>
      <c r="V48" s="43">
        <v>4</v>
      </c>
      <c r="W48" s="43">
        <v>638</v>
      </c>
      <c r="X48" s="43">
        <v>642</v>
      </c>
      <c r="Y48" s="43">
        <v>9</v>
      </c>
      <c r="Z48" s="43">
        <v>4</v>
      </c>
      <c r="AA48" s="43">
        <v>658</v>
      </c>
      <c r="AB48" s="43">
        <v>662</v>
      </c>
      <c r="AC48" s="43">
        <v>0</v>
      </c>
      <c r="AD48" s="43">
        <v>0</v>
      </c>
      <c r="AE48" s="43">
        <v>0</v>
      </c>
      <c r="AF48" s="43">
        <v>2940003</v>
      </c>
      <c r="AG48" s="43">
        <v>2940003</v>
      </c>
      <c r="AH48" s="43">
        <v>0</v>
      </c>
      <c r="AI48" s="43">
        <v>0</v>
      </c>
      <c r="AJ48" s="43">
        <v>15817</v>
      </c>
      <c r="AK48" s="43">
        <v>0</v>
      </c>
      <c r="AL48" s="43">
        <v>0</v>
      </c>
      <c r="AM48" s="43">
        <v>0</v>
      </c>
      <c r="AN48" s="43">
        <v>718200</v>
      </c>
      <c r="AO48" s="43">
        <v>604907101</v>
      </c>
      <c r="AP48" s="43">
        <v>605625301</v>
      </c>
      <c r="AQ48" s="43" t="s">
        <v>716</v>
      </c>
      <c r="AR48" s="43">
        <v>3271165</v>
      </c>
      <c r="AS48" s="43">
        <v>0</v>
      </c>
      <c r="AT48" s="43">
        <v>346575</v>
      </c>
      <c r="AU48" s="43">
        <v>0</v>
      </c>
      <c r="AV48" s="43">
        <v>0</v>
      </c>
      <c r="AW48" s="43">
        <v>5000</v>
      </c>
      <c r="AX48" s="43">
        <v>0</v>
      </c>
      <c r="AY48" s="43">
        <v>0</v>
      </c>
      <c r="AZ48" s="43">
        <v>0</v>
      </c>
      <c r="BA48" s="43">
        <v>0</v>
      </c>
      <c r="BB48" s="43">
        <v>0</v>
      </c>
      <c r="BC48" s="43">
        <v>0</v>
      </c>
      <c r="BD48" s="43">
        <v>0</v>
      </c>
      <c r="BE48" s="43">
        <v>0</v>
      </c>
      <c r="BF48" s="43">
        <v>0</v>
      </c>
      <c r="BG48" s="43">
        <v>0</v>
      </c>
      <c r="BH48" s="43">
        <v>0</v>
      </c>
      <c r="BI48" s="43">
        <v>0</v>
      </c>
      <c r="BJ48" s="43">
        <v>0</v>
      </c>
      <c r="BK48" s="43">
        <v>0</v>
      </c>
      <c r="BL48" s="43">
        <v>0</v>
      </c>
      <c r="BM48" s="43">
        <v>0</v>
      </c>
      <c r="BN48" s="43" t="s">
        <v>711</v>
      </c>
      <c r="BO48" s="43">
        <v>1</v>
      </c>
      <c r="BP48" s="43">
        <v>0</v>
      </c>
      <c r="BQ48" s="43">
        <v>0</v>
      </c>
      <c r="BR48" s="43">
        <v>0</v>
      </c>
    </row>
    <row r="49" spans="1:70" s="50" customFormat="1" x14ac:dyDescent="0.15">
      <c r="A49" s="43">
        <v>700</v>
      </c>
      <c r="B49" s="43" t="s">
        <v>129</v>
      </c>
      <c r="C49" s="43">
        <v>9623200</v>
      </c>
      <c r="D49" s="43">
        <v>6724555</v>
      </c>
      <c r="E49" s="43">
        <v>8334</v>
      </c>
      <c r="F49" s="43">
        <v>0</v>
      </c>
      <c r="G49" s="43">
        <v>3588801</v>
      </c>
      <c r="H49" s="43">
        <v>175110</v>
      </c>
      <c r="I49" s="43">
        <v>0</v>
      </c>
      <c r="J49" s="43">
        <v>0</v>
      </c>
      <c r="K49" s="43">
        <v>0</v>
      </c>
      <c r="L49" s="43">
        <v>873600</v>
      </c>
      <c r="M49" s="43">
        <v>35</v>
      </c>
      <c r="N49" s="43">
        <v>14</v>
      </c>
      <c r="O49" s="43">
        <v>1045</v>
      </c>
      <c r="P49" s="43">
        <v>1059</v>
      </c>
      <c r="Q49" s="43">
        <v>39</v>
      </c>
      <c r="R49" s="43">
        <v>16</v>
      </c>
      <c r="S49" s="43">
        <v>1025</v>
      </c>
      <c r="T49" s="43">
        <v>1041</v>
      </c>
      <c r="U49" s="43">
        <v>39</v>
      </c>
      <c r="V49" s="43">
        <v>16</v>
      </c>
      <c r="W49" s="43">
        <v>1023</v>
      </c>
      <c r="X49" s="43">
        <v>1039</v>
      </c>
      <c r="Y49" s="43">
        <v>42</v>
      </c>
      <c r="Z49" s="43">
        <v>17</v>
      </c>
      <c r="AA49" s="43">
        <v>1006</v>
      </c>
      <c r="AB49" s="43">
        <v>1023</v>
      </c>
      <c r="AC49" s="43">
        <v>0</v>
      </c>
      <c r="AD49" s="43">
        <v>0</v>
      </c>
      <c r="AE49" s="43">
        <v>800000</v>
      </c>
      <c r="AF49" s="43">
        <v>6750474</v>
      </c>
      <c r="AG49" s="43">
        <v>6750474</v>
      </c>
      <c r="AH49" s="43">
        <v>0</v>
      </c>
      <c r="AI49" s="43">
        <v>0</v>
      </c>
      <c r="AJ49" s="43">
        <v>0</v>
      </c>
      <c r="AK49" s="43">
        <v>0</v>
      </c>
      <c r="AL49" s="43">
        <v>0</v>
      </c>
      <c r="AM49" s="43">
        <v>0</v>
      </c>
      <c r="AN49" s="43">
        <v>710100</v>
      </c>
      <c r="AO49" s="43">
        <v>415969548</v>
      </c>
      <c r="AP49" s="43">
        <v>416679648</v>
      </c>
      <c r="AQ49" s="43" t="s">
        <v>716</v>
      </c>
      <c r="AR49" s="43">
        <v>3721395</v>
      </c>
      <c r="AS49" s="43">
        <v>59807</v>
      </c>
      <c r="AT49" s="43">
        <v>0</v>
      </c>
      <c r="AU49" s="43">
        <v>0</v>
      </c>
      <c r="AV49" s="43">
        <v>0</v>
      </c>
      <c r="AW49" s="43">
        <v>2000</v>
      </c>
      <c r="AX49" s="43">
        <v>0</v>
      </c>
      <c r="AY49" s="43">
        <v>0</v>
      </c>
      <c r="AZ49" s="43">
        <v>110400</v>
      </c>
      <c r="BA49" s="43">
        <v>4534</v>
      </c>
      <c r="BB49" s="43">
        <v>0</v>
      </c>
      <c r="BC49" s="43">
        <v>0</v>
      </c>
      <c r="BD49" s="43">
        <v>0</v>
      </c>
      <c r="BE49" s="43">
        <v>0</v>
      </c>
      <c r="BF49" s="43">
        <v>0</v>
      </c>
      <c r="BG49" s="43">
        <v>0</v>
      </c>
      <c r="BH49" s="43">
        <v>0</v>
      </c>
      <c r="BI49" s="43">
        <v>0</v>
      </c>
      <c r="BJ49" s="43">
        <v>0</v>
      </c>
      <c r="BK49" s="43">
        <v>0</v>
      </c>
      <c r="BL49" s="43">
        <v>0</v>
      </c>
      <c r="BM49" s="43">
        <v>0</v>
      </c>
      <c r="BN49" s="43" t="s">
        <v>711</v>
      </c>
      <c r="BO49" s="43">
        <v>1</v>
      </c>
      <c r="BP49" s="43">
        <v>0</v>
      </c>
      <c r="BQ49" s="43">
        <v>0</v>
      </c>
      <c r="BR49" s="43">
        <v>0</v>
      </c>
    </row>
    <row r="50" spans="1:70" s="50" customFormat="1" x14ac:dyDescent="0.15">
      <c r="A50" s="43">
        <v>721</v>
      </c>
      <c r="B50" s="43" t="s">
        <v>130</v>
      </c>
      <c r="C50" s="43">
        <v>18094371</v>
      </c>
      <c r="D50" s="43">
        <v>5195330</v>
      </c>
      <c r="E50" s="43">
        <v>798434</v>
      </c>
      <c r="F50" s="43">
        <v>0</v>
      </c>
      <c r="G50" s="43">
        <v>11635590</v>
      </c>
      <c r="H50" s="43">
        <v>465017</v>
      </c>
      <c r="I50" s="43">
        <v>0</v>
      </c>
      <c r="J50" s="43">
        <v>0</v>
      </c>
      <c r="K50" s="43">
        <v>0</v>
      </c>
      <c r="L50" s="43">
        <v>0</v>
      </c>
      <c r="M50" s="43">
        <v>14</v>
      </c>
      <c r="N50" s="43">
        <v>6</v>
      </c>
      <c r="O50" s="43">
        <v>1509</v>
      </c>
      <c r="P50" s="43">
        <v>1515</v>
      </c>
      <c r="Q50" s="43">
        <v>12</v>
      </c>
      <c r="R50" s="43">
        <v>5</v>
      </c>
      <c r="S50" s="43">
        <v>1500</v>
      </c>
      <c r="T50" s="43">
        <v>1505</v>
      </c>
      <c r="U50" s="43">
        <v>14</v>
      </c>
      <c r="V50" s="43">
        <v>6</v>
      </c>
      <c r="W50" s="43">
        <v>1544</v>
      </c>
      <c r="X50" s="43">
        <v>1550</v>
      </c>
      <c r="Y50" s="43">
        <v>21</v>
      </c>
      <c r="Z50" s="43">
        <v>8</v>
      </c>
      <c r="AA50" s="43">
        <v>1583</v>
      </c>
      <c r="AB50" s="43">
        <v>1591</v>
      </c>
      <c r="AC50" s="43">
        <v>14605</v>
      </c>
      <c r="AD50" s="43">
        <v>0</v>
      </c>
      <c r="AE50" s="43">
        <v>0</v>
      </c>
      <c r="AF50" s="43">
        <v>6159428</v>
      </c>
      <c r="AG50" s="43">
        <v>6159428</v>
      </c>
      <c r="AH50" s="43">
        <v>0</v>
      </c>
      <c r="AI50" s="43">
        <v>0</v>
      </c>
      <c r="AJ50" s="43">
        <v>0</v>
      </c>
      <c r="AK50" s="43">
        <v>0</v>
      </c>
      <c r="AL50" s="43">
        <v>0</v>
      </c>
      <c r="AM50" s="43">
        <v>0</v>
      </c>
      <c r="AN50" s="43">
        <v>34738800</v>
      </c>
      <c r="AO50" s="43">
        <v>859405800</v>
      </c>
      <c r="AP50" s="43">
        <v>894144600</v>
      </c>
      <c r="AQ50" s="43" t="s">
        <v>716</v>
      </c>
      <c r="AR50" s="43">
        <v>11626636</v>
      </c>
      <c r="AS50" s="43">
        <v>254414</v>
      </c>
      <c r="AT50" s="43">
        <v>1600700</v>
      </c>
      <c r="AU50" s="43">
        <v>0</v>
      </c>
      <c r="AV50" s="43">
        <v>0</v>
      </c>
      <c r="AW50" s="43">
        <v>70000</v>
      </c>
      <c r="AX50" s="43">
        <v>0</v>
      </c>
      <c r="AY50" s="43">
        <v>0</v>
      </c>
      <c r="AZ50" s="43">
        <v>0</v>
      </c>
      <c r="BA50" s="43">
        <v>87228</v>
      </c>
      <c r="BB50" s="43">
        <v>0</v>
      </c>
      <c r="BC50" s="43">
        <v>0</v>
      </c>
      <c r="BD50" s="43">
        <v>0</v>
      </c>
      <c r="BE50" s="43">
        <v>0</v>
      </c>
      <c r="BF50" s="43">
        <v>95046</v>
      </c>
      <c r="BG50" s="43">
        <v>0</v>
      </c>
      <c r="BH50" s="43">
        <v>0</v>
      </c>
      <c r="BI50" s="43">
        <v>0</v>
      </c>
      <c r="BJ50" s="43">
        <v>0</v>
      </c>
      <c r="BK50" s="43">
        <v>0</v>
      </c>
      <c r="BL50" s="43">
        <v>0</v>
      </c>
      <c r="BM50" s="43">
        <v>0</v>
      </c>
      <c r="BN50" s="43" t="s">
        <v>711</v>
      </c>
      <c r="BO50" s="43">
        <v>1</v>
      </c>
      <c r="BP50" s="43">
        <v>0</v>
      </c>
      <c r="BQ50" s="43">
        <v>0</v>
      </c>
      <c r="BR50" s="43">
        <v>0</v>
      </c>
    </row>
    <row r="51" spans="1:70" s="50" customFormat="1" x14ac:dyDescent="0.15">
      <c r="A51" s="43">
        <v>735</v>
      </c>
      <c r="B51" s="43" t="s">
        <v>131</v>
      </c>
      <c r="C51" s="43">
        <v>5127534</v>
      </c>
      <c r="D51" s="43">
        <v>2608649</v>
      </c>
      <c r="E51" s="43">
        <v>611</v>
      </c>
      <c r="F51" s="43">
        <v>32222</v>
      </c>
      <c r="G51" s="43">
        <v>2852227</v>
      </c>
      <c r="H51" s="43">
        <v>0</v>
      </c>
      <c r="I51" s="43">
        <v>0</v>
      </c>
      <c r="J51" s="43">
        <v>9409</v>
      </c>
      <c r="K51" s="43">
        <v>0</v>
      </c>
      <c r="L51" s="43">
        <v>356766</v>
      </c>
      <c r="M51" s="43">
        <v>12</v>
      </c>
      <c r="N51" s="43">
        <v>5</v>
      </c>
      <c r="O51" s="43">
        <v>540</v>
      </c>
      <c r="P51" s="43">
        <v>545</v>
      </c>
      <c r="Q51" s="43">
        <v>12</v>
      </c>
      <c r="R51" s="43">
        <v>5</v>
      </c>
      <c r="S51" s="43">
        <v>541</v>
      </c>
      <c r="T51" s="43">
        <v>546</v>
      </c>
      <c r="U51" s="43">
        <v>13</v>
      </c>
      <c r="V51" s="43">
        <v>5</v>
      </c>
      <c r="W51" s="43">
        <v>538</v>
      </c>
      <c r="X51" s="43">
        <v>543</v>
      </c>
      <c r="Y51" s="43">
        <v>13</v>
      </c>
      <c r="Z51" s="43">
        <v>5</v>
      </c>
      <c r="AA51" s="43">
        <v>506</v>
      </c>
      <c r="AB51" s="43">
        <v>511</v>
      </c>
      <c r="AC51" s="43">
        <v>0</v>
      </c>
      <c r="AD51" s="43">
        <v>0</v>
      </c>
      <c r="AE51" s="43">
        <v>350000</v>
      </c>
      <c r="AF51" s="43">
        <v>2485785</v>
      </c>
      <c r="AG51" s="43">
        <v>2449724</v>
      </c>
      <c r="AH51" s="43">
        <v>36061</v>
      </c>
      <c r="AI51" s="43">
        <v>0</v>
      </c>
      <c r="AJ51" s="43">
        <v>0</v>
      </c>
      <c r="AK51" s="43">
        <v>0</v>
      </c>
      <c r="AL51" s="43">
        <v>0</v>
      </c>
      <c r="AM51" s="43">
        <v>0</v>
      </c>
      <c r="AN51" s="43">
        <v>38300</v>
      </c>
      <c r="AO51" s="43">
        <v>329165520</v>
      </c>
      <c r="AP51" s="43">
        <v>329203820</v>
      </c>
      <c r="AQ51" s="43" t="s">
        <v>716</v>
      </c>
      <c r="AR51" s="43">
        <v>3104284</v>
      </c>
      <c r="AS51" s="43">
        <v>0</v>
      </c>
      <c r="AT51" s="43">
        <v>0</v>
      </c>
      <c r="AU51" s="43">
        <v>0</v>
      </c>
      <c r="AV51" s="43">
        <v>0</v>
      </c>
      <c r="AW51" s="43">
        <v>33000</v>
      </c>
      <c r="AX51" s="43">
        <v>0</v>
      </c>
      <c r="AY51" s="43">
        <v>0</v>
      </c>
      <c r="AZ51" s="43">
        <v>112899</v>
      </c>
      <c r="BA51" s="43">
        <v>0</v>
      </c>
      <c r="BB51" s="43">
        <v>0</v>
      </c>
      <c r="BC51" s="43">
        <v>0</v>
      </c>
      <c r="BD51" s="43">
        <v>0</v>
      </c>
      <c r="BE51" s="43">
        <v>0</v>
      </c>
      <c r="BF51" s="43">
        <v>0</v>
      </c>
      <c r="BG51" s="43">
        <v>0</v>
      </c>
      <c r="BH51" s="43">
        <v>0</v>
      </c>
      <c r="BI51" s="43">
        <v>0</v>
      </c>
      <c r="BJ51" s="43">
        <v>0</v>
      </c>
      <c r="BK51" s="43">
        <v>0</v>
      </c>
      <c r="BL51" s="43">
        <v>0</v>
      </c>
      <c r="BM51" s="43">
        <v>0</v>
      </c>
      <c r="BN51" s="43" t="s">
        <v>711</v>
      </c>
      <c r="BO51" s="43">
        <v>1</v>
      </c>
      <c r="BP51" s="43">
        <v>0</v>
      </c>
      <c r="BQ51" s="43">
        <v>0</v>
      </c>
      <c r="BR51" s="43">
        <v>0</v>
      </c>
    </row>
    <row r="52" spans="1:70" s="50" customFormat="1" x14ac:dyDescent="0.15">
      <c r="A52" s="43">
        <v>777</v>
      </c>
      <c r="B52" s="43" t="s">
        <v>132</v>
      </c>
      <c r="C52" s="43">
        <v>34119822</v>
      </c>
      <c r="D52" s="43">
        <v>15291799</v>
      </c>
      <c r="E52" s="43">
        <v>50362</v>
      </c>
      <c r="F52" s="43">
        <v>0</v>
      </c>
      <c r="G52" s="43">
        <v>18778772</v>
      </c>
      <c r="H52" s="43">
        <v>293409</v>
      </c>
      <c r="I52" s="43">
        <v>0</v>
      </c>
      <c r="J52" s="43">
        <v>0</v>
      </c>
      <c r="K52" s="43">
        <v>0</v>
      </c>
      <c r="L52" s="43">
        <v>294520</v>
      </c>
      <c r="M52" s="43">
        <v>26</v>
      </c>
      <c r="N52" s="43">
        <v>10</v>
      </c>
      <c r="O52" s="43">
        <v>3342</v>
      </c>
      <c r="P52" s="43">
        <v>3352</v>
      </c>
      <c r="Q52" s="43">
        <v>35</v>
      </c>
      <c r="R52" s="43">
        <v>14</v>
      </c>
      <c r="S52" s="43">
        <v>3264</v>
      </c>
      <c r="T52" s="43">
        <v>3278</v>
      </c>
      <c r="U52" s="43">
        <v>33</v>
      </c>
      <c r="V52" s="43">
        <v>13</v>
      </c>
      <c r="W52" s="43">
        <v>3300</v>
      </c>
      <c r="X52" s="43">
        <v>3313</v>
      </c>
      <c r="Y52" s="43">
        <v>24</v>
      </c>
      <c r="Z52" s="43">
        <v>10</v>
      </c>
      <c r="AA52" s="43">
        <v>3243</v>
      </c>
      <c r="AB52" s="43">
        <v>3253</v>
      </c>
      <c r="AC52" s="43">
        <v>0</v>
      </c>
      <c r="AD52" s="43">
        <v>0</v>
      </c>
      <c r="AE52" s="43">
        <v>0</v>
      </c>
      <c r="AF52" s="43">
        <v>15863441</v>
      </c>
      <c r="AG52" s="43">
        <v>15863441</v>
      </c>
      <c r="AH52" s="43">
        <v>0</v>
      </c>
      <c r="AI52" s="43">
        <v>0</v>
      </c>
      <c r="AJ52" s="43">
        <v>78853</v>
      </c>
      <c r="AK52" s="43">
        <v>0</v>
      </c>
      <c r="AL52" s="43">
        <v>0</v>
      </c>
      <c r="AM52" s="43">
        <v>0</v>
      </c>
      <c r="AN52" s="43">
        <v>4109600</v>
      </c>
      <c r="AO52" s="43">
        <v>1917481361</v>
      </c>
      <c r="AP52" s="43">
        <v>1921590961</v>
      </c>
      <c r="AQ52" s="43" t="s">
        <v>716</v>
      </c>
      <c r="AR52" s="43">
        <v>18600019</v>
      </c>
      <c r="AS52" s="43">
        <v>297732</v>
      </c>
      <c r="AT52" s="43">
        <v>2204512</v>
      </c>
      <c r="AU52" s="43">
        <v>0</v>
      </c>
      <c r="AV52" s="43">
        <v>0</v>
      </c>
      <c r="AW52" s="43">
        <v>60000</v>
      </c>
      <c r="AX52" s="43">
        <v>448</v>
      </c>
      <c r="AY52" s="43">
        <v>0</v>
      </c>
      <c r="AZ52" s="43">
        <v>339762</v>
      </c>
      <c r="BA52" s="43">
        <v>0</v>
      </c>
      <c r="BB52" s="43">
        <v>0</v>
      </c>
      <c r="BC52" s="43">
        <v>430.35</v>
      </c>
      <c r="BD52" s="43">
        <v>0</v>
      </c>
      <c r="BE52" s="43">
        <v>0</v>
      </c>
      <c r="BF52" s="43">
        <v>277983</v>
      </c>
      <c r="BG52" s="43">
        <v>0</v>
      </c>
      <c r="BH52" s="43">
        <v>0</v>
      </c>
      <c r="BI52" s="43">
        <v>0</v>
      </c>
      <c r="BJ52" s="43">
        <v>0</v>
      </c>
      <c r="BK52" s="43">
        <v>0</v>
      </c>
      <c r="BL52" s="43">
        <v>0</v>
      </c>
      <c r="BM52" s="43">
        <v>0</v>
      </c>
      <c r="BN52" s="43" t="s">
        <v>711</v>
      </c>
      <c r="BO52" s="43">
        <v>1</v>
      </c>
      <c r="BP52" s="43">
        <v>0</v>
      </c>
      <c r="BQ52" s="43">
        <v>0</v>
      </c>
      <c r="BR52" s="43">
        <v>0</v>
      </c>
    </row>
    <row r="53" spans="1:70" s="50" customFormat="1" x14ac:dyDescent="0.15">
      <c r="A53" s="43">
        <v>840</v>
      </c>
      <c r="B53" s="43" t="s">
        <v>133</v>
      </c>
      <c r="C53" s="43">
        <v>2005596</v>
      </c>
      <c r="D53" s="43">
        <v>854238</v>
      </c>
      <c r="E53" s="43">
        <v>270</v>
      </c>
      <c r="F53" s="43">
        <v>10624</v>
      </c>
      <c r="G53" s="43">
        <v>1140464</v>
      </c>
      <c r="H53" s="43">
        <v>0</v>
      </c>
      <c r="I53" s="43">
        <v>0</v>
      </c>
      <c r="J53" s="43">
        <v>0</v>
      </c>
      <c r="K53" s="43">
        <v>0</v>
      </c>
      <c r="L53" s="43">
        <v>0</v>
      </c>
      <c r="M53" s="43">
        <v>0</v>
      </c>
      <c r="N53" s="43">
        <v>0</v>
      </c>
      <c r="O53" s="43">
        <v>181</v>
      </c>
      <c r="P53" s="43">
        <v>181</v>
      </c>
      <c r="Q53" s="43">
        <v>0</v>
      </c>
      <c r="R53" s="43">
        <v>0</v>
      </c>
      <c r="S53" s="43">
        <v>191</v>
      </c>
      <c r="T53" s="43">
        <v>191</v>
      </c>
      <c r="U53" s="43">
        <v>0</v>
      </c>
      <c r="V53" s="43">
        <v>0</v>
      </c>
      <c r="W53" s="43">
        <v>200</v>
      </c>
      <c r="X53" s="43">
        <v>200</v>
      </c>
      <c r="Y53" s="43">
        <v>0</v>
      </c>
      <c r="Z53" s="43">
        <v>0</v>
      </c>
      <c r="AA53" s="43">
        <v>198</v>
      </c>
      <c r="AB53" s="43">
        <v>198</v>
      </c>
      <c r="AC53" s="43">
        <v>0</v>
      </c>
      <c r="AD53" s="43">
        <v>0</v>
      </c>
      <c r="AE53" s="43">
        <v>0</v>
      </c>
      <c r="AF53" s="43">
        <v>1011638</v>
      </c>
      <c r="AG53" s="43">
        <v>998272</v>
      </c>
      <c r="AH53" s="43">
        <v>13366</v>
      </c>
      <c r="AI53" s="43">
        <v>0</v>
      </c>
      <c r="AJ53" s="43">
        <v>0</v>
      </c>
      <c r="AK53" s="43">
        <v>0</v>
      </c>
      <c r="AL53" s="43">
        <v>0</v>
      </c>
      <c r="AM53" s="43">
        <v>0</v>
      </c>
      <c r="AN53" s="43">
        <v>18200</v>
      </c>
      <c r="AO53" s="43">
        <v>107847663</v>
      </c>
      <c r="AP53" s="43">
        <v>107865863</v>
      </c>
      <c r="AQ53" s="43" t="s">
        <v>716</v>
      </c>
      <c r="AR53" s="43">
        <v>1046279</v>
      </c>
      <c r="AS53" s="43">
        <v>0</v>
      </c>
      <c r="AT53" s="43">
        <v>0</v>
      </c>
      <c r="AU53" s="43">
        <v>0</v>
      </c>
      <c r="AV53" s="43">
        <v>0</v>
      </c>
      <c r="AW53" s="43">
        <v>25000</v>
      </c>
      <c r="AX53" s="43">
        <v>0</v>
      </c>
      <c r="AY53" s="43">
        <v>0</v>
      </c>
      <c r="AZ53" s="43">
        <v>0</v>
      </c>
      <c r="BA53" s="43">
        <v>0</v>
      </c>
      <c r="BB53" s="43">
        <v>0</v>
      </c>
      <c r="BC53" s="43">
        <v>0</v>
      </c>
      <c r="BD53" s="43">
        <v>0</v>
      </c>
      <c r="BE53" s="43">
        <v>0</v>
      </c>
      <c r="BF53" s="43">
        <v>0</v>
      </c>
      <c r="BG53" s="43">
        <v>0</v>
      </c>
      <c r="BH53" s="43">
        <v>0</v>
      </c>
      <c r="BI53" s="43">
        <v>0</v>
      </c>
      <c r="BJ53" s="43">
        <v>0</v>
      </c>
      <c r="BK53" s="43">
        <v>0</v>
      </c>
      <c r="BL53" s="43">
        <v>0</v>
      </c>
      <c r="BM53" s="43">
        <v>0</v>
      </c>
      <c r="BN53" s="43" t="s">
        <v>711</v>
      </c>
      <c r="BO53" s="43">
        <v>1</v>
      </c>
      <c r="BP53" s="43">
        <v>0</v>
      </c>
      <c r="BQ53" s="43">
        <v>0</v>
      </c>
      <c r="BR53" s="43">
        <v>0</v>
      </c>
    </row>
    <row r="54" spans="1:70" s="50" customFormat="1" x14ac:dyDescent="0.15">
      <c r="A54" s="43">
        <v>870</v>
      </c>
      <c r="B54" s="43" t="s">
        <v>134</v>
      </c>
      <c r="C54" s="43">
        <v>8012760</v>
      </c>
      <c r="D54" s="43">
        <v>5573294</v>
      </c>
      <c r="E54" s="43">
        <v>2045</v>
      </c>
      <c r="F54" s="43">
        <v>0</v>
      </c>
      <c r="G54" s="43">
        <v>2182758</v>
      </c>
      <c r="H54" s="43">
        <v>254663</v>
      </c>
      <c r="I54" s="43">
        <v>0</v>
      </c>
      <c r="J54" s="43">
        <v>0</v>
      </c>
      <c r="K54" s="43">
        <v>0</v>
      </c>
      <c r="L54" s="43">
        <v>0</v>
      </c>
      <c r="M54" s="43">
        <v>11</v>
      </c>
      <c r="N54" s="43">
        <v>4</v>
      </c>
      <c r="O54" s="43">
        <v>888</v>
      </c>
      <c r="P54" s="43">
        <v>892</v>
      </c>
      <c r="Q54" s="43">
        <v>10</v>
      </c>
      <c r="R54" s="43">
        <v>4</v>
      </c>
      <c r="S54" s="43">
        <v>869</v>
      </c>
      <c r="T54" s="43">
        <v>873</v>
      </c>
      <c r="U54" s="43">
        <v>15</v>
      </c>
      <c r="V54" s="43">
        <v>6</v>
      </c>
      <c r="W54" s="43">
        <v>844</v>
      </c>
      <c r="X54" s="43">
        <v>850</v>
      </c>
      <c r="Y54" s="43">
        <v>18</v>
      </c>
      <c r="Z54" s="43">
        <v>7</v>
      </c>
      <c r="AA54" s="43">
        <v>841</v>
      </c>
      <c r="AB54" s="43">
        <v>848</v>
      </c>
      <c r="AC54" s="43">
        <v>2633138</v>
      </c>
      <c r="AD54" s="43">
        <v>0</v>
      </c>
      <c r="AE54" s="43">
        <v>0</v>
      </c>
      <c r="AF54" s="43">
        <v>5594747</v>
      </c>
      <c r="AG54" s="43">
        <v>5594747</v>
      </c>
      <c r="AH54" s="43">
        <v>0</v>
      </c>
      <c r="AI54" s="43">
        <v>0</v>
      </c>
      <c r="AJ54" s="43">
        <v>0</v>
      </c>
      <c r="AK54" s="43">
        <v>0</v>
      </c>
      <c r="AL54" s="43">
        <v>0</v>
      </c>
      <c r="AM54" s="43">
        <v>0</v>
      </c>
      <c r="AN54" s="43">
        <v>132400</v>
      </c>
      <c r="AO54" s="43">
        <v>330352385</v>
      </c>
      <c r="AP54" s="43">
        <v>330484785</v>
      </c>
      <c r="AQ54" s="43" t="s">
        <v>716</v>
      </c>
      <c r="AR54" s="43">
        <v>2722837</v>
      </c>
      <c r="AS54" s="43">
        <v>255772</v>
      </c>
      <c r="AT54" s="43">
        <v>280334</v>
      </c>
      <c r="AU54" s="43">
        <v>0</v>
      </c>
      <c r="AV54" s="43">
        <v>0</v>
      </c>
      <c r="AW54" s="43">
        <v>8290</v>
      </c>
      <c r="AX54" s="43">
        <v>0</v>
      </c>
      <c r="AY54" s="43">
        <v>0</v>
      </c>
      <c r="AZ54" s="43">
        <v>137838</v>
      </c>
      <c r="BA54" s="43">
        <v>4644</v>
      </c>
      <c r="BB54" s="43">
        <v>0</v>
      </c>
      <c r="BC54" s="43">
        <v>0</v>
      </c>
      <c r="BD54" s="43">
        <v>0</v>
      </c>
      <c r="BE54" s="43">
        <v>0</v>
      </c>
      <c r="BF54" s="43">
        <v>78106</v>
      </c>
      <c r="BG54" s="43">
        <v>0</v>
      </c>
      <c r="BH54" s="43">
        <v>0</v>
      </c>
      <c r="BI54" s="43">
        <v>0</v>
      </c>
      <c r="BJ54" s="43">
        <v>0</v>
      </c>
      <c r="BK54" s="43">
        <v>0</v>
      </c>
      <c r="BL54" s="43">
        <v>0</v>
      </c>
      <c r="BM54" s="43">
        <v>0</v>
      </c>
      <c r="BN54" s="43" t="s">
        <v>711</v>
      </c>
      <c r="BO54" s="43">
        <v>1</v>
      </c>
      <c r="BP54" s="43">
        <v>0</v>
      </c>
      <c r="BQ54" s="43">
        <v>0</v>
      </c>
      <c r="BR54" s="43">
        <v>0</v>
      </c>
    </row>
    <row r="55" spans="1:70" s="50" customFormat="1" x14ac:dyDescent="0.15">
      <c r="A55" s="43">
        <v>882</v>
      </c>
      <c r="B55" s="43" t="s">
        <v>135</v>
      </c>
      <c r="C55" s="43">
        <v>3838548</v>
      </c>
      <c r="D55" s="43">
        <v>2062225</v>
      </c>
      <c r="E55" s="43">
        <v>6438</v>
      </c>
      <c r="F55" s="43">
        <v>22532</v>
      </c>
      <c r="G55" s="43">
        <v>1754667</v>
      </c>
      <c r="H55" s="43">
        <v>0</v>
      </c>
      <c r="I55" s="43">
        <v>0</v>
      </c>
      <c r="J55" s="43">
        <v>0</v>
      </c>
      <c r="K55" s="43">
        <v>0</v>
      </c>
      <c r="L55" s="43">
        <v>7314</v>
      </c>
      <c r="M55" s="43">
        <v>8</v>
      </c>
      <c r="N55" s="43">
        <v>3</v>
      </c>
      <c r="O55" s="43">
        <v>392</v>
      </c>
      <c r="P55" s="43">
        <v>395</v>
      </c>
      <c r="Q55" s="43">
        <v>8</v>
      </c>
      <c r="R55" s="43">
        <v>3</v>
      </c>
      <c r="S55" s="43">
        <v>397</v>
      </c>
      <c r="T55" s="43">
        <v>400</v>
      </c>
      <c r="U55" s="43">
        <v>12</v>
      </c>
      <c r="V55" s="43">
        <v>5</v>
      </c>
      <c r="W55" s="43">
        <v>402</v>
      </c>
      <c r="X55" s="43">
        <v>407</v>
      </c>
      <c r="Y55" s="43">
        <v>9</v>
      </c>
      <c r="Z55" s="43">
        <v>4</v>
      </c>
      <c r="AA55" s="43">
        <v>394</v>
      </c>
      <c r="AB55" s="43">
        <v>398</v>
      </c>
      <c r="AC55" s="43">
        <v>0</v>
      </c>
      <c r="AD55" s="43">
        <v>0</v>
      </c>
      <c r="AE55" s="43">
        <v>350000</v>
      </c>
      <c r="AF55" s="43">
        <v>2201476</v>
      </c>
      <c r="AG55" s="43">
        <v>2201476</v>
      </c>
      <c r="AH55" s="43">
        <v>0</v>
      </c>
      <c r="AI55" s="43">
        <v>0</v>
      </c>
      <c r="AJ55" s="43">
        <v>1794</v>
      </c>
      <c r="AK55" s="43">
        <v>0</v>
      </c>
      <c r="AL55" s="43">
        <v>0</v>
      </c>
      <c r="AM55" s="43">
        <v>0</v>
      </c>
      <c r="AN55" s="43">
        <v>690500</v>
      </c>
      <c r="AO55" s="43">
        <v>209094524</v>
      </c>
      <c r="AP55" s="43">
        <v>209785024</v>
      </c>
      <c r="AQ55" s="43" t="s">
        <v>716</v>
      </c>
      <c r="AR55" s="43">
        <v>1993673</v>
      </c>
      <c r="AS55" s="43">
        <v>0</v>
      </c>
      <c r="AT55" s="43">
        <v>133974</v>
      </c>
      <c r="AU55" s="43">
        <v>0</v>
      </c>
      <c r="AV55" s="43">
        <v>0</v>
      </c>
      <c r="AW55" s="43">
        <v>30000</v>
      </c>
      <c r="AX55" s="43">
        <v>0</v>
      </c>
      <c r="AY55" s="43">
        <v>0</v>
      </c>
      <c r="AZ55" s="43">
        <v>0</v>
      </c>
      <c r="BA55" s="43">
        <v>2359</v>
      </c>
      <c r="BB55" s="43">
        <v>0</v>
      </c>
      <c r="BC55" s="43">
        <v>0</v>
      </c>
      <c r="BD55" s="43">
        <v>0</v>
      </c>
      <c r="BE55" s="43">
        <v>0</v>
      </c>
      <c r="BF55" s="43">
        <v>0</v>
      </c>
      <c r="BG55" s="43">
        <v>0</v>
      </c>
      <c r="BH55" s="43">
        <v>0</v>
      </c>
      <c r="BI55" s="43">
        <v>0</v>
      </c>
      <c r="BJ55" s="43">
        <v>0</v>
      </c>
      <c r="BK55" s="43">
        <v>0</v>
      </c>
      <c r="BL55" s="43">
        <v>0</v>
      </c>
      <c r="BM55" s="43">
        <v>0</v>
      </c>
      <c r="BN55" s="43" t="s">
        <v>711</v>
      </c>
      <c r="BO55" s="43">
        <v>1</v>
      </c>
      <c r="BP55" s="43">
        <v>0</v>
      </c>
      <c r="BQ55" s="43">
        <v>0</v>
      </c>
      <c r="BR55" s="43">
        <v>0</v>
      </c>
    </row>
    <row r="56" spans="1:70" s="50" customFormat="1" x14ac:dyDescent="0.15">
      <c r="A56" s="43">
        <v>896</v>
      </c>
      <c r="B56" s="43" t="s">
        <v>136</v>
      </c>
      <c r="C56" s="43">
        <v>8355142</v>
      </c>
      <c r="D56" s="43">
        <v>3774923</v>
      </c>
      <c r="E56" s="43">
        <v>3136</v>
      </c>
      <c r="F56" s="43">
        <v>0</v>
      </c>
      <c r="G56" s="43">
        <v>6026464</v>
      </c>
      <c r="H56" s="43">
        <v>23661</v>
      </c>
      <c r="I56" s="43">
        <v>225000</v>
      </c>
      <c r="J56" s="43">
        <v>0</v>
      </c>
      <c r="K56" s="43">
        <v>0</v>
      </c>
      <c r="L56" s="43">
        <v>1698042</v>
      </c>
      <c r="M56" s="43">
        <v>32</v>
      </c>
      <c r="N56" s="43">
        <v>13</v>
      </c>
      <c r="O56" s="43">
        <v>872</v>
      </c>
      <c r="P56" s="43">
        <v>885</v>
      </c>
      <c r="Q56" s="43">
        <v>37</v>
      </c>
      <c r="R56" s="43">
        <v>15</v>
      </c>
      <c r="S56" s="43">
        <v>880</v>
      </c>
      <c r="T56" s="43">
        <v>895</v>
      </c>
      <c r="U56" s="43">
        <v>36</v>
      </c>
      <c r="V56" s="43">
        <v>14</v>
      </c>
      <c r="W56" s="43">
        <v>852</v>
      </c>
      <c r="X56" s="43">
        <v>866</v>
      </c>
      <c r="Y56" s="43">
        <v>36</v>
      </c>
      <c r="Z56" s="43">
        <v>14</v>
      </c>
      <c r="AA56" s="43">
        <v>808</v>
      </c>
      <c r="AB56" s="43">
        <v>822</v>
      </c>
      <c r="AC56" s="43">
        <v>0</v>
      </c>
      <c r="AD56" s="43">
        <v>0</v>
      </c>
      <c r="AE56" s="43">
        <v>1500000</v>
      </c>
      <c r="AF56" s="43">
        <v>3422770</v>
      </c>
      <c r="AG56" s="43">
        <v>3422770</v>
      </c>
      <c r="AH56" s="43">
        <v>0</v>
      </c>
      <c r="AI56" s="43">
        <v>0</v>
      </c>
      <c r="AJ56" s="43">
        <v>0</v>
      </c>
      <c r="AK56" s="43">
        <v>0</v>
      </c>
      <c r="AL56" s="43">
        <v>0</v>
      </c>
      <c r="AM56" s="43">
        <v>0</v>
      </c>
      <c r="AN56" s="43">
        <v>256900</v>
      </c>
      <c r="AO56" s="43">
        <v>587415558</v>
      </c>
      <c r="AP56" s="43">
        <v>587672458</v>
      </c>
      <c r="AQ56" s="43" t="s">
        <v>716</v>
      </c>
      <c r="AR56" s="43">
        <v>6282526</v>
      </c>
      <c r="AS56" s="43">
        <v>123585</v>
      </c>
      <c r="AT56" s="43">
        <v>361885</v>
      </c>
      <c r="AU56" s="43">
        <v>225000</v>
      </c>
      <c r="AV56" s="43">
        <v>0</v>
      </c>
      <c r="AW56" s="43">
        <v>442500</v>
      </c>
      <c r="AX56" s="43">
        <v>0</v>
      </c>
      <c r="AY56" s="43">
        <v>0</v>
      </c>
      <c r="AZ56" s="43">
        <v>198932</v>
      </c>
      <c r="BA56" s="43">
        <v>3059</v>
      </c>
      <c r="BB56" s="43">
        <v>0</v>
      </c>
      <c r="BC56" s="43">
        <v>0</v>
      </c>
      <c r="BD56" s="43">
        <v>0</v>
      </c>
      <c r="BE56" s="43">
        <v>0</v>
      </c>
      <c r="BF56" s="43">
        <v>0</v>
      </c>
      <c r="BG56" s="43">
        <v>0</v>
      </c>
      <c r="BH56" s="43">
        <v>0</v>
      </c>
      <c r="BI56" s="43">
        <v>0</v>
      </c>
      <c r="BJ56" s="43">
        <v>0</v>
      </c>
      <c r="BK56" s="43">
        <v>0</v>
      </c>
      <c r="BL56" s="43">
        <v>0</v>
      </c>
      <c r="BM56" s="43">
        <v>0</v>
      </c>
      <c r="BN56" s="43" t="s">
        <v>711</v>
      </c>
      <c r="BO56" s="43">
        <v>1</v>
      </c>
      <c r="BP56" s="43">
        <v>0</v>
      </c>
      <c r="BQ56" s="43">
        <v>0</v>
      </c>
      <c r="BR56" s="43">
        <v>0</v>
      </c>
    </row>
    <row r="57" spans="1:70" s="50" customFormat="1" x14ac:dyDescent="0.15">
      <c r="A57" s="43">
        <v>903</v>
      </c>
      <c r="B57" s="43" t="s">
        <v>137</v>
      </c>
      <c r="C57" s="43">
        <v>8133327</v>
      </c>
      <c r="D57" s="43">
        <v>5758307</v>
      </c>
      <c r="E57" s="43">
        <v>4111</v>
      </c>
      <c r="F57" s="43">
        <v>0</v>
      </c>
      <c r="G57" s="43">
        <v>2391790</v>
      </c>
      <c r="H57" s="43">
        <v>0</v>
      </c>
      <c r="I57" s="43">
        <v>0</v>
      </c>
      <c r="J57" s="43">
        <v>9294</v>
      </c>
      <c r="K57" s="43">
        <v>0</v>
      </c>
      <c r="L57" s="43">
        <v>11587</v>
      </c>
      <c r="M57" s="43">
        <v>40</v>
      </c>
      <c r="N57" s="43">
        <v>16</v>
      </c>
      <c r="O57" s="43">
        <v>844</v>
      </c>
      <c r="P57" s="43">
        <v>860</v>
      </c>
      <c r="Q57" s="43">
        <v>28</v>
      </c>
      <c r="R57" s="43">
        <v>11</v>
      </c>
      <c r="S57" s="43">
        <v>852</v>
      </c>
      <c r="T57" s="43">
        <v>863</v>
      </c>
      <c r="U57" s="43">
        <v>35</v>
      </c>
      <c r="V57" s="43">
        <v>14</v>
      </c>
      <c r="W57" s="43">
        <v>876</v>
      </c>
      <c r="X57" s="43">
        <v>890</v>
      </c>
      <c r="Y57" s="43">
        <v>22</v>
      </c>
      <c r="Z57" s="43">
        <v>9</v>
      </c>
      <c r="AA57" s="43">
        <v>878</v>
      </c>
      <c r="AB57" s="43">
        <v>887</v>
      </c>
      <c r="AC57" s="43">
        <v>0</v>
      </c>
      <c r="AD57" s="43">
        <v>0</v>
      </c>
      <c r="AE57" s="43">
        <v>0</v>
      </c>
      <c r="AF57" s="43">
        <v>6270538</v>
      </c>
      <c r="AG57" s="43">
        <v>6270538</v>
      </c>
      <c r="AH57" s="43">
        <v>0</v>
      </c>
      <c r="AI57" s="43">
        <v>0</v>
      </c>
      <c r="AJ57" s="43">
        <v>0</v>
      </c>
      <c r="AK57" s="43">
        <v>0</v>
      </c>
      <c r="AL57" s="43">
        <v>0</v>
      </c>
      <c r="AM57" s="43">
        <v>0</v>
      </c>
      <c r="AN57" s="43">
        <v>325400</v>
      </c>
      <c r="AO57" s="43">
        <v>330810809</v>
      </c>
      <c r="AP57" s="43">
        <v>331136209</v>
      </c>
      <c r="AQ57" s="43" t="s">
        <v>716</v>
      </c>
      <c r="AR57" s="43">
        <v>1979418</v>
      </c>
      <c r="AS57" s="43">
        <v>0</v>
      </c>
      <c r="AT57" s="43">
        <v>1631033</v>
      </c>
      <c r="AU57" s="43">
        <v>0</v>
      </c>
      <c r="AV57" s="43">
        <v>0</v>
      </c>
      <c r="AW57" s="43">
        <v>86872</v>
      </c>
      <c r="AX57" s="43">
        <v>0</v>
      </c>
      <c r="AY57" s="43">
        <v>0</v>
      </c>
      <c r="AZ57" s="43">
        <v>0</v>
      </c>
      <c r="BA57" s="43">
        <v>26885</v>
      </c>
      <c r="BB57" s="43">
        <v>0</v>
      </c>
      <c r="BC57" s="43">
        <v>0</v>
      </c>
      <c r="BD57" s="43">
        <v>0</v>
      </c>
      <c r="BE57" s="43">
        <v>0</v>
      </c>
      <c r="BF57" s="43">
        <v>0</v>
      </c>
      <c r="BG57" s="43">
        <v>0</v>
      </c>
      <c r="BH57" s="43">
        <v>0</v>
      </c>
      <c r="BI57" s="43">
        <v>0</v>
      </c>
      <c r="BJ57" s="43">
        <v>0</v>
      </c>
      <c r="BK57" s="43">
        <v>0</v>
      </c>
      <c r="BL57" s="43">
        <v>0</v>
      </c>
      <c r="BM57" s="43">
        <v>0</v>
      </c>
      <c r="BN57" s="43" t="s">
        <v>711</v>
      </c>
      <c r="BO57" s="43">
        <v>1</v>
      </c>
      <c r="BP57" s="43">
        <v>0</v>
      </c>
      <c r="BQ57" s="43">
        <v>0</v>
      </c>
      <c r="BR57" s="43">
        <v>0</v>
      </c>
    </row>
    <row r="58" spans="1:70" s="50" customFormat="1" x14ac:dyDescent="0.15">
      <c r="A58" s="43">
        <v>910</v>
      </c>
      <c r="B58" s="43" t="s">
        <v>138</v>
      </c>
      <c r="C58" s="43">
        <v>13782229</v>
      </c>
      <c r="D58" s="43">
        <v>5973228</v>
      </c>
      <c r="E58" s="43">
        <v>6453</v>
      </c>
      <c r="F58" s="43">
        <v>0</v>
      </c>
      <c r="G58" s="43">
        <v>7509421</v>
      </c>
      <c r="H58" s="43">
        <v>93127</v>
      </c>
      <c r="I58" s="43">
        <v>200000</v>
      </c>
      <c r="J58" s="43">
        <v>0</v>
      </c>
      <c r="K58" s="43">
        <v>0</v>
      </c>
      <c r="L58" s="43">
        <v>0</v>
      </c>
      <c r="M58" s="43">
        <v>26</v>
      </c>
      <c r="N58" s="43">
        <v>10</v>
      </c>
      <c r="O58" s="43">
        <v>1409</v>
      </c>
      <c r="P58" s="43">
        <v>1419</v>
      </c>
      <c r="Q58" s="43">
        <v>24</v>
      </c>
      <c r="R58" s="43">
        <v>10</v>
      </c>
      <c r="S58" s="43">
        <v>1382</v>
      </c>
      <c r="T58" s="43">
        <v>1392</v>
      </c>
      <c r="U58" s="43">
        <v>25</v>
      </c>
      <c r="V58" s="43">
        <v>10</v>
      </c>
      <c r="W58" s="43">
        <v>1392</v>
      </c>
      <c r="X58" s="43">
        <v>1402</v>
      </c>
      <c r="Y58" s="43">
        <v>34</v>
      </c>
      <c r="Z58" s="43">
        <v>14</v>
      </c>
      <c r="AA58" s="43">
        <v>1361</v>
      </c>
      <c r="AB58" s="43">
        <v>1375</v>
      </c>
      <c r="AC58" s="43">
        <v>979568</v>
      </c>
      <c r="AD58" s="43">
        <v>0</v>
      </c>
      <c r="AE58" s="43">
        <v>0</v>
      </c>
      <c r="AF58" s="43">
        <v>6326290</v>
      </c>
      <c r="AG58" s="43">
        <v>6326290</v>
      </c>
      <c r="AH58" s="43">
        <v>0</v>
      </c>
      <c r="AI58" s="43">
        <v>0</v>
      </c>
      <c r="AJ58" s="43">
        <v>0</v>
      </c>
      <c r="AK58" s="43">
        <v>0</v>
      </c>
      <c r="AL58" s="43">
        <v>0</v>
      </c>
      <c r="AM58" s="43">
        <v>0</v>
      </c>
      <c r="AN58" s="43">
        <v>753300</v>
      </c>
      <c r="AO58" s="43">
        <v>862669541</v>
      </c>
      <c r="AP58" s="43">
        <v>863422841</v>
      </c>
      <c r="AQ58" s="43" t="s">
        <v>716</v>
      </c>
      <c r="AR58" s="43">
        <v>7771495</v>
      </c>
      <c r="AS58" s="43">
        <v>93000</v>
      </c>
      <c r="AT58" s="43">
        <v>1319391</v>
      </c>
      <c r="AU58" s="43">
        <v>120000</v>
      </c>
      <c r="AV58" s="43">
        <v>0</v>
      </c>
      <c r="AW58" s="43">
        <v>0</v>
      </c>
      <c r="AX58" s="43">
        <v>0</v>
      </c>
      <c r="AY58" s="43">
        <v>0</v>
      </c>
      <c r="AZ58" s="43">
        <v>137433</v>
      </c>
      <c r="BA58" s="43">
        <v>67308</v>
      </c>
      <c r="BB58" s="43">
        <v>0</v>
      </c>
      <c r="BC58" s="43">
        <v>0</v>
      </c>
      <c r="BD58" s="43">
        <v>0</v>
      </c>
      <c r="BE58" s="43">
        <v>0</v>
      </c>
      <c r="BF58" s="43">
        <v>68715</v>
      </c>
      <c r="BG58" s="43">
        <v>0</v>
      </c>
      <c r="BH58" s="43">
        <v>0</v>
      </c>
      <c r="BI58" s="43">
        <v>0</v>
      </c>
      <c r="BJ58" s="43">
        <v>0</v>
      </c>
      <c r="BK58" s="43">
        <v>0</v>
      </c>
      <c r="BL58" s="43">
        <v>0</v>
      </c>
      <c r="BM58" s="43">
        <v>0</v>
      </c>
      <c r="BN58" s="43" t="s">
        <v>711</v>
      </c>
      <c r="BO58" s="43">
        <v>1</v>
      </c>
      <c r="BP58" s="43">
        <v>0</v>
      </c>
      <c r="BQ58" s="43">
        <v>0</v>
      </c>
      <c r="BR58" s="43">
        <v>0</v>
      </c>
    </row>
    <row r="59" spans="1:70" s="50" customFormat="1" x14ac:dyDescent="0.15">
      <c r="A59" s="43">
        <v>980</v>
      </c>
      <c r="B59" s="43" t="s">
        <v>139</v>
      </c>
      <c r="C59" s="43">
        <v>5180586</v>
      </c>
      <c r="D59" s="43">
        <v>4118098</v>
      </c>
      <c r="E59" s="43">
        <v>1861</v>
      </c>
      <c r="F59" s="43">
        <v>0</v>
      </c>
      <c r="G59" s="43">
        <v>1130289</v>
      </c>
      <c r="H59" s="43">
        <v>0</v>
      </c>
      <c r="I59" s="43">
        <v>0</v>
      </c>
      <c r="J59" s="43">
        <v>0</v>
      </c>
      <c r="K59" s="43">
        <v>0</v>
      </c>
      <c r="L59" s="43">
        <v>69662</v>
      </c>
      <c r="M59" s="43">
        <v>31</v>
      </c>
      <c r="N59" s="43">
        <v>12</v>
      </c>
      <c r="O59" s="43">
        <v>548</v>
      </c>
      <c r="P59" s="43">
        <v>560</v>
      </c>
      <c r="Q59" s="43">
        <v>37</v>
      </c>
      <c r="R59" s="43">
        <v>15</v>
      </c>
      <c r="S59" s="43">
        <v>533</v>
      </c>
      <c r="T59" s="43">
        <v>548</v>
      </c>
      <c r="U59" s="43">
        <v>40</v>
      </c>
      <c r="V59" s="43">
        <v>16</v>
      </c>
      <c r="W59" s="43">
        <v>543</v>
      </c>
      <c r="X59" s="43">
        <v>559</v>
      </c>
      <c r="Y59" s="43">
        <v>42</v>
      </c>
      <c r="Z59" s="43">
        <v>17</v>
      </c>
      <c r="AA59" s="43">
        <v>554</v>
      </c>
      <c r="AB59" s="43">
        <v>571</v>
      </c>
      <c r="AC59" s="43">
        <v>0</v>
      </c>
      <c r="AD59" s="43">
        <v>0</v>
      </c>
      <c r="AE59" s="43">
        <v>0</v>
      </c>
      <c r="AF59" s="43">
        <v>4177671</v>
      </c>
      <c r="AG59" s="43">
        <v>4177671</v>
      </c>
      <c r="AH59" s="43">
        <v>0</v>
      </c>
      <c r="AI59" s="43">
        <v>0</v>
      </c>
      <c r="AJ59" s="43">
        <v>0</v>
      </c>
      <c r="AK59" s="43">
        <v>0</v>
      </c>
      <c r="AL59" s="43">
        <v>0</v>
      </c>
      <c r="AM59" s="43">
        <v>0</v>
      </c>
      <c r="AN59" s="43">
        <v>126500</v>
      </c>
      <c r="AO59" s="43">
        <v>192461998</v>
      </c>
      <c r="AP59" s="43">
        <v>192588498</v>
      </c>
      <c r="AQ59" s="43" t="s">
        <v>716</v>
      </c>
      <c r="AR59" s="43">
        <v>1032531</v>
      </c>
      <c r="AS59" s="43">
        <v>0</v>
      </c>
      <c r="AT59" s="43">
        <v>903088</v>
      </c>
      <c r="AU59" s="43">
        <v>0</v>
      </c>
      <c r="AV59" s="43">
        <v>0</v>
      </c>
      <c r="AW59" s="43">
        <v>11874</v>
      </c>
      <c r="AX59" s="43">
        <v>0</v>
      </c>
      <c r="AY59" s="43">
        <v>0</v>
      </c>
      <c r="AZ59" s="43">
        <v>0</v>
      </c>
      <c r="BA59" s="43">
        <v>2765</v>
      </c>
      <c r="BB59" s="43">
        <v>0</v>
      </c>
      <c r="BC59" s="43">
        <v>178.94</v>
      </c>
      <c r="BD59" s="43">
        <v>0</v>
      </c>
      <c r="BE59" s="43">
        <v>0</v>
      </c>
      <c r="BF59" s="43">
        <v>0</v>
      </c>
      <c r="BG59" s="43">
        <v>0</v>
      </c>
      <c r="BH59" s="43">
        <v>0</v>
      </c>
      <c r="BI59" s="43">
        <v>0</v>
      </c>
      <c r="BJ59" s="43">
        <v>0</v>
      </c>
      <c r="BK59" s="43">
        <v>0</v>
      </c>
      <c r="BL59" s="43">
        <v>0</v>
      </c>
      <c r="BM59" s="43">
        <v>0</v>
      </c>
      <c r="BN59" s="43" t="s">
        <v>711</v>
      </c>
      <c r="BO59" s="43">
        <v>1</v>
      </c>
      <c r="BP59" s="43">
        <v>0</v>
      </c>
      <c r="BQ59" s="43">
        <v>0</v>
      </c>
      <c r="BR59" s="43">
        <v>0</v>
      </c>
    </row>
    <row r="60" spans="1:70" s="50" customFormat="1" x14ac:dyDescent="0.15">
      <c r="A60" s="43">
        <v>994</v>
      </c>
      <c r="B60" s="43" t="s">
        <v>140</v>
      </c>
      <c r="C60" s="43">
        <v>2139381</v>
      </c>
      <c r="D60" s="43">
        <v>867304</v>
      </c>
      <c r="E60" s="43">
        <v>4248</v>
      </c>
      <c r="F60" s="43">
        <v>0</v>
      </c>
      <c r="G60" s="43">
        <v>2130126</v>
      </c>
      <c r="H60" s="43">
        <v>0</v>
      </c>
      <c r="I60" s="43">
        <v>0</v>
      </c>
      <c r="J60" s="43">
        <v>0</v>
      </c>
      <c r="K60" s="43">
        <v>0</v>
      </c>
      <c r="L60" s="43">
        <v>862297</v>
      </c>
      <c r="M60" s="43">
        <v>4</v>
      </c>
      <c r="N60" s="43">
        <v>2</v>
      </c>
      <c r="O60" s="43">
        <v>223</v>
      </c>
      <c r="P60" s="43">
        <v>225</v>
      </c>
      <c r="Q60" s="43">
        <v>4</v>
      </c>
      <c r="R60" s="43">
        <v>2</v>
      </c>
      <c r="S60" s="43">
        <v>213</v>
      </c>
      <c r="T60" s="43">
        <v>215</v>
      </c>
      <c r="U60" s="43">
        <v>3</v>
      </c>
      <c r="V60" s="43">
        <v>1</v>
      </c>
      <c r="W60" s="43">
        <v>211</v>
      </c>
      <c r="X60" s="43">
        <v>212</v>
      </c>
      <c r="Y60" s="43">
        <v>5</v>
      </c>
      <c r="Z60" s="43">
        <v>2</v>
      </c>
      <c r="AA60" s="43">
        <v>212</v>
      </c>
      <c r="AB60" s="43">
        <v>214</v>
      </c>
      <c r="AC60" s="43">
        <v>0</v>
      </c>
      <c r="AD60" s="43">
        <v>0</v>
      </c>
      <c r="AE60" s="43">
        <v>950000</v>
      </c>
      <c r="AF60" s="43">
        <v>935949</v>
      </c>
      <c r="AG60" s="43">
        <v>935949</v>
      </c>
      <c r="AH60" s="43">
        <v>0</v>
      </c>
      <c r="AI60" s="43">
        <v>0</v>
      </c>
      <c r="AJ60" s="43">
        <v>0</v>
      </c>
      <c r="AK60" s="43">
        <v>0</v>
      </c>
      <c r="AL60" s="43">
        <v>0</v>
      </c>
      <c r="AM60" s="43">
        <v>0</v>
      </c>
      <c r="AN60" s="43">
        <v>230200</v>
      </c>
      <c r="AO60" s="43">
        <v>131606529</v>
      </c>
      <c r="AP60" s="43">
        <v>131836729</v>
      </c>
      <c r="AQ60" s="43" t="s">
        <v>716</v>
      </c>
      <c r="AR60" s="43">
        <v>2179143</v>
      </c>
      <c r="AS60" s="43">
        <v>0</v>
      </c>
      <c r="AT60" s="43">
        <v>0</v>
      </c>
      <c r="AU60" s="43">
        <v>0</v>
      </c>
      <c r="AV60" s="43">
        <v>0</v>
      </c>
      <c r="AW60" s="43">
        <v>31175</v>
      </c>
      <c r="AX60" s="43">
        <v>0</v>
      </c>
      <c r="AY60" s="43">
        <v>0</v>
      </c>
      <c r="AZ60" s="43">
        <v>29576</v>
      </c>
      <c r="BA60" s="43">
        <v>0</v>
      </c>
      <c r="BB60" s="43">
        <v>0</v>
      </c>
      <c r="BC60" s="43">
        <v>0</v>
      </c>
      <c r="BD60" s="43">
        <v>0</v>
      </c>
      <c r="BE60" s="43">
        <v>0</v>
      </c>
      <c r="BF60" s="43">
        <v>0</v>
      </c>
      <c r="BG60" s="43">
        <v>0</v>
      </c>
      <c r="BH60" s="43">
        <v>0</v>
      </c>
      <c r="BI60" s="43">
        <v>0</v>
      </c>
      <c r="BJ60" s="43">
        <v>0</v>
      </c>
      <c r="BK60" s="43">
        <v>0</v>
      </c>
      <c r="BL60" s="43">
        <v>0</v>
      </c>
      <c r="BM60" s="43">
        <v>0</v>
      </c>
      <c r="BN60" s="43" t="s">
        <v>711</v>
      </c>
      <c r="BO60" s="43">
        <v>1</v>
      </c>
      <c r="BP60" s="43">
        <v>0</v>
      </c>
      <c r="BQ60" s="43">
        <v>0</v>
      </c>
      <c r="BR60" s="43">
        <v>0</v>
      </c>
    </row>
    <row r="61" spans="1:70" s="50" customFormat="1" x14ac:dyDescent="0.15">
      <c r="A61" s="43">
        <v>1029</v>
      </c>
      <c r="B61" s="43" t="s">
        <v>141</v>
      </c>
      <c r="C61" s="43">
        <v>10479685</v>
      </c>
      <c r="D61" s="43">
        <v>5761508</v>
      </c>
      <c r="E61" s="43">
        <v>2909</v>
      </c>
      <c r="F61" s="43">
        <v>0</v>
      </c>
      <c r="G61" s="43">
        <v>5033682</v>
      </c>
      <c r="H61" s="43">
        <v>0</v>
      </c>
      <c r="I61" s="43">
        <v>0</v>
      </c>
      <c r="J61" s="43">
        <v>0</v>
      </c>
      <c r="K61" s="43">
        <v>0</v>
      </c>
      <c r="L61" s="43">
        <v>318414</v>
      </c>
      <c r="M61" s="43">
        <v>38</v>
      </c>
      <c r="N61" s="43">
        <v>15</v>
      </c>
      <c r="O61" s="43">
        <v>1096</v>
      </c>
      <c r="P61" s="43">
        <v>1111</v>
      </c>
      <c r="Q61" s="43">
        <v>33</v>
      </c>
      <c r="R61" s="43">
        <v>13</v>
      </c>
      <c r="S61" s="43">
        <v>1081</v>
      </c>
      <c r="T61" s="43">
        <v>1094</v>
      </c>
      <c r="U61" s="43">
        <v>30</v>
      </c>
      <c r="V61" s="43">
        <v>12</v>
      </c>
      <c r="W61" s="43">
        <v>1077</v>
      </c>
      <c r="X61" s="43">
        <v>1089</v>
      </c>
      <c r="Y61" s="43">
        <v>30</v>
      </c>
      <c r="Z61" s="43">
        <v>12</v>
      </c>
      <c r="AA61" s="43">
        <v>1053</v>
      </c>
      <c r="AB61" s="43">
        <v>1065</v>
      </c>
      <c r="AC61" s="43">
        <v>0</v>
      </c>
      <c r="AD61" s="43">
        <v>0</v>
      </c>
      <c r="AE61" s="43">
        <v>0</v>
      </c>
      <c r="AF61" s="43">
        <v>5861198</v>
      </c>
      <c r="AG61" s="43">
        <v>5861198</v>
      </c>
      <c r="AH61" s="43">
        <v>0</v>
      </c>
      <c r="AI61" s="43">
        <v>0</v>
      </c>
      <c r="AJ61" s="43">
        <v>0</v>
      </c>
      <c r="AK61" s="43">
        <v>0</v>
      </c>
      <c r="AL61" s="43">
        <v>0</v>
      </c>
      <c r="AM61" s="43">
        <v>0</v>
      </c>
      <c r="AN61" s="43">
        <v>313000</v>
      </c>
      <c r="AO61" s="43">
        <v>540761526</v>
      </c>
      <c r="AP61" s="43">
        <v>541074526</v>
      </c>
      <c r="AQ61" s="43" t="s">
        <v>716</v>
      </c>
      <c r="AR61" s="43">
        <v>4709967</v>
      </c>
      <c r="AS61" s="43">
        <v>110500</v>
      </c>
      <c r="AT61" s="43">
        <v>647672</v>
      </c>
      <c r="AU61" s="43">
        <v>0</v>
      </c>
      <c r="AV61" s="43">
        <v>0</v>
      </c>
      <c r="AW61" s="43">
        <v>100000</v>
      </c>
      <c r="AX61" s="43">
        <v>0</v>
      </c>
      <c r="AY61" s="43">
        <v>0</v>
      </c>
      <c r="AZ61" s="43">
        <v>143165</v>
      </c>
      <c r="BA61" s="43">
        <v>0</v>
      </c>
      <c r="BB61" s="43">
        <v>0</v>
      </c>
      <c r="BC61" s="43">
        <v>0</v>
      </c>
      <c r="BD61" s="43">
        <v>0</v>
      </c>
      <c r="BE61" s="43">
        <v>0</v>
      </c>
      <c r="BF61" s="43">
        <v>52494</v>
      </c>
      <c r="BG61" s="43">
        <v>0</v>
      </c>
      <c r="BH61" s="43">
        <v>0</v>
      </c>
      <c r="BI61" s="43">
        <v>0</v>
      </c>
      <c r="BJ61" s="43">
        <v>0</v>
      </c>
      <c r="BK61" s="43">
        <v>0</v>
      </c>
      <c r="BL61" s="43">
        <v>0</v>
      </c>
      <c r="BM61" s="43">
        <v>0</v>
      </c>
      <c r="BN61" s="43" t="s">
        <v>711</v>
      </c>
      <c r="BO61" s="43">
        <v>1</v>
      </c>
      <c r="BP61" s="43">
        <v>0</v>
      </c>
      <c r="BQ61" s="43">
        <v>0</v>
      </c>
      <c r="BR61" s="43">
        <v>0</v>
      </c>
    </row>
    <row r="62" spans="1:70" s="50" customFormat="1" x14ac:dyDescent="0.15">
      <c r="A62" s="43">
        <v>1015</v>
      </c>
      <c r="B62" s="43" t="s">
        <v>142</v>
      </c>
      <c r="C62" s="43">
        <v>28207537</v>
      </c>
      <c r="D62" s="43">
        <v>8521323</v>
      </c>
      <c r="E62" s="43">
        <v>67009</v>
      </c>
      <c r="F62" s="43">
        <v>0</v>
      </c>
      <c r="G62" s="43">
        <v>19462866</v>
      </c>
      <c r="H62" s="43">
        <v>238603</v>
      </c>
      <c r="I62" s="43">
        <v>0</v>
      </c>
      <c r="J62" s="43">
        <v>0</v>
      </c>
      <c r="K62" s="43">
        <v>0</v>
      </c>
      <c r="L62" s="43">
        <v>82264</v>
      </c>
      <c r="M62" s="43">
        <v>45</v>
      </c>
      <c r="N62" s="43">
        <v>18</v>
      </c>
      <c r="O62" s="43">
        <v>2883</v>
      </c>
      <c r="P62" s="43">
        <v>2901</v>
      </c>
      <c r="Q62" s="43">
        <v>34</v>
      </c>
      <c r="R62" s="43">
        <v>14</v>
      </c>
      <c r="S62" s="43">
        <v>2850</v>
      </c>
      <c r="T62" s="43">
        <v>2864</v>
      </c>
      <c r="U62" s="43">
        <v>40</v>
      </c>
      <c r="V62" s="43">
        <v>16</v>
      </c>
      <c r="W62" s="43">
        <v>2853</v>
      </c>
      <c r="X62" s="43">
        <v>2869</v>
      </c>
      <c r="Y62" s="43">
        <v>43</v>
      </c>
      <c r="Z62" s="43">
        <v>17</v>
      </c>
      <c r="AA62" s="43">
        <v>2809</v>
      </c>
      <c r="AB62" s="43">
        <v>2826</v>
      </c>
      <c r="AC62" s="43">
        <v>0</v>
      </c>
      <c r="AD62" s="43">
        <v>0</v>
      </c>
      <c r="AE62" s="43">
        <v>0</v>
      </c>
      <c r="AF62" s="43">
        <v>8776601</v>
      </c>
      <c r="AG62" s="43">
        <v>8776601</v>
      </c>
      <c r="AH62" s="43">
        <v>0</v>
      </c>
      <c r="AI62" s="43">
        <v>0</v>
      </c>
      <c r="AJ62" s="43">
        <v>0</v>
      </c>
      <c r="AK62" s="43">
        <v>0</v>
      </c>
      <c r="AL62" s="43">
        <v>0</v>
      </c>
      <c r="AM62" s="43">
        <v>0</v>
      </c>
      <c r="AN62" s="43">
        <v>3852800</v>
      </c>
      <c r="AO62" s="43">
        <v>2206204907</v>
      </c>
      <c r="AP62" s="43">
        <v>2210057707</v>
      </c>
      <c r="AQ62" s="43" t="s">
        <v>716</v>
      </c>
      <c r="AR62" s="43">
        <v>19412977</v>
      </c>
      <c r="AS62" s="43">
        <v>236585</v>
      </c>
      <c r="AT62" s="43">
        <v>1983668</v>
      </c>
      <c r="AU62" s="43">
        <v>0</v>
      </c>
      <c r="AV62" s="43">
        <v>0</v>
      </c>
      <c r="AW62" s="43">
        <v>66600</v>
      </c>
      <c r="AX62" s="43">
        <v>3149</v>
      </c>
      <c r="AY62" s="43">
        <v>0</v>
      </c>
      <c r="AZ62" s="43">
        <v>245027</v>
      </c>
      <c r="BA62" s="43">
        <v>11500</v>
      </c>
      <c r="BB62" s="43">
        <v>0</v>
      </c>
      <c r="BC62" s="43">
        <v>0</v>
      </c>
      <c r="BD62" s="43">
        <v>0</v>
      </c>
      <c r="BE62" s="43">
        <v>0</v>
      </c>
      <c r="BF62" s="43">
        <v>0</v>
      </c>
      <c r="BG62" s="43">
        <v>0</v>
      </c>
      <c r="BH62" s="43">
        <v>0</v>
      </c>
      <c r="BI62" s="43">
        <v>0</v>
      </c>
      <c r="BJ62" s="43">
        <v>0</v>
      </c>
      <c r="BK62" s="43">
        <v>0</v>
      </c>
      <c r="BL62" s="43">
        <v>0</v>
      </c>
      <c r="BM62" s="43">
        <v>0</v>
      </c>
      <c r="BN62" s="43" t="s">
        <v>711</v>
      </c>
      <c r="BO62" s="43">
        <v>1</v>
      </c>
      <c r="BP62" s="43">
        <v>0</v>
      </c>
      <c r="BQ62" s="43">
        <v>0</v>
      </c>
      <c r="BR62" s="43">
        <v>0</v>
      </c>
    </row>
    <row r="63" spans="1:70" s="50" customFormat="1" x14ac:dyDescent="0.15">
      <c r="A63" s="43">
        <v>5054</v>
      </c>
      <c r="B63" s="43" t="s">
        <v>143</v>
      </c>
      <c r="C63" s="43">
        <v>12438724</v>
      </c>
      <c r="D63" s="43">
        <v>6210358</v>
      </c>
      <c r="E63" s="43">
        <v>5094</v>
      </c>
      <c r="F63" s="43">
        <v>0</v>
      </c>
      <c r="G63" s="43">
        <v>6417998</v>
      </c>
      <c r="H63" s="43">
        <v>446139</v>
      </c>
      <c r="I63" s="43">
        <v>0</v>
      </c>
      <c r="J63" s="43">
        <v>5585</v>
      </c>
      <c r="K63" s="43">
        <v>0</v>
      </c>
      <c r="L63" s="43">
        <v>635280</v>
      </c>
      <c r="M63" s="43">
        <v>41</v>
      </c>
      <c r="N63" s="43">
        <v>16</v>
      </c>
      <c r="O63" s="43">
        <v>1135</v>
      </c>
      <c r="P63" s="43">
        <v>1151</v>
      </c>
      <c r="Q63" s="43">
        <v>37</v>
      </c>
      <c r="R63" s="43">
        <v>15</v>
      </c>
      <c r="S63" s="43">
        <v>1179</v>
      </c>
      <c r="T63" s="43">
        <v>1194</v>
      </c>
      <c r="U63" s="43">
        <v>38</v>
      </c>
      <c r="V63" s="43">
        <v>15</v>
      </c>
      <c r="W63" s="43">
        <v>1147</v>
      </c>
      <c r="X63" s="43">
        <v>1162</v>
      </c>
      <c r="Y63" s="43">
        <v>38</v>
      </c>
      <c r="Z63" s="43">
        <v>15</v>
      </c>
      <c r="AA63" s="43">
        <v>1157</v>
      </c>
      <c r="AB63" s="43">
        <v>1172</v>
      </c>
      <c r="AC63" s="43">
        <v>0</v>
      </c>
      <c r="AD63" s="43">
        <v>0</v>
      </c>
      <c r="AE63" s="43">
        <v>0</v>
      </c>
      <c r="AF63" s="43">
        <v>6003207</v>
      </c>
      <c r="AG63" s="43">
        <v>6003207</v>
      </c>
      <c r="AH63" s="43">
        <v>0</v>
      </c>
      <c r="AI63" s="43">
        <v>0</v>
      </c>
      <c r="AJ63" s="43">
        <v>115762</v>
      </c>
      <c r="AK63" s="43">
        <v>0</v>
      </c>
      <c r="AL63" s="43">
        <v>0</v>
      </c>
      <c r="AM63" s="43">
        <v>447045</v>
      </c>
      <c r="AN63" s="43">
        <v>1459000</v>
      </c>
      <c r="AO63" s="43">
        <v>1958277926</v>
      </c>
      <c r="AP63" s="43">
        <v>1959736926</v>
      </c>
      <c r="AQ63" s="43" t="s">
        <v>716</v>
      </c>
      <c r="AR63" s="43">
        <v>6607029</v>
      </c>
      <c r="AS63" s="43">
        <v>447045</v>
      </c>
      <c r="AT63" s="43">
        <v>595005</v>
      </c>
      <c r="AU63" s="43">
        <v>0</v>
      </c>
      <c r="AV63" s="43">
        <v>0</v>
      </c>
      <c r="AW63" s="43">
        <v>307949</v>
      </c>
      <c r="AX63" s="43">
        <v>0</v>
      </c>
      <c r="AY63" s="43">
        <v>0</v>
      </c>
      <c r="AZ63" s="43">
        <v>0</v>
      </c>
      <c r="BA63" s="43">
        <v>8478</v>
      </c>
      <c r="BB63" s="43">
        <v>0</v>
      </c>
      <c r="BC63" s="43">
        <v>0</v>
      </c>
      <c r="BD63" s="43">
        <v>0</v>
      </c>
      <c r="BE63" s="43">
        <v>0</v>
      </c>
      <c r="BF63" s="43">
        <v>0</v>
      </c>
      <c r="BG63" s="43">
        <v>250000</v>
      </c>
      <c r="BH63" s="43">
        <v>250000</v>
      </c>
      <c r="BI63" s="43">
        <v>0</v>
      </c>
      <c r="BJ63" s="43">
        <v>0</v>
      </c>
      <c r="BK63" s="43">
        <v>0</v>
      </c>
      <c r="BL63" s="43">
        <v>446139</v>
      </c>
      <c r="BM63" s="43">
        <v>0</v>
      </c>
      <c r="BN63" s="43" t="s">
        <v>702</v>
      </c>
      <c r="BO63" s="43">
        <v>2</v>
      </c>
      <c r="BP63" s="43">
        <v>447045</v>
      </c>
      <c r="BQ63" s="43">
        <v>0</v>
      </c>
      <c r="BR63" s="43">
        <v>0</v>
      </c>
    </row>
    <row r="64" spans="1:70" s="50" customFormat="1" x14ac:dyDescent="0.15">
      <c r="A64" s="43">
        <v>1071</v>
      </c>
      <c r="B64" s="43" t="s">
        <v>144</v>
      </c>
      <c r="C64" s="43">
        <v>7172115</v>
      </c>
      <c r="D64" s="43">
        <v>1500192</v>
      </c>
      <c r="E64" s="43">
        <v>7996</v>
      </c>
      <c r="F64" s="43">
        <v>44714</v>
      </c>
      <c r="G64" s="43">
        <v>5456309</v>
      </c>
      <c r="H64" s="43">
        <v>168438</v>
      </c>
      <c r="I64" s="43">
        <v>200000</v>
      </c>
      <c r="J64" s="43">
        <v>0</v>
      </c>
      <c r="K64" s="43">
        <v>0</v>
      </c>
      <c r="L64" s="43">
        <v>205534</v>
      </c>
      <c r="M64" s="43">
        <v>5</v>
      </c>
      <c r="N64" s="43">
        <v>2</v>
      </c>
      <c r="O64" s="43">
        <v>769</v>
      </c>
      <c r="P64" s="43">
        <v>771</v>
      </c>
      <c r="Q64" s="43">
        <v>7</v>
      </c>
      <c r="R64" s="43">
        <v>3</v>
      </c>
      <c r="S64" s="43">
        <v>752</v>
      </c>
      <c r="T64" s="43">
        <v>755</v>
      </c>
      <c r="U64" s="43">
        <v>4</v>
      </c>
      <c r="V64" s="43">
        <v>2</v>
      </c>
      <c r="W64" s="43">
        <v>753</v>
      </c>
      <c r="X64" s="43">
        <v>755</v>
      </c>
      <c r="Y64" s="43">
        <v>4</v>
      </c>
      <c r="Z64" s="43">
        <v>2</v>
      </c>
      <c r="AA64" s="43">
        <v>726</v>
      </c>
      <c r="AB64" s="43">
        <v>728</v>
      </c>
      <c r="AC64" s="43">
        <v>0</v>
      </c>
      <c r="AD64" s="43">
        <v>0</v>
      </c>
      <c r="AE64" s="43">
        <v>0</v>
      </c>
      <c r="AF64" s="43">
        <v>2627932</v>
      </c>
      <c r="AG64" s="43">
        <v>2577909</v>
      </c>
      <c r="AH64" s="43">
        <v>50023</v>
      </c>
      <c r="AI64" s="43">
        <v>0</v>
      </c>
      <c r="AJ64" s="43">
        <v>0</v>
      </c>
      <c r="AK64" s="43">
        <v>1151165</v>
      </c>
      <c r="AL64" s="43">
        <v>0</v>
      </c>
      <c r="AM64" s="43">
        <v>400000</v>
      </c>
      <c r="AN64" s="43">
        <v>967300</v>
      </c>
      <c r="AO64" s="43">
        <v>748722895</v>
      </c>
      <c r="AP64" s="43">
        <v>749690195</v>
      </c>
      <c r="AQ64" s="43" t="s">
        <v>716</v>
      </c>
      <c r="AR64" s="43">
        <v>6026717</v>
      </c>
      <c r="AS64" s="43">
        <v>187656</v>
      </c>
      <c r="AT64" s="43">
        <v>0</v>
      </c>
      <c r="AU64" s="43">
        <v>5000</v>
      </c>
      <c r="AV64" s="43">
        <v>0</v>
      </c>
      <c r="AW64" s="43">
        <v>45000</v>
      </c>
      <c r="AX64" s="43">
        <v>0</v>
      </c>
      <c r="AY64" s="43">
        <v>0</v>
      </c>
      <c r="AZ64" s="43">
        <v>132120</v>
      </c>
      <c r="BA64" s="43">
        <v>0</v>
      </c>
      <c r="BB64" s="43">
        <v>0</v>
      </c>
      <c r="BC64" s="43">
        <v>0</v>
      </c>
      <c r="BD64" s="43">
        <v>0</v>
      </c>
      <c r="BE64" s="43">
        <v>0</v>
      </c>
      <c r="BF64" s="43">
        <v>0</v>
      </c>
      <c r="BG64" s="43">
        <v>0</v>
      </c>
      <c r="BH64" s="43">
        <v>0</v>
      </c>
      <c r="BI64" s="43">
        <v>0</v>
      </c>
      <c r="BJ64" s="43">
        <v>0</v>
      </c>
      <c r="BK64" s="43">
        <v>0</v>
      </c>
      <c r="BL64" s="43">
        <v>0</v>
      </c>
      <c r="BM64" s="43">
        <v>0</v>
      </c>
      <c r="BN64" s="43" t="s">
        <v>711</v>
      </c>
      <c r="BO64" s="43">
        <v>1</v>
      </c>
      <c r="BP64" s="43">
        <v>0</v>
      </c>
      <c r="BQ64" s="43">
        <v>400000</v>
      </c>
      <c r="BR64" s="43">
        <v>0</v>
      </c>
    </row>
    <row r="65" spans="1:70" s="50" customFormat="1" x14ac:dyDescent="0.15">
      <c r="A65" s="43">
        <v>1080</v>
      </c>
      <c r="B65" s="43" t="s">
        <v>145</v>
      </c>
      <c r="C65" s="43">
        <v>9564344</v>
      </c>
      <c r="D65" s="43">
        <v>1158119</v>
      </c>
      <c r="E65" s="43">
        <v>5484</v>
      </c>
      <c r="F65" s="43">
        <v>0</v>
      </c>
      <c r="G65" s="43">
        <v>8504585</v>
      </c>
      <c r="H65" s="43">
        <v>120249</v>
      </c>
      <c r="I65" s="43">
        <v>0</v>
      </c>
      <c r="J65" s="43">
        <v>0</v>
      </c>
      <c r="K65" s="43">
        <v>0</v>
      </c>
      <c r="L65" s="43">
        <v>224093</v>
      </c>
      <c r="M65" s="43">
        <v>12</v>
      </c>
      <c r="N65" s="43">
        <v>5</v>
      </c>
      <c r="O65" s="43">
        <v>1034</v>
      </c>
      <c r="P65" s="43">
        <v>1039</v>
      </c>
      <c r="Q65" s="43">
        <v>12</v>
      </c>
      <c r="R65" s="43">
        <v>5</v>
      </c>
      <c r="S65" s="43">
        <v>1015</v>
      </c>
      <c r="T65" s="43">
        <v>1020</v>
      </c>
      <c r="U65" s="43">
        <v>10</v>
      </c>
      <c r="V65" s="43">
        <v>4</v>
      </c>
      <c r="W65" s="43">
        <v>1009</v>
      </c>
      <c r="X65" s="43">
        <v>1013</v>
      </c>
      <c r="Y65" s="43">
        <v>6</v>
      </c>
      <c r="Z65" s="43">
        <v>2</v>
      </c>
      <c r="AA65" s="43">
        <v>1021</v>
      </c>
      <c r="AB65" s="43">
        <v>1023</v>
      </c>
      <c r="AC65" s="43">
        <v>0</v>
      </c>
      <c r="AD65" s="43">
        <v>0</v>
      </c>
      <c r="AE65" s="43">
        <v>0</v>
      </c>
      <c r="AF65" s="43">
        <v>3495041</v>
      </c>
      <c r="AG65" s="43">
        <v>3495041</v>
      </c>
      <c r="AH65" s="43">
        <v>0</v>
      </c>
      <c r="AI65" s="43">
        <v>0</v>
      </c>
      <c r="AJ65" s="43">
        <v>0</v>
      </c>
      <c r="AK65" s="43">
        <v>2218526</v>
      </c>
      <c r="AL65" s="43">
        <v>0</v>
      </c>
      <c r="AM65" s="43">
        <v>0</v>
      </c>
      <c r="AN65" s="43">
        <v>621400</v>
      </c>
      <c r="AO65" s="43">
        <v>919883099</v>
      </c>
      <c r="AP65" s="43">
        <v>920504499</v>
      </c>
      <c r="AQ65" s="43" t="s">
        <v>716</v>
      </c>
      <c r="AR65" s="43">
        <v>8235384</v>
      </c>
      <c r="AS65" s="43">
        <v>120968</v>
      </c>
      <c r="AT65" s="43">
        <v>750300</v>
      </c>
      <c r="AU65" s="43">
        <v>0</v>
      </c>
      <c r="AV65" s="43">
        <v>0</v>
      </c>
      <c r="AW65" s="43">
        <v>70000</v>
      </c>
      <c r="AX65" s="43">
        <v>0</v>
      </c>
      <c r="AY65" s="43">
        <v>0</v>
      </c>
      <c r="AZ65" s="43">
        <v>46701</v>
      </c>
      <c r="BA65" s="43">
        <v>0</v>
      </c>
      <c r="BB65" s="43">
        <v>0</v>
      </c>
      <c r="BC65" s="43">
        <v>0</v>
      </c>
      <c r="BD65" s="43">
        <v>0</v>
      </c>
      <c r="BE65" s="43">
        <v>0</v>
      </c>
      <c r="BF65" s="43">
        <v>28021</v>
      </c>
      <c r="BG65" s="43">
        <v>0</v>
      </c>
      <c r="BH65" s="43">
        <v>0</v>
      </c>
      <c r="BI65" s="43">
        <v>0</v>
      </c>
      <c r="BJ65" s="43">
        <v>0</v>
      </c>
      <c r="BK65" s="43">
        <v>0</v>
      </c>
      <c r="BL65" s="43">
        <v>0</v>
      </c>
      <c r="BM65" s="43">
        <v>0</v>
      </c>
      <c r="BN65" s="43" t="s">
        <v>711</v>
      </c>
      <c r="BO65" s="43">
        <v>1</v>
      </c>
      <c r="BP65" s="43">
        <v>0</v>
      </c>
      <c r="BQ65" s="43">
        <v>0</v>
      </c>
      <c r="BR65" s="43">
        <v>0</v>
      </c>
    </row>
    <row r="66" spans="1:70" s="50" customFormat="1" x14ac:dyDescent="0.15">
      <c r="A66" s="43">
        <v>1085</v>
      </c>
      <c r="B66" s="43" t="s">
        <v>146</v>
      </c>
      <c r="C66" s="43">
        <v>10218042</v>
      </c>
      <c r="D66" s="43">
        <v>6842472</v>
      </c>
      <c r="E66" s="43">
        <v>13578</v>
      </c>
      <c r="F66" s="43">
        <v>0</v>
      </c>
      <c r="G66" s="43">
        <v>3034428</v>
      </c>
      <c r="H66" s="43">
        <v>50000</v>
      </c>
      <c r="I66" s="43">
        <v>329258</v>
      </c>
      <c r="J66" s="43">
        <v>0</v>
      </c>
      <c r="K66" s="43">
        <v>0</v>
      </c>
      <c r="L66" s="43">
        <v>51694</v>
      </c>
      <c r="M66" s="43">
        <v>0</v>
      </c>
      <c r="N66" s="43">
        <v>0</v>
      </c>
      <c r="O66" s="43">
        <v>1111</v>
      </c>
      <c r="P66" s="43">
        <v>1111</v>
      </c>
      <c r="Q66" s="43">
        <v>33</v>
      </c>
      <c r="R66" s="43">
        <v>13</v>
      </c>
      <c r="S66" s="43">
        <v>1094</v>
      </c>
      <c r="T66" s="43">
        <v>1107</v>
      </c>
      <c r="U66" s="43">
        <v>36</v>
      </c>
      <c r="V66" s="43">
        <v>14</v>
      </c>
      <c r="W66" s="43">
        <v>1109</v>
      </c>
      <c r="X66" s="43">
        <v>1123</v>
      </c>
      <c r="Y66" s="43">
        <v>27</v>
      </c>
      <c r="Z66" s="43">
        <v>11</v>
      </c>
      <c r="AA66" s="43">
        <v>1087</v>
      </c>
      <c r="AB66" s="43">
        <v>1098</v>
      </c>
      <c r="AC66" s="43">
        <v>0</v>
      </c>
      <c r="AD66" s="43">
        <v>0</v>
      </c>
      <c r="AE66" s="43">
        <v>0</v>
      </c>
      <c r="AF66" s="43">
        <v>6956496</v>
      </c>
      <c r="AG66" s="43">
        <v>6956496</v>
      </c>
      <c r="AH66" s="43">
        <v>0</v>
      </c>
      <c r="AI66" s="43">
        <v>0</v>
      </c>
      <c r="AJ66" s="43">
        <v>0</v>
      </c>
      <c r="AK66" s="43">
        <v>0</v>
      </c>
      <c r="AL66" s="43">
        <v>0</v>
      </c>
      <c r="AM66" s="43">
        <v>171733</v>
      </c>
      <c r="AN66" s="43">
        <v>2186300</v>
      </c>
      <c r="AO66" s="43">
        <v>493273368</v>
      </c>
      <c r="AP66" s="43">
        <v>495459668</v>
      </c>
      <c r="AQ66" s="43" t="s">
        <v>716</v>
      </c>
      <c r="AR66" s="43">
        <v>3156428</v>
      </c>
      <c r="AS66" s="43">
        <v>171733</v>
      </c>
      <c r="AT66" s="43">
        <v>2141177</v>
      </c>
      <c r="AU66" s="43">
        <v>116563</v>
      </c>
      <c r="AV66" s="43">
        <v>0</v>
      </c>
      <c r="AW66" s="43">
        <v>109923</v>
      </c>
      <c r="AX66" s="43">
        <v>0</v>
      </c>
      <c r="AY66" s="43">
        <v>0</v>
      </c>
      <c r="AZ66" s="43">
        <v>45861</v>
      </c>
      <c r="BA66" s="43">
        <v>0</v>
      </c>
      <c r="BB66" s="43">
        <v>0</v>
      </c>
      <c r="BC66" s="43">
        <v>0</v>
      </c>
      <c r="BD66" s="43">
        <v>0</v>
      </c>
      <c r="BE66" s="43">
        <v>0</v>
      </c>
      <c r="BF66" s="43">
        <v>0</v>
      </c>
      <c r="BG66" s="43">
        <v>0</v>
      </c>
      <c r="BH66" s="43">
        <v>0</v>
      </c>
      <c r="BI66" s="43">
        <v>0</v>
      </c>
      <c r="BJ66" s="43">
        <v>0</v>
      </c>
      <c r="BK66" s="43">
        <v>0</v>
      </c>
      <c r="BL66" s="43">
        <v>50000</v>
      </c>
      <c r="BM66" s="43">
        <v>0</v>
      </c>
      <c r="BN66" s="43" t="s">
        <v>702</v>
      </c>
      <c r="BO66" s="43">
        <v>2</v>
      </c>
      <c r="BP66" s="43">
        <v>171733</v>
      </c>
      <c r="BQ66" s="43">
        <v>0</v>
      </c>
      <c r="BR66" s="43">
        <v>0</v>
      </c>
    </row>
    <row r="67" spans="1:70" s="50" customFormat="1" x14ac:dyDescent="0.15">
      <c r="A67" s="43">
        <v>1092</v>
      </c>
      <c r="B67" s="43" t="s">
        <v>147</v>
      </c>
      <c r="C67" s="43">
        <v>50631840</v>
      </c>
      <c r="D67" s="43">
        <v>28194923</v>
      </c>
      <c r="E67" s="43">
        <v>186130</v>
      </c>
      <c r="F67" s="43">
        <v>0</v>
      </c>
      <c r="G67" s="43">
        <v>22300597</v>
      </c>
      <c r="H67" s="43">
        <v>0</v>
      </c>
      <c r="I67" s="43">
        <v>0</v>
      </c>
      <c r="J67" s="43">
        <v>28843</v>
      </c>
      <c r="K67" s="43">
        <v>0</v>
      </c>
      <c r="L67" s="43">
        <v>20967</v>
      </c>
      <c r="M67" s="43">
        <v>81</v>
      </c>
      <c r="N67" s="43">
        <v>32</v>
      </c>
      <c r="O67" s="43">
        <v>4988</v>
      </c>
      <c r="P67" s="43">
        <v>5020</v>
      </c>
      <c r="Q67" s="43">
        <v>67</v>
      </c>
      <c r="R67" s="43">
        <v>27</v>
      </c>
      <c r="S67" s="43">
        <v>5080</v>
      </c>
      <c r="T67" s="43">
        <v>5107</v>
      </c>
      <c r="U67" s="43">
        <v>72</v>
      </c>
      <c r="V67" s="43">
        <v>29</v>
      </c>
      <c r="W67" s="43">
        <v>5064</v>
      </c>
      <c r="X67" s="43">
        <v>5093</v>
      </c>
      <c r="Y67" s="43">
        <v>91</v>
      </c>
      <c r="Z67" s="43">
        <v>36</v>
      </c>
      <c r="AA67" s="43">
        <v>5098</v>
      </c>
      <c r="AB67" s="43">
        <v>5134</v>
      </c>
      <c r="AC67" s="43">
        <v>0</v>
      </c>
      <c r="AD67" s="43">
        <v>0</v>
      </c>
      <c r="AE67" s="43">
        <v>0</v>
      </c>
      <c r="AF67" s="43">
        <v>28095953</v>
      </c>
      <c r="AG67" s="43">
        <v>28095953</v>
      </c>
      <c r="AH67" s="43">
        <v>0</v>
      </c>
      <c r="AI67" s="43">
        <v>0</v>
      </c>
      <c r="AJ67" s="43">
        <v>55609</v>
      </c>
      <c r="AK67" s="43">
        <v>0</v>
      </c>
      <c r="AL67" s="43">
        <v>0</v>
      </c>
      <c r="AM67" s="43">
        <v>0</v>
      </c>
      <c r="AN67" s="43">
        <v>25952600</v>
      </c>
      <c r="AO67" s="43">
        <v>2543209998</v>
      </c>
      <c r="AP67" s="43">
        <v>2569162598</v>
      </c>
      <c r="AQ67" s="43" t="s">
        <v>716</v>
      </c>
      <c r="AR67" s="43">
        <v>22746610</v>
      </c>
      <c r="AS67" s="43">
        <v>0</v>
      </c>
      <c r="AT67" s="43">
        <v>0</v>
      </c>
      <c r="AU67" s="43">
        <v>0</v>
      </c>
      <c r="AV67" s="43">
        <v>0</v>
      </c>
      <c r="AW67" s="43">
        <v>297000</v>
      </c>
      <c r="AX67" s="43">
        <v>3000</v>
      </c>
      <c r="AY67" s="43">
        <v>0</v>
      </c>
      <c r="AZ67" s="43">
        <v>0</v>
      </c>
      <c r="BA67" s="43">
        <v>44491</v>
      </c>
      <c r="BB67" s="43">
        <v>0</v>
      </c>
      <c r="BC67" s="43">
        <v>1054.46</v>
      </c>
      <c r="BD67" s="43">
        <v>0</v>
      </c>
      <c r="BE67" s="43">
        <v>0</v>
      </c>
      <c r="BF67" s="43">
        <v>149710</v>
      </c>
      <c r="BG67" s="43">
        <v>0</v>
      </c>
      <c r="BH67" s="43">
        <v>0</v>
      </c>
      <c r="BI67" s="43">
        <v>0</v>
      </c>
      <c r="BJ67" s="43">
        <v>0</v>
      </c>
      <c r="BK67" s="43">
        <v>0</v>
      </c>
      <c r="BL67" s="43">
        <v>0</v>
      </c>
      <c r="BM67" s="43">
        <v>0</v>
      </c>
      <c r="BN67" s="43" t="s">
        <v>711</v>
      </c>
      <c r="BO67" s="43">
        <v>1</v>
      </c>
      <c r="BP67" s="43">
        <v>0</v>
      </c>
      <c r="BQ67" s="43">
        <v>0</v>
      </c>
      <c r="BR67" s="43">
        <v>0</v>
      </c>
    </row>
    <row r="68" spans="1:70" s="50" customFormat="1" x14ac:dyDescent="0.15">
      <c r="A68" s="43">
        <v>1120</v>
      </c>
      <c r="B68" s="43" t="s">
        <v>148</v>
      </c>
      <c r="C68" s="43">
        <v>3406223</v>
      </c>
      <c r="D68" s="43">
        <v>2767435</v>
      </c>
      <c r="E68" s="43">
        <v>646</v>
      </c>
      <c r="F68" s="43">
        <v>21540</v>
      </c>
      <c r="G68" s="43">
        <v>787742</v>
      </c>
      <c r="H68" s="43">
        <v>138368</v>
      </c>
      <c r="I68" s="43">
        <v>0</v>
      </c>
      <c r="J68" s="43">
        <v>0</v>
      </c>
      <c r="K68" s="43">
        <v>0</v>
      </c>
      <c r="L68" s="43">
        <v>309508</v>
      </c>
      <c r="M68" s="43">
        <v>22</v>
      </c>
      <c r="N68" s="43">
        <v>9</v>
      </c>
      <c r="O68" s="43">
        <v>346</v>
      </c>
      <c r="P68" s="43">
        <v>355</v>
      </c>
      <c r="Q68" s="43">
        <v>24</v>
      </c>
      <c r="R68" s="43">
        <v>10</v>
      </c>
      <c r="S68" s="43">
        <v>352</v>
      </c>
      <c r="T68" s="43">
        <v>362</v>
      </c>
      <c r="U68" s="43">
        <v>22</v>
      </c>
      <c r="V68" s="43">
        <v>9</v>
      </c>
      <c r="W68" s="43">
        <v>347</v>
      </c>
      <c r="X68" s="43">
        <v>356</v>
      </c>
      <c r="Y68" s="43">
        <v>16</v>
      </c>
      <c r="Z68" s="43">
        <v>6</v>
      </c>
      <c r="AA68" s="43">
        <v>340</v>
      </c>
      <c r="AB68" s="43">
        <v>346</v>
      </c>
      <c r="AC68" s="43">
        <v>0</v>
      </c>
      <c r="AD68" s="43">
        <v>0</v>
      </c>
      <c r="AE68" s="43">
        <v>300000</v>
      </c>
      <c r="AF68" s="43">
        <v>2790700</v>
      </c>
      <c r="AG68" s="43">
        <v>2766086</v>
      </c>
      <c r="AH68" s="43">
        <v>24614</v>
      </c>
      <c r="AI68" s="43">
        <v>0</v>
      </c>
      <c r="AJ68" s="43">
        <v>0</v>
      </c>
      <c r="AK68" s="43">
        <v>0</v>
      </c>
      <c r="AL68" s="43">
        <v>0</v>
      </c>
      <c r="AM68" s="43">
        <v>0</v>
      </c>
      <c r="AN68" s="43">
        <v>52800</v>
      </c>
      <c r="AO68" s="43">
        <v>106848242</v>
      </c>
      <c r="AP68" s="43">
        <v>106901042</v>
      </c>
      <c r="AQ68" s="43" t="s">
        <v>716</v>
      </c>
      <c r="AR68" s="43">
        <v>933977</v>
      </c>
      <c r="AS68" s="43">
        <v>0</v>
      </c>
      <c r="AT68" s="43">
        <v>230475</v>
      </c>
      <c r="AU68" s="43">
        <v>0</v>
      </c>
      <c r="AV68" s="43">
        <v>0</v>
      </c>
      <c r="AW68" s="43">
        <v>0</v>
      </c>
      <c r="AX68" s="43">
        <v>0</v>
      </c>
      <c r="AY68" s="43">
        <v>0</v>
      </c>
      <c r="AZ68" s="43">
        <v>28544</v>
      </c>
      <c r="BA68" s="43">
        <v>0</v>
      </c>
      <c r="BB68" s="43">
        <v>0</v>
      </c>
      <c r="BC68" s="43">
        <v>0</v>
      </c>
      <c r="BD68" s="43">
        <v>0</v>
      </c>
      <c r="BE68" s="43">
        <v>0</v>
      </c>
      <c r="BF68" s="43">
        <v>0</v>
      </c>
      <c r="BG68" s="43">
        <v>0</v>
      </c>
      <c r="BH68" s="43">
        <v>0</v>
      </c>
      <c r="BI68" s="43">
        <v>0</v>
      </c>
      <c r="BJ68" s="43">
        <v>0</v>
      </c>
      <c r="BK68" s="43">
        <v>0</v>
      </c>
      <c r="BL68" s="43">
        <v>0</v>
      </c>
      <c r="BM68" s="43">
        <v>0</v>
      </c>
      <c r="BN68" s="43" t="s">
        <v>711</v>
      </c>
      <c r="BO68" s="43">
        <v>1</v>
      </c>
      <c r="BP68" s="43">
        <v>0</v>
      </c>
      <c r="BQ68" s="43">
        <v>0</v>
      </c>
      <c r="BR68" s="43">
        <v>0</v>
      </c>
    </row>
    <row r="69" spans="1:70" s="50" customFormat="1" x14ac:dyDescent="0.15">
      <c r="A69" s="43">
        <v>1127</v>
      </c>
      <c r="B69" s="43" t="s">
        <v>149</v>
      </c>
      <c r="C69" s="43">
        <v>5667512</v>
      </c>
      <c r="D69" s="43">
        <v>4370583</v>
      </c>
      <c r="E69" s="43">
        <v>2332</v>
      </c>
      <c r="F69" s="43">
        <v>0</v>
      </c>
      <c r="G69" s="43">
        <v>1363090</v>
      </c>
      <c r="H69" s="43">
        <v>271913</v>
      </c>
      <c r="I69" s="43">
        <v>0</v>
      </c>
      <c r="J69" s="43">
        <v>0</v>
      </c>
      <c r="K69" s="43">
        <v>0</v>
      </c>
      <c r="L69" s="43">
        <v>340406</v>
      </c>
      <c r="M69" s="43">
        <v>24</v>
      </c>
      <c r="N69" s="43">
        <v>10</v>
      </c>
      <c r="O69" s="43">
        <v>607</v>
      </c>
      <c r="P69" s="43">
        <v>617</v>
      </c>
      <c r="Q69" s="43">
        <v>24</v>
      </c>
      <c r="R69" s="43">
        <v>10</v>
      </c>
      <c r="S69" s="43">
        <v>602</v>
      </c>
      <c r="T69" s="43">
        <v>612</v>
      </c>
      <c r="U69" s="43">
        <v>26</v>
      </c>
      <c r="V69" s="43">
        <v>10</v>
      </c>
      <c r="W69" s="43">
        <v>587</v>
      </c>
      <c r="X69" s="43">
        <v>597</v>
      </c>
      <c r="Y69" s="43">
        <v>27</v>
      </c>
      <c r="Z69" s="43">
        <v>11</v>
      </c>
      <c r="AA69" s="43">
        <v>592</v>
      </c>
      <c r="AB69" s="43">
        <v>603</v>
      </c>
      <c r="AC69" s="43">
        <v>0</v>
      </c>
      <c r="AD69" s="43">
        <v>0</v>
      </c>
      <c r="AE69" s="43">
        <v>0</v>
      </c>
      <c r="AF69" s="43">
        <v>4548718</v>
      </c>
      <c r="AG69" s="43">
        <v>4548718</v>
      </c>
      <c r="AH69" s="43">
        <v>0</v>
      </c>
      <c r="AI69" s="43">
        <v>0</v>
      </c>
      <c r="AJ69" s="43">
        <v>51386</v>
      </c>
      <c r="AK69" s="43">
        <v>0</v>
      </c>
      <c r="AL69" s="43">
        <v>0</v>
      </c>
      <c r="AM69" s="43">
        <v>220500</v>
      </c>
      <c r="AN69" s="43">
        <v>214100</v>
      </c>
      <c r="AO69" s="43">
        <v>200660317</v>
      </c>
      <c r="AP69" s="43">
        <v>200874417</v>
      </c>
      <c r="AQ69" s="43" t="s">
        <v>716</v>
      </c>
      <c r="AR69" s="43">
        <v>1158914</v>
      </c>
      <c r="AS69" s="43">
        <v>276013</v>
      </c>
      <c r="AT69" s="43">
        <v>686079</v>
      </c>
      <c r="AU69" s="43">
        <v>0</v>
      </c>
      <c r="AV69" s="43">
        <v>0</v>
      </c>
      <c r="AW69" s="43">
        <v>20000</v>
      </c>
      <c r="AX69" s="43">
        <v>0</v>
      </c>
      <c r="AY69" s="43">
        <v>0</v>
      </c>
      <c r="AZ69" s="43">
        <v>46531</v>
      </c>
      <c r="BA69" s="43">
        <v>0</v>
      </c>
      <c r="BB69" s="43">
        <v>0</v>
      </c>
      <c r="BC69" s="43">
        <v>0</v>
      </c>
      <c r="BD69" s="43">
        <v>0</v>
      </c>
      <c r="BE69" s="43">
        <v>0</v>
      </c>
      <c r="BF69" s="43">
        <v>0</v>
      </c>
      <c r="BG69" s="43">
        <v>110250</v>
      </c>
      <c r="BH69" s="43">
        <v>0</v>
      </c>
      <c r="BI69" s="43">
        <v>0</v>
      </c>
      <c r="BJ69" s="43">
        <v>110250</v>
      </c>
      <c r="BK69" s="43">
        <v>0</v>
      </c>
      <c r="BL69" s="43">
        <v>220500</v>
      </c>
      <c r="BM69" s="43">
        <v>0</v>
      </c>
      <c r="BN69" s="43" t="s">
        <v>702</v>
      </c>
      <c r="BO69" s="43">
        <v>2</v>
      </c>
      <c r="BP69" s="43">
        <v>220500</v>
      </c>
      <c r="BQ69" s="43">
        <v>0</v>
      </c>
      <c r="BR69" s="43">
        <v>0</v>
      </c>
    </row>
    <row r="70" spans="1:70" s="50" customFormat="1" x14ac:dyDescent="0.15">
      <c r="A70" s="43">
        <v>1134</v>
      </c>
      <c r="B70" s="43" t="s">
        <v>150</v>
      </c>
      <c r="C70" s="43">
        <v>10651028</v>
      </c>
      <c r="D70" s="43">
        <v>7395042</v>
      </c>
      <c r="E70" s="43">
        <v>3015</v>
      </c>
      <c r="F70" s="43">
        <v>0</v>
      </c>
      <c r="G70" s="43">
        <v>3142668</v>
      </c>
      <c r="H70" s="43">
        <v>114735</v>
      </c>
      <c r="I70" s="43">
        <v>0</v>
      </c>
      <c r="J70" s="43">
        <v>0</v>
      </c>
      <c r="K70" s="43">
        <v>0</v>
      </c>
      <c r="L70" s="43">
        <v>4432</v>
      </c>
      <c r="M70" s="43">
        <v>23</v>
      </c>
      <c r="N70" s="43">
        <v>9</v>
      </c>
      <c r="O70" s="43">
        <v>1077</v>
      </c>
      <c r="P70" s="43">
        <v>1086</v>
      </c>
      <c r="Q70" s="43">
        <v>25</v>
      </c>
      <c r="R70" s="43">
        <v>10</v>
      </c>
      <c r="S70" s="43">
        <v>1063</v>
      </c>
      <c r="T70" s="43">
        <v>1073</v>
      </c>
      <c r="U70" s="43">
        <v>22</v>
      </c>
      <c r="V70" s="43">
        <v>9</v>
      </c>
      <c r="W70" s="43">
        <v>1076</v>
      </c>
      <c r="X70" s="43">
        <v>1085</v>
      </c>
      <c r="Y70" s="43">
        <v>34</v>
      </c>
      <c r="Z70" s="43">
        <v>14</v>
      </c>
      <c r="AA70" s="43">
        <v>1057</v>
      </c>
      <c r="AB70" s="43">
        <v>1071</v>
      </c>
      <c r="AC70" s="43">
        <v>0</v>
      </c>
      <c r="AD70" s="43">
        <v>0</v>
      </c>
      <c r="AE70" s="43">
        <v>0</v>
      </c>
      <c r="AF70" s="43">
        <v>7596946</v>
      </c>
      <c r="AG70" s="43">
        <v>7596946</v>
      </c>
      <c r="AH70" s="43">
        <v>0</v>
      </c>
      <c r="AI70" s="43">
        <v>0</v>
      </c>
      <c r="AJ70" s="43">
        <v>0</v>
      </c>
      <c r="AK70" s="43">
        <v>0</v>
      </c>
      <c r="AL70" s="43">
        <v>0</v>
      </c>
      <c r="AM70" s="43">
        <v>0</v>
      </c>
      <c r="AN70" s="43">
        <v>236500</v>
      </c>
      <c r="AO70" s="43">
        <v>421331173</v>
      </c>
      <c r="AP70" s="43">
        <v>421567673</v>
      </c>
      <c r="AQ70" s="43" t="s">
        <v>716</v>
      </c>
      <c r="AR70" s="43">
        <v>2975731</v>
      </c>
      <c r="AS70" s="43">
        <v>128015</v>
      </c>
      <c r="AT70" s="43">
        <v>2047000</v>
      </c>
      <c r="AU70" s="43">
        <v>0</v>
      </c>
      <c r="AV70" s="43">
        <v>0</v>
      </c>
      <c r="AW70" s="43">
        <v>8000</v>
      </c>
      <c r="AX70" s="43">
        <v>0</v>
      </c>
      <c r="AY70" s="43">
        <v>0</v>
      </c>
      <c r="AZ70" s="43">
        <v>49265</v>
      </c>
      <c r="BA70" s="43">
        <v>0</v>
      </c>
      <c r="BB70" s="43">
        <v>0</v>
      </c>
      <c r="BC70" s="43">
        <v>399.32</v>
      </c>
      <c r="BD70" s="43">
        <v>0</v>
      </c>
      <c r="BE70" s="43">
        <v>0</v>
      </c>
      <c r="BF70" s="43">
        <v>0</v>
      </c>
      <c r="BG70" s="43">
        <v>0</v>
      </c>
      <c r="BH70" s="43">
        <v>0</v>
      </c>
      <c r="BI70" s="43">
        <v>0</v>
      </c>
      <c r="BJ70" s="43">
        <v>0</v>
      </c>
      <c r="BK70" s="43">
        <v>0</v>
      </c>
      <c r="BL70" s="43">
        <v>0</v>
      </c>
      <c r="BM70" s="43">
        <v>0</v>
      </c>
      <c r="BN70" s="43" t="s">
        <v>711</v>
      </c>
      <c r="BO70" s="43">
        <v>1</v>
      </c>
      <c r="BP70" s="43">
        <v>0</v>
      </c>
      <c r="BQ70" s="43">
        <v>0</v>
      </c>
      <c r="BR70" s="43">
        <v>0</v>
      </c>
    </row>
    <row r="71" spans="1:70" s="50" customFormat="1" x14ac:dyDescent="0.15">
      <c r="A71" s="43">
        <v>1141</v>
      </c>
      <c r="B71" s="43" t="s">
        <v>151</v>
      </c>
      <c r="C71" s="43">
        <v>13269330</v>
      </c>
      <c r="D71" s="43">
        <v>8869703</v>
      </c>
      <c r="E71" s="43">
        <v>24536</v>
      </c>
      <c r="F71" s="43">
        <v>84291</v>
      </c>
      <c r="G71" s="43">
        <v>4194270</v>
      </c>
      <c r="H71" s="43">
        <v>124976</v>
      </c>
      <c r="I71" s="43">
        <v>0</v>
      </c>
      <c r="J71" s="43">
        <v>0</v>
      </c>
      <c r="K71" s="43">
        <v>0</v>
      </c>
      <c r="L71" s="43">
        <v>28446</v>
      </c>
      <c r="M71" s="43">
        <v>44</v>
      </c>
      <c r="N71" s="43">
        <v>18</v>
      </c>
      <c r="O71" s="43">
        <v>1413</v>
      </c>
      <c r="P71" s="43">
        <v>1431</v>
      </c>
      <c r="Q71" s="43">
        <v>26</v>
      </c>
      <c r="R71" s="43">
        <v>10</v>
      </c>
      <c r="S71" s="43">
        <v>1367</v>
      </c>
      <c r="T71" s="43">
        <v>1377</v>
      </c>
      <c r="U71" s="43">
        <v>38</v>
      </c>
      <c r="V71" s="43">
        <v>15</v>
      </c>
      <c r="W71" s="43">
        <v>1370</v>
      </c>
      <c r="X71" s="43">
        <v>1385</v>
      </c>
      <c r="Y71" s="43">
        <v>37</v>
      </c>
      <c r="Z71" s="43">
        <v>15</v>
      </c>
      <c r="AA71" s="43">
        <v>1429</v>
      </c>
      <c r="AB71" s="43">
        <v>1444</v>
      </c>
      <c r="AC71" s="43">
        <v>0</v>
      </c>
      <c r="AD71" s="43">
        <v>0</v>
      </c>
      <c r="AE71" s="43">
        <v>0</v>
      </c>
      <c r="AF71" s="43">
        <v>9269211</v>
      </c>
      <c r="AG71" s="43">
        <v>9175849</v>
      </c>
      <c r="AH71" s="43">
        <v>93362</v>
      </c>
      <c r="AI71" s="43">
        <v>0</v>
      </c>
      <c r="AJ71" s="43">
        <v>24520</v>
      </c>
      <c r="AK71" s="43">
        <v>0</v>
      </c>
      <c r="AL71" s="43">
        <v>0</v>
      </c>
      <c r="AM71" s="43">
        <v>0</v>
      </c>
      <c r="AN71" s="43">
        <v>2398900</v>
      </c>
      <c r="AO71" s="43">
        <v>569301769</v>
      </c>
      <c r="AP71" s="43">
        <v>571700669</v>
      </c>
      <c r="AQ71" s="43" t="s">
        <v>716</v>
      </c>
      <c r="AR71" s="43">
        <v>3964988</v>
      </c>
      <c r="AS71" s="43">
        <v>128548</v>
      </c>
      <c r="AT71" s="43">
        <v>1572069</v>
      </c>
      <c r="AU71" s="43">
        <v>0</v>
      </c>
      <c r="AV71" s="43">
        <v>0</v>
      </c>
      <c r="AW71" s="43">
        <v>508470</v>
      </c>
      <c r="AX71" s="43">
        <v>0</v>
      </c>
      <c r="AY71" s="43">
        <v>0</v>
      </c>
      <c r="AZ71" s="43">
        <v>0</v>
      </c>
      <c r="BA71" s="43">
        <v>0</v>
      </c>
      <c r="BB71" s="43">
        <v>0</v>
      </c>
      <c r="BC71" s="43">
        <v>0</v>
      </c>
      <c r="BD71" s="43">
        <v>0</v>
      </c>
      <c r="BE71" s="43">
        <v>0</v>
      </c>
      <c r="BF71" s="43">
        <v>56950</v>
      </c>
      <c r="BG71" s="43">
        <v>0</v>
      </c>
      <c r="BH71" s="43">
        <v>0</v>
      </c>
      <c r="BI71" s="43">
        <v>0</v>
      </c>
      <c r="BJ71" s="43">
        <v>0</v>
      </c>
      <c r="BK71" s="43">
        <v>0</v>
      </c>
      <c r="BL71" s="43">
        <v>0</v>
      </c>
      <c r="BM71" s="43">
        <v>0</v>
      </c>
      <c r="BN71" s="43" t="s">
        <v>711</v>
      </c>
      <c r="BO71" s="43">
        <v>1</v>
      </c>
      <c r="BP71" s="43">
        <v>0</v>
      </c>
      <c r="BQ71" s="43">
        <v>0</v>
      </c>
      <c r="BR71" s="43">
        <v>0</v>
      </c>
    </row>
    <row r="72" spans="1:70" s="50" customFormat="1" x14ac:dyDescent="0.15">
      <c r="A72" s="43">
        <v>1155</v>
      </c>
      <c r="B72" s="43" t="s">
        <v>152</v>
      </c>
      <c r="C72" s="43">
        <v>6209547</v>
      </c>
      <c r="D72" s="43">
        <v>3529166</v>
      </c>
      <c r="E72" s="43">
        <v>1818</v>
      </c>
      <c r="F72" s="43">
        <v>0</v>
      </c>
      <c r="G72" s="43">
        <v>2680020</v>
      </c>
      <c r="H72" s="43">
        <v>0</v>
      </c>
      <c r="I72" s="43">
        <v>0</v>
      </c>
      <c r="J72" s="43">
        <v>0</v>
      </c>
      <c r="K72" s="43">
        <v>0</v>
      </c>
      <c r="L72" s="43">
        <v>1457</v>
      </c>
      <c r="M72" s="43">
        <v>11</v>
      </c>
      <c r="N72" s="43">
        <v>4</v>
      </c>
      <c r="O72" s="43">
        <v>658</v>
      </c>
      <c r="P72" s="43">
        <v>662</v>
      </c>
      <c r="Q72" s="43">
        <v>8</v>
      </c>
      <c r="R72" s="43">
        <v>3</v>
      </c>
      <c r="S72" s="43">
        <v>682</v>
      </c>
      <c r="T72" s="43">
        <v>685</v>
      </c>
      <c r="U72" s="43">
        <v>9</v>
      </c>
      <c r="V72" s="43">
        <v>4</v>
      </c>
      <c r="W72" s="43">
        <v>660</v>
      </c>
      <c r="X72" s="43">
        <v>664</v>
      </c>
      <c r="Y72" s="43">
        <v>10</v>
      </c>
      <c r="Z72" s="43">
        <v>4</v>
      </c>
      <c r="AA72" s="43">
        <v>642</v>
      </c>
      <c r="AB72" s="43">
        <v>646</v>
      </c>
      <c r="AC72" s="43">
        <v>0</v>
      </c>
      <c r="AD72" s="43">
        <v>0</v>
      </c>
      <c r="AE72" s="43">
        <v>0</v>
      </c>
      <c r="AF72" s="43">
        <v>3401265</v>
      </c>
      <c r="AG72" s="43">
        <v>3401265</v>
      </c>
      <c r="AH72" s="43">
        <v>0</v>
      </c>
      <c r="AI72" s="43">
        <v>0</v>
      </c>
      <c r="AJ72" s="43">
        <v>0</v>
      </c>
      <c r="AK72" s="43">
        <v>0</v>
      </c>
      <c r="AL72" s="43">
        <v>0</v>
      </c>
      <c r="AM72" s="43">
        <v>0</v>
      </c>
      <c r="AN72" s="43">
        <v>514200</v>
      </c>
      <c r="AO72" s="43">
        <v>375114478</v>
      </c>
      <c r="AP72" s="43">
        <v>375628678</v>
      </c>
      <c r="AQ72" s="43" t="s">
        <v>716</v>
      </c>
      <c r="AR72" s="43">
        <v>2857754</v>
      </c>
      <c r="AS72" s="43">
        <v>0</v>
      </c>
      <c r="AT72" s="43">
        <v>681125</v>
      </c>
      <c r="AU72" s="43">
        <v>0</v>
      </c>
      <c r="AV72" s="43">
        <v>0</v>
      </c>
      <c r="AW72" s="43">
        <v>0</v>
      </c>
      <c r="AX72" s="43">
        <v>0</v>
      </c>
      <c r="AY72" s="43">
        <v>0</v>
      </c>
      <c r="AZ72" s="43">
        <v>46340</v>
      </c>
      <c r="BA72" s="43">
        <v>17251</v>
      </c>
      <c r="BB72" s="43">
        <v>0</v>
      </c>
      <c r="BC72" s="43">
        <v>0</v>
      </c>
      <c r="BD72" s="43">
        <v>0</v>
      </c>
      <c r="BE72" s="43">
        <v>0</v>
      </c>
      <c r="BF72" s="43">
        <v>0</v>
      </c>
      <c r="BG72" s="43">
        <v>0</v>
      </c>
      <c r="BH72" s="43">
        <v>0</v>
      </c>
      <c r="BI72" s="43">
        <v>0</v>
      </c>
      <c r="BJ72" s="43">
        <v>0</v>
      </c>
      <c r="BK72" s="43">
        <v>0</v>
      </c>
      <c r="BL72" s="43">
        <v>0</v>
      </c>
      <c r="BM72" s="43">
        <v>0</v>
      </c>
      <c r="BN72" s="43" t="s">
        <v>711</v>
      </c>
      <c r="BO72" s="43">
        <v>1</v>
      </c>
      <c r="BP72" s="43">
        <v>0</v>
      </c>
      <c r="BQ72" s="43">
        <v>0</v>
      </c>
      <c r="BR72" s="43">
        <v>0</v>
      </c>
    </row>
    <row r="73" spans="1:70" s="50" customFormat="1" x14ac:dyDescent="0.15">
      <c r="A73" s="43">
        <v>1162</v>
      </c>
      <c r="B73" s="43" t="s">
        <v>153</v>
      </c>
      <c r="C73" s="43">
        <v>8868800</v>
      </c>
      <c r="D73" s="43">
        <v>6591906</v>
      </c>
      <c r="E73" s="43">
        <v>2790</v>
      </c>
      <c r="F73" s="43">
        <v>0</v>
      </c>
      <c r="G73" s="43">
        <v>2435598</v>
      </c>
      <c r="H73" s="43">
        <v>0</v>
      </c>
      <c r="I73" s="43">
        <v>0</v>
      </c>
      <c r="J73" s="43">
        <v>0</v>
      </c>
      <c r="K73" s="43">
        <v>0</v>
      </c>
      <c r="L73" s="43">
        <v>161494</v>
      </c>
      <c r="M73" s="43">
        <v>18</v>
      </c>
      <c r="N73" s="43">
        <v>7</v>
      </c>
      <c r="O73" s="43">
        <v>957</v>
      </c>
      <c r="P73" s="43">
        <v>964</v>
      </c>
      <c r="Q73" s="43">
        <v>22</v>
      </c>
      <c r="R73" s="43">
        <v>9</v>
      </c>
      <c r="S73" s="43">
        <v>963</v>
      </c>
      <c r="T73" s="43">
        <v>972</v>
      </c>
      <c r="U73" s="43">
        <v>21</v>
      </c>
      <c r="V73" s="43">
        <v>8</v>
      </c>
      <c r="W73" s="43">
        <v>949</v>
      </c>
      <c r="X73" s="43">
        <v>957</v>
      </c>
      <c r="Y73" s="43">
        <v>21</v>
      </c>
      <c r="Z73" s="43">
        <v>8</v>
      </c>
      <c r="AA73" s="43">
        <v>944</v>
      </c>
      <c r="AB73" s="43">
        <v>952</v>
      </c>
      <c r="AC73" s="43">
        <v>0</v>
      </c>
      <c r="AD73" s="43">
        <v>0</v>
      </c>
      <c r="AE73" s="43">
        <v>0</v>
      </c>
      <c r="AF73" s="43">
        <v>6694302</v>
      </c>
      <c r="AG73" s="43">
        <v>6629656</v>
      </c>
      <c r="AH73" s="43">
        <v>64646</v>
      </c>
      <c r="AI73" s="43">
        <v>0</v>
      </c>
      <c r="AJ73" s="43">
        <v>18175</v>
      </c>
      <c r="AK73" s="43">
        <v>0</v>
      </c>
      <c r="AL73" s="43">
        <v>0</v>
      </c>
      <c r="AM73" s="43">
        <v>153217</v>
      </c>
      <c r="AN73" s="43">
        <v>283800</v>
      </c>
      <c r="AO73" s="43">
        <v>320538766</v>
      </c>
      <c r="AP73" s="43">
        <v>320822566</v>
      </c>
      <c r="AQ73" s="43" t="s">
        <v>716</v>
      </c>
      <c r="AR73" s="43">
        <v>2257062</v>
      </c>
      <c r="AS73" s="43">
        <v>153217</v>
      </c>
      <c r="AT73" s="43">
        <v>525000</v>
      </c>
      <c r="AU73" s="43">
        <v>0</v>
      </c>
      <c r="AV73" s="43">
        <v>0</v>
      </c>
      <c r="AW73" s="43">
        <v>25000</v>
      </c>
      <c r="AX73" s="43">
        <v>0</v>
      </c>
      <c r="AY73" s="43">
        <v>0</v>
      </c>
      <c r="AZ73" s="43">
        <v>36800</v>
      </c>
      <c r="BA73" s="43">
        <v>21010</v>
      </c>
      <c r="BB73" s="43">
        <v>0</v>
      </c>
      <c r="BC73" s="43">
        <v>0</v>
      </c>
      <c r="BD73" s="43">
        <v>0</v>
      </c>
      <c r="BE73" s="43">
        <v>0</v>
      </c>
      <c r="BF73" s="43">
        <v>0</v>
      </c>
      <c r="BG73" s="43">
        <v>0</v>
      </c>
      <c r="BH73" s="43">
        <v>0</v>
      </c>
      <c r="BI73" s="43">
        <v>0</v>
      </c>
      <c r="BJ73" s="43">
        <v>0</v>
      </c>
      <c r="BK73" s="43">
        <v>0</v>
      </c>
      <c r="BL73" s="43">
        <v>150000</v>
      </c>
      <c r="BM73" s="43">
        <v>150000</v>
      </c>
      <c r="BN73" s="43" t="s">
        <v>701</v>
      </c>
      <c r="BO73" s="43">
        <v>1</v>
      </c>
      <c r="BP73" s="43">
        <v>153217</v>
      </c>
      <c r="BQ73" s="43">
        <v>0</v>
      </c>
      <c r="BR73" s="43">
        <v>0</v>
      </c>
    </row>
    <row r="74" spans="1:70" s="50" customFormat="1" x14ac:dyDescent="0.15">
      <c r="A74" s="43">
        <v>1169</v>
      </c>
      <c r="B74" s="43" t="s">
        <v>154</v>
      </c>
      <c r="C74" s="43">
        <v>6525110</v>
      </c>
      <c r="D74" s="43">
        <v>2846718</v>
      </c>
      <c r="E74" s="43">
        <v>3436</v>
      </c>
      <c r="F74" s="43">
        <v>41562</v>
      </c>
      <c r="G74" s="43">
        <v>3803172</v>
      </c>
      <c r="H74" s="43">
        <v>194702</v>
      </c>
      <c r="I74" s="43">
        <v>0</v>
      </c>
      <c r="J74" s="43">
        <v>0</v>
      </c>
      <c r="K74" s="43">
        <v>0</v>
      </c>
      <c r="L74" s="43">
        <v>364480</v>
      </c>
      <c r="M74" s="43">
        <v>7</v>
      </c>
      <c r="N74" s="43">
        <v>3</v>
      </c>
      <c r="O74" s="43">
        <v>709</v>
      </c>
      <c r="P74" s="43">
        <v>712</v>
      </c>
      <c r="Q74" s="43">
        <v>12</v>
      </c>
      <c r="R74" s="43">
        <v>5</v>
      </c>
      <c r="S74" s="43">
        <v>714</v>
      </c>
      <c r="T74" s="43">
        <v>719</v>
      </c>
      <c r="U74" s="43">
        <v>14</v>
      </c>
      <c r="V74" s="43">
        <v>6</v>
      </c>
      <c r="W74" s="43">
        <v>682</v>
      </c>
      <c r="X74" s="43">
        <v>688</v>
      </c>
      <c r="Y74" s="43">
        <v>14</v>
      </c>
      <c r="Z74" s="43">
        <v>6</v>
      </c>
      <c r="AA74" s="43">
        <v>686</v>
      </c>
      <c r="AB74" s="43">
        <v>692</v>
      </c>
      <c r="AC74" s="43">
        <v>0</v>
      </c>
      <c r="AD74" s="43">
        <v>0</v>
      </c>
      <c r="AE74" s="43">
        <v>0</v>
      </c>
      <c r="AF74" s="43">
        <v>2746836</v>
      </c>
      <c r="AG74" s="43">
        <v>2746836</v>
      </c>
      <c r="AH74" s="43">
        <v>0</v>
      </c>
      <c r="AI74" s="43">
        <v>0</v>
      </c>
      <c r="AJ74" s="43">
        <v>95084</v>
      </c>
      <c r="AK74" s="43">
        <v>0</v>
      </c>
      <c r="AL74" s="43">
        <v>0</v>
      </c>
      <c r="AM74" s="43">
        <v>0</v>
      </c>
      <c r="AN74" s="43">
        <v>289100</v>
      </c>
      <c r="AO74" s="43">
        <v>454092526</v>
      </c>
      <c r="AP74" s="43">
        <v>454381626</v>
      </c>
      <c r="AQ74" s="43" t="s">
        <v>716</v>
      </c>
      <c r="AR74" s="43">
        <v>3746505</v>
      </c>
      <c r="AS74" s="43">
        <v>188805</v>
      </c>
      <c r="AT74" s="43">
        <v>375800</v>
      </c>
      <c r="AU74" s="43">
        <v>0</v>
      </c>
      <c r="AV74" s="43">
        <v>0</v>
      </c>
      <c r="AW74" s="43">
        <v>0</v>
      </c>
      <c r="AX74" s="43">
        <v>0</v>
      </c>
      <c r="AY74" s="43">
        <v>0</v>
      </c>
      <c r="AZ74" s="43">
        <v>55451</v>
      </c>
      <c r="BA74" s="43">
        <v>0</v>
      </c>
      <c r="BB74" s="43">
        <v>0</v>
      </c>
      <c r="BC74" s="43">
        <v>0</v>
      </c>
      <c r="BD74" s="43">
        <v>0</v>
      </c>
      <c r="BE74" s="43">
        <v>0</v>
      </c>
      <c r="BF74" s="43">
        <v>0</v>
      </c>
      <c r="BG74" s="43">
        <v>0</v>
      </c>
      <c r="BH74" s="43">
        <v>0</v>
      </c>
      <c r="BI74" s="43">
        <v>0</v>
      </c>
      <c r="BJ74" s="43">
        <v>0</v>
      </c>
      <c r="BK74" s="43">
        <v>0</v>
      </c>
      <c r="BL74" s="43">
        <v>0</v>
      </c>
      <c r="BM74" s="43">
        <v>0</v>
      </c>
      <c r="BN74" s="43" t="s">
        <v>711</v>
      </c>
      <c r="BO74" s="43">
        <v>1</v>
      </c>
      <c r="BP74" s="43">
        <v>0</v>
      </c>
      <c r="BQ74" s="43">
        <v>0</v>
      </c>
      <c r="BR74" s="43">
        <v>0</v>
      </c>
    </row>
    <row r="75" spans="1:70" s="50" customFormat="1" x14ac:dyDescent="0.15">
      <c r="A75" s="43">
        <v>1176</v>
      </c>
      <c r="B75" s="43" t="s">
        <v>155</v>
      </c>
      <c r="C75" s="43">
        <v>7681081</v>
      </c>
      <c r="D75" s="43">
        <v>5256772</v>
      </c>
      <c r="E75" s="43">
        <v>310</v>
      </c>
      <c r="F75" s="43">
        <v>0</v>
      </c>
      <c r="G75" s="43">
        <v>2442597</v>
      </c>
      <c r="H75" s="43">
        <v>179569</v>
      </c>
      <c r="I75" s="43">
        <v>0</v>
      </c>
      <c r="J75" s="43">
        <v>0</v>
      </c>
      <c r="K75" s="43">
        <v>0</v>
      </c>
      <c r="L75" s="43">
        <v>198167</v>
      </c>
      <c r="M75" s="43">
        <v>15</v>
      </c>
      <c r="N75" s="43">
        <v>6</v>
      </c>
      <c r="O75" s="43">
        <v>824</v>
      </c>
      <c r="P75" s="43">
        <v>830</v>
      </c>
      <c r="Q75" s="43">
        <v>16</v>
      </c>
      <c r="R75" s="43">
        <v>6</v>
      </c>
      <c r="S75" s="43">
        <v>832</v>
      </c>
      <c r="T75" s="43">
        <v>838</v>
      </c>
      <c r="U75" s="43">
        <v>14</v>
      </c>
      <c r="V75" s="43">
        <v>6</v>
      </c>
      <c r="W75" s="43">
        <v>803</v>
      </c>
      <c r="X75" s="43">
        <v>809</v>
      </c>
      <c r="Y75" s="43">
        <v>15</v>
      </c>
      <c r="Z75" s="43">
        <v>6</v>
      </c>
      <c r="AA75" s="43">
        <v>821</v>
      </c>
      <c r="AB75" s="43">
        <v>827</v>
      </c>
      <c r="AC75" s="43">
        <v>0</v>
      </c>
      <c r="AD75" s="43">
        <v>0</v>
      </c>
      <c r="AE75" s="43">
        <v>0</v>
      </c>
      <c r="AF75" s="43">
        <v>5110063</v>
      </c>
      <c r="AG75" s="43">
        <v>5110063</v>
      </c>
      <c r="AH75" s="43">
        <v>0</v>
      </c>
      <c r="AI75" s="43">
        <v>0</v>
      </c>
      <c r="AJ75" s="43">
        <v>0</v>
      </c>
      <c r="AK75" s="43">
        <v>0</v>
      </c>
      <c r="AL75" s="43">
        <v>0</v>
      </c>
      <c r="AM75" s="43">
        <v>179569</v>
      </c>
      <c r="AN75" s="43">
        <v>35100</v>
      </c>
      <c r="AO75" s="43">
        <v>318351315</v>
      </c>
      <c r="AP75" s="43">
        <v>318386415</v>
      </c>
      <c r="AQ75" s="43" t="s">
        <v>716</v>
      </c>
      <c r="AR75" s="43">
        <v>2569128</v>
      </c>
      <c r="AS75" s="43">
        <v>190454</v>
      </c>
      <c r="AT75" s="43">
        <v>0</v>
      </c>
      <c r="AU75" s="43">
        <v>0</v>
      </c>
      <c r="AV75" s="43">
        <v>0</v>
      </c>
      <c r="AW75" s="43">
        <v>0</v>
      </c>
      <c r="AX75" s="43">
        <v>0</v>
      </c>
      <c r="AY75" s="43">
        <v>0</v>
      </c>
      <c r="AZ75" s="43">
        <v>9299</v>
      </c>
      <c r="BA75" s="43">
        <v>0</v>
      </c>
      <c r="BB75" s="43">
        <v>0</v>
      </c>
      <c r="BC75" s="43">
        <v>0</v>
      </c>
      <c r="BD75" s="43">
        <v>0</v>
      </c>
      <c r="BE75" s="43">
        <v>0</v>
      </c>
      <c r="BF75" s="43">
        <v>0</v>
      </c>
      <c r="BG75" s="43">
        <v>179658</v>
      </c>
      <c r="BH75" s="43">
        <v>0</v>
      </c>
      <c r="BI75" s="43">
        <v>79569</v>
      </c>
      <c r="BJ75" s="43">
        <v>100000</v>
      </c>
      <c r="BK75" s="43">
        <v>89</v>
      </c>
      <c r="BL75" s="43">
        <v>179569</v>
      </c>
      <c r="BM75" s="43">
        <v>0</v>
      </c>
      <c r="BN75" s="43" t="s">
        <v>702</v>
      </c>
      <c r="BO75" s="43">
        <v>2</v>
      </c>
      <c r="BP75" s="43">
        <v>179569</v>
      </c>
      <c r="BQ75" s="43">
        <v>0</v>
      </c>
      <c r="BR75" s="43">
        <v>0</v>
      </c>
    </row>
    <row r="76" spans="1:70" s="50" customFormat="1" x14ac:dyDescent="0.15">
      <c r="A76" s="43">
        <v>1183</v>
      </c>
      <c r="B76" s="43" t="s">
        <v>156</v>
      </c>
      <c r="C76" s="43">
        <v>11745901</v>
      </c>
      <c r="D76" s="43">
        <v>6306072</v>
      </c>
      <c r="E76" s="43">
        <v>16396</v>
      </c>
      <c r="F76" s="43">
        <v>0</v>
      </c>
      <c r="G76" s="43">
        <v>5693038</v>
      </c>
      <c r="H76" s="43">
        <v>1074752</v>
      </c>
      <c r="I76" s="43">
        <v>0</v>
      </c>
      <c r="J76" s="43">
        <v>0</v>
      </c>
      <c r="K76" s="43">
        <v>0</v>
      </c>
      <c r="L76" s="43">
        <v>1344357</v>
      </c>
      <c r="M76" s="43">
        <v>44</v>
      </c>
      <c r="N76" s="43">
        <v>18</v>
      </c>
      <c r="O76" s="43">
        <v>1119</v>
      </c>
      <c r="P76" s="43">
        <v>1137</v>
      </c>
      <c r="Q76" s="43">
        <v>51</v>
      </c>
      <c r="R76" s="43">
        <v>20</v>
      </c>
      <c r="S76" s="43">
        <v>1174</v>
      </c>
      <c r="T76" s="43">
        <v>1194</v>
      </c>
      <c r="U76" s="43">
        <v>55</v>
      </c>
      <c r="V76" s="43">
        <v>22</v>
      </c>
      <c r="W76" s="43">
        <v>1170</v>
      </c>
      <c r="X76" s="43">
        <v>1192</v>
      </c>
      <c r="Y76" s="43">
        <v>42</v>
      </c>
      <c r="Z76" s="43">
        <v>17</v>
      </c>
      <c r="AA76" s="43">
        <v>1202</v>
      </c>
      <c r="AB76" s="43">
        <v>1219</v>
      </c>
      <c r="AC76" s="43">
        <v>0</v>
      </c>
      <c r="AD76" s="43">
        <v>0</v>
      </c>
      <c r="AE76" s="43">
        <v>0</v>
      </c>
      <c r="AF76" s="43">
        <v>6327247</v>
      </c>
      <c r="AG76" s="43">
        <v>6327247</v>
      </c>
      <c r="AH76" s="43">
        <v>0</v>
      </c>
      <c r="AI76" s="43">
        <v>0</v>
      </c>
      <c r="AJ76" s="43">
        <v>52012</v>
      </c>
      <c r="AK76" s="43">
        <v>0</v>
      </c>
      <c r="AL76" s="43">
        <v>0</v>
      </c>
      <c r="AM76" s="43">
        <v>896445</v>
      </c>
      <c r="AN76" s="43">
        <v>1842500</v>
      </c>
      <c r="AO76" s="43">
        <v>653904328</v>
      </c>
      <c r="AP76" s="43">
        <v>655746828</v>
      </c>
      <c r="AQ76" s="43" t="s">
        <v>716</v>
      </c>
      <c r="AR76" s="43">
        <v>5600746</v>
      </c>
      <c r="AS76" s="43">
        <v>1073541</v>
      </c>
      <c r="AT76" s="43">
        <v>85781</v>
      </c>
      <c r="AU76" s="43">
        <v>0</v>
      </c>
      <c r="AV76" s="43">
        <v>0</v>
      </c>
      <c r="AW76" s="43">
        <v>120000</v>
      </c>
      <c r="AX76" s="43">
        <v>0</v>
      </c>
      <c r="AY76" s="43">
        <v>0</v>
      </c>
      <c r="AZ76" s="43">
        <v>0</v>
      </c>
      <c r="BA76" s="43">
        <v>16402</v>
      </c>
      <c r="BB76" s="43">
        <v>0</v>
      </c>
      <c r="BC76" s="43">
        <v>0</v>
      </c>
      <c r="BD76" s="43">
        <v>0</v>
      </c>
      <c r="BE76" s="43">
        <v>0</v>
      </c>
      <c r="BF76" s="43">
        <v>0</v>
      </c>
      <c r="BG76" s="43">
        <v>450000</v>
      </c>
      <c r="BH76" s="43">
        <v>450000</v>
      </c>
      <c r="BI76" s="43">
        <v>0</v>
      </c>
      <c r="BJ76" s="43">
        <v>0</v>
      </c>
      <c r="BK76" s="43">
        <v>0</v>
      </c>
      <c r="BL76" s="43">
        <v>1344357</v>
      </c>
      <c r="BM76" s="43">
        <v>450000</v>
      </c>
      <c r="BN76" s="43" t="s">
        <v>702</v>
      </c>
      <c r="BO76" s="43">
        <v>2</v>
      </c>
      <c r="BP76" s="43">
        <v>896445</v>
      </c>
      <c r="BQ76" s="43">
        <v>0</v>
      </c>
      <c r="BR76" s="43">
        <v>0</v>
      </c>
    </row>
    <row r="77" spans="1:70" s="50" customFormat="1" x14ac:dyDescent="0.15">
      <c r="A77" s="43">
        <v>1204</v>
      </c>
      <c r="B77" s="43" t="s">
        <v>157</v>
      </c>
      <c r="C77" s="43">
        <v>3951568</v>
      </c>
      <c r="D77" s="43">
        <v>2829849</v>
      </c>
      <c r="E77" s="43">
        <v>3159</v>
      </c>
      <c r="F77" s="43">
        <v>25509</v>
      </c>
      <c r="G77" s="43">
        <v>1206892</v>
      </c>
      <c r="H77" s="43">
        <v>0</v>
      </c>
      <c r="I77" s="43">
        <v>0</v>
      </c>
      <c r="J77" s="43">
        <v>0</v>
      </c>
      <c r="K77" s="43">
        <v>0</v>
      </c>
      <c r="L77" s="43">
        <v>113841</v>
      </c>
      <c r="M77" s="43">
        <v>6</v>
      </c>
      <c r="N77" s="43">
        <v>2</v>
      </c>
      <c r="O77" s="43">
        <v>431</v>
      </c>
      <c r="P77" s="43">
        <v>433</v>
      </c>
      <c r="Q77" s="43">
        <v>5</v>
      </c>
      <c r="R77" s="43">
        <v>2</v>
      </c>
      <c r="S77" s="43">
        <v>431</v>
      </c>
      <c r="T77" s="43">
        <v>433</v>
      </c>
      <c r="U77" s="43">
        <v>9</v>
      </c>
      <c r="V77" s="43">
        <v>4</v>
      </c>
      <c r="W77" s="43">
        <v>417</v>
      </c>
      <c r="X77" s="43">
        <v>421</v>
      </c>
      <c r="Y77" s="43">
        <v>9</v>
      </c>
      <c r="Z77" s="43">
        <v>4</v>
      </c>
      <c r="AA77" s="43">
        <v>423</v>
      </c>
      <c r="AB77" s="43">
        <v>427</v>
      </c>
      <c r="AC77" s="43">
        <v>0</v>
      </c>
      <c r="AD77" s="43">
        <v>0</v>
      </c>
      <c r="AE77" s="43">
        <v>0</v>
      </c>
      <c r="AF77" s="43">
        <v>2845021</v>
      </c>
      <c r="AG77" s="43">
        <v>2816569</v>
      </c>
      <c r="AH77" s="43">
        <v>28452</v>
      </c>
      <c r="AI77" s="43">
        <v>0</v>
      </c>
      <c r="AJ77" s="43">
        <v>25229</v>
      </c>
      <c r="AK77" s="43">
        <v>0</v>
      </c>
      <c r="AL77" s="43">
        <v>0</v>
      </c>
      <c r="AM77" s="43">
        <v>0</v>
      </c>
      <c r="AN77" s="43">
        <v>346500</v>
      </c>
      <c r="AO77" s="43">
        <v>169224865</v>
      </c>
      <c r="AP77" s="43">
        <v>169571365</v>
      </c>
      <c r="AQ77" s="43" t="s">
        <v>716</v>
      </c>
      <c r="AR77" s="43">
        <v>1183943</v>
      </c>
      <c r="AS77" s="43">
        <v>0</v>
      </c>
      <c r="AT77" s="43">
        <v>329600</v>
      </c>
      <c r="AU77" s="43">
        <v>0</v>
      </c>
      <c r="AV77" s="43">
        <v>0</v>
      </c>
      <c r="AW77" s="43">
        <v>0</v>
      </c>
      <c r="AX77" s="43">
        <v>0</v>
      </c>
      <c r="AY77" s="43">
        <v>0</v>
      </c>
      <c r="AZ77" s="43">
        <v>18424</v>
      </c>
      <c r="BA77" s="43">
        <v>0</v>
      </c>
      <c r="BB77" s="43">
        <v>0</v>
      </c>
      <c r="BC77" s="43">
        <v>0</v>
      </c>
      <c r="BD77" s="43">
        <v>0</v>
      </c>
      <c r="BE77" s="43">
        <v>0</v>
      </c>
      <c r="BF77" s="43">
        <v>36844</v>
      </c>
      <c r="BG77" s="43">
        <v>0</v>
      </c>
      <c r="BH77" s="43">
        <v>0</v>
      </c>
      <c r="BI77" s="43">
        <v>0</v>
      </c>
      <c r="BJ77" s="43">
        <v>0</v>
      </c>
      <c r="BK77" s="43">
        <v>0</v>
      </c>
      <c r="BL77" s="43">
        <v>0</v>
      </c>
      <c r="BM77" s="43">
        <v>0</v>
      </c>
      <c r="BN77" s="43" t="s">
        <v>711</v>
      </c>
      <c r="BO77" s="43">
        <v>1</v>
      </c>
      <c r="BP77" s="43">
        <v>0</v>
      </c>
      <c r="BQ77" s="43">
        <v>0</v>
      </c>
      <c r="BR77" s="43">
        <v>0</v>
      </c>
    </row>
    <row r="78" spans="1:70" s="50" customFormat="1" x14ac:dyDescent="0.15">
      <c r="A78" s="43">
        <v>1218</v>
      </c>
      <c r="B78" s="43" t="s">
        <v>158</v>
      </c>
      <c r="C78" s="43">
        <v>9355008</v>
      </c>
      <c r="D78" s="43">
        <v>2465543</v>
      </c>
      <c r="E78" s="43">
        <v>3837</v>
      </c>
      <c r="F78" s="43">
        <v>0</v>
      </c>
      <c r="G78" s="43">
        <v>6902849</v>
      </c>
      <c r="H78" s="43">
        <v>111912</v>
      </c>
      <c r="I78" s="43">
        <v>80000</v>
      </c>
      <c r="J78" s="43">
        <v>0</v>
      </c>
      <c r="K78" s="43">
        <v>0</v>
      </c>
      <c r="L78" s="43">
        <v>209132.52000000002</v>
      </c>
      <c r="M78" s="43">
        <v>22</v>
      </c>
      <c r="N78" s="43">
        <v>9</v>
      </c>
      <c r="O78" s="43">
        <v>930</v>
      </c>
      <c r="P78" s="43">
        <v>939</v>
      </c>
      <c r="Q78" s="43">
        <v>22</v>
      </c>
      <c r="R78" s="43">
        <v>9</v>
      </c>
      <c r="S78" s="43">
        <v>910</v>
      </c>
      <c r="T78" s="43">
        <v>919</v>
      </c>
      <c r="U78" s="43">
        <v>21</v>
      </c>
      <c r="V78" s="43">
        <v>8</v>
      </c>
      <c r="W78" s="43">
        <v>905</v>
      </c>
      <c r="X78" s="43">
        <v>913</v>
      </c>
      <c r="Y78" s="43">
        <v>19</v>
      </c>
      <c r="Z78" s="43">
        <v>8</v>
      </c>
      <c r="AA78" s="43">
        <v>903</v>
      </c>
      <c r="AB78" s="43">
        <v>911</v>
      </c>
      <c r="AC78" s="43">
        <v>0</v>
      </c>
      <c r="AD78" s="43">
        <v>0</v>
      </c>
      <c r="AE78" s="43">
        <v>0</v>
      </c>
      <c r="AF78" s="43">
        <v>2096842</v>
      </c>
      <c r="AG78" s="43">
        <v>2096842</v>
      </c>
      <c r="AH78" s="43">
        <v>0</v>
      </c>
      <c r="AI78" s="43">
        <v>0</v>
      </c>
      <c r="AJ78" s="43">
        <v>0</v>
      </c>
      <c r="AK78" s="43">
        <v>0</v>
      </c>
      <c r="AL78" s="43">
        <v>0</v>
      </c>
      <c r="AM78" s="43">
        <v>97284</v>
      </c>
      <c r="AN78" s="43">
        <v>397000</v>
      </c>
      <c r="AO78" s="43">
        <v>723697635</v>
      </c>
      <c r="AP78" s="43">
        <v>724094635</v>
      </c>
      <c r="AQ78" s="43" t="s">
        <v>716</v>
      </c>
      <c r="AR78" s="43">
        <v>7332106</v>
      </c>
      <c r="AS78" s="43">
        <v>110381</v>
      </c>
      <c r="AT78" s="43">
        <v>0</v>
      </c>
      <c r="AU78" s="43">
        <v>0</v>
      </c>
      <c r="AV78" s="43">
        <v>0</v>
      </c>
      <c r="AW78" s="43">
        <v>0</v>
      </c>
      <c r="AX78" s="43">
        <v>0</v>
      </c>
      <c r="AY78" s="43">
        <v>0</v>
      </c>
      <c r="AZ78" s="43">
        <v>101242</v>
      </c>
      <c r="BA78" s="43">
        <v>0</v>
      </c>
      <c r="BB78" s="43">
        <v>0</v>
      </c>
      <c r="BC78" s="43">
        <v>0</v>
      </c>
      <c r="BD78" s="43">
        <v>0</v>
      </c>
      <c r="BE78" s="43">
        <v>0</v>
      </c>
      <c r="BF78" s="43">
        <v>0</v>
      </c>
      <c r="BG78" s="43">
        <v>111764</v>
      </c>
      <c r="BH78" s="43">
        <v>962317</v>
      </c>
      <c r="BI78" s="43">
        <v>111764</v>
      </c>
      <c r="BJ78" s="43">
        <v>0</v>
      </c>
      <c r="BK78" s="43">
        <v>0</v>
      </c>
      <c r="BL78" s="43">
        <v>111912</v>
      </c>
      <c r="BM78" s="43">
        <v>0</v>
      </c>
      <c r="BN78" s="43" t="s">
        <v>702</v>
      </c>
      <c r="BO78" s="43">
        <v>2</v>
      </c>
      <c r="BP78" s="43">
        <v>111147</v>
      </c>
      <c r="BQ78" s="43">
        <v>0</v>
      </c>
      <c r="BR78" s="43">
        <v>13863</v>
      </c>
    </row>
    <row r="79" spans="1:70" s="50" customFormat="1" x14ac:dyDescent="0.15">
      <c r="A79" s="43">
        <v>1232</v>
      </c>
      <c r="B79" s="43" t="s">
        <v>159</v>
      </c>
      <c r="C79" s="43">
        <v>6727595</v>
      </c>
      <c r="D79" s="43">
        <v>450742</v>
      </c>
      <c r="E79" s="43">
        <v>2606</v>
      </c>
      <c r="F79" s="43">
        <v>43196</v>
      </c>
      <c r="G79" s="43">
        <v>6237319</v>
      </c>
      <c r="H79" s="43">
        <v>0</v>
      </c>
      <c r="I79" s="43">
        <v>0</v>
      </c>
      <c r="J79" s="43">
        <v>0</v>
      </c>
      <c r="K79" s="43">
        <v>0</v>
      </c>
      <c r="L79" s="43">
        <v>6268</v>
      </c>
      <c r="M79" s="43">
        <v>13</v>
      </c>
      <c r="N79" s="43">
        <v>5</v>
      </c>
      <c r="O79" s="43">
        <v>725</v>
      </c>
      <c r="P79" s="43">
        <v>730</v>
      </c>
      <c r="Q79" s="43">
        <v>13</v>
      </c>
      <c r="R79" s="43">
        <v>5</v>
      </c>
      <c r="S79" s="43">
        <v>710</v>
      </c>
      <c r="T79" s="43">
        <v>715</v>
      </c>
      <c r="U79" s="43">
        <v>11</v>
      </c>
      <c r="V79" s="43">
        <v>4</v>
      </c>
      <c r="W79" s="43">
        <v>719</v>
      </c>
      <c r="X79" s="43">
        <v>723</v>
      </c>
      <c r="Y79" s="43">
        <v>1</v>
      </c>
      <c r="Z79" s="43">
        <v>0</v>
      </c>
      <c r="AA79" s="43">
        <v>724</v>
      </c>
      <c r="AB79" s="43">
        <v>724</v>
      </c>
      <c r="AC79" s="43">
        <v>0</v>
      </c>
      <c r="AD79" s="43">
        <v>0</v>
      </c>
      <c r="AE79" s="43">
        <v>0</v>
      </c>
      <c r="AF79" s="43">
        <v>431083</v>
      </c>
      <c r="AG79" s="43">
        <v>382847</v>
      </c>
      <c r="AH79" s="43">
        <v>48236</v>
      </c>
      <c r="AI79" s="43">
        <v>0</v>
      </c>
      <c r="AJ79" s="43">
        <v>0</v>
      </c>
      <c r="AK79" s="43">
        <v>0</v>
      </c>
      <c r="AL79" s="43">
        <v>0</v>
      </c>
      <c r="AM79" s="43">
        <v>0</v>
      </c>
      <c r="AN79" s="43">
        <v>154700</v>
      </c>
      <c r="AO79" s="43">
        <v>848588808</v>
      </c>
      <c r="AP79" s="43">
        <v>848743508</v>
      </c>
      <c r="AQ79" s="43" t="s">
        <v>716</v>
      </c>
      <c r="AR79" s="43">
        <v>6323133</v>
      </c>
      <c r="AS79" s="43">
        <v>0</v>
      </c>
      <c r="AT79" s="43">
        <v>750600</v>
      </c>
      <c r="AU79" s="43">
        <v>0</v>
      </c>
      <c r="AV79" s="43">
        <v>0</v>
      </c>
      <c r="AW79" s="43">
        <v>25000</v>
      </c>
      <c r="AX79" s="43">
        <v>0</v>
      </c>
      <c r="AY79" s="43">
        <v>0</v>
      </c>
      <c r="AZ79" s="43">
        <v>18611</v>
      </c>
      <c r="BA79" s="43">
        <v>0</v>
      </c>
      <c r="BB79" s="43">
        <v>0</v>
      </c>
      <c r="BC79" s="43">
        <v>0</v>
      </c>
      <c r="BD79" s="43">
        <v>0</v>
      </c>
      <c r="BE79" s="43">
        <v>0</v>
      </c>
      <c r="BF79" s="43">
        <v>0</v>
      </c>
      <c r="BG79" s="43">
        <v>0</v>
      </c>
      <c r="BH79" s="43">
        <v>0</v>
      </c>
      <c r="BI79" s="43">
        <v>0</v>
      </c>
      <c r="BJ79" s="43">
        <v>0</v>
      </c>
      <c r="BK79" s="43">
        <v>0</v>
      </c>
      <c r="BL79" s="43">
        <v>0</v>
      </c>
      <c r="BM79" s="43">
        <v>0</v>
      </c>
      <c r="BN79" s="43" t="s">
        <v>711</v>
      </c>
      <c r="BO79" s="43">
        <v>1</v>
      </c>
      <c r="BP79" s="43">
        <v>0</v>
      </c>
      <c r="BQ79" s="43">
        <v>0</v>
      </c>
      <c r="BR79" s="43">
        <v>0</v>
      </c>
    </row>
    <row r="80" spans="1:70" s="50" customFormat="1" x14ac:dyDescent="0.15">
      <c r="A80" s="43">
        <v>1246</v>
      </c>
      <c r="B80" s="43" t="s">
        <v>160</v>
      </c>
      <c r="C80" s="43">
        <v>6533018</v>
      </c>
      <c r="D80" s="43">
        <v>3751591</v>
      </c>
      <c r="E80" s="43">
        <v>10389</v>
      </c>
      <c r="F80" s="43">
        <v>0</v>
      </c>
      <c r="G80" s="43">
        <v>2771038</v>
      </c>
      <c r="H80" s="43">
        <v>0</v>
      </c>
      <c r="I80" s="43">
        <v>0</v>
      </c>
      <c r="J80" s="43">
        <v>0</v>
      </c>
      <c r="K80" s="43">
        <v>0</v>
      </c>
      <c r="L80" s="43">
        <v>0</v>
      </c>
      <c r="M80" s="43">
        <v>3</v>
      </c>
      <c r="N80" s="43">
        <v>1</v>
      </c>
      <c r="O80" s="43">
        <v>615</v>
      </c>
      <c r="P80" s="43">
        <v>616</v>
      </c>
      <c r="Q80" s="43">
        <v>2</v>
      </c>
      <c r="R80" s="43">
        <v>1</v>
      </c>
      <c r="S80" s="43">
        <v>632</v>
      </c>
      <c r="T80" s="43">
        <v>633</v>
      </c>
      <c r="U80" s="43">
        <v>1</v>
      </c>
      <c r="V80" s="43">
        <v>0</v>
      </c>
      <c r="W80" s="43">
        <v>666</v>
      </c>
      <c r="X80" s="43">
        <v>666</v>
      </c>
      <c r="Y80" s="43">
        <v>1</v>
      </c>
      <c r="Z80" s="43">
        <v>0</v>
      </c>
      <c r="AA80" s="43">
        <v>682</v>
      </c>
      <c r="AB80" s="43">
        <v>682</v>
      </c>
      <c r="AC80" s="43">
        <v>0</v>
      </c>
      <c r="AD80" s="43">
        <v>0</v>
      </c>
      <c r="AE80" s="43">
        <v>0</v>
      </c>
      <c r="AF80" s="43">
        <v>4049843</v>
      </c>
      <c r="AG80" s="43">
        <v>4049843</v>
      </c>
      <c r="AH80" s="43">
        <v>0</v>
      </c>
      <c r="AI80" s="43">
        <v>0</v>
      </c>
      <c r="AJ80" s="43">
        <v>0</v>
      </c>
      <c r="AK80" s="43">
        <v>0</v>
      </c>
      <c r="AL80" s="43">
        <v>0</v>
      </c>
      <c r="AM80" s="43">
        <v>0</v>
      </c>
      <c r="AN80" s="43">
        <v>907300</v>
      </c>
      <c r="AO80" s="43">
        <v>296984028</v>
      </c>
      <c r="AP80" s="43">
        <v>297891328</v>
      </c>
      <c r="AQ80" s="43" t="s">
        <v>716</v>
      </c>
      <c r="AR80" s="43">
        <v>2712743</v>
      </c>
      <c r="AS80" s="43">
        <v>0</v>
      </c>
      <c r="AT80" s="43">
        <v>371863</v>
      </c>
      <c r="AU80" s="43">
        <v>0</v>
      </c>
      <c r="AV80" s="43">
        <v>0</v>
      </c>
      <c r="AW80" s="43">
        <v>69000</v>
      </c>
      <c r="AX80" s="43">
        <v>0</v>
      </c>
      <c r="AY80" s="43">
        <v>0</v>
      </c>
      <c r="AZ80" s="43">
        <v>0</v>
      </c>
      <c r="BA80" s="43">
        <v>3686</v>
      </c>
      <c r="BB80" s="43">
        <v>0</v>
      </c>
      <c r="BC80" s="43">
        <v>0</v>
      </c>
      <c r="BD80" s="43">
        <v>0</v>
      </c>
      <c r="BE80" s="43">
        <v>0</v>
      </c>
      <c r="BF80" s="43">
        <v>0</v>
      </c>
      <c r="BG80" s="43">
        <v>0</v>
      </c>
      <c r="BH80" s="43">
        <v>0</v>
      </c>
      <c r="BI80" s="43">
        <v>0</v>
      </c>
      <c r="BJ80" s="43">
        <v>0</v>
      </c>
      <c r="BK80" s="43">
        <v>0</v>
      </c>
      <c r="BL80" s="43">
        <v>0</v>
      </c>
      <c r="BM80" s="43">
        <v>0</v>
      </c>
      <c r="BN80" s="43" t="s">
        <v>711</v>
      </c>
      <c r="BO80" s="43">
        <v>1</v>
      </c>
      <c r="BP80" s="43">
        <v>0</v>
      </c>
      <c r="BQ80" s="43">
        <v>0</v>
      </c>
      <c r="BR80" s="43">
        <v>0</v>
      </c>
    </row>
    <row r="81" spans="1:70" s="50" customFormat="1" x14ac:dyDescent="0.15">
      <c r="A81" s="43">
        <v>1253</v>
      </c>
      <c r="B81" s="43" t="s">
        <v>161</v>
      </c>
      <c r="C81" s="43">
        <v>26659534</v>
      </c>
      <c r="D81" s="43">
        <v>16820464</v>
      </c>
      <c r="E81" s="43">
        <v>50464</v>
      </c>
      <c r="F81" s="43">
        <v>151829</v>
      </c>
      <c r="G81" s="43">
        <v>8955496</v>
      </c>
      <c r="H81" s="43">
        <v>848000</v>
      </c>
      <c r="I81" s="43">
        <v>0</v>
      </c>
      <c r="J81" s="43">
        <v>0</v>
      </c>
      <c r="K81" s="43">
        <v>0</v>
      </c>
      <c r="L81" s="43">
        <v>166719</v>
      </c>
      <c r="M81" s="43">
        <v>40</v>
      </c>
      <c r="N81" s="43">
        <v>16</v>
      </c>
      <c r="O81" s="43">
        <v>2567</v>
      </c>
      <c r="P81" s="43">
        <v>2583</v>
      </c>
      <c r="Q81" s="43">
        <v>43</v>
      </c>
      <c r="R81" s="43">
        <v>17</v>
      </c>
      <c r="S81" s="43">
        <v>2560</v>
      </c>
      <c r="T81" s="43">
        <v>2577</v>
      </c>
      <c r="U81" s="43">
        <v>33</v>
      </c>
      <c r="V81" s="43">
        <v>13</v>
      </c>
      <c r="W81" s="43">
        <v>2529</v>
      </c>
      <c r="X81" s="43">
        <v>2542</v>
      </c>
      <c r="Y81" s="43">
        <v>36</v>
      </c>
      <c r="Z81" s="43">
        <v>14</v>
      </c>
      <c r="AA81" s="43">
        <v>2503</v>
      </c>
      <c r="AB81" s="43">
        <v>2517</v>
      </c>
      <c r="AC81" s="43">
        <v>0</v>
      </c>
      <c r="AD81" s="43">
        <v>0</v>
      </c>
      <c r="AE81" s="43">
        <v>0</v>
      </c>
      <c r="AF81" s="43">
        <v>16871678</v>
      </c>
      <c r="AG81" s="43">
        <v>16871678</v>
      </c>
      <c r="AH81" s="43">
        <v>0</v>
      </c>
      <c r="AI81" s="43">
        <v>0</v>
      </c>
      <c r="AJ81" s="43">
        <v>0</v>
      </c>
      <c r="AK81" s="43">
        <v>0</v>
      </c>
      <c r="AL81" s="43">
        <v>0</v>
      </c>
      <c r="AM81" s="43">
        <v>0</v>
      </c>
      <c r="AN81" s="43">
        <v>3157000</v>
      </c>
      <c r="AO81" s="43">
        <v>915612500</v>
      </c>
      <c r="AP81" s="43">
        <v>918769500</v>
      </c>
      <c r="AQ81" s="43" t="s">
        <v>716</v>
      </c>
      <c r="AR81" s="43">
        <v>9186969</v>
      </c>
      <c r="AS81" s="43">
        <v>878410</v>
      </c>
      <c r="AT81" s="43">
        <v>1242680</v>
      </c>
      <c r="AU81" s="43">
        <v>0</v>
      </c>
      <c r="AV81" s="43">
        <v>0</v>
      </c>
      <c r="AW81" s="43">
        <v>329272</v>
      </c>
      <c r="AX81" s="43">
        <v>0</v>
      </c>
      <c r="AY81" s="43">
        <v>0</v>
      </c>
      <c r="AZ81" s="43">
        <v>228487</v>
      </c>
      <c r="BA81" s="43">
        <v>0</v>
      </c>
      <c r="BB81" s="43">
        <v>0</v>
      </c>
      <c r="BC81" s="43">
        <v>16469.349999999999</v>
      </c>
      <c r="BD81" s="43">
        <v>0</v>
      </c>
      <c r="BE81" s="43">
        <v>0</v>
      </c>
      <c r="BF81" s="43">
        <v>41542</v>
      </c>
      <c r="BG81" s="43">
        <v>0</v>
      </c>
      <c r="BH81" s="43">
        <v>0</v>
      </c>
      <c r="BI81" s="43">
        <v>0</v>
      </c>
      <c r="BJ81" s="43">
        <v>0</v>
      </c>
      <c r="BK81" s="43">
        <v>0</v>
      </c>
      <c r="BL81" s="43">
        <v>0</v>
      </c>
      <c r="BM81" s="43">
        <v>0</v>
      </c>
      <c r="BN81" s="43" t="s">
        <v>711</v>
      </c>
      <c r="BO81" s="43">
        <v>1</v>
      </c>
      <c r="BP81" s="43">
        <v>0</v>
      </c>
      <c r="BQ81" s="43">
        <v>0</v>
      </c>
      <c r="BR81" s="43">
        <v>0</v>
      </c>
    </row>
    <row r="82" spans="1:70" s="50" customFormat="1" x14ac:dyDescent="0.15">
      <c r="A82" s="43">
        <v>1260</v>
      </c>
      <c r="B82" s="43" t="s">
        <v>162</v>
      </c>
      <c r="C82" s="43">
        <v>8726255</v>
      </c>
      <c r="D82" s="43">
        <v>3106485</v>
      </c>
      <c r="E82" s="43">
        <v>4515</v>
      </c>
      <c r="F82" s="43">
        <v>55980</v>
      </c>
      <c r="G82" s="43">
        <v>5849520</v>
      </c>
      <c r="H82" s="43">
        <v>0</v>
      </c>
      <c r="I82" s="43">
        <v>0</v>
      </c>
      <c r="J82" s="43">
        <v>4515</v>
      </c>
      <c r="K82" s="43">
        <v>0</v>
      </c>
      <c r="L82" s="43">
        <v>285730</v>
      </c>
      <c r="M82" s="43">
        <v>41</v>
      </c>
      <c r="N82" s="43">
        <v>16</v>
      </c>
      <c r="O82" s="43">
        <v>918</v>
      </c>
      <c r="P82" s="43">
        <v>934</v>
      </c>
      <c r="Q82" s="43">
        <v>46</v>
      </c>
      <c r="R82" s="43">
        <v>18</v>
      </c>
      <c r="S82" s="43">
        <v>903</v>
      </c>
      <c r="T82" s="43">
        <v>921</v>
      </c>
      <c r="U82" s="43">
        <v>55</v>
      </c>
      <c r="V82" s="43">
        <v>22</v>
      </c>
      <c r="W82" s="43">
        <v>902</v>
      </c>
      <c r="X82" s="43">
        <v>924</v>
      </c>
      <c r="Y82" s="43">
        <v>50</v>
      </c>
      <c r="Z82" s="43">
        <v>20</v>
      </c>
      <c r="AA82" s="43">
        <v>901</v>
      </c>
      <c r="AB82" s="43">
        <v>921</v>
      </c>
      <c r="AC82" s="43">
        <v>0</v>
      </c>
      <c r="AD82" s="43">
        <v>0</v>
      </c>
      <c r="AE82" s="43">
        <v>0</v>
      </c>
      <c r="AF82" s="43">
        <v>3680524</v>
      </c>
      <c r="AG82" s="43">
        <v>3617731</v>
      </c>
      <c r="AH82" s="43">
        <v>62793</v>
      </c>
      <c r="AI82" s="43">
        <v>0</v>
      </c>
      <c r="AJ82" s="43">
        <v>2253</v>
      </c>
      <c r="AK82" s="43">
        <v>0</v>
      </c>
      <c r="AL82" s="43">
        <v>0</v>
      </c>
      <c r="AM82" s="43">
        <v>0</v>
      </c>
      <c r="AN82" s="43">
        <v>461600</v>
      </c>
      <c r="AO82" s="43">
        <v>635145651</v>
      </c>
      <c r="AP82" s="43">
        <v>635607251</v>
      </c>
      <c r="AQ82" s="43" t="s">
        <v>716</v>
      </c>
      <c r="AR82" s="43">
        <v>5090573</v>
      </c>
      <c r="AS82" s="43">
        <v>0</v>
      </c>
      <c r="AT82" s="43">
        <v>908000</v>
      </c>
      <c r="AU82" s="43">
        <v>0</v>
      </c>
      <c r="AV82" s="43">
        <v>0</v>
      </c>
      <c r="AW82" s="43">
        <v>250000</v>
      </c>
      <c r="AX82" s="43">
        <v>0</v>
      </c>
      <c r="AY82" s="43">
        <v>0</v>
      </c>
      <c r="AZ82" s="43">
        <v>37696</v>
      </c>
      <c r="BA82" s="43">
        <v>9436</v>
      </c>
      <c r="BB82" s="43">
        <v>0</v>
      </c>
      <c r="BC82" s="43">
        <v>0</v>
      </c>
      <c r="BD82" s="43">
        <v>0</v>
      </c>
      <c r="BE82" s="43">
        <v>0</v>
      </c>
      <c r="BF82" s="43">
        <v>0</v>
      </c>
      <c r="BG82" s="43">
        <v>0</v>
      </c>
      <c r="BH82" s="43">
        <v>0</v>
      </c>
      <c r="BI82" s="43">
        <v>0</v>
      </c>
      <c r="BJ82" s="43">
        <v>0</v>
      </c>
      <c r="BK82" s="43">
        <v>0</v>
      </c>
      <c r="BL82" s="43">
        <v>0</v>
      </c>
      <c r="BM82" s="43">
        <v>0</v>
      </c>
      <c r="BN82" s="43" t="s">
        <v>711</v>
      </c>
      <c r="BO82" s="43">
        <v>1</v>
      </c>
      <c r="BP82" s="43">
        <v>0</v>
      </c>
      <c r="BQ82" s="43">
        <v>0</v>
      </c>
      <c r="BR82" s="43">
        <v>0</v>
      </c>
    </row>
    <row r="83" spans="1:70" s="50" customFormat="1" x14ac:dyDescent="0.15">
      <c r="A83" s="43">
        <v>4970</v>
      </c>
      <c r="B83" s="43" t="s">
        <v>163</v>
      </c>
      <c r="C83" s="43">
        <v>59370867</v>
      </c>
      <c r="D83" s="43">
        <v>39062621</v>
      </c>
      <c r="E83" s="43">
        <v>129110</v>
      </c>
      <c r="F83" s="43">
        <v>0</v>
      </c>
      <c r="G83" s="43">
        <v>19076169</v>
      </c>
      <c r="H83" s="43">
        <v>1102967</v>
      </c>
      <c r="I83" s="43">
        <v>0</v>
      </c>
      <c r="J83" s="43">
        <v>0</v>
      </c>
      <c r="K83" s="43">
        <v>0</v>
      </c>
      <c r="L83" s="43">
        <v>0</v>
      </c>
      <c r="M83" s="43">
        <v>138</v>
      </c>
      <c r="N83" s="43">
        <v>55</v>
      </c>
      <c r="O83" s="43">
        <v>5650</v>
      </c>
      <c r="P83" s="43">
        <v>5705</v>
      </c>
      <c r="Q83" s="43">
        <v>144</v>
      </c>
      <c r="R83" s="43">
        <v>58</v>
      </c>
      <c r="S83" s="43">
        <v>5854</v>
      </c>
      <c r="T83" s="43">
        <v>5912</v>
      </c>
      <c r="U83" s="43">
        <v>127</v>
      </c>
      <c r="V83" s="43">
        <v>51</v>
      </c>
      <c r="W83" s="43">
        <v>5782</v>
      </c>
      <c r="X83" s="43">
        <v>5833</v>
      </c>
      <c r="Y83" s="43">
        <v>126</v>
      </c>
      <c r="Z83" s="43">
        <v>50</v>
      </c>
      <c r="AA83" s="43">
        <v>5745</v>
      </c>
      <c r="AB83" s="43">
        <v>5795</v>
      </c>
      <c r="AC83" s="43">
        <v>493976</v>
      </c>
      <c r="AD83" s="43">
        <v>0</v>
      </c>
      <c r="AE83" s="43">
        <v>0</v>
      </c>
      <c r="AF83" s="43">
        <v>39610043</v>
      </c>
      <c r="AG83" s="43">
        <v>39610043</v>
      </c>
      <c r="AH83" s="43">
        <v>0</v>
      </c>
      <c r="AI83" s="43">
        <v>0</v>
      </c>
      <c r="AJ83" s="43">
        <v>0</v>
      </c>
      <c r="AK83" s="43">
        <v>0</v>
      </c>
      <c r="AL83" s="43">
        <v>0</v>
      </c>
      <c r="AM83" s="43">
        <v>0</v>
      </c>
      <c r="AN83" s="43">
        <v>14331900</v>
      </c>
      <c r="AO83" s="43">
        <v>2208611736</v>
      </c>
      <c r="AP83" s="43">
        <v>2222943636</v>
      </c>
      <c r="AQ83" s="43" t="s">
        <v>716</v>
      </c>
      <c r="AR83" s="43">
        <v>19473298</v>
      </c>
      <c r="AS83" s="43">
        <v>1114224</v>
      </c>
      <c r="AT83" s="43">
        <v>3484094</v>
      </c>
      <c r="AU83" s="43">
        <v>0</v>
      </c>
      <c r="AV83" s="43">
        <v>0</v>
      </c>
      <c r="AW83" s="43">
        <v>150000</v>
      </c>
      <c r="AX83" s="43">
        <v>785</v>
      </c>
      <c r="AY83" s="43">
        <v>0</v>
      </c>
      <c r="AZ83" s="43">
        <v>0</v>
      </c>
      <c r="BA83" s="43">
        <v>0</v>
      </c>
      <c r="BB83" s="43">
        <v>0</v>
      </c>
      <c r="BC83" s="43">
        <v>0</v>
      </c>
      <c r="BD83" s="43">
        <v>0</v>
      </c>
      <c r="BE83" s="43">
        <v>0</v>
      </c>
      <c r="BF83" s="43">
        <v>183716</v>
      </c>
      <c r="BG83" s="43">
        <v>0</v>
      </c>
      <c r="BH83" s="43">
        <v>0</v>
      </c>
      <c r="BI83" s="43">
        <v>0</v>
      </c>
      <c r="BJ83" s="43">
        <v>0</v>
      </c>
      <c r="BK83" s="43">
        <v>0</v>
      </c>
      <c r="BL83" s="43">
        <v>0</v>
      </c>
      <c r="BM83" s="43">
        <v>0</v>
      </c>
      <c r="BN83" s="43" t="s">
        <v>711</v>
      </c>
      <c r="BO83" s="43">
        <v>1</v>
      </c>
      <c r="BP83" s="43">
        <v>0</v>
      </c>
      <c r="BQ83" s="43">
        <v>0</v>
      </c>
      <c r="BR83" s="43">
        <v>0</v>
      </c>
    </row>
    <row r="84" spans="1:70" s="50" customFormat="1" x14ac:dyDescent="0.15">
      <c r="A84" s="43">
        <v>1295</v>
      </c>
      <c r="B84" s="43" t="s">
        <v>164</v>
      </c>
      <c r="C84" s="43">
        <v>7075661</v>
      </c>
      <c r="D84" s="43">
        <v>5299515</v>
      </c>
      <c r="E84" s="43">
        <v>4064</v>
      </c>
      <c r="F84" s="43">
        <v>0</v>
      </c>
      <c r="G84" s="43">
        <v>2496779</v>
      </c>
      <c r="H84" s="43">
        <v>0</v>
      </c>
      <c r="I84" s="43">
        <v>0</v>
      </c>
      <c r="J84" s="43">
        <v>1</v>
      </c>
      <c r="K84" s="43">
        <v>0</v>
      </c>
      <c r="L84" s="43">
        <v>724696</v>
      </c>
      <c r="M84" s="43">
        <v>22</v>
      </c>
      <c r="N84" s="43">
        <v>9</v>
      </c>
      <c r="O84" s="43">
        <v>746</v>
      </c>
      <c r="P84" s="43">
        <v>755</v>
      </c>
      <c r="Q84" s="43">
        <v>27</v>
      </c>
      <c r="R84" s="43">
        <v>11</v>
      </c>
      <c r="S84" s="43">
        <v>762</v>
      </c>
      <c r="T84" s="43">
        <v>773</v>
      </c>
      <c r="U84" s="43">
        <v>21</v>
      </c>
      <c r="V84" s="43">
        <v>8</v>
      </c>
      <c r="W84" s="43">
        <v>759</v>
      </c>
      <c r="X84" s="43">
        <v>767</v>
      </c>
      <c r="Y84" s="43">
        <v>14</v>
      </c>
      <c r="Z84" s="43">
        <v>6</v>
      </c>
      <c r="AA84" s="43">
        <v>777</v>
      </c>
      <c r="AB84" s="43">
        <v>783</v>
      </c>
      <c r="AC84" s="43">
        <v>0</v>
      </c>
      <c r="AD84" s="43">
        <v>0</v>
      </c>
      <c r="AE84" s="43">
        <v>700000</v>
      </c>
      <c r="AF84" s="43">
        <v>5364568</v>
      </c>
      <c r="AG84" s="43">
        <v>5364568</v>
      </c>
      <c r="AH84" s="43">
        <v>0</v>
      </c>
      <c r="AI84" s="43">
        <v>0</v>
      </c>
      <c r="AJ84" s="43">
        <v>0</v>
      </c>
      <c r="AK84" s="43">
        <v>0</v>
      </c>
      <c r="AL84" s="43">
        <v>0</v>
      </c>
      <c r="AM84" s="43">
        <v>0</v>
      </c>
      <c r="AN84" s="43">
        <v>210600</v>
      </c>
      <c r="AO84" s="43">
        <v>297388691</v>
      </c>
      <c r="AP84" s="43">
        <v>297599291</v>
      </c>
      <c r="AQ84" s="43" t="s">
        <v>716</v>
      </c>
      <c r="AR84" s="43">
        <v>2492225</v>
      </c>
      <c r="AS84" s="43">
        <v>0</v>
      </c>
      <c r="AT84" s="43">
        <v>463975</v>
      </c>
      <c r="AU84" s="43">
        <v>0</v>
      </c>
      <c r="AV84" s="43">
        <v>0</v>
      </c>
      <c r="AW84" s="43">
        <v>25000</v>
      </c>
      <c r="AX84" s="43">
        <v>0</v>
      </c>
      <c r="AY84" s="43">
        <v>0</v>
      </c>
      <c r="AZ84" s="43">
        <v>0</v>
      </c>
      <c r="BA84" s="43">
        <v>0</v>
      </c>
      <c r="BB84" s="43">
        <v>0</v>
      </c>
      <c r="BC84" s="43">
        <v>0</v>
      </c>
      <c r="BD84" s="43">
        <v>0</v>
      </c>
      <c r="BE84" s="43">
        <v>0</v>
      </c>
      <c r="BF84" s="43">
        <v>0</v>
      </c>
      <c r="BG84" s="43">
        <v>0</v>
      </c>
      <c r="BH84" s="43">
        <v>0</v>
      </c>
      <c r="BI84" s="43">
        <v>0</v>
      </c>
      <c r="BJ84" s="43">
        <v>0</v>
      </c>
      <c r="BK84" s="43">
        <v>0</v>
      </c>
      <c r="BL84" s="43">
        <v>0</v>
      </c>
      <c r="BM84" s="43">
        <v>0</v>
      </c>
      <c r="BN84" s="43" t="s">
        <v>711</v>
      </c>
      <c r="BO84" s="43">
        <v>1</v>
      </c>
      <c r="BP84" s="43">
        <v>0</v>
      </c>
      <c r="BQ84" s="43">
        <v>0</v>
      </c>
      <c r="BR84" s="43">
        <v>0</v>
      </c>
    </row>
    <row r="85" spans="1:70" s="50" customFormat="1" x14ac:dyDescent="0.15">
      <c r="A85" s="43">
        <v>1309</v>
      </c>
      <c r="B85" s="43" t="s">
        <v>165</v>
      </c>
      <c r="C85" s="43">
        <v>8005090</v>
      </c>
      <c r="D85" s="43">
        <v>4736136</v>
      </c>
      <c r="E85" s="43">
        <v>3945</v>
      </c>
      <c r="F85" s="43">
        <v>0</v>
      </c>
      <c r="G85" s="43">
        <v>3762900</v>
      </c>
      <c r="H85" s="43">
        <v>0</v>
      </c>
      <c r="I85" s="43">
        <v>0</v>
      </c>
      <c r="J85" s="43">
        <v>0</v>
      </c>
      <c r="K85" s="43">
        <v>0</v>
      </c>
      <c r="L85" s="43">
        <v>497891</v>
      </c>
      <c r="M85" s="43">
        <v>41</v>
      </c>
      <c r="N85" s="43">
        <v>16</v>
      </c>
      <c r="O85" s="43">
        <v>776</v>
      </c>
      <c r="P85" s="43">
        <v>792</v>
      </c>
      <c r="Q85" s="43">
        <v>46</v>
      </c>
      <c r="R85" s="43">
        <v>18</v>
      </c>
      <c r="S85" s="43">
        <v>760</v>
      </c>
      <c r="T85" s="43">
        <v>778</v>
      </c>
      <c r="U85" s="43">
        <v>42</v>
      </c>
      <c r="V85" s="43">
        <v>17</v>
      </c>
      <c r="W85" s="43">
        <v>751</v>
      </c>
      <c r="X85" s="43">
        <v>768</v>
      </c>
      <c r="Y85" s="43">
        <v>40</v>
      </c>
      <c r="Z85" s="43">
        <v>16</v>
      </c>
      <c r="AA85" s="43">
        <v>773</v>
      </c>
      <c r="AB85" s="43">
        <v>789</v>
      </c>
      <c r="AC85" s="43">
        <v>0</v>
      </c>
      <c r="AD85" s="43">
        <v>0</v>
      </c>
      <c r="AE85" s="43">
        <v>400000</v>
      </c>
      <c r="AF85" s="43">
        <v>4696832</v>
      </c>
      <c r="AG85" s="43">
        <v>4696832</v>
      </c>
      <c r="AH85" s="43">
        <v>0</v>
      </c>
      <c r="AI85" s="43">
        <v>0</v>
      </c>
      <c r="AJ85" s="43">
        <v>0</v>
      </c>
      <c r="AK85" s="43">
        <v>0</v>
      </c>
      <c r="AL85" s="43">
        <v>0</v>
      </c>
      <c r="AM85" s="43">
        <v>0</v>
      </c>
      <c r="AN85" s="43">
        <v>403400</v>
      </c>
      <c r="AO85" s="43">
        <v>383319307</v>
      </c>
      <c r="AP85" s="43">
        <v>383722707</v>
      </c>
      <c r="AQ85" s="43" t="s">
        <v>716</v>
      </c>
      <c r="AR85" s="43">
        <v>3713492</v>
      </c>
      <c r="AS85" s="43">
        <v>0</v>
      </c>
      <c r="AT85" s="43">
        <v>1012181</v>
      </c>
      <c r="AU85" s="43">
        <v>0</v>
      </c>
      <c r="AV85" s="43">
        <v>0</v>
      </c>
      <c r="AW85" s="43">
        <v>65000</v>
      </c>
      <c r="AX85" s="43">
        <v>0</v>
      </c>
      <c r="AY85" s="43">
        <v>0</v>
      </c>
      <c r="AZ85" s="43">
        <v>10276</v>
      </c>
      <c r="BA85" s="43">
        <v>0</v>
      </c>
      <c r="BB85" s="43">
        <v>0</v>
      </c>
      <c r="BC85" s="43">
        <v>0</v>
      </c>
      <c r="BD85" s="43">
        <v>0</v>
      </c>
      <c r="BE85" s="43">
        <v>0</v>
      </c>
      <c r="BF85" s="43">
        <v>0</v>
      </c>
      <c r="BG85" s="43">
        <v>0</v>
      </c>
      <c r="BH85" s="43">
        <v>0</v>
      </c>
      <c r="BI85" s="43">
        <v>0</v>
      </c>
      <c r="BJ85" s="43">
        <v>0</v>
      </c>
      <c r="BK85" s="43">
        <v>0</v>
      </c>
      <c r="BL85" s="43">
        <v>0</v>
      </c>
      <c r="BM85" s="43">
        <v>0</v>
      </c>
      <c r="BN85" s="43" t="s">
        <v>711</v>
      </c>
      <c r="BO85" s="43">
        <v>1</v>
      </c>
      <c r="BP85" s="43">
        <v>0</v>
      </c>
      <c r="BQ85" s="43">
        <v>0</v>
      </c>
      <c r="BR85" s="43">
        <v>0</v>
      </c>
    </row>
    <row r="86" spans="1:70" s="50" customFormat="1" x14ac:dyDescent="0.15">
      <c r="A86" s="43">
        <v>1316</v>
      </c>
      <c r="B86" s="43" t="s">
        <v>166</v>
      </c>
      <c r="C86" s="43">
        <v>34738562</v>
      </c>
      <c r="D86" s="43">
        <v>15961936</v>
      </c>
      <c r="E86" s="43">
        <v>637216</v>
      </c>
      <c r="F86" s="43">
        <v>0</v>
      </c>
      <c r="G86" s="43">
        <v>16954054</v>
      </c>
      <c r="H86" s="43">
        <v>0</v>
      </c>
      <c r="I86" s="43">
        <v>1185356</v>
      </c>
      <c r="J86" s="43">
        <v>0</v>
      </c>
      <c r="K86" s="43">
        <v>0</v>
      </c>
      <c r="L86" s="43">
        <v>0</v>
      </c>
      <c r="M86" s="43">
        <v>21</v>
      </c>
      <c r="N86" s="43">
        <v>8</v>
      </c>
      <c r="O86" s="43">
        <v>3390</v>
      </c>
      <c r="P86" s="43">
        <v>3398</v>
      </c>
      <c r="Q86" s="43">
        <v>12</v>
      </c>
      <c r="R86" s="43">
        <v>5</v>
      </c>
      <c r="S86" s="43">
        <v>3395</v>
      </c>
      <c r="T86" s="43">
        <v>3400</v>
      </c>
      <c r="U86" s="43">
        <v>12</v>
      </c>
      <c r="V86" s="43">
        <v>5</v>
      </c>
      <c r="W86" s="43">
        <v>3480</v>
      </c>
      <c r="X86" s="43">
        <v>3485</v>
      </c>
      <c r="Y86" s="43">
        <v>14</v>
      </c>
      <c r="Z86" s="43">
        <v>6</v>
      </c>
      <c r="AA86" s="43">
        <v>3502</v>
      </c>
      <c r="AB86" s="43">
        <v>3508</v>
      </c>
      <c r="AC86" s="43">
        <v>0</v>
      </c>
      <c r="AD86" s="43">
        <v>0</v>
      </c>
      <c r="AE86" s="43">
        <v>0</v>
      </c>
      <c r="AF86" s="43">
        <v>16270881</v>
      </c>
      <c r="AG86" s="43">
        <v>16270881</v>
      </c>
      <c r="AH86" s="43">
        <v>0</v>
      </c>
      <c r="AI86" s="43">
        <v>0</v>
      </c>
      <c r="AJ86" s="43">
        <v>0</v>
      </c>
      <c r="AK86" s="43">
        <v>0</v>
      </c>
      <c r="AL86" s="43">
        <v>0</v>
      </c>
      <c r="AM86" s="43">
        <v>0</v>
      </c>
      <c r="AN86" s="43">
        <v>55794300</v>
      </c>
      <c r="AO86" s="43">
        <v>2023597273</v>
      </c>
      <c r="AP86" s="43">
        <v>2079391573</v>
      </c>
      <c r="AQ86" s="43" t="s">
        <v>716</v>
      </c>
      <c r="AR86" s="43">
        <v>17746082</v>
      </c>
      <c r="AS86" s="43">
        <v>0</v>
      </c>
      <c r="AT86" s="43">
        <v>4331500</v>
      </c>
      <c r="AU86" s="43">
        <v>500000</v>
      </c>
      <c r="AV86" s="43">
        <v>0</v>
      </c>
      <c r="AW86" s="43">
        <v>37000</v>
      </c>
      <c r="AX86" s="43">
        <v>0</v>
      </c>
      <c r="AY86" s="43">
        <v>0</v>
      </c>
      <c r="AZ86" s="43">
        <v>0</v>
      </c>
      <c r="BA86" s="43">
        <v>16770</v>
      </c>
      <c r="BB86" s="43">
        <v>0</v>
      </c>
      <c r="BC86" s="43">
        <v>20339.580000000002</v>
      </c>
      <c r="BD86" s="43">
        <v>0</v>
      </c>
      <c r="BE86" s="43">
        <v>0</v>
      </c>
      <c r="BF86" s="43">
        <v>0</v>
      </c>
      <c r="BG86" s="43">
        <v>0</v>
      </c>
      <c r="BH86" s="43">
        <v>0</v>
      </c>
      <c r="BI86" s="43">
        <v>0</v>
      </c>
      <c r="BJ86" s="43">
        <v>0</v>
      </c>
      <c r="BK86" s="43">
        <v>0</v>
      </c>
      <c r="BL86" s="43">
        <v>0</v>
      </c>
      <c r="BM86" s="43">
        <v>0</v>
      </c>
      <c r="BN86" s="43" t="s">
        <v>711</v>
      </c>
      <c r="BO86" s="43">
        <v>1</v>
      </c>
      <c r="BP86" s="43">
        <v>0</v>
      </c>
      <c r="BQ86" s="43">
        <v>0</v>
      </c>
      <c r="BR86" s="43">
        <v>0</v>
      </c>
    </row>
    <row r="87" spans="1:70" s="50" customFormat="1" x14ac:dyDescent="0.15">
      <c r="A87" s="43">
        <v>1380</v>
      </c>
      <c r="B87" s="43" t="s">
        <v>167</v>
      </c>
      <c r="C87" s="43">
        <v>25495264</v>
      </c>
      <c r="D87" s="43">
        <v>11977911</v>
      </c>
      <c r="E87" s="43">
        <v>43865</v>
      </c>
      <c r="F87" s="43">
        <v>158601</v>
      </c>
      <c r="G87" s="43">
        <v>13620347</v>
      </c>
      <c r="H87" s="43">
        <v>0</v>
      </c>
      <c r="I87" s="43">
        <v>0</v>
      </c>
      <c r="J87" s="43">
        <v>0</v>
      </c>
      <c r="K87" s="43">
        <v>0</v>
      </c>
      <c r="L87" s="43">
        <v>305460</v>
      </c>
      <c r="M87" s="43">
        <v>66</v>
      </c>
      <c r="N87" s="43">
        <v>26</v>
      </c>
      <c r="O87" s="43">
        <v>2665</v>
      </c>
      <c r="P87" s="43">
        <v>2691</v>
      </c>
      <c r="Q87" s="43">
        <v>51</v>
      </c>
      <c r="R87" s="43">
        <v>20</v>
      </c>
      <c r="S87" s="43">
        <v>2733</v>
      </c>
      <c r="T87" s="43">
        <v>2753</v>
      </c>
      <c r="U87" s="43">
        <v>31</v>
      </c>
      <c r="V87" s="43">
        <v>12</v>
      </c>
      <c r="W87" s="43">
        <v>2718</v>
      </c>
      <c r="X87" s="43">
        <v>2730</v>
      </c>
      <c r="Y87" s="43">
        <v>42</v>
      </c>
      <c r="Z87" s="43">
        <v>17</v>
      </c>
      <c r="AA87" s="43">
        <v>2675</v>
      </c>
      <c r="AB87" s="43">
        <v>2692</v>
      </c>
      <c r="AC87" s="43">
        <v>0</v>
      </c>
      <c r="AD87" s="43">
        <v>0</v>
      </c>
      <c r="AE87" s="43">
        <v>1250000</v>
      </c>
      <c r="AF87" s="43">
        <v>12577103</v>
      </c>
      <c r="AG87" s="43">
        <v>12395871</v>
      </c>
      <c r="AH87" s="43">
        <v>181232</v>
      </c>
      <c r="AI87" s="43">
        <v>0</v>
      </c>
      <c r="AJ87" s="43">
        <v>57011</v>
      </c>
      <c r="AK87" s="43">
        <v>0</v>
      </c>
      <c r="AL87" s="43">
        <v>0</v>
      </c>
      <c r="AM87" s="43">
        <v>0</v>
      </c>
      <c r="AN87" s="43">
        <v>4794100</v>
      </c>
      <c r="AO87" s="43">
        <v>1613829733</v>
      </c>
      <c r="AP87" s="43">
        <v>1618623833</v>
      </c>
      <c r="AQ87" s="43" t="s">
        <v>716</v>
      </c>
      <c r="AR87" s="43">
        <v>14102044</v>
      </c>
      <c r="AS87" s="43">
        <v>116780</v>
      </c>
      <c r="AT87" s="43">
        <v>1352309</v>
      </c>
      <c r="AU87" s="43">
        <v>0</v>
      </c>
      <c r="AV87" s="43">
        <v>0</v>
      </c>
      <c r="AW87" s="43">
        <v>0</v>
      </c>
      <c r="AX87" s="43">
        <v>0</v>
      </c>
      <c r="AY87" s="43">
        <v>0</v>
      </c>
      <c r="AZ87" s="43">
        <v>0</v>
      </c>
      <c r="BA87" s="43">
        <v>19866</v>
      </c>
      <c r="BB87" s="43">
        <v>0</v>
      </c>
      <c r="BC87" s="43">
        <v>1329.51</v>
      </c>
      <c r="BD87" s="43">
        <v>0</v>
      </c>
      <c r="BE87" s="43">
        <v>0</v>
      </c>
      <c r="BF87" s="43">
        <v>0</v>
      </c>
      <c r="BG87" s="43">
        <v>0</v>
      </c>
      <c r="BH87" s="43">
        <v>0</v>
      </c>
      <c r="BI87" s="43">
        <v>0</v>
      </c>
      <c r="BJ87" s="43">
        <v>0</v>
      </c>
      <c r="BK87" s="43">
        <v>0</v>
      </c>
      <c r="BL87" s="43">
        <v>0</v>
      </c>
      <c r="BM87" s="43">
        <v>0</v>
      </c>
      <c r="BN87" s="43" t="s">
        <v>711</v>
      </c>
      <c r="BO87" s="43">
        <v>1</v>
      </c>
      <c r="BP87" s="43">
        <v>0</v>
      </c>
      <c r="BQ87" s="43">
        <v>0</v>
      </c>
      <c r="BR87" s="43">
        <v>0</v>
      </c>
    </row>
    <row r="88" spans="1:70" s="50" customFormat="1" x14ac:dyDescent="0.15">
      <c r="A88" s="43">
        <v>1407</v>
      </c>
      <c r="B88" s="43" t="s">
        <v>168</v>
      </c>
      <c r="C88" s="43">
        <v>12854175</v>
      </c>
      <c r="D88" s="43">
        <v>8137083</v>
      </c>
      <c r="E88" s="43">
        <v>8795</v>
      </c>
      <c r="F88" s="43">
        <v>0</v>
      </c>
      <c r="G88" s="43">
        <v>5398488</v>
      </c>
      <c r="H88" s="43">
        <v>109809</v>
      </c>
      <c r="I88" s="43">
        <v>0</v>
      </c>
      <c r="J88" s="43">
        <v>0</v>
      </c>
      <c r="K88" s="43">
        <v>0</v>
      </c>
      <c r="L88" s="43">
        <v>800000</v>
      </c>
      <c r="M88" s="43">
        <v>51</v>
      </c>
      <c r="N88" s="43">
        <v>20</v>
      </c>
      <c r="O88" s="43">
        <v>1377</v>
      </c>
      <c r="P88" s="43">
        <v>1397</v>
      </c>
      <c r="Q88" s="43">
        <v>54</v>
      </c>
      <c r="R88" s="43">
        <v>22</v>
      </c>
      <c r="S88" s="43">
        <v>1380</v>
      </c>
      <c r="T88" s="43">
        <v>1402</v>
      </c>
      <c r="U88" s="43">
        <v>52</v>
      </c>
      <c r="V88" s="43">
        <v>21</v>
      </c>
      <c r="W88" s="43">
        <v>1384</v>
      </c>
      <c r="X88" s="43">
        <v>1405</v>
      </c>
      <c r="Y88" s="43">
        <v>56</v>
      </c>
      <c r="Z88" s="43">
        <v>22</v>
      </c>
      <c r="AA88" s="43">
        <v>1376</v>
      </c>
      <c r="AB88" s="43">
        <v>1398</v>
      </c>
      <c r="AC88" s="43">
        <v>0</v>
      </c>
      <c r="AD88" s="43">
        <v>0</v>
      </c>
      <c r="AE88" s="43">
        <v>900000</v>
      </c>
      <c r="AF88" s="43">
        <v>8338571</v>
      </c>
      <c r="AG88" s="43">
        <v>8338571</v>
      </c>
      <c r="AH88" s="43">
        <v>0</v>
      </c>
      <c r="AI88" s="43">
        <v>0</v>
      </c>
      <c r="AJ88" s="43">
        <v>0</v>
      </c>
      <c r="AK88" s="43">
        <v>0</v>
      </c>
      <c r="AL88" s="43">
        <v>0</v>
      </c>
      <c r="AM88" s="43">
        <v>0</v>
      </c>
      <c r="AN88" s="43">
        <v>953100</v>
      </c>
      <c r="AO88" s="43">
        <v>657899741</v>
      </c>
      <c r="AP88" s="43">
        <v>658852841</v>
      </c>
      <c r="AQ88" s="43" t="s">
        <v>716</v>
      </c>
      <c r="AR88" s="43">
        <v>5355676</v>
      </c>
      <c r="AS88" s="43">
        <v>113299</v>
      </c>
      <c r="AT88" s="43">
        <v>780675</v>
      </c>
      <c r="AU88" s="43">
        <v>0</v>
      </c>
      <c r="AV88" s="43">
        <v>0</v>
      </c>
      <c r="AW88" s="43">
        <v>86182</v>
      </c>
      <c r="AX88" s="43">
        <v>0</v>
      </c>
      <c r="AY88" s="43">
        <v>0</v>
      </c>
      <c r="AZ88" s="43">
        <v>0</v>
      </c>
      <c r="BA88" s="43">
        <v>2912</v>
      </c>
      <c r="BB88" s="43">
        <v>0</v>
      </c>
      <c r="BC88" s="43">
        <v>0</v>
      </c>
      <c r="BD88" s="43">
        <v>0</v>
      </c>
      <c r="BE88" s="43">
        <v>0</v>
      </c>
      <c r="BF88" s="43">
        <v>50463</v>
      </c>
      <c r="BG88" s="43">
        <v>0</v>
      </c>
      <c r="BH88" s="43">
        <v>0</v>
      </c>
      <c r="BI88" s="43">
        <v>0</v>
      </c>
      <c r="BJ88" s="43">
        <v>0</v>
      </c>
      <c r="BK88" s="43">
        <v>0</v>
      </c>
      <c r="BL88" s="43">
        <v>0</v>
      </c>
      <c r="BM88" s="43">
        <v>0</v>
      </c>
      <c r="BN88" s="43" t="s">
        <v>711</v>
      </c>
      <c r="BO88" s="43">
        <v>1</v>
      </c>
      <c r="BP88" s="43">
        <v>0</v>
      </c>
      <c r="BQ88" s="43">
        <v>0</v>
      </c>
      <c r="BR88" s="43">
        <v>0</v>
      </c>
    </row>
    <row r="89" spans="1:70" s="50" customFormat="1" x14ac:dyDescent="0.15">
      <c r="A89" s="43">
        <v>1414</v>
      </c>
      <c r="B89" s="43" t="s">
        <v>169</v>
      </c>
      <c r="C89" s="43">
        <v>36228938</v>
      </c>
      <c r="D89" s="43">
        <v>21632913</v>
      </c>
      <c r="E89" s="43">
        <v>75419</v>
      </c>
      <c r="F89" s="43">
        <v>0</v>
      </c>
      <c r="G89" s="43">
        <v>14206587</v>
      </c>
      <c r="H89" s="43">
        <v>380989</v>
      </c>
      <c r="I89" s="43">
        <v>0</v>
      </c>
      <c r="J89" s="43">
        <v>9504</v>
      </c>
      <c r="K89" s="43">
        <v>0</v>
      </c>
      <c r="L89" s="43">
        <v>57466</v>
      </c>
      <c r="M89" s="43">
        <v>74</v>
      </c>
      <c r="N89" s="43">
        <v>30</v>
      </c>
      <c r="O89" s="43">
        <v>3709</v>
      </c>
      <c r="P89" s="43">
        <v>3739</v>
      </c>
      <c r="Q89" s="43">
        <v>72</v>
      </c>
      <c r="R89" s="43">
        <v>29</v>
      </c>
      <c r="S89" s="43">
        <v>3813</v>
      </c>
      <c r="T89" s="43">
        <v>3842</v>
      </c>
      <c r="U89" s="43">
        <v>51</v>
      </c>
      <c r="V89" s="43">
        <v>20</v>
      </c>
      <c r="W89" s="43">
        <v>3812</v>
      </c>
      <c r="X89" s="43">
        <v>3832</v>
      </c>
      <c r="Y89" s="43">
        <v>72</v>
      </c>
      <c r="Z89" s="43">
        <v>29</v>
      </c>
      <c r="AA89" s="43">
        <v>3844</v>
      </c>
      <c r="AB89" s="43">
        <v>3873</v>
      </c>
      <c r="AC89" s="43">
        <v>0</v>
      </c>
      <c r="AD89" s="43">
        <v>0</v>
      </c>
      <c r="AE89" s="43">
        <v>0</v>
      </c>
      <c r="AF89" s="43">
        <v>21082563</v>
      </c>
      <c r="AG89" s="43">
        <v>21082563</v>
      </c>
      <c r="AH89" s="43">
        <v>0</v>
      </c>
      <c r="AI89" s="43">
        <v>0</v>
      </c>
      <c r="AJ89" s="43">
        <v>114414</v>
      </c>
      <c r="AK89" s="43">
        <v>0</v>
      </c>
      <c r="AL89" s="43">
        <v>0</v>
      </c>
      <c r="AM89" s="43">
        <v>0</v>
      </c>
      <c r="AN89" s="43">
        <v>6586900</v>
      </c>
      <c r="AO89" s="43">
        <v>1964937406</v>
      </c>
      <c r="AP89" s="43">
        <v>1971524306</v>
      </c>
      <c r="AQ89" s="43" t="s">
        <v>716</v>
      </c>
      <c r="AR89" s="43">
        <v>15326595</v>
      </c>
      <c r="AS89" s="43">
        <v>381553</v>
      </c>
      <c r="AT89" s="43">
        <v>5519675</v>
      </c>
      <c r="AU89" s="43">
        <v>0</v>
      </c>
      <c r="AV89" s="43">
        <v>0</v>
      </c>
      <c r="AW89" s="43">
        <v>22460</v>
      </c>
      <c r="AX89" s="43">
        <v>1567</v>
      </c>
      <c r="AY89" s="43">
        <v>0</v>
      </c>
      <c r="AZ89" s="43">
        <v>0</v>
      </c>
      <c r="BA89" s="43">
        <v>32865</v>
      </c>
      <c r="BB89" s="43">
        <v>0</v>
      </c>
      <c r="BC89" s="43">
        <v>0</v>
      </c>
      <c r="BD89" s="43">
        <v>0</v>
      </c>
      <c r="BE89" s="43">
        <v>0</v>
      </c>
      <c r="BF89" s="43">
        <v>57143</v>
      </c>
      <c r="BG89" s="43">
        <v>0</v>
      </c>
      <c r="BH89" s="43">
        <v>0</v>
      </c>
      <c r="BI89" s="43">
        <v>0</v>
      </c>
      <c r="BJ89" s="43">
        <v>0</v>
      </c>
      <c r="BK89" s="43">
        <v>0</v>
      </c>
      <c r="BL89" s="43">
        <v>0</v>
      </c>
      <c r="BM89" s="43">
        <v>0</v>
      </c>
      <c r="BN89" s="43" t="s">
        <v>711</v>
      </c>
      <c r="BO89" s="43">
        <v>1</v>
      </c>
      <c r="BP89" s="43">
        <v>0</v>
      </c>
      <c r="BQ89" s="43">
        <v>0</v>
      </c>
      <c r="BR89" s="43">
        <v>0</v>
      </c>
    </row>
    <row r="90" spans="1:70" s="50" customFormat="1" x14ac:dyDescent="0.15">
      <c r="A90" s="43">
        <v>1421</v>
      </c>
      <c r="B90" s="43" t="s">
        <v>170</v>
      </c>
      <c r="C90" s="43">
        <v>6169092</v>
      </c>
      <c r="D90" s="43">
        <v>2826778</v>
      </c>
      <c r="E90" s="43">
        <v>2588</v>
      </c>
      <c r="F90" s="43">
        <v>0</v>
      </c>
      <c r="G90" s="43">
        <v>3305087</v>
      </c>
      <c r="H90" s="43">
        <v>34639</v>
      </c>
      <c r="I90" s="43">
        <v>0</v>
      </c>
      <c r="J90" s="43">
        <v>0</v>
      </c>
      <c r="K90" s="43">
        <v>0</v>
      </c>
      <c r="L90" s="43">
        <v>0</v>
      </c>
      <c r="M90" s="43">
        <v>19</v>
      </c>
      <c r="N90" s="43">
        <v>8</v>
      </c>
      <c r="O90" s="43">
        <v>594</v>
      </c>
      <c r="P90" s="43">
        <v>602</v>
      </c>
      <c r="Q90" s="43">
        <v>23</v>
      </c>
      <c r="R90" s="43">
        <v>9</v>
      </c>
      <c r="S90" s="43">
        <v>579</v>
      </c>
      <c r="T90" s="43">
        <v>588</v>
      </c>
      <c r="U90" s="43">
        <v>20</v>
      </c>
      <c r="V90" s="43">
        <v>8</v>
      </c>
      <c r="W90" s="43">
        <v>562</v>
      </c>
      <c r="X90" s="43">
        <v>570</v>
      </c>
      <c r="Y90" s="43">
        <v>22</v>
      </c>
      <c r="Z90" s="43">
        <v>9</v>
      </c>
      <c r="AA90" s="43">
        <v>545</v>
      </c>
      <c r="AB90" s="43">
        <v>554</v>
      </c>
      <c r="AC90" s="43">
        <v>10527</v>
      </c>
      <c r="AD90" s="43">
        <v>0</v>
      </c>
      <c r="AE90" s="43">
        <v>0</v>
      </c>
      <c r="AF90" s="43">
        <v>2620414</v>
      </c>
      <c r="AG90" s="43">
        <v>2620414</v>
      </c>
      <c r="AH90" s="43">
        <v>0</v>
      </c>
      <c r="AI90" s="43">
        <v>0</v>
      </c>
      <c r="AJ90" s="43">
        <v>0</v>
      </c>
      <c r="AK90" s="43">
        <v>0</v>
      </c>
      <c r="AL90" s="43">
        <v>0</v>
      </c>
      <c r="AM90" s="43">
        <v>0</v>
      </c>
      <c r="AN90" s="43">
        <v>200800</v>
      </c>
      <c r="AO90" s="43">
        <v>346353100</v>
      </c>
      <c r="AP90" s="43">
        <v>346553900</v>
      </c>
      <c r="AQ90" s="43" t="s">
        <v>716</v>
      </c>
      <c r="AR90" s="43">
        <v>3691354</v>
      </c>
      <c r="AS90" s="43">
        <v>100786</v>
      </c>
      <c r="AT90" s="43">
        <v>422870</v>
      </c>
      <c r="AU90" s="43">
        <v>0</v>
      </c>
      <c r="AV90" s="43">
        <v>0</v>
      </c>
      <c r="AW90" s="43">
        <v>16000</v>
      </c>
      <c r="AX90" s="43">
        <v>0</v>
      </c>
      <c r="AY90" s="43">
        <v>0</v>
      </c>
      <c r="AZ90" s="43">
        <v>168150</v>
      </c>
      <c r="BA90" s="43">
        <v>9509</v>
      </c>
      <c r="BB90" s="43">
        <v>0</v>
      </c>
      <c r="BC90" s="43">
        <v>0</v>
      </c>
      <c r="BD90" s="43">
        <v>0</v>
      </c>
      <c r="BE90" s="43">
        <v>0</v>
      </c>
      <c r="BF90" s="43">
        <v>52548</v>
      </c>
      <c r="BG90" s="43">
        <v>0</v>
      </c>
      <c r="BH90" s="43">
        <v>0</v>
      </c>
      <c r="BI90" s="43">
        <v>0</v>
      </c>
      <c r="BJ90" s="43">
        <v>0</v>
      </c>
      <c r="BK90" s="43">
        <v>0</v>
      </c>
      <c r="BL90" s="43">
        <v>0</v>
      </c>
      <c r="BM90" s="43">
        <v>0</v>
      </c>
      <c r="BN90" s="43" t="s">
        <v>711</v>
      </c>
      <c r="BO90" s="43">
        <v>1</v>
      </c>
      <c r="BP90" s="43">
        <v>0</v>
      </c>
      <c r="BQ90" s="43">
        <v>0</v>
      </c>
      <c r="BR90" s="43">
        <v>0</v>
      </c>
    </row>
    <row r="91" spans="1:70" s="50" customFormat="1" x14ac:dyDescent="0.15">
      <c r="A91" s="43">
        <v>2744</v>
      </c>
      <c r="B91" s="43" t="s">
        <v>171</v>
      </c>
      <c r="C91" s="43">
        <v>8505711</v>
      </c>
      <c r="D91" s="43">
        <v>5977352</v>
      </c>
      <c r="E91" s="43">
        <v>10533</v>
      </c>
      <c r="F91" s="43">
        <v>0</v>
      </c>
      <c r="G91" s="43">
        <v>2630101</v>
      </c>
      <c r="H91" s="43">
        <v>59164</v>
      </c>
      <c r="I91" s="43">
        <v>0</v>
      </c>
      <c r="J91" s="43">
        <v>10214</v>
      </c>
      <c r="K91" s="43">
        <v>0</v>
      </c>
      <c r="L91" s="43">
        <v>161225</v>
      </c>
      <c r="M91" s="43">
        <v>34</v>
      </c>
      <c r="N91" s="43">
        <v>14</v>
      </c>
      <c r="O91" s="43">
        <v>833</v>
      </c>
      <c r="P91" s="43">
        <v>847</v>
      </c>
      <c r="Q91" s="43">
        <v>37</v>
      </c>
      <c r="R91" s="43">
        <v>15</v>
      </c>
      <c r="S91" s="43">
        <v>811</v>
      </c>
      <c r="T91" s="43">
        <v>826</v>
      </c>
      <c r="U91" s="43">
        <v>37</v>
      </c>
      <c r="V91" s="43">
        <v>15</v>
      </c>
      <c r="W91" s="43">
        <v>811</v>
      </c>
      <c r="X91" s="43">
        <v>826</v>
      </c>
      <c r="Y91" s="43">
        <v>38</v>
      </c>
      <c r="Z91" s="43">
        <v>15</v>
      </c>
      <c r="AA91" s="43">
        <v>789</v>
      </c>
      <c r="AB91" s="43">
        <v>804</v>
      </c>
      <c r="AC91" s="43">
        <v>0</v>
      </c>
      <c r="AD91" s="43">
        <v>0</v>
      </c>
      <c r="AE91" s="43">
        <v>0</v>
      </c>
      <c r="AF91" s="43">
        <v>5924034</v>
      </c>
      <c r="AG91" s="43">
        <v>5924034</v>
      </c>
      <c r="AH91" s="43">
        <v>0</v>
      </c>
      <c r="AI91" s="43">
        <v>0</v>
      </c>
      <c r="AJ91" s="43">
        <v>35910</v>
      </c>
      <c r="AK91" s="43">
        <v>0</v>
      </c>
      <c r="AL91" s="43">
        <v>0</v>
      </c>
      <c r="AM91" s="43">
        <v>0</v>
      </c>
      <c r="AN91" s="43">
        <v>820700</v>
      </c>
      <c r="AO91" s="43">
        <v>322226460</v>
      </c>
      <c r="AP91" s="43">
        <v>323047160</v>
      </c>
      <c r="AQ91" s="43" t="s">
        <v>716</v>
      </c>
      <c r="AR91" s="43">
        <v>2740748</v>
      </c>
      <c r="AS91" s="43">
        <v>58691</v>
      </c>
      <c r="AT91" s="43">
        <v>1422400</v>
      </c>
      <c r="AU91" s="43">
        <v>0</v>
      </c>
      <c r="AV91" s="43">
        <v>0</v>
      </c>
      <c r="AW91" s="43">
        <v>0</v>
      </c>
      <c r="AX91" s="43">
        <v>0</v>
      </c>
      <c r="AY91" s="43">
        <v>0</v>
      </c>
      <c r="AZ91" s="43">
        <v>142951</v>
      </c>
      <c r="BA91" s="43">
        <v>39441</v>
      </c>
      <c r="BB91" s="43">
        <v>0</v>
      </c>
      <c r="BC91" s="43">
        <v>0</v>
      </c>
      <c r="BD91" s="43">
        <v>0</v>
      </c>
      <c r="BE91" s="43">
        <v>0</v>
      </c>
      <c r="BF91" s="43">
        <v>0</v>
      </c>
      <c r="BG91" s="43">
        <v>0</v>
      </c>
      <c r="BH91" s="43">
        <v>0</v>
      </c>
      <c r="BI91" s="43">
        <v>0</v>
      </c>
      <c r="BJ91" s="43">
        <v>0</v>
      </c>
      <c r="BK91" s="43">
        <v>0</v>
      </c>
      <c r="BL91" s="43">
        <v>0</v>
      </c>
      <c r="BM91" s="43">
        <v>0</v>
      </c>
      <c r="BN91" s="43" t="s">
        <v>711</v>
      </c>
      <c r="BO91" s="43">
        <v>1</v>
      </c>
      <c r="BP91" s="43">
        <v>0</v>
      </c>
      <c r="BQ91" s="43">
        <v>0</v>
      </c>
      <c r="BR91" s="43">
        <v>0</v>
      </c>
    </row>
    <row r="92" spans="1:70" s="50" customFormat="1" x14ac:dyDescent="0.15">
      <c r="A92" s="43">
        <v>1428</v>
      </c>
      <c r="B92" s="43" t="s">
        <v>172</v>
      </c>
      <c r="C92" s="43">
        <v>13603543</v>
      </c>
      <c r="D92" s="43">
        <v>6438050</v>
      </c>
      <c r="E92" s="43">
        <v>174056</v>
      </c>
      <c r="F92" s="43">
        <v>0</v>
      </c>
      <c r="G92" s="43">
        <v>6982387</v>
      </c>
      <c r="H92" s="43">
        <v>72936</v>
      </c>
      <c r="I92" s="43">
        <v>0</v>
      </c>
      <c r="J92" s="43">
        <v>0</v>
      </c>
      <c r="K92" s="43">
        <v>0</v>
      </c>
      <c r="L92" s="43">
        <v>63886</v>
      </c>
      <c r="M92" s="43">
        <v>21</v>
      </c>
      <c r="N92" s="43">
        <v>8</v>
      </c>
      <c r="O92" s="43">
        <v>1281</v>
      </c>
      <c r="P92" s="43">
        <v>1289</v>
      </c>
      <c r="Q92" s="43">
        <v>20</v>
      </c>
      <c r="R92" s="43">
        <v>8</v>
      </c>
      <c r="S92" s="43">
        <v>1275</v>
      </c>
      <c r="T92" s="43">
        <v>1283</v>
      </c>
      <c r="U92" s="43">
        <v>19</v>
      </c>
      <c r="V92" s="43">
        <v>8</v>
      </c>
      <c r="W92" s="43">
        <v>1271</v>
      </c>
      <c r="X92" s="43">
        <v>1279</v>
      </c>
      <c r="Y92" s="43">
        <v>19</v>
      </c>
      <c r="Z92" s="43">
        <v>8</v>
      </c>
      <c r="AA92" s="43">
        <v>1272</v>
      </c>
      <c r="AB92" s="43">
        <v>1280</v>
      </c>
      <c r="AC92" s="43">
        <v>0</v>
      </c>
      <c r="AD92" s="43">
        <v>0</v>
      </c>
      <c r="AE92" s="43">
        <v>0</v>
      </c>
      <c r="AF92" s="43">
        <v>6789569</v>
      </c>
      <c r="AG92" s="43">
        <v>6789569</v>
      </c>
      <c r="AH92" s="43">
        <v>0</v>
      </c>
      <c r="AI92" s="43">
        <v>0</v>
      </c>
      <c r="AJ92" s="43">
        <v>0</v>
      </c>
      <c r="AK92" s="43">
        <v>0</v>
      </c>
      <c r="AL92" s="43">
        <v>0</v>
      </c>
      <c r="AM92" s="43">
        <v>0</v>
      </c>
      <c r="AN92" s="43">
        <v>15511000</v>
      </c>
      <c r="AO92" s="43">
        <v>663796636</v>
      </c>
      <c r="AP92" s="43">
        <v>679307636</v>
      </c>
      <c r="AQ92" s="43" t="s">
        <v>716</v>
      </c>
      <c r="AR92" s="43">
        <v>6780750</v>
      </c>
      <c r="AS92" s="43">
        <v>72469</v>
      </c>
      <c r="AT92" s="43">
        <v>0</v>
      </c>
      <c r="AU92" s="43">
        <v>0</v>
      </c>
      <c r="AV92" s="43">
        <v>0</v>
      </c>
      <c r="AW92" s="43">
        <v>0</v>
      </c>
      <c r="AX92" s="43">
        <v>0</v>
      </c>
      <c r="AY92" s="43">
        <v>0</v>
      </c>
      <c r="AZ92" s="43">
        <v>31784</v>
      </c>
      <c r="BA92" s="43">
        <v>0</v>
      </c>
      <c r="BB92" s="43">
        <v>0</v>
      </c>
      <c r="BC92" s="43">
        <v>167601.39000000001</v>
      </c>
      <c r="BD92" s="43">
        <v>0</v>
      </c>
      <c r="BE92" s="43">
        <v>0</v>
      </c>
      <c r="BF92" s="43">
        <v>0</v>
      </c>
      <c r="BG92" s="43">
        <v>0</v>
      </c>
      <c r="BH92" s="43">
        <v>0</v>
      </c>
      <c r="BI92" s="43">
        <v>0</v>
      </c>
      <c r="BJ92" s="43">
        <v>0</v>
      </c>
      <c r="BK92" s="43">
        <v>0</v>
      </c>
      <c r="BL92" s="43">
        <v>0</v>
      </c>
      <c r="BM92" s="43">
        <v>0</v>
      </c>
      <c r="BN92" s="43" t="s">
        <v>711</v>
      </c>
      <c r="BO92" s="43">
        <v>1</v>
      </c>
      <c r="BP92" s="43">
        <v>0</v>
      </c>
      <c r="BQ92" s="43">
        <v>0</v>
      </c>
      <c r="BR92" s="43">
        <v>0</v>
      </c>
    </row>
    <row r="93" spans="1:70" s="50" customFormat="1" x14ac:dyDescent="0.15">
      <c r="A93" s="43">
        <v>1449</v>
      </c>
      <c r="B93" s="43" t="s">
        <v>173</v>
      </c>
      <c r="C93" s="43">
        <v>1280843</v>
      </c>
      <c r="D93" s="43">
        <v>763692</v>
      </c>
      <c r="E93" s="43">
        <v>183</v>
      </c>
      <c r="F93" s="43">
        <v>0</v>
      </c>
      <c r="G93" s="43">
        <v>614329</v>
      </c>
      <c r="H93" s="43">
        <v>0</v>
      </c>
      <c r="I93" s="43">
        <v>0</v>
      </c>
      <c r="J93" s="43">
        <v>0</v>
      </c>
      <c r="K93" s="43">
        <v>0</v>
      </c>
      <c r="L93" s="43">
        <v>97361</v>
      </c>
      <c r="M93" s="43">
        <v>4</v>
      </c>
      <c r="N93" s="43">
        <v>2</v>
      </c>
      <c r="O93" s="43">
        <v>122</v>
      </c>
      <c r="P93" s="43">
        <v>124</v>
      </c>
      <c r="Q93" s="43">
        <v>3</v>
      </c>
      <c r="R93" s="43">
        <v>1</v>
      </c>
      <c r="S93" s="43">
        <v>124</v>
      </c>
      <c r="T93" s="43">
        <v>125</v>
      </c>
      <c r="U93" s="43">
        <v>4</v>
      </c>
      <c r="V93" s="43">
        <v>2</v>
      </c>
      <c r="W93" s="43">
        <v>110</v>
      </c>
      <c r="X93" s="43">
        <v>112</v>
      </c>
      <c r="Y93" s="43">
        <v>4</v>
      </c>
      <c r="Z93" s="43">
        <v>2</v>
      </c>
      <c r="AA93" s="43">
        <v>112</v>
      </c>
      <c r="AB93" s="43">
        <v>114</v>
      </c>
      <c r="AC93" s="43">
        <v>0</v>
      </c>
      <c r="AD93" s="43">
        <v>0</v>
      </c>
      <c r="AE93" s="43">
        <v>0</v>
      </c>
      <c r="AF93" s="43">
        <v>649607</v>
      </c>
      <c r="AG93" s="43">
        <v>649607</v>
      </c>
      <c r="AH93" s="43">
        <v>0</v>
      </c>
      <c r="AI93" s="43">
        <v>0</v>
      </c>
      <c r="AJ93" s="43">
        <v>0</v>
      </c>
      <c r="AK93" s="43">
        <v>0</v>
      </c>
      <c r="AL93" s="43">
        <v>0</v>
      </c>
      <c r="AM93" s="43">
        <v>0</v>
      </c>
      <c r="AN93" s="43">
        <v>40200</v>
      </c>
      <c r="AO93" s="43">
        <v>85185199</v>
      </c>
      <c r="AP93" s="43">
        <v>85225399</v>
      </c>
      <c r="AQ93" s="43" t="s">
        <v>716</v>
      </c>
      <c r="AR93" s="43">
        <v>696103</v>
      </c>
      <c r="AS93" s="43">
        <v>0</v>
      </c>
      <c r="AT93" s="43">
        <v>0</v>
      </c>
      <c r="AU93" s="43">
        <v>0</v>
      </c>
      <c r="AV93" s="43">
        <v>0</v>
      </c>
      <c r="AW93" s="43">
        <v>0</v>
      </c>
      <c r="AX93" s="43">
        <v>0</v>
      </c>
      <c r="AY93" s="43">
        <v>0</v>
      </c>
      <c r="AZ93" s="43">
        <v>32021</v>
      </c>
      <c r="BA93" s="43">
        <v>33175</v>
      </c>
      <c r="BB93" s="43">
        <v>0</v>
      </c>
      <c r="BC93" s="43">
        <v>0</v>
      </c>
      <c r="BD93" s="43">
        <v>0</v>
      </c>
      <c r="BE93" s="43">
        <v>0</v>
      </c>
      <c r="BF93" s="43">
        <v>0</v>
      </c>
      <c r="BG93" s="43">
        <v>0</v>
      </c>
      <c r="BH93" s="43">
        <v>0</v>
      </c>
      <c r="BI93" s="43">
        <v>0</v>
      </c>
      <c r="BJ93" s="43">
        <v>0</v>
      </c>
      <c r="BK93" s="43">
        <v>0</v>
      </c>
      <c r="BL93" s="43">
        <v>0</v>
      </c>
      <c r="BM93" s="43">
        <v>0</v>
      </c>
      <c r="BN93" s="43" t="s">
        <v>711</v>
      </c>
      <c r="BO93" s="43">
        <v>1</v>
      </c>
      <c r="BP93" s="43">
        <v>0</v>
      </c>
      <c r="BQ93" s="43">
        <v>0</v>
      </c>
      <c r="BR93" s="43">
        <v>0</v>
      </c>
    </row>
    <row r="94" spans="1:70" s="50" customFormat="1" x14ac:dyDescent="0.15">
      <c r="A94" s="43">
        <v>1491</v>
      </c>
      <c r="B94" s="43" t="s">
        <v>174</v>
      </c>
      <c r="C94" s="43">
        <v>4051102</v>
      </c>
      <c r="D94" s="43">
        <v>33698</v>
      </c>
      <c r="E94" s="43">
        <v>709</v>
      </c>
      <c r="F94" s="43">
        <v>25334</v>
      </c>
      <c r="G94" s="43">
        <v>4491361</v>
      </c>
      <c r="H94" s="43">
        <v>0</v>
      </c>
      <c r="I94" s="43">
        <v>0</v>
      </c>
      <c r="J94" s="43">
        <v>0</v>
      </c>
      <c r="K94" s="43">
        <v>0</v>
      </c>
      <c r="L94" s="43">
        <v>500000</v>
      </c>
      <c r="M94" s="43">
        <v>0</v>
      </c>
      <c r="N94" s="43">
        <v>0</v>
      </c>
      <c r="O94" s="43">
        <v>433</v>
      </c>
      <c r="P94" s="43">
        <v>433</v>
      </c>
      <c r="Q94" s="43">
        <v>0</v>
      </c>
      <c r="R94" s="43">
        <v>0</v>
      </c>
      <c r="S94" s="43">
        <v>403</v>
      </c>
      <c r="T94" s="43">
        <v>403</v>
      </c>
      <c r="U94" s="43">
        <v>0</v>
      </c>
      <c r="V94" s="43">
        <v>0</v>
      </c>
      <c r="W94" s="43">
        <v>421</v>
      </c>
      <c r="X94" s="43">
        <v>421</v>
      </c>
      <c r="Y94" s="43">
        <v>0</v>
      </c>
      <c r="Z94" s="43">
        <v>0</v>
      </c>
      <c r="AA94" s="43">
        <v>405</v>
      </c>
      <c r="AB94" s="43">
        <v>405</v>
      </c>
      <c r="AC94" s="43">
        <v>0</v>
      </c>
      <c r="AD94" s="43">
        <v>0</v>
      </c>
      <c r="AE94" s="43">
        <v>500000</v>
      </c>
      <c r="AF94" s="43">
        <v>56214</v>
      </c>
      <c r="AG94" s="43">
        <v>28622</v>
      </c>
      <c r="AH94" s="43">
        <v>27592</v>
      </c>
      <c r="AI94" s="43">
        <v>0</v>
      </c>
      <c r="AJ94" s="43">
        <v>0</v>
      </c>
      <c r="AK94" s="43">
        <v>0</v>
      </c>
      <c r="AL94" s="43">
        <v>0</v>
      </c>
      <c r="AM94" s="43">
        <v>0</v>
      </c>
      <c r="AN94" s="43">
        <v>138300</v>
      </c>
      <c r="AO94" s="43">
        <v>1239707916</v>
      </c>
      <c r="AP94" s="43">
        <v>1239846216</v>
      </c>
      <c r="AQ94" s="43" t="s">
        <v>716</v>
      </c>
      <c r="AR94" s="43">
        <v>4586395</v>
      </c>
      <c r="AS94" s="43">
        <v>0</v>
      </c>
      <c r="AT94" s="43">
        <v>434350</v>
      </c>
      <c r="AU94" s="43">
        <v>0</v>
      </c>
      <c r="AV94" s="43">
        <v>0</v>
      </c>
      <c r="AW94" s="43">
        <v>0</v>
      </c>
      <c r="AX94" s="43">
        <v>0</v>
      </c>
      <c r="AY94" s="43">
        <v>0</v>
      </c>
      <c r="AZ94" s="43">
        <v>87017</v>
      </c>
      <c r="BA94" s="43">
        <v>5050</v>
      </c>
      <c r="BB94" s="43">
        <v>0</v>
      </c>
      <c r="BC94" s="43">
        <v>0</v>
      </c>
      <c r="BD94" s="43">
        <v>0</v>
      </c>
      <c r="BE94" s="43">
        <v>0</v>
      </c>
      <c r="BF94" s="43">
        <v>0</v>
      </c>
      <c r="BG94" s="43">
        <v>0</v>
      </c>
      <c r="BH94" s="43">
        <v>0</v>
      </c>
      <c r="BI94" s="43">
        <v>0</v>
      </c>
      <c r="BJ94" s="43">
        <v>0</v>
      </c>
      <c r="BK94" s="43">
        <v>0</v>
      </c>
      <c r="BL94" s="43">
        <v>0</v>
      </c>
      <c r="BM94" s="43">
        <v>0</v>
      </c>
      <c r="BN94" s="43" t="s">
        <v>711</v>
      </c>
      <c r="BO94" s="43">
        <v>1</v>
      </c>
      <c r="BP94" s="43">
        <v>0</v>
      </c>
      <c r="BQ94" s="43">
        <v>0</v>
      </c>
      <c r="BR94" s="43">
        <v>0</v>
      </c>
    </row>
    <row r="95" spans="1:70" s="50" customFormat="1" x14ac:dyDescent="0.15">
      <c r="A95" s="43">
        <v>1499</v>
      </c>
      <c r="B95" s="43" t="s">
        <v>175</v>
      </c>
      <c r="C95" s="43">
        <v>9610090</v>
      </c>
      <c r="D95" s="43">
        <v>5218018</v>
      </c>
      <c r="E95" s="43">
        <v>2325</v>
      </c>
      <c r="F95" s="43">
        <v>0</v>
      </c>
      <c r="G95" s="43">
        <v>4504845</v>
      </c>
      <c r="H95" s="43">
        <v>204485</v>
      </c>
      <c r="I95" s="43">
        <v>0</v>
      </c>
      <c r="J95" s="43">
        <v>0</v>
      </c>
      <c r="K95" s="43">
        <v>0</v>
      </c>
      <c r="L95" s="43">
        <v>319583</v>
      </c>
      <c r="M95" s="43">
        <v>14</v>
      </c>
      <c r="N95" s="43">
        <v>6</v>
      </c>
      <c r="O95" s="43">
        <v>974</v>
      </c>
      <c r="P95" s="43">
        <v>980</v>
      </c>
      <c r="Q95" s="43">
        <v>14</v>
      </c>
      <c r="R95" s="43">
        <v>6</v>
      </c>
      <c r="S95" s="43">
        <v>957</v>
      </c>
      <c r="T95" s="43">
        <v>963</v>
      </c>
      <c r="U95" s="43">
        <v>11</v>
      </c>
      <c r="V95" s="43">
        <v>4</v>
      </c>
      <c r="W95" s="43">
        <v>943</v>
      </c>
      <c r="X95" s="43">
        <v>947</v>
      </c>
      <c r="Y95" s="43">
        <v>16</v>
      </c>
      <c r="Z95" s="43">
        <v>6</v>
      </c>
      <c r="AA95" s="43">
        <v>958</v>
      </c>
      <c r="AB95" s="43">
        <v>964</v>
      </c>
      <c r="AC95" s="43">
        <v>0</v>
      </c>
      <c r="AD95" s="43">
        <v>0</v>
      </c>
      <c r="AE95" s="43">
        <v>0</v>
      </c>
      <c r="AF95" s="43">
        <v>5083297</v>
      </c>
      <c r="AG95" s="43">
        <v>5083297</v>
      </c>
      <c r="AH95" s="43">
        <v>0</v>
      </c>
      <c r="AI95" s="43">
        <v>0</v>
      </c>
      <c r="AJ95" s="43">
        <v>3717</v>
      </c>
      <c r="AK95" s="43">
        <v>0</v>
      </c>
      <c r="AL95" s="43">
        <v>0</v>
      </c>
      <c r="AM95" s="43">
        <v>0</v>
      </c>
      <c r="AN95" s="43">
        <v>484700</v>
      </c>
      <c r="AO95" s="43">
        <v>495907562</v>
      </c>
      <c r="AP95" s="43">
        <v>496392262</v>
      </c>
      <c r="AQ95" s="43" t="s">
        <v>716</v>
      </c>
      <c r="AR95" s="43">
        <v>4417524</v>
      </c>
      <c r="AS95" s="43">
        <v>167811</v>
      </c>
      <c r="AT95" s="43">
        <v>569107</v>
      </c>
      <c r="AU95" s="43">
        <v>0</v>
      </c>
      <c r="AV95" s="43">
        <v>0</v>
      </c>
      <c r="AW95" s="43">
        <v>13000</v>
      </c>
      <c r="AX95" s="43">
        <v>0</v>
      </c>
      <c r="AY95" s="43">
        <v>0</v>
      </c>
      <c r="AZ95" s="43">
        <v>49892</v>
      </c>
      <c r="BA95" s="43">
        <v>0</v>
      </c>
      <c r="BB95" s="43">
        <v>0</v>
      </c>
      <c r="BC95" s="43">
        <v>0</v>
      </c>
      <c r="BD95" s="43">
        <v>0</v>
      </c>
      <c r="BE95" s="43">
        <v>0</v>
      </c>
      <c r="BF95" s="43">
        <v>9979</v>
      </c>
      <c r="BG95" s="43">
        <v>0</v>
      </c>
      <c r="BH95" s="43">
        <v>0</v>
      </c>
      <c r="BI95" s="43">
        <v>0</v>
      </c>
      <c r="BJ95" s="43">
        <v>0</v>
      </c>
      <c r="BK95" s="43">
        <v>0</v>
      </c>
      <c r="BL95" s="43">
        <v>0</v>
      </c>
      <c r="BM95" s="43">
        <v>0</v>
      </c>
      <c r="BN95" s="43" t="s">
        <v>711</v>
      </c>
      <c r="BO95" s="43">
        <v>1</v>
      </c>
      <c r="BP95" s="43">
        <v>0</v>
      </c>
      <c r="BQ95" s="43">
        <v>0</v>
      </c>
      <c r="BR95" s="43">
        <v>0</v>
      </c>
    </row>
    <row r="96" spans="1:70" s="50" customFormat="1" x14ac:dyDescent="0.15">
      <c r="A96" s="43">
        <v>1540</v>
      </c>
      <c r="B96" s="43" t="s">
        <v>176</v>
      </c>
      <c r="C96" s="43">
        <v>16423446</v>
      </c>
      <c r="D96" s="43">
        <v>3365464</v>
      </c>
      <c r="E96" s="43">
        <v>9811</v>
      </c>
      <c r="F96" s="43">
        <v>0</v>
      </c>
      <c r="G96" s="43">
        <v>12988097</v>
      </c>
      <c r="H96" s="43">
        <v>131545</v>
      </c>
      <c r="I96" s="43">
        <v>0</v>
      </c>
      <c r="J96" s="43">
        <v>0</v>
      </c>
      <c r="K96" s="43">
        <v>0</v>
      </c>
      <c r="L96" s="43">
        <v>71471</v>
      </c>
      <c r="M96" s="43">
        <v>37</v>
      </c>
      <c r="N96" s="43">
        <v>15</v>
      </c>
      <c r="O96" s="43">
        <v>1694</v>
      </c>
      <c r="P96" s="43">
        <v>1709</v>
      </c>
      <c r="Q96" s="43">
        <v>27</v>
      </c>
      <c r="R96" s="43">
        <v>11</v>
      </c>
      <c r="S96" s="43">
        <v>1704</v>
      </c>
      <c r="T96" s="43">
        <v>1715</v>
      </c>
      <c r="U96" s="43">
        <v>33</v>
      </c>
      <c r="V96" s="43">
        <v>13</v>
      </c>
      <c r="W96" s="43">
        <v>1725</v>
      </c>
      <c r="X96" s="43">
        <v>1738</v>
      </c>
      <c r="Y96" s="43">
        <v>35</v>
      </c>
      <c r="Z96" s="43">
        <v>14</v>
      </c>
      <c r="AA96" s="43">
        <v>1722</v>
      </c>
      <c r="AB96" s="43">
        <v>1736</v>
      </c>
      <c r="AC96" s="43">
        <v>0</v>
      </c>
      <c r="AD96" s="43">
        <v>0</v>
      </c>
      <c r="AE96" s="43">
        <v>0</v>
      </c>
      <c r="AF96" s="43">
        <v>4088269</v>
      </c>
      <c r="AG96" s="43">
        <v>4088269</v>
      </c>
      <c r="AH96" s="43">
        <v>0</v>
      </c>
      <c r="AI96" s="43">
        <v>0</v>
      </c>
      <c r="AJ96" s="43">
        <v>264413</v>
      </c>
      <c r="AK96" s="43">
        <v>0</v>
      </c>
      <c r="AL96" s="43">
        <v>0</v>
      </c>
      <c r="AM96" s="43">
        <v>0</v>
      </c>
      <c r="AN96" s="43">
        <v>824800</v>
      </c>
      <c r="AO96" s="43">
        <v>1464648048</v>
      </c>
      <c r="AP96" s="43">
        <v>1465472848</v>
      </c>
      <c r="AQ96" s="43" t="s">
        <v>716</v>
      </c>
      <c r="AR96" s="43">
        <v>12553665</v>
      </c>
      <c r="AS96" s="43">
        <v>131545</v>
      </c>
      <c r="AT96" s="43">
        <v>1771187</v>
      </c>
      <c r="AU96" s="43">
        <v>0</v>
      </c>
      <c r="AV96" s="43">
        <v>0</v>
      </c>
      <c r="AW96" s="43">
        <v>143212</v>
      </c>
      <c r="AX96" s="43">
        <v>125</v>
      </c>
      <c r="AY96" s="43">
        <v>0</v>
      </c>
      <c r="AZ96" s="43">
        <v>0</v>
      </c>
      <c r="BA96" s="43">
        <v>3465</v>
      </c>
      <c r="BB96" s="43">
        <v>0</v>
      </c>
      <c r="BC96" s="43">
        <v>4484.76</v>
      </c>
      <c r="BD96" s="43">
        <v>0</v>
      </c>
      <c r="BE96" s="43">
        <v>0</v>
      </c>
      <c r="BF96" s="43">
        <v>0</v>
      </c>
      <c r="BG96" s="43">
        <v>0</v>
      </c>
      <c r="BH96" s="43">
        <v>0</v>
      </c>
      <c r="BI96" s="43">
        <v>0</v>
      </c>
      <c r="BJ96" s="43">
        <v>0</v>
      </c>
      <c r="BK96" s="43">
        <v>0</v>
      </c>
      <c r="BL96" s="43">
        <v>0</v>
      </c>
      <c r="BM96" s="43">
        <v>0</v>
      </c>
      <c r="BN96" s="43" t="s">
        <v>711</v>
      </c>
      <c r="BO96" s="43">
        <v>1</v>
      </c>
      <c r="BP96" s="43">
        <v>0</v>
      </c>
      <c r="BQ96" s="43">
        <v>0</v>
      </c>
      <c r="BR96" s="43">
        <v>0</v>
      </c>
    </row>
    <row r="97" spans="1:70" s="50" customFormat="1" x14ac:dyDescent="0.15">
      <c r="A97" s="43">
        <v>1554</v>
      </c>
      <c r="B97" s="43" t="s">
        <v>177</v>
      </c>
      <c r="C97" s="43">
        <v>108439332</v>
      </c>
      <c r="D97" s="43">
        <v>56636372</v>
      </c>
      <c r="E97" s="43">
        <v>488167</v>
      </c>
      <c r="F97" s="43">
        <v>0</v>
      </c>
      <c r="G97" s="43">
        <v>50187497</v>
      </c>
      <c r="H97" s="43">
        <v>1231188</v>
      </c>
      <c r="I97" s="43">
        <v>0</v>
      </c>
      <c r="J97" s="43">
        <v>0</v>
      </c>
      <c r="K97" s="43">
        <v>0</v>
      </c>
      <c r="L97" s="43">
        <v>103892</v>
      </c>
      <c r="M97" s="43">
        <v>580</v>
      </c>
      <c r="N97" s="43">
        <v>232</v>
      </c>
      <c r="O97" s="43">
        <v>10874</v>
      </c>
      <c r="P97" s="43">
        <v>11106</v>
      </c>
      <c r="Q97" s="43">
        <v>381</v>
      </c>
      <c r="R97" s="43">
        <v>152</v>
      </c>
      <c r="S97" s="43">
        <v>10824</v>
      </c>
      <c r="T97" s="43">
        <v>10976</v>
      </c>
      <c r="U97" s="43">
        <v>283</v>
      </c>
      <c r="V97" s="43">
        <v>113</v>
      </c>
      <c r="W97" s="43">
        <v>10941</v>
      </c>
      <c r="X97" s="43">
        <v>11054</v>
      </c>
      <c r="Y97" s="43">
        <v>238</v>
      </c>
      <c r="Z97" s="43">
        <v>95</v>
      </c>
      <c r="AA97" s="43">
        <v>11007</v>
      </c>
      <c r="AB97" s="43">
        <v>11102</v>
      </c>
      <c r="AC97" s="43">
        <v>0</v>
      </c>
      <c r="AD97" s="43">
        <v>0</v>
      </c>
      <c r="AE97" s="43">
        <v>0</v>
      </c>
      <c r="AF97" s="43">
        <v>56426501</v>
      </c>
      <c r="AG97" s="43">
        <v>56426501</v>
      </c>
      <c r="AH97" s="43">
        <v>0</v>
      </c>
      <c r="AI97" s="43">
        <v>0</v>
      </c>
      <c r="AJ97" s="43">
        <v>50335</v>
      </c>
      <c r="AK97" s="43">
        <v>0</v>
      </c>
      <c r="AL97" s="43">
        <v>0</v>
      </c>
      <c r="AM97" s="43">
        <v>0</v>
      </c>
      <c r="AN97" s="43">
        <v>47078900</v>
      </c>
      <c r="AO97" s="43">
        <v>6110072883</v>
      </c>
      <c r="AP97" s="43">
        <v>6157151783</v>
      </c>
      <c r="AQ97" s="43" t="s">
        <v>716</v>
      </c>
      <c r="AR97" s="43">
        <v>51173182</v>
      </c>
      <c r="AS97" s="43">
        <v>1226938</v>
      </c>
      <c r="AT97" s="43">
        <v>4135900</v>
      </c>
      <c r="AU97" s="43">
        <v>0</v>
      </c>
      <c r="AV97" s="43">
        <v>0</v>
      </c>
      <c r="AW97" s="43">
        <v>869309</v>
      </c>
      <c r="AX97" s="43">
        <v>4749</v>
      </c>
      <c r="AY97" s="43">
        <v>0</v>
      </c>
      <c r="AZ97" s="43">
        <v>9782</v>
      </c>
      <c r="BA97" s="43">
        <v>110790</v>
      </c>
      <c r="BB97" s="43">
        <v>0</v>
      </c>
      <c r="BC97" s="43">
        <v>894.58</v>
      </c>
      <c r="BD97" s="43">
        <v>0</v>
      </c>
      <c r="BE97" s="43">
        <v>0</v>
      </c>
      <c r="BF97" s="43">
        <v>657803</v>
      </c>
      <c r="BG97" s="43">
        <v>0</v>
      </c>
      <c r="BH97" s="43">
        <v>0</v>
      </c>
      <c r="BI97" s="43">
        <v>0</v>
      </c>
      <c r="BJ97" s="43">
        <v>0</v>
      </c>
      <c r="BK97" s="43">
        <v>0</v>
      </c>
      <c r="BL97" s="43">
        <v>0</v>
      </c>
      <c r="BM97" s="43">
        <v>0</v>
      </c>
      <c r="BN97" s="43" t="s">
        <v>711</v>
      </c>
      <c r="BO97" s="43">
        <v>1</v>
      </c>
      <c r="BP97" s="43">
        <v>0</v>
      </c>
      <c r="BQ97" s="43">
        <v>0</v>
      </c>
      <c r="BR97" s="43">
        <v>0</v>
      </c>
    </row>
    <row r="98" spans="1:70" s="50" customFormat="1" x14ac:dyDescent="0.15">
      <c r="A98" s="43">
        <v>1561</v>
      </c>
      <c r="B98" s="43" t="s">
        <v>178</v>
      </c>
      <c r="C98" s="43">
        <v>6303880</v>
      </c>
      <c r="D98" s="43">
        <v>4809444</v>
      </c>
      <c r="E98" s="43">
        <v>2375</v>
      </c>
      <c r="F98" s="43">
        <v>0</v>
      </c>
      <c r="G98" s="43">
        <v>1559189</v>
      </c>
      <c r="H98" s="43">
        <v>33990</v>
      </c>
      <c r="I98" s="43">
        <v>0</v>
      </c>
      <c r="J98" s="43">
        <v>0</v>
      </c>
      <c r="K98" s="43">
        <v>0</v>
      </c>
      <c r="L98" s="43">
        <v>101118</v>
      </c>
      <c r="M98" s="43">
        <v>68</v>
      </c>
      <c r="N98" s="43">
        <v>27</v>
      </c>
      <c r="O98" s="43">
        <v>611</v>
      </c>
      <c r="P98" s="43">
        <v>638</v>
      </c>
      <c r="Q98" s="43">
        <v>58</v>
      </c>
      <c r="R98" s="43">
        <v>23</v>
      </c>
      <c r="S98" s="43">
        <v>606</v>
      </c>
      <c r="T98" s="43">
        <v>629</v>
      </c>
      <c r="U98" s="43">
        <v>66</v>
      </c>
      <c r="V98" s="43">
        <v>26</v>
      </c>
      <c r="W98" s="43">
        <v>604</v>
      </c>
      <c r="X98" s="43">
        <v>630</v>
      </c>
      <c r="Y98" s="43">
        <v>63</v>
      </c>
      <c r="Z98" s="43">
        <v>25</v>
      </c>
      <c r="AA98" s="43">
        <v>588</v>
      </c>
      <c r="AB98" s="43">
        <v>613</v>
      </c>
      <c r="AC98" s="43">
        <v>0</v>
      </c>
      <c r="AD98" s="43">
        <v>0</v>
      </c>
      <c r="AE98" s="43">
        <v>0</v>
      </c>
      <c r="AF98" s="43">
        <v>4866928</v>
      </c>
      <c r="AG98" s="43">
        <v>4866928</v>
      </c>
      <c r="AH98" s="43">
        <v>0</v>
      </c>
      <c r="AI98" s="43">
        <v>0</v>
      </c>
      <c r="AJ98" s="43">
        <v>20662</v>
      </c>
      <c r="AK98" s="43">
        <v>0</v>
      </c>
      <c r="AL98" s="43">
        <v>0</v>
      </c>
      <c r="AM98" s="43">
        <v>70005</v>
      </c>
      <c r="AN98" s="43">
        <v>288400</v>
      </c>
      <c r="AO98" s="43">
        <v>205747768</v>
      </c>
      <c r="AP98" s="43">
        <v>206036168</v>
      </c>
      <c r="AQ98" s="43" t="s">
        <v>716</v>
      </c>
      <c r="AR98" s="43">
        <v>1523143</v>
      </c>
      <c r="AS98" s="43">
        <v>97494</v>
      </c>
      <c r="AT98" s="43">
        <v>638880</v>
      </c>
      <c r="AU98" s="43">
        <v>0</v>
      </c>
      <c r="AV98" s="43">
        <v>0</v>
      </c>
      <c r="AW98" s="43">
        <v>0</v>
      </c>
      <c r="AX98" s="43">
        <v>0</v>
      </c>
      <c r="AY98" s="43">
        <v>0</v>
      </c>
      <c r="AZ98" s="43">
        <v>79798</v>
      </c>
      <c r="BA98" s="43">
        <v>6415</v>
      </c>
      <c r="BB98" s="43">
        <v>0</v>
      </c>
      <c r="BC98" s="43">
        <v>0</v>
      </c>
      <c r="BD98" s="43">
        <v>0</v>
      </c>
      <c r="BE98" s="43">
        <v>0</v>
      </c>
      <c r="BF98" s="43">
        <v>9974</v>
      </c>
      <c r="BG98" s="43">
        <v>0</v>
      </c>
      <c r="BH98" s="43">
        <v>0</v>
      </c>
      <c r="BI98" s="43">
        <v>0</v>
      </c>
      <c r="BJ98" s="43">
        <v>0</v>
      </c>
      <c r="BK98" s="43">
        <v>0</v>
      </c>
      <c r="BL98" s="43">
        <v>0</v>
      </c>
      <c r="BM98" s="43">
        <v>0</v>
      </c>
      <c r="BN98" s="43" t="s">
        <v>711</v>
      </c>
      <c r="BO98" s="43">
        <v>1</v>
      </c>
      <c r="BP98" s="43">
        <v>70005</v>
      </c>
      <c r="BQ98" s="43">
        <v>0</v>
      </c>
      <c r="BR98" s="43">
        <v>0</v>
      </c>
    </row>
    <row r="99" spans="1:70" s="50" customFormat="1" x14ac:dyDescent="0.15">
      <c r="A99" s="43">
        <v>1568</v>
      </c>
      <c r="B99" s="43" t="s">
        <v>179</v>
      </c>
      <c r="C99" s="43">
        <v>17534486</v>
      </c>
      <c r="D99" s="43">
        <v>9822949</v>
      </c>
      <c r="E99" s="43">
        <v>7310</v>
      </c>
      <c r="F99" s="43">
        <v>0</v>
      </c>
      <c r="G99" s="43">
        <v>7609227</v>
      </c>
      <c r="H99" s="43">
        <v>95000</v>
      </c>
      <c r="I99" s="43">
        <v>0</v>
      </c>
      <c r="J99" s="43">
        <v>0</v>
      </c>
      <c r="K99" s="43">
        <v>0</v>
      </c>
      <c r="L99" s="43">
        <v>0</v>
      </c>
      <c r="M99" s="43">
        <v>33</v>
      </c>
      <c r="N99" s="43">
        <v>13</v>
      </c>
      <c r="O99" s="43">
        <v>1846</v>
      </c>
      <c r="P99" s="43">
        <v>1859</v>
      </c>
      <c r="Q99" s="43">
        <v>44</v>
      </c>
      <c r="R99" s="43">
        <v>18</v>
      </c>
      <c r="S99" s="43">
        <v>1819</v>
      </c>
      <c r="T99" s="43">
        <v>1837</v>
      </c>
      <c r="U99" s="43">
        <v>46</v>
      </c>
      <c r="V99" s="43">
        <v>18</v>
      </c>
      <c r="W99" s="43">
        <v>1841</v>
      </c>
      <c r="X99" s="43">
        <v>1859</v>
      </c>
      <c r="Y99" s="43">
        <v>47</v>
      </c>
      <c r="Z99" s="43">
        <v>19</v>
      </c>
      <c r="AA99" s="43">
        <v>1835</v>
      </c>
      <c r="AB99" s="43">
        <v>1854</v>
      </c>
      <c r="AC99" s="43">
        <v>9473</v>
      </c>
      <c r="AD99" s="43">
        <v>0</v>
      </c>
      <c r="AE99" s="43">
        <v>0</v>
      </c>
      <c r="AF99" s="43">
        <v>9991368</v>
      </c>
      <c r="AG99" s="43">
        <v>9991368</v>
      </c>
      <c r="AH99" s="43">
        <v>0</v>
      </c>
      <c r="AI99" s="43">
        <v>0</v>
      </c>
      <c r="AJ99" s="43">
        <v>80731</v>
      </c>
      <c r="AK99" s="43">
        <v>0</v>
      </c>
      <c r="AL99" s="43">
        <v>0</v>
      </c>
      <c r="AM99" s="43">
        <v>289654</v>
      </c>
      <c r="AN99" s="43">
        <v>752300</v>
      </c>
      <c r="AO99" s="43">
        <v>952592711</v>
      </c>
      <c r="AP99" s="43">
        <v>953345011</v>
      </c>
      <c r="AQ99" s="43" t="s">
        <v>716</v>
      </c>
      <c r="AR99" s="43">
        <v>7842777</v>
      </c>
      <c r="AS99" s="43">
        <v>94664</v>
      </c>
      <c r="AT99" s="43">
        <v>1547031</v>
      </c>
      <c r="AU99" s="43">
        <v>0</v>
      </c>
      <c r="AV99" s="43">
        <v>0</v>
      </c>
      <c r="AW99" s="43">
        <v>125000</v>
      </c>
      <c r="AX99" s="43">
        <v>0</v>
      </c>
      <c r="AY99" s="43">
        <v>0</v>
      </c>
      <c r="AZ99" s="43">
        <v>18926</v>
      </c>
      <c r="BA99" s="43">
        <v>3118</v>
      </c>
      <c r="BB99" s="43">
        <v>0</v>
      </c>
      <c r="BC99" s="43">
        <v>0</v>
      </c>
      <c r="BD99" s="43">
        <v>0</v>
      </c>
      <c r="BE99" s="43">
        <v>0</v>
      </c>
      <c r="BF99" s="43">
        <v>0</v>
      </c>
      <c r="BG99" s="43">
        <v>0</v>
      </c>
      <c r="BH99" s="43">
        <v>0</v>
      </c>
      <c r="BI99" s="43">
        <v>0</v>
      </c>
      <c r="BJ99" s="43">
        <v>0</v>
      </c>
      <c r="BK99" s="43">
        <v>0</v>
      </c>
      <c r="BL99" s="43">
        <v>0</v>
      </c>
      <c r="BM99" s="43">
        <v>0</v>
      </c>
      <c r="BN99" s="43" t="s">
        <v>711</v>
      </c>
      <c r="BO99" s="43">
        <v>1</v>
      </c>
      <c r="BP99" s="43">
        <v>0</v>
      </c>
      <c r="BQ99" s="43">
        <v>289654</v>
      </c>
      <c r="BR99" s="43">
        <v>0</v>
      </c>
    </row>
    <row r="100" spans="1:70" s="50" customFormat="1" x14ac:dyDescent="0.15">
      <c r="A100" s="43">
        <v>1582</v>
      </c>
      <c r="B100" s="43" t="s">
        <v>180</v>
      </c>
      <c r="C100" s="43">
        <v>3639039</v>
      </c>
      <c r="D100" s="43">
        <v>31046</v>
      </c>
      <c r="E100" s="43">
        <v>363</v>
      </c>
      <c r="F100" s="43">
        <v>22474</v>
      </c>
      <c r="G100" s="43">
        <v>4263996</v>
      </c>
      <c r="H100" s="43">
        <v>0</v>
      </c>
      <c r="I100" s="43">
        <v>0</v>
      </c>
      <c r="J100" s="43">
        <v>5</v>
      </c>
      <c r="K100" s="43">
        <v>0</v>
      </c>
      <c r="L100" s="43">
        <v>678835</v>
      </c>
      <c r="M100" s="43">
        <v>9</v>
      </c>
      <c r="N100" s="43">
        <v>4</v>
      </c>
      <c r="O100" s="43">
        <v>374</v>
      </c>
      <c r="P100" s="43">
        <v>378</v>
      </c>
      <c r="Q100" s="43">
        <v>15</v>
      </c>
      <c r="R100" s="43">
        <v>6</v>
      </c>
      <c r="S100" s="43">
        <v>358</v>
      </c>
      <c r="T100" s="43">
        <v>364</v>
      </c>
      <c r="U100" s="43">
        <v>6</v>
      </c>
      <c r="V100" s="43">
        <v>2</v>
      </c>
      <c r="W100" s="43">
        <v>325</v>
      </c>
      <c r="X100" s="43">
        <v>327</v>
      </c>
      <c r="Y100" s="43">
        <v>3</v>
      </c>
      <c r="Z100" s="43">
        <v>1</v>
      </c>
      <c r="AA100" s="43">
        <v>342</v>
      </c>
      <c r="AB100" s="43">
        <v>343</v>
      </c>
      <c r="AC100" s="43">
        <v>0</v>
      </c>
      <c r="AD100" s="43">
        <v>0</v>
      </c>
      <c r="AE100" s="43">
        <v>400000</v>
      </c>
      <c r="AF100" s="43">
        <v>48268</v>
      </c>
      <c r="AG100" s="43">
        <v>26367</v>
      </c>
      <c r="AH100" s="43">
        <v>21901</v>
      </c>
      <c r="AI100" s="43">
        <v>0</v>
      </c>
      <c r="AJ100" s="43">
        <v>1551</v>
      </c>
      <c r="AK100" s="43">
        <v>0</v>
      </c>
      <c r="AL100" s="43">
        <v>0</v>
      </c>
      <c r="AM100" s="43">
        <v>0</v>
      </c>
      <c r="AN100" s="43">
        <v>54800</v>
      </c>
      <c r="AO100" s="43">
        <v>737340389</v>
      </c>
      <c r="AP100" s="43">
        <v>737395189</v>
      </c>
      <c r="AQ100" s="43" t="s">
        <v>716</v>
      </c>
      <c r="AR100" s="43">
        <v>4125242</v>
      </c>
      <c r="AS100" s="43">
        <v>0</v>
      </c>
      <c r="AT100" s="43">
        <v>330000</v>
      </c>
      <c r="AU100" s="43">
        <v>0</v>
      </c>
      <c r="AV100" s="43">
        <v>0</v>
      </c>
      <c r="AW100" s="43">
        <v>75000</v>
      </c>
      <c r="AX100" s="43">
        <v>0</v>
      </c>
      <c r="AY100" s="43">
        <v>0</v>
      </c>
      <c r="AZ100" s="43">
        <v>112442</v>
      </c>
      <c r="BA100" s="43">
        <v>31037</v>
      </c>
      <c r="BB100" s="43">
        <v>0</v>
      </c>
      <c r="BC100" s="43">
        <v>0</v>
      </c>
      <c r="BD100" s="43">
        <v>0</v>
      </c>
      <c r="BE100" s="43">
        <v>0</v>
      </c>
      <c r="BF100" s="43">
        <v>0</v>
      </c>
      <c r="BG100" s="43">
        <v>0</v>
      </c>
      <c r="BH100" s="43">
        <v>0</v>
      </c>
      <c r="BI100" s="43">
        <v>0</v>
      </c>
      <c r="BJ100" s="43">
        <v>0</v>
      </c>
      <c r="BK100" s="43">
        <v>0</v>
      </c>
      <c r="BL100" s="43">
        <v>0</v>
      </c>
      <c r="BM100" s="43">
        <v>0</v>
      </c>
      <c r="BN100" s="43" t="s">
        <v>711</v>
      </c>
      <c r="BO100" s="43">
        <v>1</v>
      </c>
      <c r="BP100" s="43">
        <v>0</v>
      </c>
      <c r="BQ100" s="43">
        <v>0</v>
      </c>
      <c r="BR100" s="43">
        <v>0</v>
      </c>
    </row>
    <row r="101" spans="1:70" s="50" customFormat="1" x14ac:dyDescent="0.15">
      <c r="A101" s="43">
        <v>1600</v>
      </c>
      <c r="B101" s="43" t="s">
        <v>181</v>
      </c>
      <c r="C101" s="43">
        <v>5779736</v>
      </c>
      <c r="D101" s="43">
        <v>4213502</v>
      </c>
      <c r="E101" s="43">
        <v>1123</v>
      </c>
      <c r="F101" s="43">
        <v>0</v>
      </c>
      <c r="G101" s="43">
        <v>2002646</v>
      </c>
      <c r="H101" s="43">
        <v>172066</v>
      </c>
      <c r="I101" s="43">
        <v>0</v>
      </c>
      <c r="J101" s="43">
        <v>9601</v>
      </c>
      <c r="K101" s="43">
        <v>0</v>
      </c>
      <c r="L101" s="43">
        <v>600000</v>
      </c>
      <c r="M101" s="43">
        <v>17</v>
      </c>
      <c r="N101" s="43">
        <v>7</v>
      </c>
      <c r="O101" s="43">
        <v>587</v>
      </c>
      <c r="P101" s="43">
        <v>594</v>
      </c>
      <c r="Q101" s="43">
        <v>14</v>
      </c>
      <c r="R101" s="43">
        <v>6</v>
      </c>
      <c r="S101" s="43">
        <v>604</v>
      </c>
      <c r="T101" s="43">
        <v>610</v>
      </c>
      <c r="U101" s="43">
        <v>21</v>
      </c>
      <c r="V101" s="43">
        <v>8</v>
      </c>
      <c r="W101" s="43">
        <v>595</v>
      </c>
      <c r="X101" s="43">
        <v>603</v>
      </c>
      <c r="Y101" s="43">
        <v>24</v>
      </c>
      <c r="Z101" s="43">
        <v>10</v>
      </c>
      <c r="AA101" s="43">
        <v>598</v>
      </c>
      <c r="AB101" s="43">
        <v>608</v>
      </c>
      <c r="AC101" s="43">
        <v>0</v>
      </c>
      <c r="AD101" s="43">
        <v>0</v>
      </c>
      <c r="AE101" s="43">
        <v>700000</v>
      </c>
      <c r="AF101" s="43">
        <v>4227715</v>
      </c>
      <c r="AG101" s="43">
        <v>4227715</v>
      </c>
      <c r="AH101" s="43">
        <v>0</v>
      </c>
      <c r="AI101" s="43">
        <v>0</v>
      </c>
      <c r="AJ101" s="43">
        <v>0</v>
      </c>
      <c r="AK101" s="43">
        <v>0</v>
      </c>
      <c r="AL101" s="43">
        <v>0</v>
      </c>
      <c r="AM101" s="43">
        <v>0</v>
      </c>
      <c r="AN101" s="43">
        <v>397800</v>
      </c>
      <c r="AO101" s="43">
        <v>239645082</v>
      </c>
      <c r="AP101" s="43">
        <v>240042882</v>
      </c>
      <c r="AQ101" s="43" t="s">
        <v>716</v>
      </c>
      <c r="AR101" s="43">
        <v>2138520</v>
      </c>
      <c r="AS101" s="43">
        <v>156595</v>
      </c>
      <c r="AT101" s="43">
        <v>662707</v>
      </c>
      <c r="AU101" s="43">
        <v>0</v>
      </c>
      <c r="AV101" s="43">
        <v>0</v>
      </c>
      <c r="AW101" s="43">
        <v>0</v>
      </c>
      <c r="AX101" s="43">
        <v>0</v>
      </c>
      <c r="AY101" s="43">
        <v>0</v>
      </c>
      <c r="AZ101" s="43">
        <v>0</v>
      </c>
      <c r="BA101" s="43">
        <v>0</v>
      </c>
      <c r="BB101" s="43">
        <v>0</v>
      </c>
      <c r="BC101" s="43">
        <v>0</v>
      </c>
      <c r="BD101" s="43">
        <v>0</v>
      </c>
      <c r="BE101" s="43">
        <v>0</v>
      </c>
      <c r="BF101" s="43">
        <v>0</v>
      </c>
      <c r="BG101" s="43">
        <v>0</v>
      </c>
      <c r="BH101" s="43">
        <v>0</v>
      </c>
      <c r="BI101" s="43">
        <v>0</v>
      </c>
      <c r="BJ101" s="43">
        <v>0</v>
      </c>
      <c r="BK101" s="43">
        <v>0</v>
      </c>
      <c r="BL101" s="43">
        <v>0</v>
      </c>
      <c r="BM101" s="43">
        <v>0</v>
      </c>
      <c r="BN101" s="43" t="s">
        <v>711</v>
      </c>
      <c r="BO101" s="43">
        <v>1</v>
      </c>
      <c r="BP101" s="43">
        <v>0</v>
      </c>
      <c r="BQ101" s="43">
        <v>0</v>
      </c>
      <c r="BR101" s="43">
        <v>0</v>
      </c>
    </row>
    <row r="102" spans="1:70" s="50" customFormat="1" x14ac:dyDescent="0.15">
      <c r="A102" s="43">
        <v>1645</v>
      </c>
      <c r="B102" s="43" t="s">
        <v>182</v>
      </c>
      <c r="C102" s="43">
        <v>9954427</v>
      </c>
      <c r="D102" s="43">
        <v>8059706</v>
      </c>
      <c r="E102" s="43">
        <v>1478</v>
      </c>
      <c r="F102" s="43">
        <v>0</v>
      </c>
      <c r="G102" s="43">
        <v>1899646</v>
      </c>
      <c r="H102" s="43">
        <v>0</v>
      </c>
      <c r="I102" s="43">
        <v>0</v>
      </c>
      <c r="J102" s="43">
        <v>0</v>
      </c>
      <c r="K102" s="43">
        <v>0</v>
      </c>
      <c r="L102" s="43">
        <v>6403</v>
      </c>
      <c r="M102" s="43">
        <v>19</v>
      </c>
      <c r="N102" s="43">
        <v>8</v>
      </c>
      <c r="O102" s="43">
        <v>1079</v>
      </c>
      <c r="P102" s="43">
        <v>1087</v>
      </c>
      <c r="Q102" s="43">
        <v>18</v>
      </c>
      <c r="R102" s="43">
        <v>7</v>
      </c>
      <c r="S102" s="43">
        <v>1072</v>
      </c>
      <c r="T102" s="43">
        <v>1079</v>
      </c>
      <c r="U102" s="43">
        <v>21</v>
      </c>
      <c r="V102" s="43">
        <v>8</v>
      </c>
      <c r="W102" s="43">
        <v>1065</v>
      </c>
      <c r="X102" s="43">
        <v>1073</v>
      </c>
      <c r="Y102" s="43">
        <v>17</v>
      </c>
      <c r="Z102" s="43">
        <v>7</v>
      </c>
      <c r="AA102" s="43">
        <v>1085</v>
      </c>
      <c r="AB102" s="43">
        <v>1092</v>
      </c>
      <c r="AC102" s="43">
        <v>0</v>
      </c>
      <c r="AD102" s="43">
        <v>0</v>
      </c>
      <c r="AE102" s="43">
        <v>0</v>
      </c>
      <c r="AF102" s="43">
        <v>8038426</v>
      </c>
      <c r="AG102" s="43">
        <v>8038426</v>
      </c>
      <c r="AH102" s="43">
        <v>0</v>
      </c>
      <c r="AI102" s="43">
        <v>0</v>
      </c>
      <c r="AJ102" s="43">
        <v>23097</v>
      </c>
      <c r="AK102" s="43">
        <v>0</v>
      </c>
      <c r="AL102" s="43">
        <v>0</v>
      </c>
      <c r="AM102" s="43">
        <v>0</v>
      </c>
      <c r="AN102" s="43">
        <v>192900</v>
      </c>
      <c r="AO102" s="43">
        <v>308073095</v>
      </c>
      <c r="AP102" s="43">
        <v>308265995</v>
      </c>
      <c r="AQ102" s="43" t="s">
        <v>716</v>
      </c>
      <c r="AR102" s="43">
        <v>1970567</v>
      </c>
      <c r="AS102" s="43">
        <v>0</v>
      </c>
      <c r="AT102" s="43">
        <v>875397</v>
      </c>
      <c r="AU102" s="43">
        <v>0</v>
      </c>
      <c r="AV102" s="43">
        <v>0</v>
      </c>
      <c r="AW102" s="43">
        <v>0</v>
      </c>
      <c r="AX102" s="43">
        <v>0</v>
      </c>
      <c r="AY102" s="43">
        <v>0</v>
      </c>
      <c r="AZ102" s="43">
        <v>0</v>
      </c>
      <c r="BA102" s="43">
        <v>5602</v>
      </c>
      <c r="BB102" s="43">
        <v>0</v>
      </c>
      <c r="BC102" s="43">
        <v>0</v>
      </c>
      <c r="BD102" s="43">
        <v>0</v>
      </c>
      <c r="BE102" s="43">
        <v>0</v>
      </c>
      <c r="BF102" s="43">
        <v>9217</v>
      </c>
      <c r="BG102" s="43">
        <v>0</v>
      </c>
      <c r="BH102" s="43">
        <v>0</v>
      </c>
      <c r="BI102" s="43">
        <v>0</v>
      </c>
      <c r="BJ102" s="43">
        <v>0</v>
      </c>
      <c r="BK102" s="43">
        <v>0</v>
      </c>
      <c r="BL102" s="43">
        <v>0</v>
      </c>
      <c r="BM102" s="43">
        <v>0</v>
      </c>
      <c r="BN102" s="43" t="s">
        <v>711</v>
      </c>
      <c r="BO102" s="43">
        <v>1</v>
      </c>
      <c r="BP102" s="43">
        <v>0</v>
      </c>
      <c r="BQ102" s="43">
        <v>0</v>
      </c>
      <c r="BR102" s="43">
        <v>0</v>
      </c>
    </row>
    <row r="103" spans="1:70" s="50" customFormat="1" x14ac:dyDescent="0.15">
      <c r="A103" s="43">
        <v>1631</v>
      </c>
      <c r="B103" s="43" t="s">
        <v>183</v>
      </c>
      <c r="C103" s="43">
        <v>4985083</v>
      </c>
      <c r="D103" s="43">
        <v>480734</v>
      </c>
      <c r="E103" s="43">
        <v>3117</v>
      </c>
      <c r="F103" s="43">
        <v>0</v>
      </c>
      <c r="G103" s="43">
        <v>5128239</v>
      </c>
      <c r="H103" s="43">
        <v>109715</v>
      </c>
      <c r="I103" s="43">
        <v>0</v>
      </c>
      <c r="J103" s="43">
        <v>0</v>
      </c>
      <c r="K103" s="43">
        <v>0</v>
      </c>
      <c r="L103" s="43">
        <v>736722</v>
      </c>
      <c r="M103" s="43">
        <v>15</v>
      </c>
      <c r="N103" s="43">
        <v>6</v>
      </c>
      <c r="O103" s="43">
        <v>517</v>
      </c>
      <c r="P103" s="43">
        <v>523</v>
      </c>
      <c r="Q103" s="43">
        <v>16</v>
      </c>
      <c r="R103" s="43">
        <v>6</v>
      </c>
      <c r="S103" s="43">
        <v>505</v>
      </c>
      <c r="T103" s="43">
        <v>511</v>
      </c>
      <c r="U103" s="43">
        <v>18</v>
      </c>
      <c r="V103" s="43">
        <v>7</v>
      </c>
      <c r="W103" s="43">
        <v>497</v>
      </c>
      <c r="X103" s="43">
        <v>504</v>
      </c>
      <c r="Y103" s="43">
        <v>16</v>
      </c>
      <c r="Z103" s="43">
        <v>6</v>
      </c>
      <c r="AA103" s="43">
        <v>473</v>
      </c>
      <c r="AB103" s="43">
        <v>479</v>
      </c>
      <c r="AC103" s="43">
        <v>0</v>
      </c>
      <c r="AD103" s="43">
        <v>0</v>
      </c>
      <c r="AE103" s="43">
        <v>725000</v>
      </c>
      <c r="AF103" s="43">
        <v>408320</v>
      </c>
      <c r="AG103" s="43">
        <v>408320</v>
      </c>
      <c r="AH103" s="43">
        <v>0</v>
      </c>
      <c r="AI103" s="43">
        <v>0</v>
      </c>
      <c r="AJ103" s="43">
        <v>31630</v>
      </c>
      <c r="AK103" s="43">
        <v>0</v>
      </c>
      <c r="AL103" s="43">
        <v>0</v>
      </c>
      <c r="AM103" s="43">
        <v>0</v>
      </c>
      <c r="AN103" s="43">
        <v>287700</v>
      </c>
      <c r="AO103" s="43">
        <v>647558843</v>
      </c>
      <c r="AP103" s="43">
        <v>647846543</v>
      </c>
      <c r="AQ103" s="43" t="s">
        <v>716</v>
      </c>
      <c r="AR103" s="43">
        <v>5283524</v>
      </c>
      <c r="AS103" s="43">
        <v>193950</v>
      </c>
      <c r="AT103" s="43">
        <v>0</v>
      </c>
      <c r="AU103" s="43">
        <v>0</v>
      </c>
      <c r="AV103" s="43">
        <v>0</v>
      </c>
      <c r="AW103" s="43">
        <v>0</v>
      </c>
      <c r="AX103" s="43">
        <v>0</v>
      </c>
      <c r="AY103" s="43">
        <v>0</v>
      </c>
      <c r="AZ103" s="43">
        <v>145763</v>
      </c>
      <c r="BA103" s="43">
        <v>752</v>
      </c>
      <c r="BB103" s="43">
        <v>0</v>
      </c>
      <c r="BC103" s="43">
        <v>0</v>
      </c>
      <c r="BD103" s="43">
        <v>0</v>
      </c>
      <c r="BE103" s="43">
        <v>0</v>
      </c>
      <c r="BF103" s="43">
        <v>0</v>
      </c>
      <c r="BG103" s="43">
        <v>0</v>
      </c>
      <c r="BH103" s="43">
        <v>0</v>
      </c>
      <c r="BI103" s="43">
        <v>0</v>
      </c>
      <c r="BJ103" s="43">
        <v>0</v>
      </c>
      <c r="BK103" s="43">
        <v>0</v>
      </c>
      <c r="BL103" s="43">
        <v>0</v>
      </c>
      <c r="BM103" s="43">
        <v>0</v>
      </c>
      <c r="BN103" s="43" t="s">
        <v>711</v>
      </c>
      <c r="BO103" s="43">
        <v>1</v>
      </c>
      <c r="BP103" s="43">
        <v>0</v>
      </c>
      <c r="BQ103" s="43">
        <v>0</v>
      </c>
      <c r="BR103" s="43">
        <v>0</v>
      </c>
    </row>
    <row r="104" spans="1:70" s="50" customFormat="1" x14ac:dyDescent="0.15">
      <c r="A104" s="43">
        <v>1638</v>
      </c>
      <c r="B104" s="43" t="s">
        <v>184</v>
      </c>
      <c r="C104" s="43">
        <v>29002943</v>
      </c>
      <c r="D104" s="43">
        <v>13673216</v>
      </c>
      <c r="E104" s="43">
        <v>20007</v>
      </c>
      <c r="F104" s="43">
        <v>0</v>
      </c>
      <c r="G104" s="43">
        <v>15439288</v>
      </c>
      <c r="H104" s="43">
        <v>70000</v>
      </c>
      <c r="I104" s="43">
        <v>0</v>
      </c>
      <c r="J104" s="43">
        <v>0</v>
      </c>
      <c r="K104" s="43">
        <v>0</v>
      </c>
      <c r="L104" s="43">
        <v>199568</v>
      </c>
      <c r="M104" s="43">
        <v>111</v>
      </c>
      <c r="N104" s="43">
        <v>44</v>
      </c>
      <c r="O104" s="43">
        <v>3025</v>
      </c>
      <c r="P104" s="43">
        <v>3069</v>
      </c>
      <c r="Q104" s="43">
        <v>109</v>
      </c>
      <c r="R104" s="43">
        <v>44</v>
      </c>
      <c r="S104" s="43">
        <v>2969</v>
      </c>
      <c r="T104" s="43">
        <v>3013</v>
      </c>
      <c r="U104" s="43">
        <v>116</v>
      </c>
      <c r="V104" s="43">
        <v>46</v>
      </c>
      <c r="W104" s="43">
        <v>2997</v>
      </c>
      <c r="X104" s="43">
        <v>3043</v>
      </c>
      <c r="Y104" s="43">
        <v>112</v>
      </c>
      <c r="Z104" s="43">
        <v>45</v>
      </c>
      <c r="AA104" s="43">
        <v>3006</v>
      </c>
      <c r="AB104" s="43">
        <v>3051</v>
      </c>
      <c r="AC104" s="43">
        <v>0</v>
      </c>
      <c r="AD104" s="43">
        <v>0</v>
      </c>
      <c r="AE104" s="43">
        <v>0</v>
      </c>
      <c r="AF104" s="43">
        <v>14717039</v>
      </c>
      <c r="AG104" s="43">
        <v>14717039</v>
      </c>
      <c r="AH104" s="43">
        <v>0</v>
      </c>
      <c r="AI104" s="43">
        <v>0</v>
      </c>
      <c r="AJ104" s="43">
        <v>197807</v>
      </c>
      <c r="AK104" s="43">
        <v>0</v>
      </c>
      <c r="AL104" s="43">
        <v>0</v>
      </c>
      <c r="AM104" s="43">
        <v>0</v>
      </c>
      <c r="AN104" s="43">
        <v>2263700</v>
      </c>
      <c r="AO104" s="43">
        <v>1756931405</v>
      </c>
      <c r="AP104" s="43">
        <v>1759195105</v>
      </c>
      <c r="AQ104" s="43" t="s">
        <v>716</v>
      </c>
      <c r="AR104" s="43">
        <v>14461117</v>
      </c>
      <c r="AS104" s="43">
        <v>70000</v>
      </c>
      <c r="AT104" s="43">
        <v>4248440</v>
      </c>
      <c r="AU104" s="43">
        <v>0</v>
      </c>
      <c r="AV104" s="43">
        <v>0</v>
      </c>
      <c r="AW104" s="43">
        <v>135000</v>
      </c>
      <c r="AX104" s="43">
        <v>476</v>
      </c>
      <c r="AY104" s="43">
        <v>0</v>
      </c>
      <c r="AZ104" s="43">
        <v>57203</v>
      </c>
      <c r="BA104" s="43">
        <v>14640</v>
      </c>
      <c r="BB104" s="43">
        <v>0</v>
      </c>
      <c r="BC104" s="43">
        <v>0</v>
      </c>
      <c r="BD104" s="43">
        <v>0</v>
      </c>
      <c r="BE104" s="43">
        <v>0</v>
      </c>
      <c r="BF104" s="43">
        <v>0</v>
      </c>
      <c r="BG104" s="43">
        <v>0</v>
      </c>
      <c r="BH104" s="43">
        <v>0</v>
      </c>
      <c r="BI104" s="43">
        <v>0</v>
      </c>
      <c r="BJ104" s="43">
        <v>0</v>
      </c>
      <c r="BK104" s="43">
        <v>0</v>
      </c>
      <c r="BL104" s="43">
        <v>0</v>
      </c>
      <c r="BM104" s="43">
        <v>0</v>
      </c>
      <c r="BN104" s="43" t="s">
        <v>711</v>
      </c>
      <c r="BO104" s="43">
        <v>1</v>
      </c>
      <c r="BP104" s="43">
        <v>0</v>
      </c>
      <c r="BQ104" s="43">
        <v>0</v>
      </c>
      <c r="BR104" s="43">
        <v>0</v>
      </c>
    </row>
    <row r="105" spans="1:70" s="50" customFormat="1" x14ac:dyDescent="0.15">
      <c r="A105" s="43">
        <v>1659</v>
      </c>
      <c r="B105" s="43" t="s">
        <v>185</v>
      </c>
      <c r="C105" s="43">
        <v>15577212</v>
      </c>
      <c r="D105" s="43">
        <v>9881920</v>
      </c>
      <c r="E105" s="43">
        <v>5656</v>
      </c>
      <c r="F105" s="43">
        <v>0</v>
      </c>
      <c r="G105" s="43">
        <v>5560890</v>
      </c>
      <c r="H105" s="43">
        <v>1860664</v>
      </c>
      <c r="I105" s="43">
        <v>0</v>
      </c>
      <c r="J105" s="43">
        <v>0</v>
      </c>
      <c r="K105" s="43">
        <v>0</v>
      </c>
      <c r="L105" s="43">
        <v>1731918</v>
      </c>
      <c r="M105" s="43">
        <v>54</v>
      </c>
      <c r="N105" s="43">
        <v>22</v>
      </c>
      <c r="O105" s="43">
        <v>1650</v>
      </c>
      <c r="P105" s="43">
        <v>1672</v>
      </c>
      <c r="Q105" s="43">
        <v>54</v>
      </c>
      <c r="R105" s="43">
        <v>22</v>
      </c>
      <c r="S105" s="43">
        <v>1693</v>
      </c>
      <c r="T105" s="43">
        <v>1715</v>
      </c>
      <c r="U105" s="43">
        <v>56</v>
      </c>
      <c r="V105" s="43">
        <v>22</v>
      </c>
      <c r="W105" s="43">
        <v>1654</v>
      </c>
      <c r="X105" s="43">
        <v>1676</v>
      </c>
      <c r="Y105" s="43">
        <v>50</v>
      </c>
      <c r="Z105" s="43">
        <v>20</v>
      </c>
      <c r="AA105" s="43">
        <v>1669</v>
      </c>
      <c r="AB105" s="43">
        <v>1689</v>
      </c>
      <c r="AC105" s="43">
        <v>0</v>
      </c>
      <c r="AD105" s="43">
        <v>0</v>
      </c>
      <c r="AE105" s="43">
        <v>1300000</v>
      </c>
      <c r="AF105" s="43">
        <v>9631213</v>
      </c>
      <c r="AG105" s="43">
        <v>9631213</v>
      </c>
      <c r="AH105" s="43">
        <v>0</v>
      </c>
      <c r="AI105" s="43">
        <v>0</v>
      </c>
      <c r="AJ105" s="43">
        <v>0</v>
      </c>
      <c r="AK105" s="43">
        <v>0</v>
      </c>
      <c r="AL105" s="43">
        <v>0</v>
      </c>
      <c r="AM105" s="43">
        <v>900000</v>
      </c>
      <c r="AN105" s="43">
        <v>704100</v>
      </c>
      <c r="AO105" s="43">
        <v>837756473</v>
      </c>
      <c r="AP105" s="43">
        <v>838460573</v>
      </c>
      <c r="AQ105" s="43" t="s">
        <v>716</v>
      </c>
      <c r="AR105" s="43">
        <v>7173490</v>
      </c>
      <c r="AS105" s="43">
        <v>1034445</v>
      </c>
      <c r="AT105" s="43">
        <v>689181</v>
      </c>
      <c r="AU105" s="43">
        <v>0</v>
      </c>
      <c r="AV105" s="43">
        <v>0</v>
      </c>
      <c r="AW105" s="43">
        <v>210000</v>
      </c>
      <c r="AX105" s="43">
        <v>0</v>
      </c>
      <c r="AY105" s="43">
        <v>0</v>
      </c>
      <c r="AZ105" s="43">
        <v>0</v>
      </c>
      <c r="BA105" s="43">
        <v>23442</v>
      </c>
      <c r="BB105" s="43">
        <v>0</v>
      </c>
      <c r="BC105" s="43">
        <v>0</v>
      </c>
      <c r="BD105" s="43">
        <v>0</v>
      </c>
      <c r="BE105" s="43">
        <v>0</v>
      </c>
      <c r="BF105" s="43">
        <v>0</v>
      </c>
      <c r="BG105" s="43">
        <v>0</v>
      </c>
      <c r="BH105" s="43">
        <v>0</v>
      </c>
      <c r="BI105" s="43">
        <v>0</v>
      </c>
      <c r="BJ105" s="43">
        <v>0</v>
      </c>
      <c r="BK105" s="43">
        <v>0</v>
      </c>
      <c r="BL105" s="43">
        <v>1725000</v>
      </c>
      <c r="BM105" s="43">
        <v>0</v>
      </c>
      <c r="BN105" s="43" t="s">
        <v>702</v>
      </c>
      <c r="BO105" s="43">
        <v>2</v>
      </c>
      <c r="BP105" s="43">
        <v>900000</v>
      </c>
      <c r="BQ105" s="43">
        <v>0</v>
      </c>
      <c r="BR105" s="43">
        <v>0</v>
      </c>
    </row>
    <row r="106" spans="1:70" s="50" customFormat="1" x14ac:dyDescent="0.15">
      <c r="A106" s="43">
        <v>714</v>
      </c>
      <c r="B106" s="43" t="s">
        <v>186</v>
      </c>
      <c r="C106" s="43">
        <v>74644842</v>
      </c>
      <c r="D106" s="43">
        <v>4816300</v>
      </c>
      <c r="E106" s="43">
        <v>654099</v>
      </c>
      <c r="F106" s="43">
        <v>0</v>
      </c>
      <c r="G106" s="43">
        <v>68461291</v>
      </c>
      <c r="H106" s="43">
        <v>739309</v>
      </c>
      <c r="I106" s="43">
        <v>0</v>
      </c>
      <c r="J106" s="43">
        <v>0</v>
      </c>
      <c r="K106" s="43">
        <v>0</v>
      </c>
      <c r="L106" s="43">
        <v>26157</v>
      </c>
      <c r="M106" s="43">
        <v>80</v>
      </c>
      <c r="N106" s="43">
        <v>32</v>
      </c>
      <c r="O106" s="43">
        <v>6349</v>
      </c>
      <c r="P106" s="43">
        <v>6381</v>
      </c>
      <c r="Q106" s="43">
        <v>78</v>
      </c>
      <c r="R106" s="43">
        <v>31</v>
      </c>
      <c r="S106" s="43">
        <v>6399</v>
      </c>
      <c r="T106" s="43">
        <v>6430</v>
      </c>
      <c r="U106" s="43">
        <v>93</v>
      </c>
      <c r="V106" s="43">
        <v>37</v>
      </c>
      <c r="W106" s="43">
        <v>6524</v>
      </c>
      <c r="X106" s="43">
        <v>6561</v>
      </c>
      <c r="Y106" s="43">
        <v>125</v>
      </c>
      <c r="Z106" s="43">
        <v>50</v>
      </c>
      <c r="AA106" s="43">
        <v>6630</v>
      </c>
      <c r="AB106" s="43">
        <v>6680</v>
      </c>
      <c r="AC106" s="43">
        <v>0</v>
      </c>
      <c r="AD106" s="43">
        <v>0</v>
      </c>
      <c r="AE106" s="43">
        <v>0</v>
      </c>
      <c r="AF106" s="43">
        <v>4553747</v>
      </c>
      <c r="AG106" s="43">
        <v>4553747</v>
      </c>
      <c r="AH106" s="43">
        <v>0</v>
      </c>
      <c r="AI106" s="43">
        <v>0</v>
      </c>
      <c r="AJ106" s="43">
        <v>366599</v>
      </c>
      <c r="AK106" s="43">
        <v>0</v>
      </c>
      <c r="AL106" s="43">
        <v>0</v>
      </c>
      <c r="AM106" s="43">
        <v>0</v>
      </c>
      <c r="AN106" s="43">
        <v>66009400</v>
      </c>
      <c r="AO106" s="43">
        <v>7573535263</v>
      </c>
      <c r="AP106" s="43">
        <v>7639544663</v>
      </c>
      <c r="AQ106" s="43" t="s">
        <v>716</v>
      </c>
      <c r="AR106" s="43">
        <v>69805587</v>
      </c>
      <c r="AS106" s="43">
        <v>1107391</v>
      </c>
      <c r="AT106" s="43">
        <v>4910360</v>
      </c>
      <c r="AU106" s="43">
        <v>0</v>
      </c>
      <c r="AV106" s="43">
        <v>0</v>
      </c>
      <c r="AW106" s="43">
        <v>369838</v>
      </c>
      <c r="AX106" s="43">
        <v>10536</v>
      </c>
      <c r="AY106" s="43">
        <v>0</v>
      </c>
      <c r="AZ106" s="43">
        <v>0</v>
      </c>
      <c r="BA106" s="43">
        <v>0</v>
      </c>
      <c r="BB106" s="43">
        <v>0</v>
      </c>
      <c r="BC106" s="43">
        <v>3875.72</v>
      </c>
      <c r="BD106" s="43">
        <v>0</v>
      </c>
      <c r="BE106" s="43">
        <v>0</v>
      </c>
      <c r="BF106" s="43">
        <v>17340</v>
      </c>
      <c r="BG106" s="43">
        <v>0</v>
      </c>
      <c r="BH106" s="43">
        <v>0</v>
      </c>
      <c r="BI106" s="43">
        <v>0</v>
      </c>
      <c r="BJ106" s="43">
        <v>0</v>
      </c>
      <c r="BK106" s="43">
        <v>0</v>
      </c>
      <c r="BL106" s="43">
        <v>0</v>
      </c>
      <c r="BM106" s="43">
        <v>0</v>
      </c>
      <c r="BN106" s="43" t="s">
        <v>711</v>
      </c>
      <c r="BO106" s="43">
        <v>1</v>
      </c>
      <c r="BP106" s="43">
        <v>0</v>
      </c>
      <c r="BQ106" s="43">
        <v>0</v>
      </c>
      <c r="BR106" s="43">
        <v>0</v>
      </c>
    </row>
    <row r="107" spans="1:70" s="50" customFormat="1" x14ac:dyDescent="0.15">
      <c r="A107" s="43">
        <v>1666</v>
      </c>
      <c r="B107" s="43" t="s">
        <v>187</v>
      </c>
      <c r="C107" s="43">
        <v>4357678</v>
      </c>
      <c r="D107" s="43">
        <v>2459020</v>
      </c>
      <c r="E107" s="43">
        <v>1773</v>
      </c>
      <c r="F107" s="43">
        <v>0</v>
      </c>
      <c r="G107" s="43">
        <v>1846885</v>
      </c>
      <c r="H107" s="43">
        <v>50000</v>
      </c>
      <c r="I107" s="43">
        <v>0</v>
      </c>
      <c r="J107" s="43">
        <v>0</v>
      </c>
      <c r="K107" s="43">
        <v>0</v>
      </c>
      <c r="L107" s="43">
        <v>0</v>
      </c>
      <c r="M107" s="43">
        <v>11</v>
      </c>
      <c r="N107" s="43">
        <v>4</v>
      </c>
      <c r="O107" s="43">
        <v>334</v>
      </c>
      <c r="P107" s="43">
        <v>338</v>
      </c>
      <c r="Q107" s="43">
        <v>9</v>
      </c>
      <c r="R107" s="43">
        <v>4</v>
      </c>
      <c r="S107" s="43">
        <v>320</v>
      </c>
      <c r="T107" s="43">
        <v>324</v>
      </c>
      <c r="U107" s="43">
        <v>7</v>
      </c>
      <c r="V107" s="43">
        <v>3</v>
      </c>
      <c r="W107" s="43">
        <v>320</v>
      </c>
      <c r="X107" s="43">
        <v>323</v>
      </c>
      <c r="Y107" s="43">
        <v>7</v>
      </c>
      <c r="Z107" s="43">
        <v>3</v>
      </c>
      <c r="AA107" s="43">
        <v>336</v>
      </c>
      <c r="AB107" s="43">
        <v>339</v>
      </c>
      <c r="AC107" s="43">
        <v>0</v>
      </c>
      <c r="AD107" s="43">
        <v>0</v>
      </c>
      <c r="AE107" s="43">
        <v>0</v>
      </c>
      <c r="AF107" s="43">
        <v>2416836</v>
      </c>
      <c r="AG107" s="43">
        <v>2416836</v>
      </c>
      <c r="AH107" s="43">
        <v>0</v>
      </c>
      <c r="AI107" s="43">
        <v>0</v>
      </c>
      <c r="AJ107" s="43">
        <v>82972</v>
      </c>
      <c r="AK107" s="43">
        <v>0</v>
      </c>
      <c r="AL107" s="43">
        <v>0</v>
      </c>
      <c r="AM107" s="43">
        <v>0</v>
      </c>
      <c r="AN107" s="43">
        <v>101900</v>
      </c>
      <c r="AO107" s="43">
        <v>129813297</v>
      </c>
      <c r="AP107" s="43">
        <v>129915197</v>
      </c>
      <c r="AQ107" s="43" t="s">
        <v>716</v>
      </c>
      <c r="AR107" s="43">
        <v>1926001</v>
      </c>
      <c r="AS107" s="43">
        <v>50000</v>
      </c>
      <c r="AT107" s="43">
        <v>0</v>
      </c>
      <c r="AU107" s="43">
        <v>0</v>
      </c>
      <c r="AV107" s="43">
        <v>0</v>
      </c>
      <c r="AW107" s="43">
        <v>0</v>
      </c>
      <c r="AX107" s="43">
        <v>0</v>
      </c>
      <c r="AY107" s="43">
        <v>0</v>
      </c>
      <c r="AZ107" s="43">
        <v>0</v>
      </c>
      <c r="BA107" s="43">
        <v>0</v>
      </c>
      <c r="BB107" s="43">
        <v>0</v>
      </c>
      <c r="BC107" s="43">
        <v>595.87</v>
      </c>
      <c r="BD107" s="43">
        <v>0</v>
      </c>
      <c r="BE107" s="43">
        <v>0</v>
      </c>
      <c r="BF107" s="43">
        <v>0</v>
      </c>
      <c r="BG107" s="43">
        <v>0</v>
      </c>
      <c r="BH107" s="43">
        <v>0</v>
      </c>
      <c r="BI107" s="43">
        <v>0</v>
      </c>
      <c r="BJ107" s="43">
        <v>0</v>
      </c>
      <c r="BK107" s="43">
        <v>0</v>
      </c>
      <c r="BL107" s="43">
        <v>0</v>
      </c>
      <c r="BM107" s="43">
        <v>0</v>
      </c>
      <c r="BN107" s="43" t="s">
        <v>711</v>
      </c>
      <c r="BO107" s="43">
        <v>1</v>
      </c>
      <c r="BP107" s="43">
        <v>0</v>
      </c>
      <c r="BQ107" s="43">
        <v>0</v>
      </c>
      <c r="BR107" s="43">
        <v>0</v>
      </c>
    </row>
    <row r="108" spans="1:70" s="50" customFormat="1" x14ac:dyDescent="0.15">
      <c r="A108" s="43">
        <v>1687</v>
      </c>
      <c r="B108" s="43" t="s">
        <v>188</v>
      </c>
      <c r="C108" s="43">
        <v>2270292</v>
      </c>
      <c r="D108" s="43">
        <v>390254</v>
      </c>
      <c r="E108" s="43">
        <v>482</v>
      </c>
      <c r="F108" s="43">
        <v>0</v>
      </c>
      <c r="G108" s="43">
        <v>2000720</v>
      </c>
      <c r="H108" s="43">
        <v>0</v>
      </c>
      <c r="I108" s="43">
        <v>0</v>
      </c>
      <c r="J108" s="43">
        <v>0</v>
      </c>
      <c r="K108" s="43">
        <v>0</v>
      </c>
      <c r="L108" s="43">
        <v>121164</v>
      </c>
      <c r="M108" s="43">
        <v>0</v>
      </c>
      <c r="N108" s="43">
        <v>0</v>
      </c>
      <c r="O108" s="43">
        <v>243</v>
      </c>
      <c r="P108" s="43">
        <v>243</v>
      </c>
      <c r="Q108" s="43">
        <v>0</v>
      </c>
      <c r="R108" s="43">
        <v>0</v>
      </c>
      <c r="S108" s="43">
        <v>237</v>
      </c>
      <c r="T108" s="43">
        <v>237</v>
      </c>
      <c r="U108" s="43">
        <v>0</v>
      </c>
      <c r="V108" s="43">
        <v>0</v>
      </c>
      <c r="W108" s="43">
        <v>233</v>
      </c>
      <c r="X108" s="43">
        <v>233</v>
      </c>
      <c r="Y108" s="43">
        <v>0</v>
      </c>
      <c r="Z108" s="43">
        <v>0</v>
      </c>
      <c r="AA108" s="43">
        <v>238</v>
      </c>
      <c r="AB108" s="43">
        <v>238</v>
      </c>
      <c r="AC108" s="43">
        <v>0</v>
      </c>
      <c r="AD108" s="43">
        <v>0</v>
      </c>
      <c r="AE108" s="43">
        <v>0</v>
      </c>
      <c r="AF108" s="43">
        <v>331470</v>
      </c>
      <c r="AG108" s="43">
        <v>331470</v>
      </c>
      <c r="AH108" s="43">
        <v>0</v>
      </c>
      <c r="AI108" s="43">
        <v>0</v>
      </c>
      <c r="AJ108" s="43">
        <v>0</v>
      </c>
      <c r="AK108" s="43">
        <v>0</v>
      </c>
      <c r="AL108" s="43">
        <v>0</v>
      </c>
      <c r="AM108" s="43">
        <v>65000</v>
      </c>
      <c r="AN108" s="43">
        <v>109200</v>
      </c>
      <c r="AO108" s="43">
        <v>390502018</v>
      </c>
      <c r="AP108" s="43">
        <v>390611218</v>
      </c>
      <c r="AQ108" s="43" t="s">
        <v>716</v>
      </c>
      <c r="AR108" s="43">
        <v>2022332</v>
      </c>
      <c r="AS108" s="43">
        <v>0</v>
      </c>
      <c r="AT108" s="43">
        <v>0</v>
      </c>
      <c r="AU108" s="43">
        <v>0</v>
      </c>
      <c r="AV108" s="43">
        <v>0</v>
      </c>
      <c r="AW108" s="43">
        <v>8500</v>
      </c>
      <c r="AX108" s="43">
        <v>0</v>
      </c>
      <c r="AY108" s="43">
        <v>0</v>
      </c>
      <c r="AZ108" s="43">
        <v>19079</v>
      </c>
      <c r="BA108" s="43">
        <v>0</v>
      </c>
      <c r="BB108" s="43">
        <v>0</v>
      </c>
      <c r="BC108" s="43">
        <v>0</v>
      </c>
      <c r="BD108" s="43">
        <v>0</v>
      </c>
      <c r="BE108" s="43">
        <v>0</v>
      </c>
      <c r="BF108" s="43">
        <v>0</v>
      </c>
      <c r="BG108" s="43">
        <v>0</v>
      </c>
      <c r="BH108" s="43">
        <v>0</v>
      </c>
      <c r="BI108" s="43">
        <v>0</v>
      </c>
      <c r="BJ108" s="43">
        <v>0</v>
      </c>
      <c r="BK108" s="43">
        <v>0</v>
      </c>
      <c r="BL108" s="43">
        <v>0</v>
      </c>
      <c r="BM108" s="43">
        <v>0</v>
      </c>
      <c r="BN108" s="43" t="s">
        <v>711</v>
      </c>
      <c r="BO108" s="43">
        <v>1</v>
      </c>
      <c r="BP108" s="43">
        <v>0</v>
      </c>
      <c r="BQ108" s="43">
        <v>65000</v>
      </c>
      <c r="BR108" s="43">
        <v>0</v>
      </c>
    </row>
    <row r="109" spans="1:70" s="50" customFormat="1" x14ac:dyDescent="0.15">
      <c r="A109" s="43">
        <v>1694</v>
      </c>
      <c r="B109" s="43" t="s">
        <v>189</v>
      </c>
      <c r="C109" s="43">
        <v>17223962</v>
      </c>
      <c r="D109" s="43">
        <v>11844485</v>
      </c>
      <c r="E109" s="43">
        <v>13117</v>
      </c>
      <c r="F109" s="43">
        <v>0</v>
      </c>
      <c r="G109" s="43">
        <v>5981177</v>
      </c>
      <c r="H109" s="43">
        <v>135944</v>
      </c>
      <c r="I109" s="43">
        <v>0</v>
      </c>
      <c r="J109" s="43">
        <v>0</v>
      </c>
      <c r="K109" s="43">
        <v>0</v>
      </c>
      <c r="L109" s="43">
        <v>750761</v>
      </c>
      <c r="M109" s="43">
        <v>3</v>
      </c>
      <c r="N109" s="43">
        <v>1</v>
      </c>
      <c r="O109" s="43">
        <v>1791</v>
      </c>
      <c r="P109" s="43">
        <v>1792</v>
      </c>
      <c r="Q109" s="43">
        <v>2</v>
      </c>
      <c r="R109" s="43">
        <v>1</v>
      </c>
      <c r="S109" s="43">
        <v>1760</v>
      </c>
      <c r="T109" s="43">
        <v>1761</v>
      </c>
      <c r="U109" s="43">
        <v>2</v>
      </c>
      <c r="V109" s="43">
        <v>1</v>
      </c>
      <c r="W109" s="43">
        <v>1772</v>
      </c>
      <c r="X109" s="43">
        <v>1773</v>
      </c>
      <c r="Y109" s="43">
        <v>2</v>
      </c>
      <c r="Z109" s="43">
        <v>1</v>
      </c>
      <c r="AA109" s="43">
        <v>1834</v>
      </c>
      <c r="AB109" s="43">
        <v>1835</v>
      </c>
      <c r="AC109" s="43">
        <v>0</v>
      </c>
      <c r="AD109" s="43">
        <v>0</v>
      </c>
      <c r="AE109" s="43">
        <v>905000</v>
      </c>
      <c r="AF109" s="43">
        <v>12411106</v>
      </c>
      <c r="AG109" s="43">
        <v>12411106</v>
      </c>
      <c r="AH109" s="43">
        <v>0</v>
      </c>
      <c r="AI109" s="43">
        <v>0</v>
      </c>
      <c r="AJ109" s="43">
        <v>0</v>
      </c>
      <c r="AK109" s="43">
        <v>0</v>
      </c>
      <c r="AL109" s="43">
        <v>0</v>
      </c>
      <c r="AM109" s="43">
        <v>0</v>
      </c>
      <c r="AN109" s="43">
        <v>1004000</v>
      </c>
      <c r="AO109" s="43">
        <v>677096035</v>
      </c>
      <c r="AP109" s="43">
        <v>678100035</v>
      </c>
      <c r="AQ109" s="43" t="s">
        <v>716</v>
      </c>
      <c r="AR109" s="43">
        <v>5702413</v>
      </c>
      <c r="AS109" s="43">
        <v>141544</v>
      </c>
      <c r="AT109" s="43">
        <v>3092448</v>
      </c>
      <c r="AU109" s="43">
        <v>0</v>
      </c>
      <c r="AV109" s="43">
        <v>0</v>
      </c>
      <c r="AW109" s="43">
        <v>0</v>
      </c>
      <c r="AX109" s="43">
        <v>0</v>
      </c>
      <c r="AY109" s="43">
        <v>0</v>
      </c>
      <c r="AZ109" s="43">
        <v>0</v>
      </c>
      <c r="BA109" s="43">
        <v>3502</v>
      </c>
      <c r="BB109" s="43">
        <v>0</v>
      </c>
      <c r="BC109" s="43">
        <v>0</v>
      </c>
      <c r="BD109" s="43">
        <v>0</v>
      </c>
      <c r="BE109" s="43">
        <v>0</v>
      </c>
      <c r="BF109" s="43">
        <v>0</v>
      </c>
      <c r="BG109" s="43">
        <v>0</v>
      </c>
      <c r="BH109" s="43">
        <v>0</v>
      </c>
      <c r="BI109" s="43">
        <v>0</v>
      </c>
      <c r="BJ109" s="43">
        <v>0</v>
      </c>
      <c r="BK109" s="43">
        <v>0</v>
      </c>
      <c r="BL109" s="43">
        <v>0</v>
      </c>
      <c r="BM109" s="43">
        <v>0</v>
      </c>
      <c r="BN109" s="43" t="s">
        <v>711</v>
      </c>
      <c r="BO109" s="43">
        <v>1</v>
      </c>
      <c r="BP109" s="43">
        <v>0</v>
      </c>
      <c r="BQ109" s="43">
        <v>0</v>
      </c>
      <c r="BR109" s="43">
        <v>0</v>
      </c>
    </row>
    <row r="110" spans="1:70" s="50" customFormat="1" x14ac:dyDescent="0.15">
      <c r="A110" s="43">
        <v>1729</v>
      </c>
      <c r="B110" s="43" t="s">
        <v>190</v>
      </c>
      <c r="C110" s="43">
        <v>7909462</v>
      </c>
      <c r="D110" s="43">
        <v>5579166</v>
      </c>
      <c r="E110" s="43">
        <v>699</v>
      </c>
      <c r="F110" s="43">
        <v>0</v>
      </c>
      <c r="G110" s="43">
        <v>2281831</v>
      </c>
      <c r="H110" s="43">
        <v>97015</v>
      </c>
      <c r="I110" s="43">
        <v>0</v>
      </c>
      <c r="J110" s="43">
        <v>0</v>
      </c>
      <c r="K110" s="43">
        <v>0</v>
      </c>
      <c r="L110" s="43">
        <v>49249</v>
      </c>
      <c r="M110" s="43">
        <v>18</v>
      </c>
      <c r="N110" s="43">
        <v>7</v>
      </c>
      <c r="O110" s="43">
        <v>804</v>
      </c>
      <c r="P110" s="43">
        <v>811</v>
      </c>
      <c r="Q110" s="43">
        <v>12</v>
      </c>
      <c r="R110" s="43">
        <v>5</v>
      </c>
      <c r="S110" s="43">
        <v>803</v>
      </c>
      <c r="T110" s="43">
        <v>808</v>
      </c>
      <c r="U110" s="43">
        <v>10</v>
      </c>
      <c r="V110" s="43">
        <v>4</v>
      </c>
      <c r="W110" s="43">
        <v>786</v>
      </c>
      <c r="X110" s="43">
        <v>790</v>
      </c>
      <c r="Y110" s="43">
        <v>12</v>
      </c>
      <c r="Z110" s="43">
        <v>5</v>
      </c>
      <c r="AA110" s="43">
        <v>781</v>
      </c>
      <c r="AB110" s="43">
        <v>786</v>
      </c>
      <c r="AC110" s="43">
        <v>0</v>
      </c>
      <c r="AD110" s="43">
        <v>0</v>
      </c>
      <c r="AE110" s="43">
        <v>0</v>
      </c>
      <c r="AF110" s="43">
        <v>5448264</v>
      </c>
      <c r="AG110" s="43">
        <v>5448264</v>
      </c>
      <c r="AH110" s="43">
        <v>0</v>
      </c>
      <c r="AI110" s="43">
        <v>0</v>
      </c>
      <c r="AJ110" s="43">
        <v>0</v>
      </c>
      <c r="AK110" s="43">
        <v>0</v>
      </c>
      <c r="AL110" s="43">
        <v>0</v>
      </c>
      <c r="AM110" s="43">
        <v>0</v>
      </c>
      <c r="AN110" s="43">
        <v>50600</v>
      </c>
      <c r="AO110" s="43">
        <v>289168302</v>
      </c>
      <c r="AP110" s="43">
        <v>289218902</v>
      </c>
      <c r="AQ110" s="43" t="s">
        <v>716</v>
      </c>
      <c r="AR110" s="43">
        <v>2465229</v>
      </c>
      <c r="AS110" s="43">
        <v>92582</v>
      </c>
      <c r="AT110" s="43">
        <v>381300</v>
      </c>
      <c r="AU110" s="43">
        <v>0</v>
      </c>
      <c r="AV110" s="43">
        <v>0</v>
      </c>
      <c r="AW110" s="43">
        <v>0</v>
      </c>
      <c r="AX110" s="43">
        <v>0</v>
      </c>
      <c r="AY110" s="43">
        <v>0</v>
      </c>
      <c r="AZ110" s="43">
        <v>78799</v>
      </c>
      <c r="BA110" s="43">
        <v>8478</v>
      </c>
      <c r="BB110" s="43">
        <v>0</v>
      </c>
      <c r="BC110" s="43">
        <v>0</v>
      </c>
      <c r="BD110" s="43">
        <v>0</v>
      </c>
      <c r="BE110" s="43">
        <v>0</v>
      </c>
      <c r="BF110" s="43">
        <v>9850</v>
      </c>
      <c r="BG110" s="43">
        <v>0</v>
      </c>
      <c r="BH110" s="43">
        <v>0</v>
      </c>
      <c r="BI110" s="43">
        <v>0</v>
      </c>
      <c r="BJ110" s="43">
        <v>0</v>
      </c>
      <c r="BK110" s="43">
        <v>0</v>
      </c>
      <c r="BL110" s="43">
        <v>0</v>
      </c>
      <c r="BM110" s="43">
        <v>0</v>
      </c>
      <c r="BN110" s="43" t="s">
        <v>711</v>
      </c>
      <c r="BO110" s="43">
        <v>1</v>
      </c>
      <c r="BP110" s="43">
        <v>0</v>
      </c>
      <c r="BQ110" s="43">
        <v>0</v>
      </c>
      <c r="BR110" s="43">
        <v>0</v>
      </c>
    </row>
    <row r="111" spans="1:70" s="50" customFormat="1" x14ac:dyDescent="0.15">
      <c r="A111" s="43">
        <v>1736</v>
      </c>
      <c r="B111" s="43" t="s">
        <v>191</v>
      </c>
      <c r="C111" s="43">
        <v>5149737</v>
      </c>
      <c r="D111" s="43">
        <v>3312173</v>
      </c>
      <c r="E111" s="43">
        <v>3348</v>
      </c>
      <c r="F111" s="43">
        <v>0</v>
      </c>
      <c r="G111" s="43">
        <v>1834216</v>
      </c>
      <c r="H111" s="43">
        <v>0</v>
      </c>
      <c r="I111" s="43">
        <v>0</v>
      </c>
      <c r="J111" s="43">
        <v>0</v>
      </c>
      <c r="K111" s="43">
        <v>0</v>
      </c>
      <c r="L111" s="43">
        <v>0</v>
      </c>
      <c r="M111" s="43">
        <v>13</v>
      </c>
      <c r="N111" s="43">
        <v>5</v>
      </c>
      <c r="O111" s="43">
        <v>536</v>
      </c>
      <c r="P111" s="43">
        <v>541</v>
      </c>
      <c r="Q111" s="43">
        <v>12</v>
      </c>
      <c r="R111" s="43">
        <v>5</v>
      </c>
      <c r="S111" s="43">
        <v>534</v>
      </c>
      <c r="T111" s="43">
        <v>539</v>
      </c>
      <c r="U111" s="43">
        <v>15</v>
      </c>
      <c r="V111" s="43">
        <v>6</v>
      </c>
      <c r="W111" s="43">
        <v>544</v>
      </c>
      <c r="X111" s="43">
        <v>550</v>
      </c>
      <c r="Y111" s="43">
        <v>14</v>
      </c>
      <c r="Z111" s="43">
        <v>6</v>
      </c>
      <c r="AA111" s="43">
        <v>528</v>
      </c>
      <c r="AB111" s="43">
        <v>534</v>
      </c>
      <c r="AC111" s="43">
        <v>173593</v>
      </c>
      <c r="AD111" s="43">
        <v>0</v>
      </c>
      <c r="AE111" s="43">
        <v>0</v>
      </c>
      <c r="AF111" s="43">
        <v>3252644</v>
      </c>
      <c r="AG111" s="43">
        <v>3252644</v>
      </c>
      <c r="AH111" s="43">
        <v>0</v>
      </c>
      <c r="AI111" s="43">
        <v>0</v>
      </c>
      <c r="AJ111" s="43">
        <v>0</v>
      </c>
      <c r="AK111" s="43">
        <v>0</v>
      </c>
      <c r="AL111" s="43">
        <v>0</v>
      </c>
      <c r="AM111" s="43">
        <v>0</v>
      </c>
      <c r="AN111" s="43">
        <v>706200</v>
      </c>
      <c r="AO111" s="43">
        <v>242567307</v>
      </c>
      <c r="AP111" s="43">
        <v>243273507</v>
      </c>
      <c r="AQ111" s="43" t="s">
        <v>716</v>
      </c>
      <c r="AR111" s="43">
        <v>1938788</v>
      </c>
      <c r="AS111" s="43">
        <v>0</v>
      </c>
      <c r="AT111" s="43">
        <v>348531</v>
      </c>
      <c r="AU111" s="43">
        <v>0</v>
      </c>
      <c r="AV111" s="43">
        <v>0</v>
      </c>
      <c r="AW111" s="43">
        <v>18000</v>
      </c>
      <c r="AX111" s="43">
        <v>0</v>
      </c>
      <c r="AY111" s="43">
        <v>0</v>
      </c>
      <c r="AZ111" s="43">
        <v>18969</v>
      </c>
      <c r="BA111" s="43">
        <v>0</v>
      </c>
      <c r="BB111" s="43">
        <v>0</v>
      </c>
      <c r="BC111" s="43">
        <v>0</v>
      </c>
      <c r="BD111" s="43">
        <v>0</v>
      </c>
      <c r="BE111" s="43">
        <v>0</v>
      </c>
      <c r="BF111" s="43">
        <v>0</v>
      </c>
      <c r="BG111" s="43">
        <v>0</v>
      </c>
      <c r="BH111" s="43">
        <v>0</v>
      </c>
      <c r="BI111" s="43">
        <v>0</v>
      </c>
      <c r="BJ111" s="43">
        <v>0</v>
      </c>
      <c r="BK111" s="43">
        <v>0</v>
      </c>
      <c r="BL111" s="43">
        <v>0</v>
      </c>
      <c r="BM111" s="43">
        <v>0</v>
      </c>
      <c r="BN111" s="43" t="s">
        <v>711</v>
      </c>
      <c r="BO111" s="43">
        <v>1</v>
      </c>
      <c r="BP111" s="43">
        <v>0</v>
      </c>
      <c r="BQ111" s="43">
        <v>0</v>
      </c>
      <c r="BR111" s="43">
        <v>0</v>
      </c>
    </row>
    <row r="112" spans="1:70" s="50" customFormat="1" x14ac:dyDescent="0.15">
      <c r="A112" s="43">
        <v>1813</v>
      </c>
      <c r="B112" s="43" t="s">
        <v>192</v>
      </c>
      <c r="C112" s="43">
        <v>7116887</v>
      </c>
      <c r="D112" s="43">
        <v>5323255</v>
      </c>
      <c r="E112" s="43">
        <v>1645</v>
      </c>
      <c r="F112" s="43">
        <v>0</v>
      </c>
      <c r="G112" s="43">
        <v>1761987</v>
      </c>
      <c r="H112" s="43">
        <v>30000</v>
      </c>
      <c r="I112" s="43">
        <v>0</v>
      </c>
      <c r="J112" s="43">
        <v>0</v>
      </c>
      <c r="K112" s="43">
        <v>0</v>
      </c>
      <c r="L112" s="43">
        <v>0</v>
      </c>
      <c r="M112" s="43">
        <v>16</v>
      </c>
      <c r="N112" s="43">
        <v>6</v>
      </c>
      <c r="O112" s="43">
        <v>748</v>
      </c>
      <c r="P112" s="43">
        <v>754</v>
      </c>
      <c r="Q112" s="43">
        <v>16</v>
      </c>
      <c r="R112" s="43">
        <v>6</v>
      </c>
      <c r="S112" s="43">
        <v>739</v>
      </c>
      <c r="T112" s="43">
        <v>745</v>
      </c>
      <c r="U112" s="43">
        <v>14</v>
      </c>
      <c r="V112" s="43">
        <v>6</v>
      </c>
      <c r="W112" s="43">
        <v>760</v>
      </c>
      <c r="X112" s="43">
        <v>766</v>
      </c>
      <c r="Y112" s="43">
        <v>19</v>
      </c>
      <c r="Z112" s="43">
        <v>8</v>
      </c>
      <c r="AA112" s="43">
        <v>757</v>
      </c>
      <c r="AB112" s="43">
        <v>765</v>
      </c>
      <c r="AC112" s="43">
        <v>0</v>
      </c>
      <c r="AD112" s="43">
        <v>150000</v>
      </c>
      <c r="AE112" s="43">
        <v>0</v>
      </c>
      <c r="AF112" s="43">
        <v>5511036</v>
      </c>
      <c r="AG112" s="43">
        <v>5511036</v>
      </c>
      <c r="AH112" s="43">
        <v>0</v>
      </c>
      <c r="AI112" s="43">
        <v>0</v>
      </c>
      <c r="AJ112" s="43">
        <v>69042</v>
      </c>
      <c r="AK112" s="43">
        <v>0</v>
      </c>
      <c r="AL112" s="43">
        <v>0</v>
      </c>
      <c r="AM112" s="43">
        <v>0</v>
      </c>
      <c r="AN112" s="43">
        <v>187000</v>
      </c>
      <c r="AO112" s="43">
        <v>231466405</v>
      </c>
      <c r="AP112" s="43">
        <v>231653405</v>
      </c>
      <c r="AQ112" s="43" t="s">
        <v>716</v>
      </c>
      <c r="AR112" s="43">
        <v>1761494.04</v>
      </c>
      <c r="AS112" s="43">
        <v>105312.2</v>
      </c>
      <c r="AT112" s="43">
        <v>361818.76</v>
      </c>
      <c r="AU112" s="43">
        <v>0</v>
      </c>
      <c r="AV112" s="43">
        <v>0</v>
      </c>
      <c r="AW112" s="43">
        <v>0</v>
      </c>
      <c r="AX112" s="43">
        <v>0</v>
      </c>
      <c r="AY112" s="43">
        <v>0</v>
      </c>
      <c r="AZ112" s="43">
        <v>0</v>
      </c>
      <c r="BA112" s="43">
        <v>6008</v>
      </c>
      <c r="BB112" s="43">
        <v>0</v>
      </c>
      <c r="BC112" s="43">
        <v>0</v>
      </c>
      <c r="BD112" s="43">
        <v>0</v>
      </c>
      <c r="BE112" s="43">
        <v>0</v>
      </c>
      <c r="BF112" s="43">
        <v>0</v>
      </c>
      <c r="BG112" s="43">
        <v>0</v>
      </c>
      <c r="BH112" s="43">
        <v>0</v>
      </c>
      <c r="BI112" s="43">
        <v>0</v>
      </c>
      <c r="BJ112" s="43">
        <v>0</v>
      </c>
      <c r="BK112" s="43">
        <v>0</v>
      </c>
      <c r="BL112" s="43">
        <v>0</v>
      </c>
      <c r="BM112" s="43">
        <v>0</v>
      </c>
      <c r="BN112" s="43" t="s">
        <v>711</v>
      </c>
      <c r="BO112" s="43">
        <v>1</v>
      </c>
      <c r="BP112" s="43">
        <v>0</v>
      </c>
      <c r="BQ112" s="43">
        <v>0</v>
      </c>
      <c r="BR112" s="43">
        <v>0</v>
      </c>
    </row>
    <row r="113" spans="1:70" s="50" customFormat="1" x14ac:dyDescent="0.15">
      <c r="A113" s="43">
        <v>5757</v>
      </c>
      <c r="B113" s="43" t="s">
        <v>193</v>
      </c>
      <c r="C113" s="43">
        <v>6231728</v>
      </c>
      <c r="D113" s="43">
        <v>3665660</v>
      </c>
      <c r="E113" s="43">
        <v>1246</v>
      </c>
      <c r="F113" s="43">
        <v>36133</v>
      </c>
      <c r="G113" s="43">
        <v>2759841</v>
      </c>
      <c r="H113" s="43">
        <v>0</v>
      </c>
      <c r="I113" s="43">
        <v>0</v>
      </c>
      <c r="J113" s="43">
        <v>0</v>
      </c>
      <c r="K113" s="43">
        <v>0</v>
      </c>
      <c r="L113" s="43">
        <v>231152</v>
      </c>
      <c r="M113" s="43">
        <v>17</v>
      </c>
      <c r="N113" s="43">
        <v>7</v>
      </c>
      <c r="O113" s="43">
        <v>609</v>
      </c>
      <c r="P113" s="43">
        <v>616</v>
      </c>
      <c r="Q113" s="43">
        <v>17</v>
      </c>
      <c r="R113" s="43">
        <v>7</v>
      </c>
      <c r="S113" s="43">
        <v>605</v>
      </c>
      <c r="T113" s="43">
        <v>612</v>
      </c>
      <c r="U113" s="43">
        <v>15</v>
      </c>
      <c r="V113" s="43">
        <v>6</v>
      </c>
      <c r="W113" s="43">
        <v>584</v>
      </c>
      <c r="X113" s="43">
        <v>590</v>
      </c>
      <c r="Y113" s="43">
        <v>15</v>
      </c>
      <c r="Z113" s="43">
        <v>6</v>
      </c>
      <c r="AA113" s="43">
        <v>590</v>
      </c>
      <c r="AB113" s="43">
        <v>596</v>
      </c>
      <c r="AC113" s="43">
        <v>0</v>
      </c>
      <c r="AD113" s="43">
        <v>0</v>
      </c>
      <c r="AE113" s="43">
        <v>0</v>
      </c>
      <c r="AF113" s="43">
        <v>3354476</v>
      </c>
      <c r="AG113" s="43">
        <v>3315173</v>
      </c>
      <c r="AH113" s="43">
        <v>39303</v>
      </c>
      <c r="AI113" s="43">
        <v>0</v>
      </c>
      <c r="AJ113" s="43">
        <v>0</v>
      </c>
      <c r="AK113" s="43">
        <v>0</v>
      </c>
      <c r="AL113" s="43">
        <v>0</v>
      </c>
      <c r="AM113" s="43">
        <v>0</v>
      </c>
      <c r="AN113" s="43">
        <v>112900</v>
      </c>
      <c r="AO113" s="43">
        <v>286425512</v>
      </c>
      <c r="AP113" s="43">
        <v>286538412</v>
      </c>
      <c r="AQ113" s="43" t="s">
        <v>716</v>
      </c>
      <c r="AR113" s="43">
        <v>2965750</v>
      </c>
      <c r="AS113" s="43">
        <v>0</v>
      </c>
      <c r="AT113" s="43">
        <v>632825</v>
      </c>
      <c r="AU113" s="43">
        <v>0</v>
      </c>
      <c r="AV113" s="43">
        <v>0</v>
      </c>
      <c r="AW113" s="43">
        <v>48000</v>
      </c>
      <c r="AX113" s="43">
        <v>0</v>
      </c>
      <c r="AY113" s="43">
        <v>0</v>
      </c>
      <c r="AZ113" s="43">
        <v>71983</v>
      </c>
      <c r="BA113" s="43">
        <v>28235</v>
      </c>
      <c r="BB113" s="43">
        <v>0</v>
      </c>
      <c r="BC113" s="43">
        <v>0</v>
      </c>
      <c r="BD113" s="43">
        <v>0</v>
      </c>
      <c r="BE113" s="43">
        <v>0</v>
      </c>
      <c r="BF113" s="43">
        <v>0</v>
      </c>
      <c r="BG113" s="43">
        <v>0</v>
      </c>
      <c r="BH113" s="43">
        <v>0</v>
      </c>
      <c r="BI113" s="43">
        <v>0</v>
      </c>
      <c r="BJ113" s="43">
        <v>0</v>
      </c>
      <c r="BK113" s="43">
        <v>0</v>
      </c>
      <c r="BL113" s="43">
        <v>0</v>
      </c>
      <c r="BM113" s="43">
        <v>0</v>
      </c>
      <c r="BN113" s="43" t="s">
        <v>711</v>
      </c>
      <c r="BO113" s="43">
        <v>1</v>
      </c>
      <c r="BP113" s="43">
        <v>0</v>
      </c>
      <c r="BQ113" s="43">
        <v>0</v>
      </c>
      <c r="BR113" s="43">
        <v>0</v>
      </c>
    </row>
    <row r="114" spans="1:70" s="50" customFormat="1" x14ac:dyDescent="0.15">
      <c r="A114" s="43">
        <v>1855</v>
      </c>
      <c r="B114" s="43" t="s">
        <v>194</v>
      </c>
      <c r="C114" s="43">
        <v>4529063</v>
      </c>
      <c r="D114" s="43">
        <v>643360</v>
      </c>
      <c r="E114" s="43">
        <v>749</v>
      </c>
      <c r="F114" s="43">
        <v>0</v>
      </c>
      <c r="G114" s="43">
        <v>4983407</v>
      </c>
      <c r="H114" s="43">
        <v>0</v>
      </c>
      <c r="I114" s="43">
        <v>0</v>
      </c>
      <c r="J114" s="43">
        <v>0</v>
      </c>
      <c r="K114" s="43">
        <v>0</v>
      </c>
      <c r="L114" s="43">
        <v>1098453</v>
      </c>
      <c r="M114" s="43">
        <v>8</v>
      </c>
      <c r="N114" s="43">
        <v>3</v>
      </c>
      <c r="O114" s="43">
        <v>490</v>
      </c>
      <c r="P114" s="43">
        <v>493</v>
      </c>
      <c r="Q114" s="43">
        <v>10</v>
      </c>
      <c r="R114" s="43">
        <v>4</v>
      </c>
      <c r="S114" s="43">
        <v>470</v>
      </c>
      <c r="T114" s="43">
        <v>474</v>
      </c>
      <c r="U114" s="43">
        <v>9</v>
      </c>
      <c r="V114" s="43">
        <v>4</v>
      </c>
      <c r="W114" s="43">
        <v>465</v>
      </c>
      <c r="X114" s="43">
        <v>469</v>
      </c>
      <c r="Y114" s="43">
        <v>9</v>
      </c>
      <c r="Z114" s="43">
        <v>4</v>
      </c>
      <c r="AA114" s="43">
        <v>462</v>
      </c>
      <c r="AB114" s="43">
        <v>466</v>
      </c>
      <c r="AC114" s="43">
        <v>0</v>
      </c>
      <c r="AD114" s="43">
        <v>0</v>
      </c>
      <c r="AE114" s="43">
        <v>900000</v>
      </c>
      <c r="AF114" s="43">
        <v>577947</v>
      </c>
      <c r="AG114" s="43">
        <v>546451</v>
      </c>
      <c r="AH114" s="43">
        <v>31496</v>
      </c>
      <c r="AI114" s="43">
        <v>0</v>
      </c>
      <c r="AJ114" s="43">
        <v>0</v>
      </c>
      <c r="AK114" s="43">
        <v>0</v>
      </c>
      <c r="AL114" s="43">
        <v>0</v>
      </c>
      <c r="AM114" s="43">
        <v>0</v>
      </c>
      <c r="AN114" s="43">
        <v>123300</v>
      </c>
      <c r="AO114" s="43">
        <v>622552700</v>
      </c>
      <c r="AP114" s="43">
        <v>622676000</v>
      </c>
      <c r="AQ114" s="43" t="s">
        <v>716</v>
      </c>
      <c r="AR114" s="43">
        <v>4835176</v>
      </c>
      <c r="AS114" s="43">
        <v>0</v>
      </c>
      <c r="AT114" s="43">
        <v>355830</v>
      </c>
      <c r="AU114" s="43">
        <v>0</v>
      </c>
      <c r="AV114" s="43">
        <v>0</v>
      </c>
      <c r="AW114" s="43">
        <v>47000</v>
      </c>
      <c r="AX114" s="43">
        <v>0</v>
      </c>
      <c r="AY114" s="43">
        <v>0</v>
      </c>
      <c r="AZ114" s="43">
        <v>85095</v>
      </c>
      <c r="BA114" s="43">
        <v>0</v>
      </c>
      <c r="BB114" s="43">
        <v>0</v>
      </c>
      <c r="BC114" s="43">
        <v>0</v>
      </c>
      <c r="BD114" s="43">
        <v>0</v>
      </c>
      <c r="BE114" s="43">
        <v>0</v>
      </c>
      <c r="BF114" s="43">
        <v>0</v>
      </c>
      <c r="BG114" s="43">
        <v>0</v>
      </c>
      <c r="BH114" s="43">
        <v>0</v>
      </c>
      <c r="BI114" s="43">
        <v>0</v>
      </c>
      <c r="BJ114" s="43">
        <v>0</v>
      </c>
      <c r="BK114" s="43">
        <v>0</v>
      </c>
      <c r="BL114" s="43">
        <v>0</v>
      </c>
      <c r="BM114" s="43">
        <v>0</v>
      </c>
      <c r="BN114" s="43" t="s">
        <v>711</v>
      </c>
      <c r="BO114" s="43">
        <v>1</v>
      </c>
      <c r="BP114" s="43">
        <v>0</v>
      </c>
      <c r="BQ114" s="43">
        <v>0</v>
      </c>
      <c r="BR114" s="43">
        <v>0</v>
      </c>
    </row>
    <row r="115" spans="1:70" s="50" customFormat="1" x14ac:dyDescent="0.15">
      <c r="A115" s="43">
        <v>1862</v>
      </c>
      <c r="B115" s="43" t="s">
        <v>195</v>
      </c>
      <c r="C115" s="43">
        <v>68321120</v>
      </c>
      <c r="D115" s="43">
        <v>42853099</v>
      </c>
      <c r="E115" s="43">
        <v>271839</v>
      </c>
      <c r="F115" s="43">
        <v>0</v>
      </c>
      <c r="G115" s="43">
        <v>24619523</v>
      </c>
      <c r="H115" s="43">
        <v>638765</v>
      </c>
      <c r="I115" s="43">
        <v>0</v>
      </c>
      <c r="J115" s="43">
        <v>10729</v>
      </c>
      <c r="K115" s="43">
        <v>0</v>
      </c>
      <c r="L115" s="43">
        <v>51377</v>
      </c>
      <c r="M115" s="43">
        <v>156</v>
      </c>
      <c r="N115" s="43">
        <v>62</v>
      </c>
      <c r="O115" s="43">
        <v>7254</v>
      </c>
      <c r="P115" s="43">
        <v>7316</v>
      </c>
      <c r="Q115" s="43">
        <v>176</v>
      </c>
      <c r="R115" s="43">
        <v>70</v>
      </c>
      <c r="S115" s="43">
        <v>7335</v>
      </c>
      <c r="T115" s="43">
        <v>7405</v>
      </c>
      <c r="U115" s="43">
        <v>145</v>
      </c>
      <c r="V115" s="43">
        <v>58</v>
      </c>
      <c r="W115" s="43">
        <v>7369</v>
      </c>
      <c r="X115" s="43">
        <v>7427</v>
      </c>
      <c r="Y115" s="43">
        <v>171</v>
      </c>
      <c r="Z115" s="43">
        <v>68</v>
      </c>
      <c r="AA115" s="43">
        <v>7254</v>
      </c>
      <c r="AB115" s="43">
        <v>7322</v>
      </c>
      <c r="AC115" s="43">
        <v>0</v>
      </c>
      <c r="AD115" s="43">
        <v>0</v>
      </c>
      <c r="AE115" s="43">
        <v>0</v>
      </c>
      <c r="AF115" s="43">
        <v>41198265</v>
      </c>
      <c r="AG115" s="43">
        <v>41198265</v>
      </c>
      <c r="AH115" s="43">
        <v>0</v>
      </c>
      <c r="AI115" s="43">
        <v>0</v>
      </c>
      <c r="AJ115" s="43">
        <v>0</v>
      </c>
      <c r="AK115" s="43">
        <v>0</v>
      </c>
      <c r="AL115" s="43">
        <v>0</v>
      </c>
      <c r="AM115" s="43">
        <v>0</v>
      </c>
      <c r="AN115" s="43">
        <v>27847000</v>
      </c>
      <c r="AO115" s="43">
        <v>3481046518</v>
      </c>
      <c r="AP115" s="43">
        <v>3508893518</v>
      </c>
      <c r="AQ115" s="43" t="s">
        <v>716</v>
      </c>
      <c r="AR115" s="43">
        <v>26643000</v>
      </c>
      <c r="AS115" s="43">
        <v>653515</v>
      </c>
      <c r="AT115" s="43">
        <v>5525335</v>
      </c>
      <c r="AU115" s="43">
        <v>0</v>
      </c>
      <c r="AV115" s="43">
        <v>0</v>
      </c>
      <c r="AW115" s="43">
        <v>1554588</v>
      </c>
      <c r="AX115" s="43">
        <v>2381</v>
      </c>
      <c r="AY115" s="43">
        <v>0</v>
      </c>
      <c r="AZ115" s="43">
        <v>0</v>
      </c>
      <c r="BA115" s="43">
        <v>37965</v>
      </c>
      <c r="BB115" s="43">
        <v>0</v>
      </c>
      <c r="BC115" s="43">
        <v>3562.75</v>
      </c>
      <c r="BD115" s="43">
        <v>0</v>
      </c>
      <c r="BE115" s="43">
        <v>0</v>
      </c>
      <c r="BF115" s="43">
        <v>379407</v>
      </c>
      <c r="BG115" s="43">
        <v>0</v>
      </c>
      <c r="BH115" s="43">
        <v>0</v>
      </c>
      <c r="BI115" s="43">
        <v>0</v>
      </c>
      <c r="BJ115" s="43">
        <v>0</v>
      </c>
      <c r="BK115" s="43">
        <v>0</v>
      </c>
      <c r="BL115" s="43">
        <v>0</v>
      </c>
      <c r="BM115" s="43">
        <v>0</v>
      </c>
      <c r="BN115" s="43" t="s">
        <v>711</v>
      </c>
      <c r="BO115" s="43">
        <v>1</v>
      </c>
      <c r="BP115" s="43">
        <v>0</v>
      </c>
      <c r="BQ115" s="43">
        <v>0</v>
      </c>
      <c r="BR115" s="43">
        <v>0</v>
      </c>
    </row>
    <row r="116" spans="1:70" s="50" customFormat="1" x14ac:dyDescent="0.15">
      <c r="A116" s="43">
        <v>1870</v>
      </c>
      <c r="B116" s="43" t="s">
        <v>196</v>
      </c>
      <c r="C116" s="43">
        <v>2638928</v>
      </c>
      <c r="D116" s="43">
        <v>9184</v>
      </c>
      <c r="E116" s="43">
        <v>385</v>
      </c>
      <c r="F116" s="43">
        <v>0</v>
      </c>
      <c r="G116" s="43">
        <v>2799953</v>
      </c>
      <c r="H116" s="43">
        <v>0</v>
      </c>
      <c r="I116" s="43">
        <v>0</v>
      </c>
      <c r="J116" s="43">
        <v>0</v>
      </c>
      <c r="K116" s="43">
        <v>0</v>
      </c>
      <c r="L116" s="43">
        <v>170594</v>
      </c>
      <c r="M116" s="43">
        <v>0</v>
      </c>
      <c r="N116" s="43">
        <v>0</v>
      </c>
      <c r="O116" s="43">
        <v>231</v>
      </c>
      <c r="P116" s="43">
        <v>231</v>
      </c>
      <c r="Q116" s="43">
        <v>0</v>
      </c>
      <c r="R116" s="43">
        <v>0</v>
      </c>
      <c r="S116" s="43">
        <v>239</v>
      </c>
      <c r="T116" s="43">
        <v>239</v>
      </c>
      <c r="U116" s="43">
        <v>0</v>
      </c>
      <c r="V116" s="43">
        <v>0</v>
      </c>
      <c r="W116" s="43">
        <v>214</v>
      </c>
      <c r="X116" s="43">
        <v>214</v>
      </c>
      <c r="Y116" s="43">
        <v>0</v>
      </c>
      <c r="Z116" s="43">
        <v>0</v>
      </c>
      <c r="AA116" s="43">
        <v>199</v>
      </c>
      <c r="AB116" s="43">
        <v>199</v>
      </c>
      <c r="AC116" s="43">
        <v>0</v>
      </c>
      <c r="AD116" s="43">
        <v>0</v>
      </c>
      <c r="AE116" s="43">
        <v>0</v>
      </c>
      <c r="AF116" s="43">
        <v>7801</v>
      </c>
      <c r="AG116" s="43">
        <v>7801</v>
      </c>
      <c r="AH116" s="43">
        <v>0</v>
      </c>
      <c r="AI116" s="43">
        <v>0</v>
      </c>
      <c r="AJ116" s="43">
        <v>7072</v>
      </c>
      <c r="AK116" s="43">
        <v>0</v>
      </c>
      <c r="AL116" s="43">
        <v>0</v>
      </c>
      <c r="AM116" s="43">
        <v>333542</v>
      </c>
      <c r="AN116" s="43">
        <v>265100</v>
      </c>
      <c r="AO116" s="43">
        <v>1174909634</v>
      </c>
      <c r="AP116" s="43">
        <v>1175174734</v>
      </c>
      <c r="AQ116" s="43" t="s">
        <v>716</v>
      </c>
      <c r="AR116" s="43">
        <v>2762460</v>
      </c>
      <c r="AS116" s="43">
        <v>342855</v>
      </c>
      <c r="AT116" s="43">
        <v>0</v>
      </c>
      <c r="AU116" s="43">
        <v>0</v>
      </c>
      <c r="AV116" s="43">
        <v>0</v>
      </c>
      <c r="AW116" s="43">
        <v>6000</v>
      </c>
      <c r="AX116" s="43">
        <v>0</v>
      </c>
      <c r="AY116" s="43">
        <v>0</v>
      </c>
      <c r="AZ116" s="43">
        <v>127316</v>
      </c>
      <c r="BA116" s="43">
        <v>6959</v>
      </c>
      <c r="BB116" s="43">
        <v>0</v>
      </c>
      <c r="BC116" s="43">
        <v>0</v>
      </c>
      <c r="BD116" s="43">
        <v>0</v>
      </c>
      <c r="BE116" s="43">
        <v>0</v>
      </c>
      <c r="BF116" s="43">
        <v>0</v>
      </c>
      <c r="BG116" s="43">
        <v>0</v>
      </c>
      <c r="BH116" s="43">
        <v>0</v>
      </c>
      <c r="BI116" s="43">
        <v>0</v>
      </c>
      <c r="BJ116" s="43">
        <v>0</v>
      </c>
      <c r="BK116" s="43">
        <v>0</v>
      </c>
      <c r="BL116" s="43">
        <v>0</v>
      </c>
      <c r="BM116" s="43">
        <v>0</v>
      </c>
      <c r="BN116" s="43" t="s">
        <v>711</v>
      </c>
      <c r="BO116" s="43">
        <v>1</v>
      </c>
      <c r="BP116" s="43">
        <v>333542</v>
      </c>
      <c r="BQ116" s="43">
        <v>0</v>
      </c>
      <c r="BR116" s="43">
        <v>0</v>
      </c>
    </row>
    <row r="117" spans="1:70" s="50" customFormat="1" x14ac:dyDescent="0.15">
      <c r="A117" s="43">
        <v>1883</v>
      </c>
      <c r="B117" s="43" t="s">
        <v>197</v>
      </c>
      <c r="C117" s="43">
        <v>27339380</v>
      </c>
      <c r="D117" s="43">
        <v>16408374</v>
      </c>
      <c r="E117" s="43">
        <v>77696</v>
      </c>
      <c r="F117" s="43">
        <v>0</v>
      </c>
      <c r="G117" s="43">
        <v>12888340</v>
      </c>
      <c r="H117" s="43">
        <v>0</v>
      </c>
      <c r="I117" s="43">
        <v>0</v>
      </c>
      <c r="J117" s="43">
        <v>0</v>
      </c>
      <c r="K117" s="43">
        <v>0</v>
      </c>
      <c r="L117" s="43">
        <v>2035030</v>
      </c>
      <c r="M117" s="43">
        <v>115</v>
      </c>
      <c r="N117" s="43">
        <v>46</v>
      </c>
      <c r="O117" s="43">
        <v>2826</v>
      </c>
      <c r="P117" s="43">
        <v>2872</v>
      </c>
      <c r="Q117" s="43">
        <v>90</v>
      </c>
      <c r="R117" s="43">
        <v>36</v>
      </c>
      <c r="S117" s="43">
        <v>2811</v>
      </c>
      <c r="T117" s="43">
        <v>2847</v>
      </c>
      <c r="U117" s="43">
        <v>127</v>
      </c>
      <c r="V117" s="43">
        <v>51</v>
      </c>
      <c r="W117" s="43">
        <v>2738</v>
      </c>
      <c r="X117" s="43">
        <v>2789</v>
      </c>
      <c r="Y117" s="43">
        <v>134</v>
      </c>
      <c r="Z117" s="43">
        <v>54</v>
      </c>
      <c r="AA117" s="43">
        <v>2737</v>
      </c>
      <c r="AB117" s="43">
        <v>2791</v>
      </c>
      <c r="AC117" s="43">
        <v>0</v>
      </c>
      <c r="AD117" s="43">
        <v>0</v>
      </c>
      <c r="AE117" s="43">
        <v>1750000</v>
      </c>
      <c r="AF117" s="43">
        <v>15795362</v>
      </c>
      <c r="AG117" s="43">
        <v>15795362</v>
      </c>
      <c r="AH117" s="43">
        <v>0</v>
      </c>
      <c r="AI117" s="43">
        <v>0</v>
      </c>
      <c r="AJ117" s="43">
        <v>43002</v>
      </c>
      <c r="AK117" s="43">
        <v>0</v>
      </c>
      <c r="AL117" s="43">
        <v>0</v>
      </c>
      <c r="AM117" s="43">
        <v>0</v>
      </c>
      <c r="AN117" s="43">
        <v>6534900</v>
      </c>
      <c r="AO117" s="43">
        <v>1415148214</v>
      </c>
      <c r="AP117" s="43">
        <v>1421683114</v>
      </c>
      <c r="AQ117" s="43" t="s">
        <v>716</v>
      </c>
      <c r="AR117" s="43">
        <v>13522411</v>
      </c>
      <c r="AS117" s="43">
        <v>0</v>
      </c>
      <c r="AT117" s="43">
        <v>2009288</v>
      </c>
      <c r="AU117" s="43">
        <v>0</v>
      </c>
      <c r="AV117" s="43">
        <v>0</v>
      </c>
      <c r="AW117" s="43">
        <v>26096</v>
      </c>
      <c r="AX117" s="43">
        <v>0</v>
      </c>
      <c r="AY117" s="43">
        <v>0</v>
      </c>
      <c r="AZ117" s="43">
        <v>260283</v>
      </c>
      <c r="BA117" s="43">
        <v>0</v>
      </c>
      <c r="BB117" s="43">
        <v>0</v>
      </c>
      <c r="BC117" s="43">
        <v>16230.839999999998</v>
      </c>
      <c r="BD117" s="43">
        <v>0</v>
      </c>
      <c r="BE117" s="43">
        <v>0</v>
      </c>
      <c r="BF117" s="43">
        <v>0</v>
      </c>
      <c r="BG117" s="43">
        <v>100000</v>
      </c>
      <c r="BH117" s="43">
        <v>100000</v>
      </c>
      <c r="BI117" s="43">
        <v>0</v>
      </c>
      <c r="BJ117" s="43">
        <v>0</v>
      </c>
      <c r="BK117" s="43">
        <v>0</v>
      </c>
      <c r="BL117" s="43">
        <v>130000</v>
      </c>
      <c r="BM117" s="43">
        <v>184327</v>
      </c>
      <c r="BN117" s="43" t="s">
        <v>701</v>
      </c>
      <c r="BO117" s="43">
        <v>1</v>
      </c>
      <c r="BP117" s="43">
        <v>0</v>
      </c>
      <c r="BQ117" s="43">
        <v>0</v>
      </c>
      <c r="BR117" s="43">
        <v>0</v>
      </c>
    </row>
    <row r="118" spans="1:70" s="50" customFormat="1" x14ac:dyDescent="0.15">
      <c r="A118" s="43">
        <v>1890</v>
      </c>
      <c r="B118" s="43" t="s">
        <v>198</v>
      </c>
      <c r="C118" s="43">
        <v>9635024</v>
      </c>
      <c r="D118" s="43">
        <v>1530430</v>
      </c>
      <c r="E118" s="43">
        <v>1331</v>
      </c>
      <c r="F118" s="43">
        <v>0</v>
      </c>
      <c r="G118" s="43">
        <v>8528714</v>
      </c>
      <c r="H118" s="43">
        <v>0</v>
      </c>
      <c r="I118" s="43">
        <v>0</v>
      </c>
      <c r="J118" s="43">
        <v>0</v>
      </c>
      <c r="K118" s="43">
        <v>0</v>
      </c>
      <c r="L118" s="43">
        <v>425451</v>
      </c>
      <c r="M118" s="43">
        <v>0</v>
      </c>
      <c r="N118" s="43">
        <v>0</v>
      </c>
      <c r="O118" s="43">
        <v>752</v>
      </c>
      <c r="P118" s="43">
        <v>752</v>
      </c>
      <c r="Q118" s="43">
        <v>3</v>
      </c>
      <c r="R118" s="43">
        <v>1</v>
      </c>
      <c r="S118" s="43">
        <v>737</v>
      </c>
      <c r="T118" s="43">
        <v>738</v>
      </c>
      <c r="U118" s="43">
        <v>3</v>
      </c>
      <c r="V118" s="43">
        <v>1</v>
      </c>
      <c r="W118" s="43">
        <v>731</v>
      </c>
      <c r="X118" s="43">
        <v>732</v>
      </c>
      <c r="Y118" s="43">
        <v>3</v>
      </c>
      <c r="Z118" s="43">
        <v>1</v>
      </c>
      <c r="AA118" s="43">
        <v>706</v>
      </c>
      <c r="AB118" s="43">
        <v>707</v>
      </c>
      <c r="AC118" s="43">
        <v>0</v>
      </c>
      <c r="AD118" s="43">
        <v>0</v>
      </c>
      <c r="AE118" s="43">
        <v>950000</v>
      </c>
      <c r="AF118" s="43">
        <v>1567626</v>
      </c>
      <c r="AG118" s="43">
        <v>1567626</v>
      </c>
      <c r="AH118" s="43">
        <v>0</v>
      </c>
      <c r="AI118" s="43">
        <v>0</v>
      </c>
      <c r="AJ118" s="43">
        <v>0</v>
      </c>
      <c r="AK118" s="43">
        <v>0</v>
      </c>
      <c r="AL118" s="43">
        <v>0</v>
      </c>
      <c r="AM118" s="43">
        <v>0</v>
      </c>
      <c r="AN118" s="43">
        <v>159000</v>
      </c>
      <c r="AO118" s="43">
        <v>1176682200</v>
      </c>
      <c r="AP118" s="43">
        <v>1176841200</v>
      </c>
      <c r="AQ118" s="43" t="s">
        <v>716</v>
      </c>
      <c r="AR118" s="43">
        <v>9200653</v>
      </c>
      <c r="AS118" s="43">
        <v>0</v>
      </c>
      <c r="AT118" s="43">
        <v>754825</v>
      </c>
      <c r="AU118" s="43">
        <v>0</v>
      </c>
      <c r="AV118" s="43">
        <v>0</v>
      </c>
      <c r="AW118" s="43">
        <v>37000</v>
      </c>
      <c r="AX118" s="43">
        <v>0</v>
      </c>
      <c r="AY118" s="43">
        <v>0</v>
      </c>
      <c r="AZ118" s="43">
        <v>195042</v>
      </c>
      <c r="BA118" s="43">
        <v>0</v>
      </c>
      <c r="BB118" s="43">
        <v>0</v>
      </c>
      <c r="BC118" s="43">
        <v>2567.17</v>
      </c>
      <c r="BD118" s="43">
        <v>0</v>
      </c>
      <c r="BE118" s="43">
        <v>0</v>
      </c>
      <c r="BF118" s="43">
        <v>0</v>
      </c>
      <c r="BG118" s="43">
        <v>0</v>
      </c>
      <c r="BH118" s="43">
        <v>0</v>
      </c>
      <c r="BI118" s="43">
        <v>0</v>
      </c>
      <c r="BJ118" s="43">
        <v>0</v>
      </c>
      <c r="BK118" s="43">
        <v>0</v>
      </c>
      <c r="BL118" s="43">
        <v>399518</v>
      </c>
      <c r="BM118" s="43">
        <v>399518</v>
      </c>
      <c r="BN118" s="43" t="s">
        <v>701</v>
      </c>
      <c r="BO118" s="43">
        <v>1</v>
      </c>
      <c r="BP118" s="43">
        <v>0</v>
      </c>
      <c r="BQ118" s="43">
        <v>0</v>
      </c>
      <c r="BR118" s="43">
        <v>0</v>
      </c>
    </row>
    <row r="119" spans="1:70" s="50" customFormat="1" x14ac:dyDescent="0.15">
      <c r="A119" s="43">
        <v>1900</v>
      </c>
      <c r="B119" s="43" t="s">
        <v>199</v>
      </c>
      <c r="C119" s="43">
        <v>44613336</v>
      </c>
      <c r="D119" s="43">
        <v>15879888</v>
      </c>
      <c r="E119" s="43">
        <v>65659</v>
      </c>
      <c r="F119" s="43">
        <v>0</v>
      </c>
      <c r="G119" s="43">
        <v>28711044</v>
      </c>
      <c r="H119" s="43">
        <v>0</v>
      </c>
      <c r="I119" s="43">
        <v>0</v>
      </c>
      <c r="J119" s="43">
        <v>22251</v>
      </c>
      <c r="K119" s="43">
        <v>0</v>
      </c>
      <c r="L119" s="43">
        <v>21004</v>
      </c>
      <c r="M119" s="43">
        <v>49</v>
      </c>
      <c r="N119" s="43">
        <v>20</v>
      </c>
      <c r="O119" s="43">
        <v>3976</v>
      </c>
      <c r="P119" s="43">
        <v>3996</v>
      </c>
      <c r="Q119" s="43">
        <v>49</v>
      </c>
      <c r="R119" s="43">
        <v>20</v>
      </c>
      <c r="S119" s="43">
        <v>3986</v>
      </c>
      <c r="T119" s="43">
        <v>4006</v>
      </c>
      <c r="U119" s="43">
        <v>47</v>
      </c>
      <c r="V119" s="43">
        <v>19</v>
      </c>
      <c r="W119" s="43">
        <v>4000</v>
      </c>
      <c r="X119" s="43">
        <v>4019</v>
      </c>
      <c r="Y119" s="43">
        <v>53</v>
      </c>
      <c r="Z119" s="43">
        <v>21</v>
      </c>
      <c r="AA119" s="43">
        <v>4025</v>
      </c>
      <c r="AB119" s="43">
        <v>4046</v>
      </c>
      <c r="AC119" s="43">
        <v>0</v>
      </c>
      <c r="AD119" s="43">
        <v>0</v>
      </c>
      <c r="AE119" s="43">
        <v>0</v>
      </c>
      <c r="AF119" s="43">
        <v>15209314</v>
      </c>
      <c r="AG119" s="43">
        <v>15209314</v>
      </c>
      <c r="AH119" s="43">
        <v>0</v>
      </c>
      <c r="AI119" s="43">
        <v>0</v>
      </c>
      <c r="AJ119" s="43">
        <v>0</v>
      </c>
      <c r="AK119" s="43">
        <v>0</v>
      </c>
      <c r="AL119" s="43">
        <v>0</v>
      </c>
      <c r="AM119" s="43">
        <v>0</v>
      </c>
      <c r="AN119" s="43">
        <v>5651500</v>
      </c>
      <c r="AO119" s="43">
        <v>2695113010</v>
      </c>
      <c r="AP119" s="43">
        <v>2700764510</v>
      </c>
      <c r="AQ119" s="43" t="s">
        <v>716</v>
      </c>
      <c r="AR119" s="43">
        <v>29628319</v>
      </c>
      <c r="AS119" s="43">
        <v>0</v>
      </c>
      <c r="AT119" s="43">
        <v>3209200</v>
      </c>
      <c r="AU119" s="43">
        <v>0</v>
      </c>
      <c r="AV119" s="43">
        <v>0</v>
      </c>
      <c r="AW119" s="43">
        <v>562601</v>
      </c>
      <c r="AX119" s="43">
        <v>4751</v>
      </c>
      <c r="AY119" s="43">
        <v>0</v>
      </c>
      <c r="AZ119" s="43">
        <v>0</v>
      </c>
      <c r="BA119" s="43">
        <v>15997</v>
      </c>
      <c r="BB119" s="43">
        <v>0</v>
      </c>
      <c r="BC119" s="43">
        <v>0</v>
      </c>
      <c r="BD119" s="43">
        <v>0</v>
      </c>
      <c r="BE119" s="43">
        <v>0</v>
      </c>
      <c r="BF119" s="43">
        <v>100205</v>
      </c>
      <c r="BG119" s="43">
        <v>0</v>
      </c>
      <c r="BH119" s="43">
        <v>0</v>
      </c>
      <c r="BI119" s="43">
        <v>0</v>
      </c>
      <c r="BJ119" s="43">
        <v>0</v>
      </c>
      <c r="BK119" s="43">
        <v>0</v>
      </c>
      <c r="BL119" s="43">
        <v>0</v>
      </c>
      <c r="BM119" s="43">
        <v>0</v>
      </c>
      <c r="BN119" s="43" t="s">
        <v>711</v>
      </c>
      <c r="BO119" s="43">
        <v>1</v>
      </c>
      <c r="BP119" s="43">
        <v>0</v>
      </c>
      <c r="BQ119" s="43">
        <v>0</v>
      </c>
      <c r="BR119" s="43">
        <v>0</v>
      </c>
    </row>
    <row r="120" spans="1:70" s="50" customFormat="1" x14ac:dyDescent="0.15">
      <c r="A120" s="43">
        <v>1939</v>
      </c>
      <c r="B120" s="43" t="s">
        <v>200</v>
      </c>
      <c r="C120" s="43">
        <v>4630709</v>
      </c>
      <c r="D120" s="43">
        <v>2333946</v>
      </c>
      <c r="E120" s="43">
        <v>1445</v>
      </c>
      <c r="F120" s="43">
        <v>30296</v>
      </c>
      <c r="G120" s="43">
        <v>2162740</v>
      </c>
      <c r="H120" s="43">
        <v>154035</v>
      </c>
      <c r="I120" s="43">
        <v>0</v>
      </c>
      <c r="J120" s="43">
        <v>0</v>
      </c>
      <c r="K120" s="43">
        <v>0</v>
      </c>
      <c r="L120" s="43">
        <v>51753</v>
      </c>
      <c r="M120" s="43">
        <v>18</v>
      </c>
      <c r="N120" s="43">
        <v>7</v>
      </c>
      <c r="O120" s="43">
        <v>496</v>
      </c>
      <c r="P120" s="43">
        <v>503</v>
      </c>
      <c r="Q120" s="43">
        <v>18</v>
      </c>
      <c r="R120" s="43">
        <v>7</v>
      </c>
      <c r="S120" s="43">
        <v>497</v>
      </c>
      <c r="T120" s="43">
        <v>504</v>
      </c>
      <c r="U120" s="43">
        <v>23</v>
      </c>
      <c r="V120" s="43">
        <v>9</v>
      </c>
      <c r="W120" s="43">
        <v>490</v>
      </c>
      <c r="X120" s="43">
        <v>499</v>
      </c>
      <c r="Y120" s="43">
        <v>25</v>
      </c>
      <c r="Z120" s="43">
        <v>10</v>
      </c>
      <c r="AA120" s="43">
        <v>486</v>
      </c>
      <c r="AB120" s="43">
        <v>496</v>
      </c>
      <c r="AC120" s="43">
        <v>0</v>
      </c>
      <c r="AD120" s="43">
        <v>0</v>
      </c>
      <c r="AE120" s="43">
        <v>0</v>
      </c>
      <c r="AF120" s="43">
        <v>2472651</v>
      </c>
      <c r="AG120" s="43">
        <v>2438641</v>
      </c>
      <c r="AH120" s="43">
        <v>34010</v>
      </c>
      <c r="AI120" s="43">
        <v>0</v>
      </c>
      <c r="AJ120" s="43">
        <v>68522</v>
      </c>
      <c r="AK120" s="43">
        <v>0</v>
      </c>
      <c r="AL120" s="43">
        <v>0</v>
      </c>
      <c r="AM120" s="43">
        <v>31383</v>
      </c>
      <c r="AN120" s="43">
        <v>126200</v>
      </c>
      <c r="AO120" s="43">
        <v>285362282</v>
      </c>
      <c r="AP120" s="43">
        <v>285488482</v>
      </c>
      <c r="AQ120" s="43" t="s">
        <v>716</v>
      </c>
      <c r="AR120" s="43">
        <v>2092928</v>
      </c>
      <c r="AS120" s="43">
        <v>191415</v>
      </c>
      <c r="AT120" s="43">
        <v>622901</v>
      </c>
      <c r="AU120" s="43">
        <v>0</v>
      </c>
      <c r="AV120" s="43">
        <v>0</v>
      </c>
      <c r="AW120" s="43">
        <v>20000</v>
      </c>
      <c r="AX120" s="43">
        <v>0</v>
      </c>
      <c r="AY120" s="43">
        <v>0</v>
      </c>
      <c r="AZ120" s="43">
        <v>18449</v>
      </c>
      <c r="BA120" s="43">
        <v>0</v>
      </c>
      <c r="BB120" s="43">
        <v>0</v>
      </c>
      <c r="BC120" s="43">
        <v>0</v>
      </c>
      <c r="BD120" s="43">
        <v>0</v>
      </c>
      <c r="BE120" s="43">
        <v>0</v>
      </c>
      <c r="BF120" s="43">
        <v>0</v>
      </c>
      <c r="BG120" s="43">
        <v>0</v>
      </c>
      <c r="BH120" s="43">
        <v>0</v>
      </c>
      <c r="BI120" s="43">
        <v>0</v>
      </c>
      <c r="BJ120" s="43">
        <v>0</v>
      </c>
      <c r="BK120" s="43">
        <v>0</v>
      </c>
      <c r="BL120" s="43">
        <v>0</v>
      </c>
      <c r="BM120" s="43">
        <v>0</v>
      </c>
      <c r="BN120" s="43" t="s">
        <v>711</v>
      </c>
      <c r="BO120" s="43">
        <v>1</v>
      </c>
      <c r="BP120" s="43">
        <v>31383</v>
      </c>
      <c r="BQ120" s="43">
        <v>0</v>
      </c>
      <c r="BR120" s="43">
        <v>0</v>
      </c>
    </row>
    <row r="121" spans="1:70" s="50" customFormat="1" x14ac:dyDescent="0.15">
      <c r="A121" s="43">
        <v>1953</v>
      </c>
      <c r="B121" s="43" t="s">
        <v>201</v>
      </c>
      <c r="C121" s="43">
        <v>15051418</v>
      </c>
      <c r="D121" s="43">
        <v>9303384</v>
      </c>
      <c r="E121" s="43">
        <v>2360</v>
      </c>
      <c r="F121" s="43">
        <v>0</v>
      </c>
      <c r="G121" s="43">
        <v>5504363</v>
      </c>
      <c r="H121" s="43">
        <v>245000</v>
      </c>
      <c r="I121" s="43">
        <v>0</v>
      </c>
      <c r="J121" s="43">
        <v>0</v>
      </c>
      <c r="K121" s="43">
        <v>0</v>
      </c>
      <c r="L121" s="43">
        <v>3689</v>
      </c>
      <c r="M121" s="43">
        <v>39</v>
      </c>
      <c r="N121" s="43">
        <v>16</v>
      </c>
      <c r="O121" s="43">
        <v>1590</v>
      </c>
      <c r="P121" s="43">
        <v>1606</v>
      </c>
      <c r="Q121" s="43">
        <v>39</v>
      </c>
      <c r="R121" s="43">
        <v>16</v>
      </c>
      <c r="S121" s="43">
        <v>1607</v>
      </c>
      <c r="T121" s="43">
        <v>1623</v>
      </c>
      <c r="U121" s="43">
        <v>45</v>
      </c>
      <c r="V121" s="43">
        <v>18</v>
      </c>
      <c r="W121" s="43">
        <v>1657</v>
      </c>
      <c r="X121" s="43">
        <v>1675</v>
      </c>
      <c r="Y121" s="43">
        <v>50</v>
      </c>
      <c r="Z121" s="43">
        <v>20</v>
      </c>
      <c r="AA121" s="43">
        <v>1653</v>
      </c>
      <c r="AB121" s="43">
        <v>1673</v>
      </c>
      <c r="AC121" s="43">
        <v>0</v>
      </c>
      <c r="AD121" s="43">
        <v>0</v>
      </c>
      <c r="AE121" s="43">
        <v>0</v>
      </c>
      <c r="AF121" s="43">
        <v>9790410</v>
      </c>
      <c r="AG121" s="43">
        <v>9790410</v>
      </c>
      <c r="AH121" s="43">
        <v>0</v>
      </c>
      <c r="AI121" s="43">
        <v>0</v>
      </c>
      <c r="AJ121" s="43">
        <v>0</v>
      </c>
      <c r="AK121" s="43">
        <v>0</v>
      </c>
      <c r="AL121" s="43">
        <v>0</v>
      </c>
      <c r="AM121" s="43">
        <v>0</v>
      </c>
      <c r="AN121" s="43">
        <v>261900</v>
      </c>
      <c r="AO121" s="43">
        <v>794080495</v>
      </c>
      <c r="AP121" s="43">
        <v>794342395</v>
      </c>
      <c r="AQ121" s="43" t="s">
        <v>716</v>
      </c>
      <c r="AR121" s="43">
        <v>5330415</v>
      </c>
      <c r="AS121" s="43">
        <v>225000</v>
      </c>
      <c r="AT121" s="43">
        <v>1330000</v>
      </c>
      <c r="AU121" s="43">
        <v>0</v>
      </c>
      <c r="AV121" s="43">
        <v>0</v>
      </c>
      <c r="AW121" s="43">
        <v>20000</v>
      </c>
      <c r="AX121" s="43">
        <v>0</v>
      </c>
      <c r="AY121" s="43">
        <v>0</v>
      </c>
      <c r="AZ121" s="43">
        <v>0</v>
      </c>
      <c r="BA121" s="43">
        <v>2101</v>
      </c>
      <c r="BB121" s="43">
        <v>0</v>
      </c>
      <c r="BC121" s="43">
        <v>0</v>
      </c>
      <c r="BD121" s="43">
        <v>0</v>
      </c>
      <c r="BE121" s="43">
        <v>0</v>
      </c>
      <c r="BF121" s="43">
        <v>92058</v>
      </c>
      <c r="BG121" s="43">
        <v>0</v>
      </c>
      <c r="BH121" s="43">
        <v>0</v>
      </c>
      <c r="BI121" s="43">
        <v>0</v>
      </c>
      <c r="BJ121" s="43">
        <v>0</v>
      </c>
      <c r="BK121" s="43">
        <v>0</v>
      </c>
      <c r="BL121" s="43">
        <v>0</v>
      </c>
      <c r="BM121" s="43">
        <v>0</v>
      </c>
      <c r="BN121" s="43" t="s">
        <v>711</v>
      </c>
      <c r="BO121" s="43">
        <v>1</v>
      </c>
      <c r="BP121" s="43">
        <v>0</v>
      </c>
      <c r="BQ121" s="43">
        <v>0</v>
      </c>
      <c r="BR121" s="43">
        <v>0</v>
      </c>
    </row>
    <row r="122" spans="1:70" s="50" customFormat="1" x14ac:dyDescent="0.15">
      <c r="A122" s="43">
        <v>4843</v>
      </c>
      <c r="B122" s="43" t="s">
        <v>202</v>
      </c>
      <c r="C122" s="43">
        <v>1770349</v>
      </c>
      <c r="D122" s="43">
        <v>225202</v>
      </c>
      <c r="E122" s="43">
        <v>145</v>
      </c>
      <c r="F122" s="43">
        <v>0</v>
      </c>
      <c r="G122" s="43">
        <v>1772313</v>
      </c>
      <c r="H122" s="43">
        <v>0</v>
      </c>
      <c r="I122" s="43">
        <v>0</v>
      </c>
      <c r="J122" s="43">
        <v>0</v>
      </c>
      <c r="K122" s="43">
        <v>0</v>
      </c>
      <c r="L122" s="43">
        <v>227311</v>
      </c>
      <c r="M122" s="43">
        <v>0</v>
      </c>
      <c r="N122" s="43">
        <v>0</v>
      </c>
      <c r="O122" s="43">
        <v>195</v>
      </c>
      <c r="P122" s="43">
        <v>195</v>
      </c>
      <c r="Q122" s="43">
        <v>0</v>
      </c>
      <c r="R122" s="43">
        <v>0</v>
      </c>
      <c r="S122" s="43">
        <v>170</v>
      </c>
      <c r="T122" s="43">
        <v>170</v>
      </c>
      <c r="U122" s="43">
        <v>0</v>
      </c>
      <c r="V122" s="43">
        <v>0</v>
      </c>
      <c r="W122" s="43">
        <v>163</v>
      </c>
      <c r="X122" s="43">
        <v>163</v>
      </c>
      <c r="Y122" s="43">
        <v>0</v>
      </c>
      <c r="Z122" s="43">
        <v>0</v>
      </c>
      <c r="AA122" s="43">
        <v>139</v>
      </c>
      <c r="AB122" s="43">
        <v>139</v>
      </c>
      <c r="AC122" s="43">
        <v>0</v>
      </c>
      <c r="AD122" s="43">
        <v>0</v>
      </c>
      <c r="AE122" s="43">
        <v>0</v>
      </c>
      <c r="AF122" s="43">
        <v>191283</v>
      </c>
      <c r="AG122" s="43">
        <v>191283</v>
      </c>
      <c r="AH122" s="43">
        <v>0</v>
      </c>
      <c r="AI122" s="43">
        <v>0</v>
      </c>
      <c r="AJ122" s="43">
        <v>0</v>
      </c>
      <c r="AK122" s="43">
        <v>0</v>
      </c>
      <c r="AL122" s="43">
        <v>0</v>
      </c>
      <c r="AM122" s="43">
        <v>0</v>
      </c>
      <c r="AN122" s="43">
        <v>17100</v>
      </c>
      <c r="AO122" s="43">
        <v>317247129</v>
      </c>
      <c r="AP122" s="43">
        <v>317264229</v>
      </c>
      <c r="AQ122" s="43" t="s">
        <v>716</v>
      </c>
      <c r="AR122" s="43">
        <v>1770088</v>
      </c>
      <c r="AS122" s="43">
        <v>0</v>
      </c>
      <c r="AT122" s="43">
        <v>0</v>
      </c>
      <c r="AU122" s="43">
        <v>0</v>
      </c>
      <c r="AV122" s="43">
        <v>0</v>
      </c>
      <c r="AW122" s="43">
        <v>0</v>
      </c>
      <c r="AX122" s="43">
        <v>0</v>
      </c>
      <c r="AY122" s="43">
        <v>0</v>
      </c>
      <c r="AZ122" s="43">
        <v>191117</v>
      </c>
      <c r="BA122" s="43">
        <v>0</v>
      </c>
      <c r="BB122" s="43">
        <v>0</v>
      </c>
      <c r="BC122" s="43">
        <v>0</v>
      </c>
      <c r="BD122" s="43">
        <v>0</v>
      </c>
      <c r="BE122" s="43">
        <v>0</v>
      </c>
      <c r="BF122" s="43">
        <v>0</v>
      </c>
      <c r="BG122" s="43">
        <v>0</v>
      </c>
      <c r="BH122" s="43">
        <v>0</v>
      </c>
      <c r="BI122" s="43">
        <v>0</v>
      </c>
      <c r="BJ122" s="43">
        <v>0</v>
      </c>
      <c r="BK122" s="43">
        <v>0</v>
      </c>
      <c r="BL122" s="43">
        <v>0</v>
      </c>
      <c r="BM122" s="43">
        <v>0</v>
      </c>
      <c r="BN122" s="43" t="s">
        <v>711</v>
      </c>
      <c r="BO122" s="43">
        <v>1</v>
      </c>
      <c r="BP122" s="43">
        <v>0</v>
      </c>
      <c r="BQ122" s="43">
        <v>0</v>
      </c>
      <c r="BR122" s="43">
        <v>0</v>
      </c>
    </row>
    <row r="123" spans="1:70" s="50" customFormat="1" x14ac:dyDescent="0.15">
      <c r="A123" s="43">
        <v>2009</v>
      </c>
      <c r="B123" s="43" t="s">
        <v>203</v>
      </c>
      <c r="C123" s="43">
        <v>13769758</v>
      </c>
      <c r="D123" s="43">
        <v>8754706</v>
      </c>
      <c r="E123" s="43">
        <v>3493</v>
      </c>
      <c r="F123" s="43">
        <v>0</v>
      </c>
      <c r="G123" s="43">
        <v>4883847</v>
      </c>
      <c r="H123" s="43">
        <v>127712</v>
      </c>
      <c r="I123" s="43">
        <v>0</v>
      </c>
      <c r="J123" s="43">
        <v>0</v>
      </c>
      <c r="K123" s="43">
        <v>0</v>
      </c>
      <c r="L123" s="43">
        <v>0</v>
      </c>
      <c r="M123" s="43">
        <v>38</v>
      </c>
      <c r="N123" s="43">
        <v>15</v>
      </c>
      <c r="O123" s="43">
        <v>1383</v>
      </c>
      <c r="P123" s="43">
        <v>1398</v>
      </c>
      <c r="Q123" s="43">
        <v>40</v>
      </c>
      <c r="R123" s="43">
        <v>16</v>
      </c>
      <c r="S123" s="43">
        <v>1379</v>
      </c>
      <c r="T123" s="43">
        <v>1395</v>
      </c>
      <c r="U123" s="43">
        <v>38</v>
      </c>
      <c r="V123" s="43">
        <v>15</v>
      </c>
      <c r="W123" s="43">
        <v>1403</v>
      </c>
      <c r="X123" s="43">
        <v>1418</v>
      </c>
      <c r="Y123" s="43">
        <v>37</v>
      </c>
      <c r="Z123" s="43">
        <v>15</v>
      </c>
      <c r="AA123" s="43">
        <v>1380</v>
      </c>
      <c r="AB123" s="43">
        <v>1395</v>
      </c>
      <c r="AC123" s="43">
        <v>2338808</v>
      </c>
      <c r="AD123" s="43">
        <v>800000</v>
      </c>
      <c r="AE123" s="43">
        <v>0</v>
      </c>
      <c r="AF123" s="43">
        <v>9027819</v>
      </c>
      <c r="AG123" s="43">
        <v>9027819</v>
      </c>
      <c r="AH123" s="43">
        <v>0</v>
      </c>
      <c r="AI123" s="43">
        <v>0</v>
      </c>
      <c r="AJ123" s="43">
        <v>26812</v>
      </c>
      <c r="AK123" s="43">
        <v>0</v>
      </c>
      <c r="AL123" s="43">
        <v>0</v>
      </c>
      <c r="AM123" s="43">
        <v>0</v>
      </c>
      <c r="AN123" s="43">
        <v>416200</v>
      </c>
      <c r="AO123" s="43">
        <v>625008701</v>
      </c>
      <c r="AP123" s="43">
        <v>625424901</v>
      </c>
      <c r="AQ123" s="43" t="s">
        <v>716</v>
      </c>
      <c r="AR123" s="43">
        <v>4778034</v>
      </c>
      <c r="AS123" s="43">
        <v>550492</v>
      </c>
      <c r="AT123" s="43">
        <v>1066313</v>
      </c>
      <c r="AU123" s="43">
        <v>0</v>
      </c>
      <c r="AV123" s="43">
        <v>0</v>
      </c>
      <c r="AW123" s="43">
        <v>30000</v>
      </c>
      <c r="AX123" s="43">
        <v>300</v>
      </c>
      <c r="AY123" s="43">
        <v>0</v>
      </c>
      <c r="AZ123" s="43">
        <v>9807</v>
      </c>
      <c r="BA123" s="43">
        <v>0</v>
      </c>
      <c r="BB123" s="43">
        <v>0</v>
      </c>
      <c r="BC123" s="43">
        <v>0</v>
      </c>
      <c r="BD123" s="43">
        <v>0</v>
      </c>
      <c r="BE123" s="43">
        <v>0</v>
      </c>
      <c r="BF123" s="43">
        <v>0</v>
      </c>
      <c r="BG123" s="43">
        <v>0</v>
      </c>
      <c r="BH123" s="43">
        <v>0</v>
      </c>
      <c r="BI123" s="43">
        <v>0</v>
      </c>
      <c r="BJ123" s="43">
        <v>0</v>
      </c>
      <c r="BK123" s="43">
        <v>0</v>
      </c>
      <c r="BL123" s="43">
        <v>0</v>
      </c>
      <c r="BM123" s="43">
        <v>0</v>
      </c>
      <c r="BN123" s="43" t="s">
        <v>711</v>
      </c>
      <c r="BO123" s="43">
        <v>1</v>
      </c>
      <c r="BP123" s="43">
        <v>0</v>
      </c>
      <c r="BQ123" s="43">
        <v>0</v>
      </c>
      <c r="BR123" s="43">
        <v>0</v>
      </c>
    </row>
    <row r="124" spans="1:70" s="50" customFormat="1" x14ac:dyDescent="0.15">
      <c r="A124" s="43">
        <v>2044</v>
      </c>
      <c r="B124" s="43" t="s">
        <v>204</v>
      </c>
      <c r="C124" s="43">
        <v>1703703</v>
      </c>
      <c r="D124" s="43">
        <v>0</v>
      </c>
      <c r="E124" s="43">
        <v>27</v>
      </c>
      <c r="F124" s="43">
        <v>0</v>
      </c>
      <c r="G124" s="43">
        <v>1889741</v>
      </c>
      <c r="H124" s="43">
        <v>40000</v>
      </c>
      <c r="I124" s="43">
        <v>0</v>
      </c>
      <c r="J124" s="43">
        <v>0</v>
      </c>
      <c r="K124" s="43">
        <v>0</v>
      </c>
      <c r="L124" s="43">
        <v>226065</v>
      </c>
      <c r="M124" s="43">
        <v>0</v>
      </c>
      <c r="N124" s="43">
        <v>0</v>
      </c>
      <c r="O124" s="43">
        <v>120</v>
      </c>
      <c r="P124" s="43">
        <v>120</v>
      </c>
      <c r="Q124" s="43">
        <v>0</v>
      </c>
      <c r="R124" s="43">
        <v>0</v>
      </c>
      <c r="S124" s="43">
        <v>124</v>
      </c>
      <c r="T124" s="43">
        <v>124</v>
      </c>
      <c r="U124" s="43">
        <v>0</v>
      </c>
      <c r="V124" s="43">
        <v>0</v>
      </c>
      <c r="W124" s="43">
        <v>117</v>
      </c>
      <c r="X124" s="43">
        <v>117</v>
      </c>
      <c r="Y124" s="43">
        <v>0</v>
      </c>
      <c r="Z124" s="43">
        <v>0</v>
      </c>
      <c r="AA124" s="43">
        <v>116</v>
      </c>
      <c r="AB124" s="43">
        <v>116</v>
      </c>
      <c r="AC124" s="43">
        <v>0</v>
      </c>
      <c r="AD124" s="43">
        <v>0</v>
      </c>
      <c r="AE124" s="43">
        <v>0</v>
      </c>
      <c r="AF124" s="43">
        <v>0</v>
      </c>
      <c r="AG124" s="43">
        <v>0</v>
      </c>
      <c r="AH124" s="43">
        <v>0</v>
      </c>
      <c r="AI124" s="43">
        <v>0</v>
      </c>
      <c r="AJ124" s="43">
        <v>0</v>
      </c>
      <c r="AK124" s="43">
        <v>0</v>
      </c>
      <c r="AL124" s="43">
        <v>0</v>
      </c>
      <c r="AM124" s="43">
        <v>157480</v>
      </c>
      <c r="AN124" s="43">
        <v>4000</v>
      </c>
      <c r="AO124" s="43">
        <v>483898094</v>
      </c>
      <c r="AP124" s="43">
        <v>483902094</v>
      </c>
      <c r="AQ124" s="43" t="s">
        <v>716</v>
      </c>
      <c r="AR124" s="43">
        <v>1816727</v>
      </c>
      <c r="AS124" s="43">
        <v>51157</v>
      </c>
      <c r="AT124" s="43">
        <v>181900</v>
      </c>
      <c r="AU124" s="43">
        <v>0</v>
      </c>
      <c r="AV124" s="43">
        <v>0</v>
      </c>
      <c r="AW124" s="43">
        <v>12000</v>
      </c>
      <c r="AX124" s="43">
        <v>0</v>
      </c>
      <c r="AY124" s="43">
        <v>0</v>
      </c>
      <c r="AZ124" s="43">
        <v>14197</v>
      </c>
      <c r="BA124" s="43">
        <v>0</v>
      </c>
      <c r="BB124" s="43">
        <v>0</v>
      </c>
      <c r="BC124" s="43">
        <v>0</v>
      </c>
      <c r="BD124" s="43">
        <v>0</v>
      </c>
      <c r="BE124" s="43">
        <v>0</v>
      </c>
      <c r="BF124" s="43">
        <v>0</v>
      </c>
      <c r="BG124" s="43">
        <v>0</v>
      </c>
      <c r="BH124" s="43">
        <v>0</v>
      </c>
      <c r="BI124" s="43">
        <v>0</v>
      </c>
      <c r="BJ124" s="43">
        <v>0</v>
      </c>
      <c r="BK124" s="43">
        <v>0</v>
      </c>
      <c r="BL124" s="43">
        <v>150000</v>
      </c>
      <c r="BM124" s="43">
        <v>0</v>
      </c>
      <c r="BN124" s="43" t="s">
        <v>701</v>
      </c>
      <c r="BO124" s="43">
        <v>1</v>
      </c>
      <c r="BP124" s="43">
        <v>0</v>
      </c>
      <c r="BQ124" s="43">
        <v>307480</v>
      </c>
      <c r="BR124" s="43">
        <v>0</v>
      </c>
    </row>
    <row r="125" spans="1:70" s="50" customFormat="1" x14ac:dyDescent="0.15">
      <c r="A125" s="43">
        <v>2051</v>
      </c>
      <c r="B125" s="43" t="s">
        <v>205</v>
      </c>
      <c r="C125" s="43">
        <v>5951542</v>
      </c>
      <c r="D125" s="43">
        <v>4657990</v>
      </c>
      <c r="E125" s="43">
        <v>4836</v>
      </c>
      <c r="F125" s="43">
        <v>0</v>
      </c>
      <c r="G125" s="43">
        <v>1314418</v>
      </c>
      <c r="H125" s="43">
        <v>0</v>
      </c>
      <c r="I125" s="43">
        <v>0</v>
      </c>
      <c r="J125" s="43">
        <v>0</v>
      </c>
      <c r="K125" s="43">
        <v>0</v>
      </c>
      <c r="L125" s="43">
        <v>25702</v>
      </c>
      <c r="M125" s="43">
        <v>4</v>
      </c>
      <c r="N125" s="43">
        <v>2</v>
      </c>
      <c r="O125" s="43">
        <v>637</v>
      </c>
      <c r="P125" s="43">
        <v>639</v>
      </c>
      <c r="Q125" s="43">
        <v>4</v>
      </c>
      <c r="R125" s="43">
        <v>2</v>
      </c>
      <c r="S125" s="43">
        <v>621</v>
      </c>
      <c r="T125" s="43">
        <v>623</v>
      </c>
      <c r="U125" s="43">
        <v>4</v>
      </c>
      <c r="V125" s="43">
        <v>2</v>
      </c>
      <c r="W125" s="43">
        <v>643</v>
      </c>
      <c r="X125" s="43">
        <v>645</v>
      </c>
      <c r="Y125" s="43">
        <v>9</v>
      </c>
      <c r="Z125" s="43">
        <v>4</v>
      </c>
      <c r="AA125" s="43">
        <v>633</v>
      </c>
      <c r="AB125" s="43">
        <v>637</v>
      </c>
      <c r="AC125" s="43">
        <v>0</v>
      </c>
      <c r="AD125" s="43">
        <v>0</v>
      </c>
      <c r="AE125" s="43">
        <v>0</v>
      </c>
      <c r="AF125" s="43">
        <v>4694981</v>
      </c>
      <c r="AG125" s="43">
        <v>4694981</v>
      </c>
      <c r="AH125" s="43">
        <v>0</v>
      </c>
      <c r="AI125" s="43">
        <v>0</v>
      </c>
      <c r="AJ125" s="43">
        <v>0</v>
      </c>
      <c r="AK125" s="43">
        <v>0</v>
      </c>
      <c r="AL125" s="43">
        <v>0</v>
      </c>
      <c r="AM125" s="43">
        <v>425000</v>
      </c>
      <c r="AN125" s="43">
        <v>575200</v>
      </c>
      <c r="AO125" s="43">
        <v>356564253</v>
      </c>
      <c r="AP125" s="43">
        <v>357139453</v>
      </c>
      <c r="AQ125" s="43" t="s">
        <v>716</v>
      </c>
      <c r="AR125" s="43">
        <v>1734843</v>
      </c>
      <c r="AS125" s="43">
        <v>0</v>
      </c>
      <c r="AT125" s="43">
        <v>997978</v>
      </c>
      <c r="AU125" s="43">
        <v>0</v>
      </c>
      <c r="AV125" s="43">
        <v>0</v>
      </c>
      <c r="AW125" s="43">
        <v>0</v>
      </c>
      <c r="AX125" s="43">
        <v>0</v>
      </c>
      <c r="AY125" s="43">
        <v>0</v>
      </c>
      <c r="AZ125" s="43">
        <v>9358</v>
      </c>
      <c r="BA125" s="43">
        <v>0</v>
      </c>
      <c r="BB125" s="43">
        <v>0</v>
      </c>
      <c r="BC125" s="43">
        <v>1544.23</v>
      </c>
      <c r="BD125" s="43">
        <v>0</v>
      </c>
      <c r="BE125" s="43">
        <v>0</v>
      </c>
      <c r="BF125" s="43">
        <v>37431</v>
      </c>
      <c r="BG125" s="43">
        <v>0</v>
      </c>
      <c r="BH125" s="43">
        <v>0</v>
      </c>
      <c r="BI125" s="43">
        <v>0</v>
      </c>
      <c r="BJ125" s="43">
        <v>0</v>
      </c>
      <c r="BK125" s="43">
        <v>0</v>
      </c>
      <c r="BL125" s="43">
        <v>0</v>
      </c>
      <c r="BM125" s="43">
        <v>0</v>
      </c>
      <c r="BN125" s="43" t="s">
        <v>711</v>
      </c>
      <c r="BO125" s="43">
        <v>1</v>
      </c>
      <c r="BP125" s="43">
        <v>0</v>
      </c>
      <c r="BQ125" s="43">
        <v>425000</v>
      </c>
      <c r="BR125" s="43">
        <v>0</v>
      </c>
    </row>
    <row r="126" spans="1:70" s="50" customFormat="1" x14ac:dyDescent="0.15">
      <c r="A126" s="43">
        <v>2058</v>
      </c>
      <c r="B126" s="43" t="s">
        <v>206</v>
      </c>
      <c r="C126" s="43">
        <v>39693324</v>
      </c>
      <c r="D126" s="43">
        <v>11694189</v>
      </c>
      <c r="E126" s="43">
        <v>162130</v>
      </c>
      <c r="F126" s="43">
        <v>0</v>
      </c>
      <c r="G126" s="43">
        <v>27179738</v>
      </c>
      <c r="H126" s="43">
        <v>0</v>
      </c>
      <c r="I126" s="43">
        <v>1000000</v>
      </c>
      <c r="J126" s="43">
        <v>0</v>
      </c>
      <c r="K126" s="43">
        <v>0</v>
      </c>
      <c r="L126" s="43">
        <v>342733</v>
      </c>
      <c r="M126" s="43">
        <v>15</v>
      </c>
      <c r="N126" s="43">
        <v>6</v>
      </c>
      <c r="O126" s="43">
        <v>3961</v>
      </c>
      <c r="P126" s="43">
        <v>3967</v>
      </c>
      <c r="Q126" s="43">
        <v>17</v>
      </c>
      <c r="R126" s="43">
        <v>7</v>
      </c>
      <c r="S126" s="43">
        <v>3883</v>
      </c>
      <c r="T126" s="43">
        <v>3890</v>
      </c>
      <c r="U126" s="43">
        <v>17</v>
      </c>
      <c r="V126" s="43">
        <v>7</v>
      </c>
      <c r="W126" s="43">
        <v>3880</v>
      </c>
      <c r="X126" s="43">
        <v>3887</v>
      </c>
      <c r="Y126" s="43">
        <v>24</v>
      </c>
      <c r="Z126" s="43">
        <v>10</v>
      </c>
      <c r="AA126" s="43">
        <v>3870</v>
      </c>
      <c r="AB126" s="43">
        <v>3880</v>
      </c>
      <c r="AC126" s="43">
        <v>0</v>
      </c>
      <c r="AD126" s="43">
        <v>0</v>
      </c>
      <c r="AE126" s="43">
        <v>0</v>
      </c>
      <c r="AF126" s="43">
        <v>11423600</v>
      </c>
      <c r="AG126" s="43">
        <v>11423600</v>
      </c>
      <c r="AH126" s="43">
        <v>0</v>
      </c>
      <c r="AI126" s="43">
        <v>0</v>
      </c>
      <c r="AJ126" s="43">
        <v>0</v>
      </c>
      <c r="AK126" s="43">
        <v>0</v>
      </c>
      <c r="AL126" s="43">
        <v>0</v>
      </c>
      <c r="AM126" s="43">
        <v>0</v>
      </c>
      <c r="AN126" s="43">
        <v>15776500</v>
      </c>
      <c r="AO126" s="43">
        <v>3130643888</v>
      </c>
      <c r="AP126" s="43">
        <v>3146420388</v>
      </c>
      <c r="AQ126" s="43" t="s">
        <v>716</v>
      </c>
      <c r="AR126" s="43">
        <v>27613987</v>
      </c>
      <c r="AS126" s="43">
        <v>0</v>
      </c>
      <c r="AT126" s="43">
        <v>0</v>
      </c>
      <c r="AU126" s="43">
        <v>925000</v>
      </c>
      <c r="AV126" s="43">
        <v>0</v>
      </c>
      <c r="AW126" s="43">
        <v>90000</v>
      </c>
      <c r="AX126" s="43">
        <v>2357</v>
      </c>
      <c r="AY126" s="43">
        <v>0</v>
      </c>
      <c r="AZ126" s="43">
        <v>294025</v>
      </c>
      <c r="BA126" s="43">
        <v>5787</v>
      </c>
      <c r="BB126" s="43">
        <v>0</v>
      </c>
      <c r="BC126" s="43">
        <v>1305.33</v>
      </c>
      <c r="BD126" s="43">
        <v>-4166</v>
      </c>
      <c r="BE126" s="43">
        <v>0</v>
      </c>
      <c r="BF126" s="43">
        <v>126735</v>
      </c>
      <c r="BG126" s="43">
        <v>0</v>
      </c>
      <c r="BH126" s="43">
        <v>0</v>
      </c>
      <c r="BI126" s="43">
        <v>0</v>
      </c>
      <c r="BJ126" s="43">
        <v>0</v>
      </c>
      <c r="BK126" s="43">
        <v>0</v>
      </c>
      <c r="BL126" s="43">
        <v>0</v>
      </c>
      <c r="BM126" s="43">
        <v>0</v>
      </c>
      <c r="BN126" s="43" t="s">
        <v>711</v>
      </c>
      <c r="BO126" s="43">
        <v>1</v>
      </c>
      <c r="BP126" s="43">
        <v>0</v>
      </c>
      <c r="BQ126" s="43">
        <v>0</v>
      </c>
      <c r="BR126" s="43">
        <v>0</v>
      </c>
    </row>
    <row r="127" spans="1:70" s="50" customFormat="1" x14ac:dyDescent="0.15">
      <c r="A127" s="43">
        <v>2114</v>
      </c>
      <c r="B127" s="43" t="s">
        <v>207</v>
      </c>
      <c r="C127" s="43">
        <v>9238119</v>
      </c>
      <c r="D127" s="43">
        <v>5738</v>
      </c>
      <c r="E127" s="43">
        <v>2523</v>
      </c>
      <c r="F127" s="43">
        <v>0</v>
      </c>
      <c r="G127" s="43">
        <v>9852628</v>
      </c>
      <c r="H127" s="43">
        <v>0</v>
      </c>
      <c r="I127" s="43">
        <v>0</v>
      </c>
      <c r="J127" s="43">
        <v>0</v>
      </c>
      <c r="K127" s="43">
        <v>0</v>
      </c>
      <c r="L127" s="43">
        <v>622770</v>
      </c>
      <c r="M127" s="43">
        <v>3</v>
      </c>
      <c r="N127" s="43">
        <v>1</v>
      </c>
      <c r="O127" s="43">
        <v>577</v>
      </c>
      <c r="P127" s="43">
        <v>578</v>
      </c>
      <c r="Q127" s="43">
        <v>3</v>
      </c>
      <c r="R127" s="43">
        <v>1</v>
      </c>
      <c r="S127" s="43">
        <v>574</v>
      </c>
      <c r="T127" s="43">
        <v>575</v>
      </c>
      <c r="U127" s="43">
        <v>3</v>
      </c>
      <c r="V127" s="43">
        <v>1</v>
      </c>
      <c r="W127" s="43">
        <v>583</v>
      </c>
      <c r="X127" s="43">
        <v>584</v>
      </c>
      <c r="Y127" s="43">
        <v>8</v>
      </c>
      <c r="Z127" s="43">
        <v>3</v>
      </c>
      <c r="AA127" s="43">
        <v>567</v>
      </c>
      <c r="AB127" s="43">
        <v>570</v>
      </c>
      <c r="AC127" s="43">
        <v>0</v>
      </c>
      <c r="AD127" s="43">
        <v>0</v>
      </c>
      <c r="AE127" s="43">
        <v>0</v>
      </c>
      <c r="AF127" s="43">
        <v>4873</v>
      </c>
      <c r="AG127" s="43">
        <v>4873</v>
      </c>
      <c r="AH127" s="43">
        <v>0</v>
      </c>
      <c r="AI127" s="43">
        <v>0</v>
      </c>
      <c r="AJ127" s="43">
        <v>0</v>
      </c>
      <c r="AK127" s="43">
        <v>0</v>
      </c>
      <c r="AL127" s="43">
        <v>0</v>
      </c>
      <c r="AM127" s="43">
        <v>615963</v>
      </c>
      <c r="AN127" s="43">
        <v>915000</v>
      </c>
      <c r="AO127" s="43">
        <v>3320783639</v>
      </c>
      <c r="AP127" s="43">
        <v>3321698639</v>
      </c>
      <c r="AQ127" s="43" t="s">
        <v>716</v>
      </c>
      <c r="AR127" s="43">
        <v>9179654</v>
      </c>
      <c r="AS127" s="43">
        <v>698744</v>
      </c>
      <c r="AT127" s="43">
        <v>0</v>
      </c>
      <c r="AU127" s="43">
        <v>0</v>
      </c>
      <c r="AV127" s="43">
        <v>0</v>
      </c>
      <c r="AW127" s="43">
        <v>0</v>
      </c>
      <c r="AX127" s="43">
        <v>0</v>
      </c>
      <c r="AY127" s="43">
        <v>0</v>
      </c>
      <c r="AZ127" s="43">
        <v>47866</v>
      </c>
      <c r="BA127" s="43">
        <v>0</v>
      </c>
      <c r="BB127" s="43">
        <v>0</v>
      </c>
      <c r="BC127" s="43">
        <v>0</v>
      </c>
      <c r="BD127" s="43">
        <v>0</v>
      </c>
      <c r="BE127" s="43">
        <v>0</v>
      </c>
      <c r="BF127" s="43">
        <v>0</v>
      </c>
      <c r="BG127" s="43">
        <v>0</v>
      </c>
      <c r="BH127" s="43">
        <v>0</v>
      </c>
      <c r="BI127" s="43">
        <v>0</v>
      </c>
      <c r="BJ127" s="43">
        <v>0</v>
      </c>
      <c r="BK127" s="43">
        <v>0</v>
      </c>
      <c r="BL127" s="43">
        <v>622770</v>
      </c>
      <c r="BM127" s="43">
        <v>0</v>
      </c>
      <c r="BN127" s="43" t="s">
        <v>702</v>
      </c>
      <c r="BO127" s="43">
        <v>2</v>
      </c>
      <c r="BP127" s="43">
        <v>632600</v>
      </c>
      <c r="BQ127" s="43">
        <v>0</v>
      </c>
      <c r="BR127" s="43">
        <v>16637</v>
      </c>
    </row>
    <row r="128" spans="1:70" s="50" customFormat="1" x14ac:dyDescent="0.15">
      <c r="A128" s="43">
        <v>2128</v>
      </c>
      <c r="B128" s="43" t="s">
        <v>208</v>
      </c>
      <c r="C128" s="43">
        <v>5583385</v>
      </c>
      <c r="D128" s="43">
        <v>3560867</v>
      </c>
      <c r="E128" s="43">
        <v>1918</v>
      </c>
      <c r="F128" s="43">
        <v>0</v>
      </c>
      <c r="G128" s="43">
        <v>2507402</v>
      </c>
      <c r="H128" s="43">
        <v>89463</v>
      </c>
      <c r="I128" s="43">
        <v>0</v>
      </c>
      <c r="J128" s="43">
        <v>0</v>
      </c>
      <c r="K128" s="43">
        <v>0</v>
      </c>
      <c r="L128" s="43">
        <v>576265</v>
      </c>
      <c r="M128" s="43">
        <v>22</v>
      </c>
      <c r="N128" s="43">
        <v>9</v>
      </c>
      <c r="O128" s="43">
        <v>617</v>
      </c>
      <c r="P128" s="43">
        <v>626</v>
      </c>
      <c r="Q128" s="43">
        <v>21</v>
      </c>
      <c r="R128" s="43">
        <v>8</v>
      </c>
      <c r="S128" s="43">
        <v>588</v>
      </c>
      <c r="T128" s="43">
        <v>596</v>
      </c>
      <c r="U128" s="43">
        <v>25</v>
      </c>
      <c r="V128" s="43">
        <v>10</v>
      </c>
      <c r="W128" s="43">
        <v>577</v>
      </c>
      <c r="X128" s="43">
        <v>587</v>
      </c>
      <c r="Y128" s="43">
        <v>25</v>
      </c>
      <c r="Z128" s="43">
        <v>10</v>
      </c>
      <c r="AA128" s="43">
        <v>565</v>
      </c>
      <c r="AB128" s="43">
        <v>575</v>
      </c>
      <c r="AC128" s="43">
        <v>0</v>
      </c>
      <c r="AD128" s="43">
        <v>0</v>
      </c>
      <c r="AE128" s="43">
        <v>0</v>
      </c>
      <c r="AF128" s="43">
        <v>3455921</v>
      </c>
      <c r="AG128" s="43">
        <v>3416485</v>
      </c>
      <c r="AH128" s="43">
        <v>39436</v>
      </c>
      <c r="AI128" s="43">
        <v>0</v>
      </c>
      <c r="AJ128" s="43">
        <v>29663</v>
      </c>
      <c r="AK128" s="43">
        <v>0</v>
      </c>
      <c r="AL128" s="43">
        <v>0</v>
      </c>
      <c r="AM128" s="43">
        <v>394849</v>
      </c>
      <c r="AN128" s="43">
        <v>103300</v>
      </c>
      <c r="AO128" s="43">
        <v>281325829</v>
      </c>
      <c r="AP128" s="43">
        <v>281429129</v>
      </c>
      <c r="AQ128" s="43" t="s">
        <v>716</v>
      </c>
      <c r="AR128" s="43">
        <v>2227499</v>
      </c>
      <c r="AS128" s="43">
        <v>484312</v>
      </c>
      <c r="AT128" s="43">
        <v>0</v>
      </c>
      <c r="AU128" s="43">
        <v>0</v>
      </c>
      <c r="AV128" s="43">
        <v>0</v>
      </c>
      <c r="AW128" s="43">
        <v>16000</v>
      </c>
      <c r="AX128" s="43">
        <v>0</v>
      </c>
      <c r="AY128" s="43">
        <v>0</v>
      </c>
      <c r="AZ128" s="43">
        <v>157412</v>
      </c>
      <c r="BA128" s="43">
        <v>3428</v>
      </c>
      <c r="BB128" s="43">
        <v>0</v>
      </c>
      <c r="BC128" s="43">
        <v>0</v>
      </c>
      <c r="BD128" s="43">
        <v>0</v>
      </c>
      <c r="BE128" s="43">
        <v>0</v>
      </c>
      <c r="BF128" s="43">
        <v>0</v>
      </c>
      <c r="BG128" s="43">
        <v>0</v>
      </c>
      <c r="BH128" s="43">
        <v>0</v>
      </c>
      <c r="BI128" s="43">
        <v>0</v>
      </c>
      <c r="BJ128" s="43">
        <v>0</v>
      </c>
      <c r="BK128" s="43">
        <v>0</v>
      </c>
      <c r="BL128" s="43">
        <v>87000</v>
      </c>
      <c r="BM128" s="43">
        <v>87000</v>
      </c>
      <c r="BN128" s="43" t="s">
        <v>701</v>
      </c>
      <c r="BO128" s="43">
        <v>1</v>
      </c>
      <c r="BP128" s="43">
        <v>394849</v>
      </c>
      <c r="BQ128" s="43">
        <v>0</v>
      </c>
      <c r="BR128" s="43">
        <v>0</v>
      </c>
    </row>
    <row r="129" spans="1:70" s="50" customFormat="1" x14ac:dyDescent="0.15">
      <c r="A129" s="43">
        <v>2135</v>
      </c>
      <c r="B129" s="43" t="s">
        <v>209</v>
      </c>
      <c r="C129" s="43">
        <v>3832146</v>
      </c>
      <c r="D129" s="43">
        <v>1968813</v>
      </c>
      <c r="E129" s="43">
        <v>663</v>
      </c>
      <c r="F129" s="43">
        <v>23583</v>
      </c>
      <c r="G129" s="43">
        <v>2227149</v>
      </c>
      <c r="H129" s="43">
        <v>0</v>
      </c>
      <c r="I129" s="43">
        <v>0</v>
      </c>
      <c r="J129" s="43">
        <v>0</v>
      </c>
      <c r="K129" s="43">
        <v>0</v>
      </c>
      <c r="L129" s="43">
        <v>388062</v>
      </c>
      <c r="M129" s="43">
        <v>4</v>
      </c>
      <c r="N129" s="43">
        <v>2</v>
      </c>
      <c r="O129" s="43">
        <v>401</v>
      </c>
      <c r="P129" s="43">
        <v>403</v>
      </c>
      <c r="Q129" s="43">
        <v>4</v>
      </c>
      <c r="R129" s="43">
        <v>2</v>
      </c>
      <c r="S129" s="43">
        <v>406</v>
      </c>
      <c r="T129" s="43">
        <v>408</v>
      </c>
      <c r="U129" s="43">
        <v>12</v>
      </c>
      <c r="V129" s="43">
        <v>5</v>
      </c>
      <c r="W129" s="43">
        <v>412</v>
      </c>
      <c r="X129" s="43">
        <v>417</v>
      </c>
      <c r="Y129" s="43">
        <v>14</v>
      </c>
      <c r="Z129" s="43">
        <v>6</v>
      </c>
      <c r="AA129" s="43">
        <v>386</v>
      </c>
      <c r="AB129" s="43">
        <v>392</v>
      </c>
      <c r="AC129" s="43">
        <v>0</v>
      </c>
      <c r="AD129" s="43">
        <v>0</v>
      </c>
      <c r="AE129" s="43">
        <v>380000</v>
      </c>
      <c r="AF129" s="43">
        <v>2176155</v>
      </c>
      <c r="AG129" s="43">
        <v>2148232</v>
      </c>
      <c r="AH129" s="43">
        <v>27923</v>
      </c>
      <c r="AI129" s="43">
        <v>0</v>
      </c>
      <c r="AJ129" s="43">
        <v>8644</v>
      </c>
      <c r="AK129" s="43">
        <v>0</v>
      </c>
      <c r="AL129" s="43">
        <v>0</v>
      </c>
      <c r="AM129" s="43">
        <v>0</v>
      </c>
      <c r="AN129" s="43">
        <v>89500</v>
      </c>
      <c r="AO129" s="43">
        <v>228373777</v>
      </c>
      <c r="AP129" s="43">
        <v>228463277</v>
      </c>
      <c r="AQ129" s="43" t="s">
        <v>716</v>
      </c>
      <c r="AR129" s="43">
        <v>2071613</v>
      </c>
      <c r="AS129" s="43">
        <v>0</v>
      </c>
      <c r="AT129" s="43">
        <v>789621</v>
      </c>
      <c r="AU129" s="43">
        <v>0</v>
      </c>
      <c r="AV129" s="43">
        <v>0</v>
      </c>
      <c r="AW129" s="43">
        <v>25000</v>
      </c>
      <c r="AX129" s="43">
        <v>0</v>
      </c>
      <c r="AY129" s="43">
        <v>0</v>
      </c>
      <c r="AZ129" s="43">
        <v>28109</v>
      </c>
      <c r="BA129" s="43">
        <v>0</v>
      </c>
      <c r="BB129" s="43">
        <v>0</v>
      </c>
      <c r="BC129" s="43">
        <v>0</v>
      </c>
      <c r="BD129" s="43">
        <v>0</v>
      </c>
      <c r="BE129" s="43">
        <v>0</v>
      </c>
      <c r="BF129" s="43">
        <v>0</v>
      </c>
      <c r="BG129" s="43">
        <v>0</v>
      </c>
      <c r="BH129" s="43">
        <v>0</v>
      </c>
      <c r="BI129" s="43">
        <v>0</v>
      </c>
      <c r="BJ129" s="43">
        <v>0</v>
      </c>
      <c r="BK129" s="43">
        <v>0</v>
      </c>
      <c r="BL129" s="43">
        <v>0</v>
      </c>
      <c r="BM129" s="43">
        <v>0</v>
      </c>
      <c r="BN129" s="43" t="s">
        <v>711</v>
      </c>
      <c r="BO129" s="43">
        <v>1</v>
      </c>
      <c r="BP129" s="43">
        <v>0</v>
      </c>
      <c r="BQ129" s="43">
        <v>0</v>
      </c>
      <c r="BR129" s="43">
        <v>0</v>
      </c>
    </row>
    <row r="130" spans="1:70" s="50" customFormat="1" x14ac:dyDescent="0.15">
      <c r="A130" s="43">
        <v>2142</v>
      </c>
      <c r="B130" s="43" t="s">
        <v>210</v>
      </c>
      <c r="C130" s="43">
        <v>2159142</v>
      </c>
      <c r="D130" s="43">
        <v>1036238</v>
      </c>
      <c r="E130" s="43">
        <v>1</v>
      </c>
      <c r="F130" s="43">
        <v>0</v>
      </c>
      <c r="G130" s="43">
        <v>1183085</v>
      </c>
      <c r="H130" s="43">
        <v>0</v>
      </c>
      <c r="I130" s="43">
        <v>0</v>
      </c>
      <c r="J130" s="43">
        <v>0</v>
      </c>
      <c r="K130" s="43">
        <v>0</v>
      </c>
      <c r="L130" s="43">
        <v>60182</v>
      </c>
      <c r="M130" s="43">
        <v>4</v>
      </c>
      <c r="N130" s="43">
        <v>2</v>
      </c>
      <c r="O130" s="43">
        <v>178</v>
      </c>
      <c r="P130" s="43">
        <v>180</v>
      </c>
      <c r="Q130" s="43">
        <v>4</v>
      </c>
      <c r="R130" s="43">
        <v>2</v>
      </c>
      <c r="S130" s="43">
        <v>176</v>
      </c>
      <c r="T130" s="43">
        <v>178</v>
      </c>
      <c r="U130" s="43">
        <v>4</v>
      </c>
      <c r="V130" s="43">
        <v>2</v>
      </c>
      <c r="W130" s="43">
        <v>167</v>
      </c>
      <c r="X130" s="43">
        <v>169</v>
      </c>
      <c r="Y130" s="43">
        <v>3</v>
      </c>
      <c r="Z130" s="43">
        <v>1</v>
      </c>
      <c r="AA130" s="43">
        <v>173</v>
      </c>
      <c r="AB130" s="43">
        <v>174</v>
      </c>
      <c r="AC130" s="43">
        <v>0</v>
      </c>
      <c r="AD130" s="43">
        <v>0</v>
      </c>
      <c r="AE130" s="43">
        <v>0</v>
      </c>
      <c r="AF130" s="43">
        <v>914778</v>
      </c>
      <c r="AG130" s="43">
        <v>914778</v>
      </c>
      <c r="AH130" s="43">
        <v>0</v>
      </c>
      <c r="AI130" s="43">
        <v>0</v>
      </c>
      <c r="AJ130" s="43">
        <v>0</v>
      </c>
      <c r="AK130" s="43">
        <v>0</v>
      </c>
      <c r="AL130" s="43">
        <v>0</v>
      </c>
      <c r="AM130" s="43">
        <v>0</v>
      </c>
      <c r="AN130" s="43">
        <v>2400</v>
      </c>
      <c r="AO130" s="43">
        <v>93613613</v>
      </c>
      <c r="AP130" s="43">
        <v>93616013</v>
      </c>
      <c r="AQ130" s="43" t="s">
        <v>716</v>
      </c>
      <c r="AR130" s="43">
        <v>1268867</v>
      </c>
      <c r="AS130" s="43">
        <v>0</v>
      </c>
      <c r="AT130" s="43">
        <v>0</v>
      </c>
      <c r="AU130" s="43">
        <v>0</v>
      </c>
      <c r="AV130" s="43">
        <v>0</v>
      </c>
      <c r="AW130" s="43">
        <v>0</v>
      </c>
      <c r="AX130" s="43">
        <v>0</v>
      </c>
      <c r="AY130" s="43">
        <v>0</v>
      </c>
      <c r="AZ130" s="43">
        <v>24536</v>
      </c>
      <c r="BA130" s="43">
        <v>0</v>
      </c>
      <c r="BB130" s="43">
        <v>0</v>
      </c>
      <c r="BC130" s="43">
        <v>0</v>
      </c>
      <c r="BD130" s="43">
        <v>0</v>
      </c>
      <c r="BE130" s="43">
        <v>0</v>
      </c>
      <c r="BF130" s="43">
        <v>0</v>
      </c>
      <c r="BG130" s="43">
        <v>0</v>
      </c>
      <c r="BH130" s="43">
        <v>0</v>
      </c>
      <c r="BI130" s="43">
        <v>0</v>
      </c>
      <c r="BJ130" s="43">
        <v>0</v>
      </c>
      <c r="BK130" s="43">
        <v>0</v>
      </c>
      <c r="BL130" s="43">
        <v>0</v>
      </c>
      <c r="BM130" s="43">
        <v>0</v>
      </c>
      <c r="BN130" s="43" t="s">
        <v>711</v>
      </c>
      <c r="BO130" s="43">
        <v>1</v>
      </c>
      <c r="BP130" s="43">
        <v>0</v>
      </c>
      <c r="BQ130" s="43">
        <v>0</v>
      </c>
      <c r="BR130" s="43">
        <v>0</v>
      </c>
    </row>
    <row r="131" spans="1:70" s="50" customFormat="1" x14ac:dyDescent="0.15">
      <c r="A131" s="43">
        <v>2184</v>
      </c>
      <c r="B131" s="43" t="s">
        <v>211</v>
      </c>
      <c r="C131" s="43">
        <v>11119979</v>
      </c>
      <c r="D131" s="43">
        <v>340371</v>
      </c>
      <c r="E131" s="43">
        <v>338765</v>
      </c>
      <c r="F131" s="43">
        <v>0</v>
      </c>
      <c r="G131" s="43">
        <v>10818356</v>
      </c>
      <c r="H131" s="43">
        <v>234520</v>
      </c>
      <c r="I131" s="43">
        <v>0</v>
      </c>
      <c r="J131" s="43">
        <v>216</v>
      </c>
      <c r="K131" s="43">
        <v>0</v>
      </c>
      <c r="L131" s="43">
        <v>611817</v>
      </c>
      <c r="M131" s="43">
        <v>37</v>
      </c>
      <c r="N131" s="43">
        <v>15</v>
      </c>
      <c r="O131" s="43">
        <v>914</v>
      </c>
      <c r="P131" s="43">
        <v>929</v>
      </c>
      <c r="Q131" s="43">
        <v>40</v>
      </c>
      <c r="R131" s="43">
        <v>16</v>
      </c>
      <c r="S131" s="43">
        <v>892</v>
      </c>
      <c r="T131" s="43">
        <v>908</v>
      </c>
      <c r="U131" s="43">
        <v>42</v>
      </c>
      <c r="V131" s="43">
        <v>17</v>
      </c>
      <c r="W131" s="43">
        <v>906</v>
      </c>
      <c r="X131" s="43">
        <v>923</v>
      </c>
      <c r="Y131" s="43">
        <v>0</v>
      </c>
      <c r="Z131" s="43">
        <v>0</v>
      </c>
      <c r="AA131" s="43">
        <v>921</v>
      </c>
      <c r="AB131" s="43">
        <v>921</v>
      </c>
      <c r="AC131" s="43">
        <v>0</v>
      </c>
      <c r="AD131" s="43">
        <v>0</v>
      </c>
      <c r="AE131" s="43">
        <v>980000</v>
      </c>
      <c r="AF131" s="43">
        <v>360452</v>
      </c>
      <c r="AG131" s="43">
        <v>360452</v>
      </c>
      <c r="AH131" s="43">
        <v>0</v>
      </c>
      <c r="AI131" s="43">
        <v>0</v>
      </c>
      <c r="AJ131" s="43">
        <v>14385</v>
      </c>
      <c r="AK131" s="43">
        <v>0</v>
      </c>
      <c r="AL131" s="43">
        <v>0</v>
      </c>
      <c r="AM131" s="43">
        <v>0</v>
      </c>
      <c r="AN131" s="43">
        <v>32364600</v>
      </c>
      <c r="AO131" s="43">
        <v>1718003638</v>
      </c>
      <c r="AP131" s="43">
        <v>1750368238</v>
      </c>
      <c r="AQ131" s="43" t="s">
        <v>716</v>
      </c>
      <c r="AR131" s="43">
        <v>11308830</v>
      </c>
      <c r="AS131" s="43">
        <v>235980</v>
      </c>
      <c r="AT131" s="43">
        <v>504350</v>
      </c>
      <c r="AU131" s="43">
        <v>0</v>
      </c>
      <c r="AV131" s="43">
        <v>0</v>
      </c>
      <c r="AW131" s="43">
        <v>543864</v>
      </c>
      <c r="AX131" s="43">
        <v>7109</v>
      </c>
      <c r="AY131" s="43">
        <v>0</v>
      </c>
      <c r="AZ131" s="43">
        <v>36264</v>
      </c>
      <c r="BA131" s="43">
        <v>4091</v>
      </c>
      <c r="BB131" s="43">
        <v>0</v>
      </c>
      <c r="BC131" s="43">
        <v>0</v>
      </c>
      <c r="BD131" s="43">
        <v>0</v>
      </c>
      <c r="BE131" s="43">
        <v>0</v>
      </c>
      <c r="BF131" s="43">
        <v>0</v>
      </c>
      <c r="BG131" s="43">
        <v>0</v>
      </c>
      <c r="BH131" s="43">
        <v>0</v>
      </c>
      <c r="BI131" s="43">
        <v>0</v>
      </c>
      <c r="BJ131" s="43">
        <v>0</v>
      </c>
      <c r="BK131" s="43">
        <v>0</v>
      </c>
      <c r="BL131" s="43">
        <v>0</v>
      </c>
      <c r="BM131" s="43">
        <v>0</v>
      </c>
      <c r="BN131" s="43" t="s">
        <v>711</v>
      </c>
      <c r="BO131" s="43">
        <v>1</v>
      </c>
      <c r="BP131" s="43">
        <v>0</v>
      </c>
      <c r="BQ131" s="43">
        <v>0</v>
      </c>
      <c r="BR131" s="43">
        <v>0</v>
      </c>
    </row>
    <row r="132" spans="1:70" s="50" customFormat="1" x14ac:dyDescent="0.15">
      <c r="A132" s="43">
        <v>2198</v>
      </c>
      <c r="B132" s="43" t="s">
        <v>212</v>
      </c>
      <c r="C132" s="43">
        <v>6924538</v>
      </c>
      <c r="D132" s="43">
        <v>5164746</v>
      </c>
      <c r="E132" s="43">
        <v>164</v>
      </c>
      <c r="F132" s="43">
        <v>0</v>
      </c>
      <c r="G132" s="43">
        <v>1761393</v>
      </c>
      <c r="H132" s="43">
        <v>0</v>
      </c>
      <c r="I132" s="43">
        <v>0</v>
      </c>
      <c r="J132" s="43">
        <v>0</v>
      </c>
      <c r="K132" s="43">
        <v>0</v>
      </c>
      <c r="L132" s="43">
        <v>1765</v>
      </c>
      <c r="M132" s="43">
        <v>24</v>
      </c>
      <c r="N132" s="43">
        <v>10</v>
      </c>
      <c r="O132" s="43">
        <v>711</v>
      </c>
      <c r="P132" s="43">
        <v>721</v>
      </c>
      <c r="Q132" s="43">
        <v>29</v>
      </c>
      <c r="R132" s="43">
        <v>12</v>
      </c>
      <c r="S132" s="43">
        <v>731</v>
      </c>
      <c r="T132" s="43">
        <v>743</v>
      </c>
      <c r="U132" s="43">
        <v>27</v>
      </c>
      <c r="V132" s="43">
        <v>11</v>
      </c>
      <c r="W132" s="43">
        <v>748</v>
      </c>
      <c r="X132" s="43">
        <v>759</v>
      </c>
      <c r="Y132" s="43">
        <v>24</v>
      </c>
      <c r="Z132" s="43">
        <v>10</v>
      </c>
      <c r="AA132" s="43">
        <v>738</v>
      </c>
      <c r="AB132" s="43">
        <v>748</v>
      </c>
      <c r="AC132" s="43">
        <v>0</v>
      </c>
      <c r="AD132" s="43">
        <v>0</v>
      </c>
      <c r="AE132" s="43">
        <v>0</v>
      </c>
      <c r="AF132" s="43">
        <v>5516670</v>
      </c>
      <c r="AG132" s="43">
        <v>5516670</v>
      </c>
      <c r="AH132" s="43">
        <v>0</v>
      </c>
      <c r="AI132" s="43">
        <v>0</v>
      </c>
      <c r="AJ132" s="43">
        <v>63840</v>
      </c>
      <c r="AK132" s="43">
        <v>0</v>
      </c>
      <c r="AL132" s="43">
        <v>0</v>
      </c>
      <c r="AM132" s="43">
        <v>0</v>
      </c>
      <c r="AN132" s="43">
        <v>98500</v>
      </c>
      <c r="AO132" s="43">
        <v>228218537</v>
      </c>
      <c r="AP132" s="43">
        <v>228317037</v>
      </c>
      <c r="AQ132" s="43" t="s">
        <v>716</v>
      </c>
      <c r="AR132" s="43">
        <v>1573568</v>
      </c>
      <c r="AS132" s="43">
        <v>0</v>
      </c>
      <c r="AT132" s="43">
        <v>578150</v>
      </c>
      <c r="AU132" s="43">
        <v>0</v>
      </c>
      <c r="AV132" s="43">
        <v>0</v>
      </c>
      <c r="AW132" s="43">
        <v>20000</v>
      </c>
      <c r="AX132" s="43">
        <v>0</v>
      </c>
      <c r="AY132" s="43">
        <v>0</v>
      </c>
      <c r="AZ132" s="43">
        <v>0</v>
      </c>
      <c r="BA132" s="43">
        <v>0</v>
      </c>
      <c r="BB132" s="43">
        <v>0</v>
      </c>
      <c r="BC132" s="43">
        <v>0</v>
      </c>
      <c r="BD132" s="43">
        <v>0</v>
      </c>
      <c r="BE132" s="43">
        <v>0</v>
      </c>
      <c r="BF132" s="43">
        <v>0</v>
      </c>
      <c r="BG132" s="43">
        <v>0</v>
      </c>
      <c r="BH132" s="43">
        <v>0</v>
      </c>
      <c r="BI132" s="43">
        <v>0</v>
      </c>
      <c r="BJ132" s="43">
        <v>0</v>
      </c>
      <c r="BK132" s="43">
        <v>0</v>
      </c>
      <c r="BL132" s="43">
        <v>0</v>
      </c>
      <c r="BM132" s="43">
        <v>0</v>
      </c>
      <c r="BN132" s="43" t="s">
        <v>711</v>
      </c>
      <c r="BO132" s="43">
        <v>1</v>
      </c>
      <c r="BP132" s="43">
        <v>0</v>
      </c>
      <c r="BQ132" s="43">
        <v>0</v>
      </c>
      <c r="BR132" s="43">
        <v>0</v>
      </c>
    </row>
    <row r="133" spans="1:70" s="50" customFormat="1" x14ac:dyDescent="0.15">
      <c r="A133" s="43">
        <v>2212</v>
      </c>
      <c r="B133" s="43" t="s">
        <v>213</v>
      </c>
      <c r="C133" s="43">
        <v>1329224</v>
      </c>
      <c r="D133" s="43">
        <v>239748</v>
      </c>
      <c r="E133" s="43">
        <v>219</v>
      </c>
      <c r="F133" s="43">
        <v>7180</v>
      </c>
      <c r="G133" s="43">
        <v>1282730</v>
      </c>
      <c r="H133" s="43">
        <v>0</v>
      </c>
      <c r="I133" s="43">
        <v>0</v>
      </c>
      <c r="J133" s="43">
        <v>0</v>
      </c>
      <c r="K133" s="43">
        <v>0</v>
      </c>
      <c r="L133" s="43">
        <v>200653</v>
      </c>
      <c r="M133" s="43">
        <v>5</v>
      </c>
      <c r="N133" s="43">
        <v>2</v>
      </c>
      <c r="O133" s="43">
        <v>118</v>
      </c>
      <c r="P133" s="43">
        <v>120</v>
      </c>
      <c r="Q133" s="43">
        <v>4</v>
      </c>
      <c r="R133" s="43">
        <v>2</v>
      </c>
      <c r="S133" s="43">
        <v>111</v>
      </c>
      <c r="T133" s="43">
        <v>113</v>
      </c>
      <c r="U133" s="43">
        <v>3</v>
      </c>
      <c r="V133" s="43">
        <v>1</v>
      </c>
      <c r="W133" s="43">
        <v>107</v>
      </c>
      <c r="X133" s="43">
        <v>108</v>
      </c>
      <c r="Y133" s="43">
        <v>0</v>
      </c>
      <c r="Z133" s="43">
        <v>0</v>
      </c>
      <c r="AA133" s="43">
        <v>108</v>
      </c>
      <c r="AB133" s="43">
        <v>108</v>
      </c>
      <c r="AC133" s="43">
        <v>0</v>
      </c>
      <c r="AD133" s="43">
        <v>0</v>
      </c>
      <c r="AE133" s="43">
        <v>0</v>
      </c>
      <c r="AF133" s="43">
        <v>210913</v>
      </c>
      <c r="AG133" s="43">
        <v>203635</v>
      </c>
      <c r="AH133" s="43">
        <v>7278</v>
      </c>
      <c r="AI133" s="43">
        <v>0</v>
      </c>
      <c r="AJ133" s="43">
        <v>0</v>
      </c>
      <c r="AK133" s="43">
        <v>0</v>
      </c>
      <c r="AL133" s="43">
        <v>0</v>
      </c>
      <c r="AM133" s="43">
        <v>0</v>
      </c>
      <c r="AN133" s="43">
        <v>33600</v>
      </c>
      <c r="AO133" s="43">
        <v>113922700</v>
      </c>
      <c r="AP133" s="43">
        <v>113956300</v>
      </c>
      <c r="AQ133" s="43" t="s">
        <v>716</v>
      </c>
      <c r="AR133" s="43">
        <v>1176263</v>
      </c>
      <c r="AS133" s="43">
        <v>0</v>
      </c>
      <c r="AT133" s="43">
        <v>0</v>
      </c>
      <c r="AU133" s="43">
        <v>0</v>
      </c>
      <c r="AV133" s="43">
        <v>0</v>
      </c>
      <c r="AW133" s="43">
        <v>0</v>
      </c>
      <c r="AX133" s="43">
        <v>0</v>
      </c>
      <c r="AY133" s="43">
        <v>0</v>
      </c>
      <c r="AZ133" s="43">
        <v>46639</v>
      </c>
      <c r="BA133" s="43">
        <v>0</v>
      </c>
      <c r="BB133" s="43">
        <v>0</v>
      </c>
      <c r="BC133" s="43">
        <v>0</v>
      </c>
      <c r="BD133" s="43">
        <v>0</v>
      </c>
      <c r="BE133" s="43">
        <v>0</v>
      </c>
      <c r="BF133" s="43">
        <v>0</v>
      </c>
      <c r="BG133" s="43">
        <v>0</v>
      </c>
      <c r="BH133" s="43">
        <v>0</v>
      </c>
      <c r="BI133" s="43">
        <v>0</v>
      </c>
      <c r="BJ133" s="43">
        <v>0</v>
      </c>
      <c r="BK133" s="43">
        <v>0</v>
      </c>
      <c r="BL133" s="43">
        <v>0</v>
      </c>
      <c r="BM133" s="43">
        <v>0</v>
      </c>
      <c r="BN133" s="43" t="s">
        <v>711</v>
      </c>
      <c r="BO133" s="43">
        <v>1</v>
      </c>
      <c r="BP133" s="43">
        <v>0</v>
      </c>
      <c r="BQ133" s="43">
        <v>0</v>
      </c>
      <c r="BR133" s="43">
        <v>0</v>
      </c>
    </row>
    <row r="134" spans="1:70" s="50" customFormat="1" x14ac:dyDescent="0.15">
      <c r="A134" s="43">
        <v>2217</v>
      </c>
      <c r="B134" s="43" t="s">
        <v>214</v>
      </c>
      <c r="C134" s="43">
        <v>21052381</v>
      </c>
      <c r="D134" s="43">
        <v>5229657</v>
      </c>
      <c r="E134" s="43">
        <v>95750</v>
      </c>
      <c r="F134" s="43">
        <v>0</v>
      </c>
      <c r="G134" s="43">
        <v>15261189</v>
      </c>
      <c r="H134" s="43">
        <v>415785</v>
      </c>
      <c r="I134" s="43">
        <v>50000</v>
      </c>
      <c r="J134" s="43">
        <v>0</v>
      </c>
      <c r="K134" s="43">
        <v>0</v>
      </c>
      <c r="L134" s="43">
        <v>0</v>
      </c>
      <c r="M134" s="43">
        <v>22</v>
      </c>
      <c r="N134" s="43">
        <v>9</v>
      </c>
      <c r="O134" s="43">
        <v>1991</v>
      </c>
      <c r="P134" s="43">
        <v>2000</v>
      </c>
      <c r="Q134" s="43">
        <v>26</v>
      </c>
      <c r="R134" s="43">
        <v>10</v>
      </c>
      <c r="S134" s="43">
        <v>1972</v>
      </c>
      <c r="T134" s="43">
        <v>1982</v>
      </c>
      <c r="U134" s="43">
        <v>38</v>
      </c>
      <c r="V134" s="43">
        <v>15</v>
      </c>
      <c r="W134" s="43">
        <v>2023</v>
      </c>
      <c r="X134" s="43">
        <v>2038</v>
      </c>
      <c r="Y134" s="43">
        <v>31</v>
      </c>
      <c r="Z134" s="43">
        <v>12</v>
      </c>
      <c r="AA134" s="43">
        <v>2044</v>
      </c>
      <c r="AB134" s="43">
        <v>2056</v>
      </c>
      <c r="AC134" s="43">
        <v>7427</v>
      </c>
      <c r="AD134" s="43">
        <v>0</v>
      </c>
      <c r="AE134" s="43">
        <v>0</v>
      </c>
      <c r="AF134" s="43">
        <v>6394090</v>
      </c>
      <c r="AG134" s="43">
        <v>6394090</v>
      </c>
      <c r="AH134" s="43">
        <v>0</v>
      </c>
      <c r="AI134" s="43">
        <v>0</v>
      </c>
      <c r="AJ134" s="43">
        <v>0</v>
      </c>
      <c r="AK134" s="43">
        <v>0</v>
      </c>
      <c r="AL134" s="43">
        <v>0</v>
      </c>
      <c r="AM134" s="43">
        <v>0</v>
      </c>
      <c r="AN134" s="43">
        <v>7466900</v>
      </c>
      <c r="AO134" s="43">
        <v>1516941077</v>
      </c>
      <c r="AP134" s="43">
        <v>1524407977</v>
      </c>
      <c r="AQ134" s="43" t="s">
        <v>716</v>
      </c>
      <c r="AR134" s="43">
        <v>14325990</v>
      </c>
      <c r="AS134" s="43">
        <v>416035</v>
      </c>
      <c r="AT134" s="43">
        <v>2167537</v>
      </c>
      <c r="AU134" s="43">
        <v>50000</v>
      </c>
      <c r="AV134" s="43">
        <v>0</v>
      </c>
      <c r="AW134" s="43">
        <v>0</v>
      </c>
      <c r="AX134" s="43">
        <v>1336</v>
      </c>
      <c r="AY134" s="43">
        <v>0</v>
      </c>
      <c r="AZ134" s="43">
        <v>0</v>
      </c>
      <c r="BA134" s="43">
        <v>0</v>
      </c>
      <c r="BB134" s="43">
        <v>0</v>
      </c>
      <c r="BC134" s="43">
        <v>0</v>
      </c>
      <c r="BD134" s="43">
        <v>0</v>
      </c>
      <c r="BE134" s="43">
        <v>0</v>
      </c>
      <c r="BF134" s="43">
        <v>10489</v>
      </c>
      <c r="BG134" s="43">
        <v>0</v>
      </c>
      <c r="BH134" s="43">
        <v>0</v>
      </c>
      <c r="BI134" s="43">
        <v>0</v>
      </c>
      <c r="BJ134" s="43">
        <v>0</v>
      </c>
      <c r="BK134" s="43">
        <v>0</v>
      </c>
      <c r="BL134" s="43">
        <v>0</v>
      </c>
      <c r="BM134" s="43">
        <v>0</v>
      </c>
      <c r="BN134" s="43" t="s">
        <v>711</v>
      </c>
      <c r="BO134" s="43">
        <v>1</v>
      </c>
      <c r="BP134" s="43">
        <v>0</v>
      </c>
      <c r="BQ134" s="43">
        <v>0</v>
      </c>
      <c r="BR134" s="43">
        <v>0</v>
      </c>
    </row>
    <row r="135" spans="1:70" s="50" customFormat="1" x14ac:dyDescent="0.15">
      <c r="A135" s="43">
        <v>2226</v>
      </c>
      <c r="B135" s="43" t="s">
        <v>215</v>
      </c>
      <c r="C135" s="43">
        <v>2513119</v>
      </c>
      <c r="D135" s="43">
        <v>1583261</v>
      </c>
      <c r="E135" s="43">
        <v>514</v>
      </c>
      <c r="F135" s="43">
        <v>14301</v>
      </c>
      <c r="G135" s="43">
        <v>915043</v>
      </c>
      <c r="H135" s="43">
        <v>0</v>
      </c>
      <c r="I135" s="43">
        <v>0</v>
      </c>
      <c r="J135" s="43">
        <v>0</v>
      </c>
      <c r="K135" s="43">
        <v>0</v>
      </c>
      <c r="L135" s="43">
        <v>0</v>
      </c>
      <c r="M135" s="43">
        <v>6</v>
      </c>
      <c r="N135" s="43">
        <v>2</v>
      </c>
      <c r="O135" s="43">
        <v>240</v>
      </c>
      <c r="P135" s="43">
        <v>242</v>
      </c>
      <c r="Q135" s="43">
        <v>4</v>
      </c>
      <c r="R135" s="43">
        <v>2</v>
      </c>
      <c r="S135" s="43">
        <v>236</v>
      </c>
      <c r="T135" s="43">
        <v>238</v>
      </c>
      <c r="U135" s="43">
        <v>2</v>
      </c>
      <c r="V135" s="43">
        <v>1</v>
      </c>
      <c r="W135" s="43">
        <v>244</v>
      </c>
      <c r="X135" s="43">
        <v>245</v>
      </c>
      <c r="Y135" s="43">
        <v>3</v>
      </c>
      <c r="Z135" s="43">
        <v>1</v>
      </c>
      <c r="AA135" s="43">
        <v>250</v>
      </c>
      <c r="AB135" s="43">
        <v>251</v>
      </c>
      <c r="AC135" s="43">
        <v>0</v>
      </c>
      <c r="AD135" s="43">
        <v>0</v>
      </c>
      <c r="AE135" s="43">
        <v>0</v>
      </c>
      <c r="AF135" s="43">
        <v>1664047</v>
      </c>
      <c r="AG135" s="43">
        <v>1647174</v>
      </c>
      <c r="AH135" s="43">
        <v>16873</v>
      </c>
      <c r="AI135" s="43">
        <v>0</v>
      </c>
      <c r="AJ135" s="43">
        <v>0</v>
      </c>
      <c r="AK135" s="43">
        <v>0</v>
      </c>
      <c r="AL135" s="43">
        <v>0</v>
      </c>
      <c r="AM135" s="43">
        <v>0</v>
      </c>
      <c r="AN135" s="43">
        <v>47500</v>
      </c>
      <c r="AO135" s="43">
        <v>100893330</v>
      </c>
      <c r="AP135" s="43">
        <v>100940830</v>
      </c>
      <c r="AQ135" s="43" t="s">
        <v>716</v>
      </c>
      <c r="AR135" s="43">
        <v>894076</v>
      </c>
      <c r="AS135" s="43">
        <v>0</v>
      </c>
      <c r="AT135" s="43">
        <v>190519</v>
      </c>
      <c r="AU135" s="43">
        <v>0</v>
      </c>
      <c r="AV135" s="43">
        <v>0</v>
      </c>
      <c r="AW135" s="43">
        <v>30000</v>
      </c>
      <c r="AX135" s="43">
        <v>0</v>
      </c>
      <c r="AY135" s="43">
        <v>0</v>
      </c>
      <c r="AZ135" s="43">
        <v>0</v>
      </c>
      <c r="BA135" s="43">
        <v>14374</v>
      </c>
      <c r="BB135" s="43">
        <v>0</v>
      </c>
      <c r="BC135" s="43">
        <v>0</v>
      </c>
      <c r="BD135" s="43">
        <v>0</v>
      </c>
      <c r="BE135" s="43">
        <v>0</v>
      </c>
      <c r="BF135" s="43">
        <v>10385</v>
      </c>
      <c r="BG135" s="43">
        <v>0</v>
      </c>
      <c r="BH135" s="43">
        <v>0</v>
      </c>
      <c r="BI135" s="43">
        <v>0</v>
      </c>
      <c r="BJ135" s="43">
        <v>0</v>
      </c>
      <c r="BK135" s="43">
        <v>0</v>
      </c>
      <c r="BL135" s="43">
        <v>0</v>
      </c>
      <c r="BM135" s="43">
        <v>0</v>
      </c>
      <c r="BN135" s="43" t="s">
        <v>711</v>
      </c>
      <c r="BO135" s="43">
        <v>1</v>
      </c>
      <c r="BP135" s="43">
        <v>0</v>
      </c>
      <c r="BQ135" s="43">
        <v>0</v>
      </c>
      <c r="BR135" s="43">
        <v>0</v>
      </c>
    </row>
    <row r="136" spans="1:70" s="50" customFormat="1" x14ac:dyDescent="0.15">
      <c r="A136" s="43">
        <v>2233</v>
      </c>
      <c r="B136" s="43" t="s">
        <v>216</v>
      </c>
      <c r="C136" s="43">
        <v>7799894</v>
      </c>
      <c r="D136" s="43">
        <v>4763625</v>
      </c>
      <c r="E136" s="43">
        <v>5992</v>
      </c>
      <c r="F136" s="43">
        <v>0</v>
      </c>
      <c r="G136" s="43">
        <v>3333179</v>
      </c>
      <c r="H136" s="43">
        <v>0</v>
      </c>
      <c r="I136" s="43">
        <v>0</v>
      </c>
      <c r="J136" s="43">
        <v>0</v>
      </c>
      <c r="K136" s="43">
        <v>0</v>
      </c>
      <c r="L136" s="43">
        <v>302902</v>
      </c>
      <c r="M136" s="43">
        <v>46</v>
      </c>
      <c r="N136" s="43">
        <v>18</v>
      </c>
      <c r="O136" s="43">
        <v>855</v>
      </c>
      <c r="P136" s="43">
        <v>873</v>
      </c>
      <c r="Q136" s="43">
        <v>43</v>
      </c>
      <c r="R136" s="43">
        <v>17</v>
      </c>
      <c r="S136" s="43">
        <v>818</v>
      </c>
      <c r="T136" s="43">
        <v>835</v>
      </c>
      <c r="U136" s="43">
        <v>42</v>
      </c>
      <c r="V136" s="43">
        <v>17</v>
      </c>
      <c r="W136" s="43">
        <v>819</v>
      </c>
      <c r="X136" s="43">
        <v>836</v>
      </c>
      <c r="Y136" s="43">
        <v>41</v>
      </c>
      <c r="Z136" s="43">
        <v>16</v>
      </c>
      <c r="AA136" s="43">
        <v>829</v>
      </c>
      <c r="AB136" s="43">
        <v>845</v>
      </c>
      <c r="AC136" s="43">
        <v>0</v>
      </c>
      <c r="AD136" s="43">
        <v>0</v>
      </c>
      <c r="AE136" s="43">
        <v>0</v>
      </c>
      <c r="AF136" s="43">
        <v>5069095</v>
      </c>
      <c r="AG136" s="43">
        <v>5069095</v>
      </c>
      <c r="AH136" s="43">
        <v>0</v>
      </c>
      <c r="AI136" s="43">
        <v>0</v>
      </c>
      <c r="AJ136" s="43">
        <v>0</v>
      </c>
      <c r="AK136" s="43">
        <v>0</v>
      </c>
      <c r="AL136" s="43">
        <v>0</v>
      </c>
      <c r="AM136" s="43">
        <v>0</v>
      </c>
      <c r="AN136" s="43">
        <v>538500</v>
      </c>
      <c r="AO136" s="43">
        <v>369257247</v>
      </c>
      <c r="AP136" s="43">
        <v>369795747</v>
      </c>
      <c r="AQ136" s="43" t="s">
        <v>716</v>
      </c>
      <c r="AR136" s="43">
        <v>2808773</v>
      </c>
      <c r="AS136" s="43">
        <v>0</v>
      </c>
      <c r="AT136" s="43">
        <v>437480</v>
      </c>
      <c r="AU136" s="43">
        <v>0</v>
      </c>
      <c r="AV136" s="43">
        <v>0</v>
      </c>
      <c r="AW136" s="43">
        <v>50610</v>
      </c>
      <c r="AX136" s="43">
        <v>69</v>
      </c>
      <c r="AY136" s="43">
        <v>0</v>
      </c>
      <c r="AZ136" s="43">
        <v>82780</v>
      </c>
      <c r="BA136" s="43">
        <v>0</v>
      </c>
      <c r="BB136" s="43">
        <v>0</v>
      </c>
      <c r="BC136" s="43">
        <v>0</v>
      </c>
      <c r="BD136" s="43">
        <v>0</v>
      </c>
      <c r="BE136" s="43">
        <v>0</v>
      </c>
      <c r="BF136" s="43">
        <v>0</v>
      </c>
      <c r="BG136" s="43">
        <v>0</v>
      </c>
      <c r="BH136" s="43">
        <v>0</v>
      </c>
      <c r="BI136" s="43">
        <v>0</v>
      </c>
      <c r="BJ136" s="43">
        <v>0</v>
      </c>
      <c r="BK136" s="43">
        <v>0</v>
      </c>
      <c r="BL136" s="43">
        <v>0</v>
      </c>
      <c r="BM136" s="43">
        <v>0</v>
      </c>
      <c r="BN136" s="43" t="s">
        <v>711</v>
      </c>
      <c r="BO136" s="43">
        <v>1</v>
      </c>
      <c r="BP136" s="43">
        <v>0</v>
      </c>
      <c r="BQ136" s="43">
        <v>0</v>
      </c>
      <c r="BR136" s="43">
        <v>0</v>
      </c>
    </row>
    <row r="137" spans="1:70" s="50" customFormat="1" x14ac:dyDescent="0.15">
      <c r="A137" s="43">
        <v>2289</v>
      </c>
      <c r="B137" s="43" t="s">
        <v>217</v>
      </c>
      <c r="C137" s="43">
        <v>202900622</v>
      </c>
      <c r="D137" s="43">
        <v>137813882</v>
      </c>
      <c r="E137" s="43">
        <v>992633</v>
      </c>
      <c r="F137" s="43">
        <v>1249717</v>
      </c>
      <c r="G137" s="43">
        <v>65066789</v>
      </c>
      <c r="H137" s="43">
        <v>0</v>
      </c>
      <c r="I137" s="43">
        <v>0</v>
      </c>
      <c r="J137" s="43">
        <v>6794</v>
      </c>
      <c r="K137" s="43">
        <v>0</v>
      </c>
      <c r="L137" s="43">
        <v>2215605</v>
      </c>
      <c r="M137" s="43">
        <v>351</v>
      </c>
      <c r="N137" s="43">
        <v>140</v>
      </c>
      <c r="O137" s="43">
        <v>21101</v>
      </c>
      <c r="P137" s="43">
        <v>21241</v>
      </c>
      <c r="Q137" s="43">
        <v>448</v>
      </c>
      <c r="R137" s="43">
        <v>179</v>
      </c>
      <c r="S137" s="43">
        <v>21485</v>
      </c>
      <c r="T137" s="43">
        <v>21664</v>
      </c>
      <c r="U137" s="43">
        <v>473</v>
      </c>
      <c r="V137" s="43">
        <v>189</v>
      </c>
      <c r="W137" s="43">
        <v>21610</v>
      </c>
      <c r="X137" s="43">
        <v>21799</v>
      </c>
      <c r="Y137" s="43">
        <v>581</v>
      </c>
      <c r="Z137" s="43">
        <v>232</v>
      </c>
      <c r="AA137" s="43">
        <v>21637</v>
      </c>
      <c r="AB137" s="43">
        <v>21869</v>
      </c>
      <c r="AC137" s="43">
        <v>0</v>
      </c>
      <c r="AD137" s="43">
        <v>0</v>
      </c>
      <c r="AE137" s="43">
        <v>0</v>
      </c>
      <c r="AF137" s="43">
        <v>142103924</v>
      </c>
      <c r="AG137" s="43">
        <v>140649565</v>
      </c>
      <c r="AH137" s="43">
        <v>1454359</v>
      </c>
      <c r="AI137" s="43">
        <v>0</v>
      </c>
      <c r="AJ137" s="43">
        <v>548972</v>
      </c>
      <c r="AK137" s="43">
        <v>0</v>
      </c>
      <c r="AL137" s="43">
        <v>0</v>
      </c>
      <c r="AM137" s="43">
        <v>8046888</v>
      </c>
      <c r="AN137" s="43">
        <v>77729900</v>
      </c>
      <c r="AO137" s="43">
        <v>8155078816</v>
      </c>
      <c r="AP137" s="43">
        <v>8232808716</v>
      </c>
      <c r="AQ137" s="43" t="s">
        <v>716</v>
      </c>
      <c r="AR137" s="43">
        <v>72102337</v>
      </c>
      <c r="AS137" s="43">
        <v>0</v>
      </c>
      <c r="AT137" s="43">
        <v>8012550</v>
      </c>
      <c r="AU137" s="43">
        <v>0</v>
      </c>
      <c r="AV137" s="43">
        <v>0</v>
      </c>
      <c r="AW137" s="43">
        <v>2764368</v>
      </c>
      <c r="AX137" s="43">
        <v>7830</v>
      </c>
      <c r="AY137" s="43">
        <v>0</v>
      </c>
      <c r="AZ137" s="43">
        <v>0</v>
      </c>
      <c r="BA137" s="43">
        <v>0</v>
      </c>
      <c r="BB137" s="43">
        <v>0</v>
      </c>
      <c r="BC137" s="43">
        <v>1306.74</v>
      </c>
      <c r="BD137" s="43">
        <v>0</v>
      </c>
      <c r="BE137" s="43">
        <v>0</v>
      </c>
      <c r="BF137" s="43">
        <v>1406418</v>
      </c>
      <c r="BG137" s="43">
        <v>4339671</v>
      </c>
      <c r="BH137" s="43">
        <v>2336937</v>
      </c>
      <c r="BI137" s="43">
        <v>0</v>
      </c>
      <c r="BJ137" s="43">
        <v>0</v>
      </c>
      <c r="BK137" s="43">
        <v>2002734</v>
      </c>
      <c r="BL137" s="43">
        <v>2002734</v>
      </c>
      <c r="BM137" s="43">
        <v>2002734</v>
      </c>
      <c r="BN137" s="43" t="s">
        <v>701</v>
      </c>
      <c r="BO137" s="43">
        <v>1</v>
      </c>
      <c r="BP137" s="43">
        <v>5436514</v>
      </c>
      <c r="BQ137" s="43">
        <v>2620504</v>
      </c>
      <c r="BR137" s="43">
        <v>10130</v>
      </c>
    </row>
    <row r="138" spans="1:70" s="50" customFormat="1" x14ac:dyDescent="0.15">
      <c r="A138" s="43">
        <v>2310</v>
      </c>
      <c r="B138" s="43" t="s">
        <v>218</v>
      </c>
      <c r="C138" s="43">
        <v>3354691</v>
      </c>
      <c r="D138" s="43">
        <v>18350</v>
      </c>
      <c r="E138" s="43">
        <v>1247</v>
      </c>
      <c r="F138" s="43">
        <v>0</v>
      </c>
      <c r="G138" s="43">
        <v>3743591</v>
      </c>
      <c r="H138" s="43">
        <v>690951</v>
      </c>
      <c r="I138" s="43">
        <v>0</v>
      </c>
      <c r="J138" s="43">
        <v>0</v>
      </c>
      <c r="K138" s="43">
        <v>0</v>
      </c>
      <c r="L138" s="43">
        <v>1099448</v>
      </c>
      <c r="M138" s="43">
        <v>3</v>
      </c>
      <c r="N138" s="43">
        <v>1</v>
      </c>
      <c r="O138" s="43">
        <v>283</v>
      </c>
      <c r="P138" s="43">
        <v>284</v>
      </c>
      <c r="Q138" s="43">
        <v>4</v>
      </c>
      <c r="R138" s="43">
        <v>2</v>
      </c>
      <c r="S138" s="43">
        <v>268</v>
      </c>
      <c r="T138" s="43">
        <v>270</v>
      </c>
      <c r="U138" s="43">
        <v>3</v>
      </c>
      <c r="V138" s="43">
        <v>1</v>
      </c>
      <c r="W138" s="43">
        <v>255</v>
      </c>
      <c r="X138" s="43">
        <v>256</v>
      </c>
      <c r="Y138" s="43">
        <v>4</v>
      </c>
      <c r="Z138" s="43">
        <v>2</v>
      </c>
      <c r="AA138" s="43">
        <v>257</v>
      </c>
      <c r="AB138" s="43">
        <v>259</v>
      </c>
      <c r="AC138" s="43">
        <v>0</v>
      </c>
      <c r="AD138" s="43">
        <v>0</v>
      </c>
      <c r="AE138" s="43">
        <v>300000</v>
      </c>
      <c r="AF138" s="43">
        <v>15587</v>
      </c>
      <c r="AG138" s="43">
        <v>15587</v>
      </c>
      <c r="AH138" s="43">
        <v>0</v>
      </c>
      <c r="AI138" s="43">
        <v>0</v>
      </c>
      <c r="AJ138" s="43">
        <v>0</v>
      </c>
      <c r="AK138" s="43">
        <v>0</v>
      </c>
      <c r="AL138" s="43">
        <v>0</v>
      </c>
      <c r="AM138" s="43">
        <v>529979</v>
      </c>
      <c r="AN138" s="43">
        <v>308000</v>
      </c>
      <c r="AO138" s="43">
        <v>856794121</v>
      </c>
      <c r="AP138" s="43">
        <v>857102121</v>
      </c>
      <c r="AQ138" s="43" t="s">
        <v>716</v>
      </c>
      <c r="AR138" s="43">
        <v>3764700.25</v>
      </c>
      <c r="AS138" s="43">
        <v>489793.75</v>
      </c>
      <c r="AT138" s="43">
        <v>0</v>
      </c>
      <c r="AU138" s="43">
        <v>0</v>
      </c>
      <c r="AV138" s="43">
        <v>0</v>
      </c>
      <c r="AW138" s="43">
        <v>60000</v>
      </c>
      <c r="AX138" s="43">
        <v>0</v>
      </c>
      <c r="AY138" s="43">
        <v>0</v>
      </c>
      <c r="AZ138" s="43">
        <v>99399</v>
      </c>
      <c r="BA138" s="43">
        <v>0</v>
      </c>
      <c r="BB138" s="43">
        <v>0</v>
      </c>
      <c r="BC138" s="43">
        <v>0</v>
      </c>
      <c r="BD138" s="43">
        <v>0</v>
      </c>
      <c r="BE138" s="43">
        <v>0</v>
      </c>
      <c r="BF138" s="43">
        <v>12425</v>
      </c>
      <c r="BG138" s="43">
        <v>647778</v>
      </c>
      <c r="BH138" s="43">
        <v>0</v>
      </c>
      <c r="BI138" s="43">
        <v>647778</v>
      </c>
      <c r="BJ138" s="43">
        <v>0</v>
      </c>
      <c r="BK138" s="43">
        <v>0</v>
      </c>
      <c r="BL138" s="43">
        <v>539828</v>
      </c>
      <c r="BM138" s="43">
        <v>0</v>
      </c>
      <c r="BN138" s="43" t="s">
        <v>702</v>
      </c>
      <c r="BO138" s="43">
        <v>2</v>
      </c>
      <c r="BP138" s="43">
        <v>442490</v>
      </c>
      <c r="BQ138" s="43">
        <v>100330</v>
      </c>
      <c r="BR138" s="43">
        <v>12841</v>
      </c>
    </row>
    <row r="139" spans="1:70" s="50" customFormat="1" x14ac:dyDescent="0.15">
      <c r="A139" s="43">
        <v>2296</v>
      </c>
      <c r="B139" s="43" t="s">
        <v>219</v>
      </c>
      <c r="C139" s="43">
        <v>25011738</v>
      </c>
      <c r="D139" s="43">
        <v>12595824</v>
      </c>
      <c r="E139" s="43">
        <v>22208</v>
      </c>
      <c r="F139" s="43">
        <v>0</v>
      </c>
      <c r="G139" s="43">
        <v>11796952</v>
      </c>
      <c r="H139" s="43">
        <v>866949</v>
      </c>
      <c r="I139" s="43">
        <v>200000</v>
      </c>
      <c r="J139" s="43">
        <v>11962</v>
      </c>
      <c r="K139" s="43">
        <v>0</v>
      </c>
      <c r="L139" s="43">
        <v>458233</v>
      </c>
      <c r="M139" s="43">
        <v>70</v>
      </c>
      <c r="N139" s="43">
        <v>28</v>
      </c>
      <c r="O139" s="43">
        <v>2229</v>
      </c>
      <c r="P139" s="43">
        <v>2257</v>
      </c>
      <c r="Q139" s="43">
        <v>52</v>
      </c>
      <c r="R139" s="43">
        <v>21</v>
      </c>
      <c r="S139" s="43">
        <v>2257</v>
      </c>
      <c r="T139" s="43">
        <v>2278</v>
      </c>
      <c r="U139" s="43">
        <v>54</v>
      </c>
      <c r="V139" s="43">
        <v>22</v>
      </c>
      <c r="W139" s="43">
        <v>2267</v>
      </c>
      <c r="X139" s="43">
        <v>2289</v>
      </c>
      <c r="Y139" s="43">
        <v>53</v>
      </c>
      <c r="Z139" s="43">
        <v>21</v>
      </c>
      <c r="AA139" s="43">
        <v>2275</v>
      </c>
      <c r="AB139" s="43">
        <v>2296</v>
      </c>
      <c r="AC139" s="43">
        <v>0</v>
      </c>
      <c r="AD139" s="43">
        <v>0</v>
      </c>
      <c r="AE139" s="43">
        <v>0</v>
      </c>
      <c r="AF139" s="43">
        <v>12473178</v>
      </c>
      <c r="AG139" s="43">
        <v>12473178</v>
      </c>
      <c r="AH139" s="43">
        <v>0</v>
      </c>
      <c r="AI139" s="43">
        <v>0</v>
      </c>
      <c r="AJ139" s="43">
        <v>10266</v>
      </c>
      <c r="AK139" s="43">
        <v>0</v>
      </c>
      <c r="AL139" s="43">
        <v>0</v>
      </c>
      <c r="AM139" s="43">
        <v>413000</v>
      </c>
      <c r="AN139" s="43">
        <v>1322300</v>
      </c>
      <c r="AO139" s="43">
        <v>1252061700</v>
      </c>
      <c r="AP139" s="43">
        <v>1253384000</v>
      </c>
      <c r="AQ139" s="43" t="s">
        <v>716</v>
      </c>
      <c r="AR139" s="43">
        <v>12049558</v>
      </c>
      <c r="AS139" s="43">
        <v>850779</v>
      </c>
      <c r="AT139" s="43">
        <v>1073491</v>
      </c>
      <c r="AU139" s="43">
        <v>200000</v>
      </c>
      <c r="AV139" s="43">
        <v>0</v>
      </c>
      <c r="AW139" s="43">
        <v>413853</v>
      </c>
      <c r="AX139" s="43">
        <v>0</v>
      </c>
      <c r="AY139" s="43">
        <v>0</v>
      </c>
      <c r="AZ139" s="43">
        <v>0</v>
      </c>
      <c r="BA139" s="43">
        <v>0</v>
      </c>
      <c r="BB139" s="43">
        <v>0</v>
      </c>
      <c r="BC139" s="43">
        <v>0</v>
      </c>
      <c r="BD139" s="43">
        <v>0</v>
      </c>
      <c r="BE139" s="43">
        <v>0</v>
      </c>
      <c r="BF139" s="43">
        <v>0</v>
      </c>
      <c r="BG139" s="43">
        <v>0</v>
      </c>
      <c r="BH139" s="43">
        <v>0</v>
      </c>
      <c r="BI139" s="43">
        <v>0</v>
      </c>
      <c r="BJ139" s="43">
        <v>0</v>
      </c>
      <c r="BK139" s="43">
        <v>0</v>
      </c>
      <c r="BL139" s="43">
        <v>435175</v>
      </c>
      <c r="BM139" s="43">
        <v>0</v>
      </c>
      <c r="BN139" s="43" t="s">
        <v>702</v>
      </c>
      <c r="BO139" s="43">
        <v>2</v>
      </c>
      <c r="BP139" s="43">
        <v>413000</v>
      </c>
      <c r="BQ139" s="43">
        <v>0</v>
      </c>
      <c r="BR139" s="43">
        <v>0</v>
      </c>
    </row>
    <row r="140" spans="1:70" s="50" customFormat="1" x14ac:dyDescent="0.15">
      <c r="A140" s="43">
        <v>2303</v>
      </c>
      <c r="B140" s="43" t="s">
        <v>220</v>
      </c>
      <c r="C140" s="43">
        <v>32051162</v>
      </c>
      <c r="D140" s="43">
        <v>13479269</v>
      </c>
      <c r="E140" s="43">
        <v>195675</v>
      </c>
      <c r="F140" s="43">
        <v>183059</v>
      </c>
      <c r="G140" s="43">
        <v>17656514</v>
      </c>
      <c r="H140" s="43">
        <v>536645</v>
      </c>
      <c r="I140" s="43">
        <v>0</v>
      </c>
      <c r="J140" s="43">
        <v>0</v>
      </c>
      <c r="K140" s="43">
        <v>0</v>
      </c>
      <c r="L140" s="43">
        <v>0</v>
      </c>
      <c r="M140" s="43">
        <v>81</v>
      </c>
      <c r="N140" s="43">
        <v>32</v>
      </c>
      <c r="O140" s="43">
        <v>3046</v>
      </c>
      <c r="P140" s="43">
        <v>3078</v>
      </c>
      <c r="Q140" s="43">
        <v>62</v>
      </c>
      <c r="R140" s="43">
        <v>25</v>
      </c>
      <c r="S140" s="43">
        <v>3151</v>
      </c>
      <c r="T140" s="43">
        <v>3176</v>
      </c>
      <c r="U140" s="43">
        <v>58</v>
      </c>
      <c r="V140" s="43">
        <v>23</v>
      </c>
      <c r="W140" s="43">
        <v>3192</v>
      </c>
      <c r="X140" s="43">
        <v>3215</v>
      </c>
      <c r="Y140" s="43">
        <v>41</v>
      </c>
      <c r="Z140" s="43">
        <v>16</v>
      </c>
      <c r="AA140" s="43">
        <v>3250</v>
      </c>
      <c r="AB140" s="43">
        <v>3266</v>
      </c>
      <c r="AC140" s="43">
        <v>66684</v>
      </c>
      <c r="AD140" s="43">
        <v>0</v>
      </c>
      <c r="AE140" s="43">
        <v>0</v>
      </c>
      <c r="AF140" s="43">
        <v>13966322</v>
      </c>
      <c r="AG140" s="43">
        <v>13966322</v>
      </c>
      <c r="AH140" s="43">
        <v>0</v>
      </c>
      <c r="AI140" s="43">
        <v>0</v>
      </c>
      <c r="AJ140" s="43">
        <v>0</v>
      </c>
      <c r="AK140" s="43">
        <v>0</v>
      </c>
      <c r="AL140" s="43">
        <v>0</v>
      </c>
      <c r="AM140" s="43">
        <v>0</v>
      </c>
      <c r="AN140" s="43">
        <v>14667700</v>
      </c>
      <c r="AO140" s="43">
        <v>1970184908</v>
      </c>
      <c r="AP140" s="43">
        <v>1984852608</v>
      </c>
      <c r="AQ140" s="43" t="s">
        <v>716</v>
      </c>
      <c r="AR140" s="43">
        <v>18168568</v>
      </c>
      <c r="AS140" s="43">
        <v>548318</v>
      </c>
      <c r="AT140" s="43">
        <v>4068987</v>
      </c>
      <c r="AU140" s="43">
        <v>0</v>
      </c>
      <c r="AV140" s="43">
        <v>0</v>
      </c>
      <c r="AW140" s="43">
        <v>270879</v>
      </c>
      <c r="AX140" s="43">
        <v>0</v>
      </c>
      <c r="AY140" s="43">
        <v>0</v>
      </c>
      <c r="AZ140" s="43">
        <v>0</v>
      </c>
      <c r="BA140" s="43">
        <v>7814</v>
      </c>
      <c r="BB140" s="43">
        <v>0</v>
      </c>
      <c r="BC140" s="43">
        <v>0</v>
      </c>
      <c r="BD140" s="43">
        <v>0</v>
      </c>
      <c r="BE140" s="43">
        <v>0</v>
      </c>
      <c r="BF140" s="43">
        <v>91401</v>
      </c>
      <c r="BG140" s="43">
        <v>0</v>
      </c>
      <c r="BH140" s="43">
        <v>0</v>
      </c>
      <c r="BI140" s="43">
        <v>0</v>
      </c>
      <c r="BJ140" s="43">
        <v>0</v>
      </c>
      <c r="BK140" s="43">
        <v>0</v>
      </c>
      <c r="BL140" s="43">
        <v>0</v>
      </c>
      <c r="BM140" s="43">
        <v>0</v>
      </c>
      <c r="BN140" s="43" t="s">
        <v>711</v>
      </c>
      <c r="BO140" s="43">
        <v>1</v>
      </c>
      <c r="BP140" s="43">
        <v>0</v>
      </c>
      <c r="BQ140" s="43">
        <v>0</v>
      </c>
      <c r="BR140" s="43">
        <v>0</v>
      </c>
    </row>
    <row r="141" spans="1:70" s="50" customFormat="1" x14ac:dyDescent="0.15">
      <c r="A141" s="43">
        <v>2394</v>
      </c>
      <c r="B141" s="43" t="s">
        <v>221</v>
      </c>
      <c r="C141" s="43">
        <v>3856985</v>
      </c>
      <c r="D141" s="43">
        <v>2232998</v>
      </c>
      <c r="E141" s="43">
        <v>2189</v>
      </c>
      <c r="F141" s="43">
        <v>23466</v>
      </c>
      <c r="G141" s="43">
        <v>2132504</v>
      </c>
      <c r="H141" s="43">
        <v>0</v>
      </c>
      <c r="I141" s="43">
        <v>0</v>
      </c>
      <c r="J141" s="43">
        <v>0</v>
      </c>
      <c r="K141" s="43">
        <v>0</v>
      </c>
      <c r="L141" s="43">
        <v>534172</v>
      </c>
      <c r="M141" s="43">
        <v>9</v>
      </c>
      <c r="N141" s="43">
        <v>4</v>
      </c>
      <c r="O141" s="43">
        <v>387</v>
      </c>
      <c r="P141" s="43">
        <v>391</v>
      </c>
      <c r="Q141" s="43">
        <v>8</v>
      </c>
      <c r="R141" s="43">
        <v>3</v>
      </c>
      <c r="S141" s="43">
        <v>411</v>
      </c>
      <c r="T141" s="43">
        <v>414</v>
      </c>
      <c r="U141" s="43">
        <v>6</v>
      </c>
      <c r="V141" s="43">
        <v>2</v>
      </c>
      <c r="W141" s="43">
        <v>407</v>
      </c>
      <c r="X141" s="43">
        <v>409</v>
      </c>
      <c r="Y141" s="43">
        <v>16</v>
      </c>
      <c r="Z141" s="43">
        <v>6</v>
      </c>
      <c r="AA141" s="43">
        <v>417</v>
      </c>
      <c r="AB141" s="43">
        <v>423</v>
      </c>
      <c r="AC141" s="43">
        <v>0</v>
      </c>
      <c r="AD141" s="43">
        <v>0</v>
      </c>
      <c r="AE141" s="43">
        <v>500000</v>
      </c>
      <c r="AF141" s="43">
        <v>2289182</v>
      </c>
      <c r="AG141" s="43">
        <v>2261987</v>
      </c>
      <c r="AH141" s="43">
        <v>27195</v>
      </c>
      <c r="AI141" s="43">
        <v>0</v>
      </c>
      <c r="AJ141" s="43">
        <v>0</v>
      </c>
      <c r="AK141" s="43">
        <v>0</v>
      </c>
      <c r="AL141" s="43">
        <v>0</v>
      </c>
      <c r="AM141" s="43">
        <v>35707</v>
      </c>
      <c r="AN141" s="43">
        <v>186700</v>
      </c>
      <c r="AO141" s="43">
        <v>207805400</v>
      </c>
      <c r="AP141" s="43">
        <v>207992100</v>
      </c>
      <c r="AQ141" s="43" t="s">
        <v>716</v>
      </c>
      <c r="AR141" s="43">
        <v>2208268</v>
      </c>
      <c r="AS141" s="43">
        <v>0</v>
      </c>
      <c r="AT141" s="43">
        <v>497732</v>
      </c>
      <c r="AU141" s="43">
        <v>0</v>
      </c>
      <c r="AV141" s="43">
        <v>0</v>
      </c>
      <c r="AW141" s="43">
        <v>10000</v>
      </c>
      <c r="AX141" s="43">
        <v>0</v>
      </c>
      <c r="AY141" s="43">
        <v>0</v>
      </c>
      <c r="AZ141" s="43">
        <v>0</v>
      </c>
      <c r="BA141" s="43">
        <v>0</v>
      </c>
      <c r="BB141" s="43">
        <v>0</v>
      </c>
      <c r="BC141" s="43">
        <v>0</v>
      </c>
      <c r="BD141" s="43">
        <v>0</v>
      </c>
      <c r="BE141" s="43">
        <v>0</v>
      </c>
      <c r="BF141" s="43">
        <v>0</v>
      </c>
      <c r="BG141" s="43">
        <v>81000</v>
      </c>
      <c r="BH141" s="43">
        <v>81000</v>
      </c>
      <c r="BI141" s="43">
        <v>0</v>
      </c>
      <c r="BJ141" s="43">
        <v>0</v>
      </c>
      <c r="BK141" s="43">
        <v>0</v>
      </c>
      <c r="BL141" s="43">
        <v>35707</v>
      </c>
      <c r="BM141" s="43">
        <v>0</v>
      </c>
      <c r="BN141" s="43" t="s">
        <v>702</v>
      </c>
      <c r="BO141" s="43">
        <v>2</v>
      </c>
      <c r="BP141" s="43">
        <v>35707</v>
      </c>
      <c r="BQ141" s="43">
        <v>0</v>
      </c>
      <c r="BR141" s="43">
        <v>0</v>
      </c>
    </row>
    <row r="142" spans="1:70" s="50" customFormat="1" x14ac:dyDescent="0.15">
      <c r="A142" s="43">
        <v>2415</v>
      </c>
      <c r="B142" s="43" t="s">
        <v>222</v>
      </c>
      <c r="C142" s="43">
        <v>3088388</v>
      </c>
      <c r="D142" s="43">
        <v>1803917</v>
      </c>
      <c r="E142" s="43">
        <v>313</v>
      </c>
      <c r="F142" s="43">
        <v>16753</v>
      </c>
      <c r="G142" s="43">
        <v>1063705</v>
      </c>
      <c r="H142" s="43">
        <v>203700</v>
      </c>
      <c r="I142" s="43">
        <v>0</v>
      </c>
      <c r="J142" s="43">
        <v>0</v>
      </c>
      <c r="K142" s="43">
        <v>0</v>
      </c>
      <c r="L142" s="43">
        <v>0</v>
      </c>
      <c r="M142" s="43">
        <v>11</v>
      </c>
      <c r="N142" s="43">
        <v>4</v>
      </c>
      <c r="O142" s="43">
        <v>276</v>
      </c>
      <c r="P142" s="43">
        <v>280</v>
      </c>
      <c r="Q142" s="43">
        <v>11</v>
      </c>
      <c r="R142" s="43">
        <v>4</v>
      </c>
      <c r="S142" s="43">
        <v>287</v>
      </c>
      <c r="T142" s="43">
        <v>291</v>
      </c>
      <c r="U142" s="43">
        <v>11</v>
      </c>
      <c r="V142" s="43">
        <v>4</v>
      </c>
      <c r="W142" s="43">
        <v>262</v>
      </c>
      <c r="X142" s="43">
        <v>266</v>
      </c>
      <c r="Y142" s="43">
        <v>13</v>
      </c>
      <c r="Z142" s="43">
        <v>5</v>
      </c>
      <c r="AA142" s="43">
        <v>279</v>
      </c>
      <c r="AB142" s="43">
        <v>284</v>
      </c>
      <c r="AC142" s="43">
        <v>1048838</v>
      </c>
      <c r="AD142" s="43">
        <v>0</v>
      </c>
      <c r="AE142" s="43">
        <v>0</v>
      </c>
      <c r="AF142" s="43">
        <v>1609017</v>
      </c>
      <c r="AG142" s="43">
        <v>1590953</v>
      </c>
      <c r="AH142" s="43">
        <v>18064</v>
      </c>
      <c r="AI142" s="43">
        <v>0</v>
      </c>
      <c r="AJ142" s="43">
        <v>0</v>
      </c>
      <c r="AK142" s="43">
        <v>0</v>
      </c>
      <c r="AL142" s="43">
        <v>4094</v>
      </c>
      <c r="AM142" s="43">
        <v>0</v>
      </c>
      <c r="AN142" s="43">
        <v>46500</v>
      </c>
      <c r="AO142" s="43">
        <v>127005818</v>
      </c>
      <c r="AP142" s="43">
        <v>127052318</v>
      </c>
      <c r="AQ142" s="43" t="s">
        <v>716</v>
      </c>
      <c r="AR142" s="43">
        <v>1133180</v>
      </c>
      <c r="AS142" s="43">
        <v>203940</v>
      </c>
      <c r="AT142" s="43">
        <v>0</v>
      </c>
      <c r="AU142" s="43">
        <v>0</v>
      </c>
      <c r="AV142" s="43">
        <v>0</v>
      </c>
      <c r="AW142" s="43">
        <v>0</v>
      </c>
      <c r="AX142" s="43">
        <v>0</v>
      </c>
      <c r="AY142" s="43">
        <v>0</v>
      </c>
      <c r="AZ142" s="43">
        <v>0</v>
      </c>
      <c r="BA142" s="43">
        <v>0</v>
      </c>
      <c r="BB142" s="43">
        <v>0</v>
      </c>
      <c r="BC142" s="43">
        <v>0</v>
      </c>
      <c r="BD142" s="43">
        <v>0</v>
      </c>
      <c r="BE142" s="43">
        <v>0</v>
      </c>
      <c r="BF142" s="43">
        <v>0</v>
      </c>
      <c r="BG142" s="43">
        <v>0</v>
      </c>
      <c r="BH142" s="43">
        <v>0</v>
      </c>
      <c r="BI142" s="43">
        <v>0</v>
      </c>
      <c r="BJ142" s="43">
        <v>0</v>
      </c>
      <c r="BK142" s="43">
        <v>0</v>
      </c>
      <c r="BL142" s="43">
        <v>0</v>
      </c>
      <c r="BM142" s="43">
        <v>0</v>
      </c>
      <c r="BN142" s="43" t="s">
        <v>711</v>
      </c>
      <c r="BO142" s="43">
        <v>1</v>
      </c>
      <c r="BP142" s="43">
        <v>0</v>
      </c>
      <c r="BQ142" s="43">
        <v>0</v>
      </c>
      <c r="BR142" s="43">
        <v>0</v>
      </c>
    </row>
    <row r="143" spans="1:70" s="50" customFormat="1" x14ac:dyDescent="0.15">
      <c r="A143" s="43">
        <v>2420</v>
      </c>
      <c r="B143" s="43" t="s">
        <v>223</v>
      </c>
      <c r="C143" s="43">
        <v>46813119</v>
      </c>
      <c r="D143" s="43">
        <v>18617185</v>
      </c>
      <c r="E143" s="43">
        <v>225544</v>
      </c>
      <c r="F143" s="43">
        <v>0</v>
      </c>
      <c r="G143" s="43">
        <v>27981290</v>
      </c>
      <c r="H143" s="43">
        <v>0</v>
      </c>
      <c r="I143" s="43">
        <v>0</v>
      </c>
      <c r="J143" s="43">
        <v>1162</v>
      </c>
      <c r="K143" s="43">
        <v>0</v>
      </c>
      <c r="L143" s="43">
        <v>9738</v>
      </c>
      <c r="M143" s="43">
        <v>116</v>
      </c>
      <c r="N143" s="43">
        <v>46</v>
      </c>
      <c r="O143" s="43">
        <v>4494</v>
      </c>
      <c r="P143" s="43">
        <v>4540</v>
      </c>
      <c r="Q143" s="43">
        <v>119</v>
      </c>
      <c r="R143" s="43">
        <v>48</v>
      </c>
      <c r="S143" s="43">
        <v>4420</v>
      </c>
      <c r="T143" s="43">
        <v>4468</v>
      </c>
      <c r="U143" s="43">
        <v>112</v>
      </c>
      <c r="V143" s="43">
        <v>45</v>
      </c>
      <c r="W143" s="43">
        <v>4511</v>
      </c>
      <c r="X143" s="43">
        <v>4556</v>
      </c>
      <c r="Y143" s="43">
        <v>112</v>
      </c>
      <c r="Z143" s="43">
        <v>45</v>
      </c>
      <c r="AA143" s="43">
        <v>4507</v>
      </c>
      <c r="AB143" s="43">
        <v>4552</v>
      </c>
      <c r="AC143" s="43">
        <v>0</v>
      </c>
      <c r="AD143" s="43">
        <v>0</v>
      </c>
      <c r="AE143" s="43">
        <v>0</v>
      </c>
      <c r="AF143" s="43">
        <v>18448021</v>
      </c>
      <c r="AG143" s="43">
        <v>18448021</v>
      </c>
      <c r="AH143" s="43">
        <v>0</v>
      </c>
      <c r="AI143" s="43">
        <v>0</v>
      </c>
      <c r="AJ143" s="43">
        <v>45285</v>
      </c>
      <c r="AK143" s="43">
        <v>0</v>
      </c>
      <c r="AL143" s="43">
        <v>0</v>
      </c>
      <c r="AM143" s="43">
        <v>0</v>
      </c>
      <c r="AN143" s="43">
        <v>23985000</v>
      </c>
      <c r="AO143" s="43">
        <v>3080725137</v>
      </c>
      <c r="AP143" s="43">
        <v>3104710137</v>
      </c>
      <c r="AQ143" s="43" t="s">
        <v>716</v>
      </c>
      <c r="AR143" s="43">
        <v>28319957</v>
      </c>
      <c r="AS143" s="43">
        <v>0</v>
      </c>
      <c r="AT143" s="43">
        <v>1246200</v>
      </c>
      <c r="AU143" s="43">
        <v>0</v>
      </c>
      <c r="AV143" s="43">
        <v>0</v>
      </c>
      <c r="AW143" s="43">
        <v>31000</v>
      </c>
      <c r="AX143" s="43">
        <v>981</v>
      </c>
      <c r="AY143" s="43">
        <v>0</v>
      </c>
      <c r="AZ143" s="43">
        <v>0</v>
      </c>
      <c r="BA143" s="43">
        <v>5418</v>
      </c>
      <c r="BB143" s="43">
        <v>0</v>
      </c>
      <c r="BC143" s="43">
        <v>0</v>
      </c>
      <c r="BD143" s="43">
        <v>0</v>
      </c>
      <c r="BE143" s="43">
        <v>0</v>
      </c>
      <c r="BF143" s="43">
        <v>93191</v>
      </c>
      <c r="BG143" s="43">
        <v>0</v>
      </c>
      <c r="BH143" s="43">
        <v>0</v>
      </c>
      <c r="BI143" s="43">
        <v>0</v>
      </c>
      <c r="BJ143" s="43">
        <v>0</v>
      </c>
      <c r="BK143" s="43">
        <v>0</v>
      </c>
      <c r="BL143" s="43">
        <v>0</v>
      </c>
      <c r="BM143" s="43">
        <v>0</v>
      </c>
      <c r="BN143" s="43" t="s">
        <v>711</v>
      </c>
      <c r="BO143" s="43">
        <v>1</v>
      </c>
      <c r="BP143" s="43">
        <v>0</v>
      </c>
      <c r="BQ143" s="43">
        <v>0</v>
      </c>
      <c r="BR143" s="43">
        <v>0</v>
      </c>
    </row>
    <row r="144" spans="1:70" s="50" customFormat="1" x14ac:dyDescent="0.15">
      <c r="A144" s="43">
        <v>2443</v>
      </c>
      <c r="B144" s="43" t="s">
        <v>224</v>
      </c>
      <c r="C144" s="43">
        <v>18727144</v>
      </c>
      <c r="D144" s="43">
        <v>10574944</v>
      </c>
      <c r="E144" s="43">
        <v>42245</v>
      </c>
      <c r="F144" s="43">
        <v>0</v>
      </c>
      <c r="G144" s="43">
        <v>8942694</v>
      </c>
      <c r="H144" s="43">
        <v>291158</v>
      </c>
      <c r="I144" s="43">
        <v>0</v>
      </c>
      <c r="J144" s="43">
        <v>0</v>
      </c>
      <c r="K144" s="43">
        <v>0</v>
      </c>
      <c r="L144" s="43">
        <v>1123897</v>
      </c>
      <c r="M144" s="43">
        <v>38</v>
      </c>
      <c r="N144" s="43">
        <v>15</v>
      </c>
      <c r="O144" s="43">
        <v>1898</v>
      </c>
      <c r="P144" s="43">
        <v>1913</v>
      </c>
      <c r="Q144" s="43">
        <v>34</v>
      </c>
      <c r="R144" s="43">
        <v>14</v>
      </c>
      <c r="S144" s="43">
        <v>1939</v>
      </c>
      <c r="T144" s="43">
        <v>1953</v>
      </c>
      <c r="U144" s="43">
        <v>35</v>
      </c>
      <c r="V144" s="43">
        <v>14</v>
      </c>
      <c r="W144" s="43">
        <v>1968</v>
      </c>
      <c r="X144" s="43">
        <v>1982</v>
      </c>
      <c r="Y144" s="43">
        <v>42</v>
      </c>
      <c r="Z144" s="43">
        <v>17</v>
      </c>
      <c r="AA144" s="43">
        <v>1983</v>
      </c>
      <c r="AB144" s="43">
        <v>2000</v>
      </c>
      <c r="AC144" s="43">
        <v>0</v>
      </c>
      <c r="AD144" s="43">
        <v>0</v>
      </c>
      <c r="AE144" s="43">
        <v>0</v>
      </c>
      <c r="AF144" s="43">
        <v>10875761</v>
      </c>
      <c r="AG144" s="43">
        <v>10875761</v>
      </c>
      <c r="AH144" s="43">
        <v>0</v>
      </c>
      <c r="AI144" s="43">
        <v>0</v>
      </c>
      <c r="AJ144" s="43">
        <v>86503</v>
      </c>
      <c r="AK144" s="43">
        <v>0</v>
      </c>
      <c r="AL144" s="43">
        <v>0</v>
      </c>
      <c r="AM144" s="43">
        <v>0</v>
      </c>
      <c r="AN144" s="43">
        <v>7902100</v>
      </c>
      <c r="AO144" s="43">
        <v>1450074625</v>
      </c>
      <c r="AP144" s="43">
        <v>1457976725</v>
      </c>
      <c r="AQ144" s="43" t="s">
        <v>716</v>
      </c>
      <c r="AR144" s="43">
        <v>7971703</v>
      </c>
      <c r="AS144" s="43">
        <v>208444</v>
      </c>
      <c r="AT144" s="43">
        <v>1279806</v>
      </c>
      <c r="AU144" s="43">
        <v>0</v>
      </c>
      <c r="AV144" s="43">
        <v>0</v>
      </c>
      <c r="AW144" s="43">
        <v>0</v>
      </c>
      <c r="AX144" s="43">
        <v>0</v>
      </c>
      <c r="AY144" s="43">
        <v>0</v>
      </c>
      <c r="AZ144" s="43">
        <v>0</v>
      </c>
      <c r="BA144" s="43">
        <v>13344</v>
      </c>
      <c r="BB144" s="43">
        <v>0</v>
      </c>
      <c r="BC144" s="43">
        <v>1854.1399999999999</v>
      </c>
      <c r="BD144" s="43">
        <v>0</v>
      </c>
      <c r="BE144" s="43">
        <v>0</v>
      </c>
      <c r="BF144" s="43">
        <v>0</v>
      </c>
      <c r="BG144" s="43">
        <v>0</v>
      </c>
      <c r="BH144" s="43">
        <v>0</v>
      </c>
      <c r="BI144" s="43">
        <v>0</v>
      </c>
      <c r="BJ144" s="43">
        <v>0</v>
      </c>
      <c r="BK144" s="43">
        <v>0</v>
      </c>
      <c r="BL144" s="43">
        <v>1123897</v>
      </c>
      <c r="BM144" s="43">
        <v>1139882</v>
      </c>
      <c r="BN144" s="43" t="s">
        <v>701</v>
      </c>
      <c r="BO144" s="43">
        <v>1</v>
      </c>
      <c r="BP144" s="43">
        <v>0</v>
      </c>
      <c r="BQ144" s="43">
        <v>0</v>
      </c>
      <c r="BR144" s="43">
        <v>0</v>
      </c>
    </row>
    <row r="145" spans="1:70" s="50" customFormat="1" x14ac:dyDescent="0.15">
      <c r="A145" s="43">
        <v>2436</v>
      </c>
      <c r="B145" s="43" t="s">
        <v>225</v>
      </c>
      <c r="C145" s="43">
        <v>16972339</v>
      </c>
      <c r="D145" s="43">
        <v>5840105</v>
      </c>
      <c r="E145" s="43">
        <v>30112</v>
      </c>
      <c r="F145" s="43">
        <v>0</v>
      </c>
      <c r="G145" s="43">
        <v>10495179</v>
      </c>
      <c r="H145" s="43">
        <v>1068778</v>
      </c>
      <c r="I145" s="43">
        <v>500000</v>
      </c>
      <c r="J145" s="43">
        <v>0</v>
      </c>
      <c r="K145" s="43">
        <v>0</v>
      </c>
      <c r="L145" s="43">
        <v>961835</v>
      </c>
      <c r="M145" s="43">
        <v>22</v>
      </c>
      <c r="N145" s="43">
        <v>9</v>
      </c>
      <c r="O145" s="43">
        <v>1512</v>
      </c>
      <c r="P145" s="43">
        <v>1521</v>
      </c>
      <c r="Q145" s="43">
        <v>20</v>
      </c>
      <c r="R145" s="43">
        <v>8</v>
      </c>
      <c r="S145" s="43">
        <v>1539</v>
      </c>
      <c r="T145" s="43">
        <v>1547</v>
      </c>
      <c r="U145" s="43">
        <v>25</v>
      </c>
      <c r="V145" s="43">
        <v>10</v>
      </c>
      <c r="W145" s="43">
        <v>1509</v>
      </c>
      <c r="X145" s="43">
        <v>1519</v>
      </c>
      <c r="Y145" s="43">
        <v>31</v>
      </c>
      <c r="Z145" s="43">
        <v>12</v>
      </c>
      <c r="AA145" s="43">
        <v>1501</v>
      </c>
      <c r="AB145" s="43">
        <v>1513</v>
      </c>
      <c r="AC145" s="43">
        <v>0</v>
      </c>
      <c r="AD145" s="43">
        <v>0</v>
      </c>
      <c r="AE145" s="43">
        <v>0</v>
      </c>
      <c r="AF145" s="43">
        <v>5381568</v>
      </c>
      <c r="AG145" s="43">
        <v>5381568</v>
      </c>
      <c r="AH145" s="43">
        <v>0</v>
      </c>
      <c r="AI145" s="43">
        <v>0</v>
      </c>
      <c r="AJ145" s="43">
        <v>64115</v>
      </c>
      <c r="AK145" s="43">
        <v>0</v>
      </c>
      <c r="AL145" s="43">
        <v>0</v>
      </c>
      <c r="AM145" s="43">
        <v>410386</v>
      </c>
      <c r="AN145" s="43">
        <v>9202400</v>
      </c>
      <c r="AO145" s="43">
        <v>3144635608</v>
      </c>
      <c r="AP145" s="43">
        <v>3153838008</v>
      </c>
      <c r="AQ145" s="43" t="s">
        <v>716</v>
      </c>
      <c r="AR145" s="43">
        <v>9173616</v>
      </c>
      <c r="AS145" s="43">
        <v>1134728</v>
      </c>
      <c r="AT145" s="43">
        <v>0</v>
      </c>
      <c r="AU145" s="43">
        <v>1860000</v>
      </c>
      <c r="AV145" s="43">
        <v>0</v>
      </c>
      <c r="AW145" s="43">
        <v>0</v>
      </c>
      <c r="AX145" s="43">
        <v>0</v>
      </c>
      <c r="AY145" s="43">
        <v>0</v>
      </c>
      <c r="AZ145" s="43">
        <v>33296</v>
      </c>
      <c r="BA145" s="43">
        <v>4386</v>
      </c>
      <c r="BB145" s="43">
        <v>0</v>
      </c>
      <c r="BC145" s="43">
        <v>1091.73</v>
      </c>
      <c r="BD145" s="43">
        <v>0</v>
      </c>
      <c r="BE145" s="43">
        <v>0</v>
      </c>
      <c r="BF145" s="43">
        <v>99903</v>
      </c>
      <c r="BG145" s="43">
        <v>0</v>
      </c>
      <c r="BH145" s="43">
        <v>0</v>
      </c>
      <c r="BI145" s="43">
        <v>0</v>
      </c>
      <c r="BJ145" s="43">
        <v>0</v>
      </c>
      <c r="BK145" s="43">
        <v>0</v>
      </c>
      <c r="BL145" s="43">
        <v>700000</v>
      </c>
      <c r="BM145" s="43">
        <v>0</v>
      </c>
      <c r="BN145" s="43" t="s">
        <v>702</v>
      </c>
      <c r="BO145" s="43">
        <v>2</v>
      </c>
      <c r="BP145" s="43">
        <v>440675</v>
      </c>
      <c r="BQ145" s="43">
        <v>0</v>
      </c>
      <c r="BR145" s="43">
        <v>30289</v>
      </c>
    </row>
    <row r="146" spans="1:70" s="50" customFormat="1" x14ac:dyDescent="0.15">
      <c r="A146" s="43">
        <v>2460</v>
      </c>
      <c r="B146" s="43" t="s">
        <v>226</v>
      </c>
      <c r="C146" s="43">
        <v>12218457</v>
      </c>
      <c r="D146" s="43">
        <v>3381351</v>
      </c>
      <c r="E146" s="43">
        <v>94367</v>
      </c>
      <c r="F146" s="43">
        <v>0</v>
      </c>
      <c r="G146" s="43">
        <v>9479707</v>
      </c>
      <c r="H146" s="43">
        <v>183050</v>
      </c>
      <c r="I146" s="43">
        <v>0</v>
      </c>
      <c r="J146" s="43">
        <v>0</v>
      </c>
      <c r="K146" s="43">
        <v>0</v>
      </c>
      <c r="L146" s="43">
        <v>920018</v>
      </c>
      <c r="M146" s="43">
        <v>47</v>
      </c>
      <c r="N146" s="43">
        <v>19</v>
      </c>
      <c r="O146" s="43">
        <v>1308</v>
      </c>
      <c r="P146" s="43">
        <v>1327</v>
      </c>
      <c r="Q146" s="43">
        <v>51</v>
      </c>
      <c r="R146" s="43">
        <v>20</v>
      </c>
      <c r="S146" s="43">
        <v>1235</v>
      </c>
      <c r="T146" s="43">
        <v>1255</v>
      </c>
      <c r="U146" s="43">
        <v>70</v>
      </c>
      <c r="V146" s="43">
        <v>28</v>
      </c>
      <c r="W146" s="43">
        <v>1166</v>
      </c>
      <c r="X146" s="43">
        <v>1194</v>
      </c>
      <c r="Y146" s="43">
        <v>75</v>
      </c>
      <c r="Z146" s="43">
        <v>30</v>
      </c>
      <c r="AA146" s="43">
        <v>1152</v>
      </c>
      <c r="AB146" s="43">
        <v>1182</v>
      </c>
      <c r="AC146" s="43">
        <v>0</v>
      </c>
      <c r="AD146" s="43">
        <v>0</v>
      </c>
      <c r="AE146" s="43">
        <v>0</v>
      </c>
      <c r="AF146" s="43">
        <v>2871191</v>
      </c>
      <c r="AG146" s="43">
        <v>2871191</v>
      </c>
      <c r="AH146" s="43">
        <v>0</v>
      </c>
      <c r="AI146" s="43">
        <v>0</v>
      </c>
      <c r="AJ146" s="43">
        <v>0</v>
      </c>
      <c r="AK146" s="43">
        <v>0</v>
      </c>
      <c r="AL146" s="43">
        <v>0</v>
      </c>
      <c r="AM146" s="43">
        <v>157517</v>
      </c>
      <c r="AN146" s="43">
        <v>14329900</v>
      </c>
      <c r="AO146" s="43">
        <v>1486704651</v>
      </c>
      <c r="AP146" s="43">
        <v>1501034551</v>
      </c>
      <c r="AQ146" s="43" t="s">
        <v>716</v>
      </c>
      <c r="AR146" s="43">
        <v>9685526</v>
      </c>
      <c r="AS146" s="43">
        <v>185100</v>
      </c>
      <c r="AT146" s="43">
        <v>1209990</v>
      </c>
      <c r="AU146" s="43">
        <v>0</v>
      </c>
      <c r="AV146" s="43">
        <v>0</v>
      </c>
      <c r="AW146" s="43">
        <v>300000</v>
      </c>
      <c r="AX146" s="43">
        <v>301</v>
      </c>
      <c r="AY146" s="43">
        <v>0</v>
      </c>
      <c r="AZ146" s="43">
        <v>475540</v>
      </c>
      <c r="BA146" s="43">
        <v>0</v>
      </c>
      <c r="BB146" s="43">
        <v>0</v>
      </c>
      <c r="BC146" s="43">
        <v>0</v>
      </c>
      <c r="BD146" s="43">
        <v>0</v>
      </c>
      <c r="BE146" s="43">
        <v>0</v>
      </c>
      <c r="BF146" s="43">
        <v>0</v>
      </c>
      <c r="BG146" s="43">
        <v>203551</v>
      </c>
      <c r="BH146" s="43">
        <v>0</v>
      </c>
      <c r="BI146" s="43">
        <v>198600</v>
      </c>
      <c r="BJ146" s="43">
        <v>19750</v>
      </c>
      <c r="BK146" s="43">
        <v>0</v>
      </c>
      <c r="BL146" s="43">
        <v>183050</v>
      </c>
      <c r="BM146" s="43">
        <v>0</v>
      </c>
      <c r="BN146" s="43" t="s">
        <v>702</v>
      </c>
      <c r="BO146" s="43">
        <v>2</v>
      </c>
      <c r="BP146" s="43">
        <v>185100</v>
      </c>
      <c r="BQ146" s="43">
        <v>0</v>
      </c>
      <c r="BR146" s="43">
        <v>27583</v>
      </c>
    </row>
    <row r="147" spans="1:70" s="50" customFormat="1" x14ac:dyDescent="0.15">
      <c r="A147" s="43">
        <v>2478</v>
      </c>
      <c r="B147" s="43" t="s">
        <v>227</v>
      </c>
      <c r="C147" s="43">
        <v>17261304</v>
      </c>
      <c r="D147" s="43">
        <v>467500</v>
      </c>
      <c r="E147" s="43">
        <v>13035</v>
      </c>
      <c r="F147" s="43">
        <v>105948</v>
      </c>
      <c r="G147" s="43">
        <v>16508821</v>
      </c>
      <c r="H147" s="43">
        <v>166000</v>
      </c>
      <c r="I147" s="43">
        <v>0</v>
      </c>
      <c r="J147" s="43">
        <v>0</v>
      </c>
      <c r="K147" s="43">
        <v>0</v>
      </c>
      <c r="L147" s="43">
        <v>0</v>
      </c>
      <c r="M147" s="43">
        <v>0</v>
      </c>
      <c r="N147" s="43">
        <v>0</v>
      </c>
      <c r="O147" s="43">
        <v>1807</v>
      </c>
      <c r="P147" s="43">
        <v>1807</v>
      </c>
      <c r="Q147" s="43">
        <v>0</v>
      </c>
      <c r="R147" s="43">
        <v>0</v>
      </c>
      <c r="S147" s="43">
        <v>1819</v>
      </c>
      <c r="T147" s="43">
        <v>1819</v>
      </c>
      <c r="U147" s="43">
        <v>0</v>
      </c>
      <c r="V147" s="43">
        <v>0</v>
      </c>
      <c r="W147" s="43">
        <v>1831</v>
      </c>
      <c r="X147" s="43">
        <v>1831</v>
      </c>
      <c r="Y147" s="43">
        <v>0</v>
      </c>
      <c r="Z147" s="43">
        <v>0</v>
      </c>
      <c r="AA147" s="43">
        <v>1776</v>
      </c>
      <c r="AB147" s="43">
        <v>1776</v>
      </c>
      <c r="AC147" s="43">
        <v>0</v>
      </c>
      <c r="AD147" s="43">
        <v>0</v>
      </c>
      <c r="AE147" s="43">
        <v>0</v>
      </c>
      <c r="AF147" s="43">
        <v>517638</v>
      </c>
      <c r="AG147" s="43">
        <v>397081</v>
      </c>
      <c r="AH147" s="43">
        <v>120557</v>
      </c>
      <c r="AI147" s="43">
        <v>0</v>
      </c>
      <c r="AJ147" s="43">
        <v>32761</v>
      </c>
      <c r="AK147" s="43">
        <v>0</v>
      </c>
      <c r="AL147" s="43">
        <v>0</v>
      </c>
      <c r="AM147" s="43">
        <v>0</v>
      </c>
      <c r="AN147" s="43">
        <v>1958000</v>
      </c>
      <c r="AO147" s="43">
        <v>2805710429</v>
      </c>
      <c r="AP147" s="43">
        <v>2807668429</v>
      </c>
      <c r="AQ147" s="43" t="s">
        <v>716</v>
      </c>
      <c r="AR147" s="43">
        <v>16696280</v>
      </c>
      <c r="AS147" s="43">
        <v>171000</v>
      </c>
      <c r="AT147" s="43">
        <v>1410690</v>
      </c>
      <c r="AU147" s="43">
        <v>0</v>
      </c>
      <c r="AV147" s="43">
        <v>0</v>
      </c>
      <c r="AW147" s="43">
        <v>0</v>
      </c>
      <c r="AX147" s="43">
        <v>0</v>
      </c>
      <c r="AY147" s="43">
        <v>0</v>
      </c>
      <c r="AZ147" s="43">
        <v>94889</v>
      </c>
      <c r="BA147" s="43">
        <v>8714</v>
      </c>
      <c r="BB147" s="43">
        <v>0</v>
      </c>
      <c r="BC147" s="43">
        <v>0</v>
      </c>
      <c r="BD147" s="43">
        <v>0</v>
      </c>
      <c r="BE147" s="43">
        <v>0</v>
      </c>
      <c r="BF147" s="43">
        <v>0</v>
      </c>
      <c r="BG147" s="43">
        <v>0</v>
      </c>
      <c r="BH147" s="43">
        <v>0</v>
      </c>
      <c r="BI147" s="43">
        <v>0</v>
      </c>
      <c r="BJ147" s="43">
        <v>0</v>
      </c>
      <c r="BK147" s="43">
        <v>0</v>
      </c>
      <c r="BL147" s="43">
        <v>0</v>
      </c>
      <c r="BM147" s="43">
        <v>0</v>
      </c>
      <c r="BN147" s="43" t="s">
        <v>711</v>
      </c>
      <c r="BO147" s="43">
        <v>1</v>
      </c>
      <c r="BP147" s="43">
        <v>0</v>
      </c>
      <c r="BQ147" s="43">
        <v>0</v>
      </c>
      <c r="BR147" s="43">
        <v>0</v>
      </c>
    </row>
    <row r="148" spans="1:70" s="50" customFormat="1" x14ac:dyDescent="0.15">
      <c r="A148" s="43">
        <v>2523</v>
      </c>
      <c r="B148" s="43" t="s">
        <v>228</v>
      </c>
      <c r="C148" s="43">
        <v>751713</v>
      </c>
      <c r="D148" s="43">
        <v>186908</v>
      </c>
      <c r="E148" s="43">
        <v>76</v>
      </c>
      <c r="F148" s="43">
        <v>0</v>
      </c>
      <c r="G148" s="43">
        <v>690200</v>
      </c>
      <c r="H148" s="43">
        <v>0</v>
      </c>
      <c r="I148" s="43">
        <v>0</v>
      </c>
      <c r="J148" s="43">
        <v>10739</v>
      </c>
      <c r="K148" s="43">
        <v>0</v>
      </c>
      <c r="L148" s="43">
        <v>114732</v>
      </c>
      <c r="M148" s="43">
        <v>0</v>
      </c>
      <c r="N148" s="43">
        <v>0</v>
      </c>
      <c r="O148" s="43">
        <v>75</v>
      </c>
      <c r="P148" s="43">
        <v>75</v>
      </c>
      <c r="Q148" s="43">
        <v>0</v>
      </c>
      <c r="R148" s="43">
        <v>0</v>
      </c>
      <c r="S148" s="43">
        <v>67</v>
      </c>
      <c r="T148" s="43">
        <v>67</v>
      </c>
      <c r="U148" s="43">
        <v>0</v>
      </c>
      <c r="V148" s="43">
        <v>0</v>
      </c>
      <c r="W148" s="43">
        <v>67</v>
      </c>
      <c r="X148" s="43">
        <v>67</v>
      </c>
      <c r="Y148" s="43">
        <v>0</v>
      </c>
      <c r="Z148" s="43">
        <v>0</v>
      </c>
      <c r="AA148" s="43">
        <v>63</v>
      </c>
      <c r="AB148" s="43">
        <v>63</v>
      </c>
      <c r="AC148" s="43">
        <v>0</v>
      </c>
      <c r="AD148" s="43">
        <v>0</v>
      </c>
      <c r="AE148" s="43">
        <v>0</v>
      </c>
      <c r="AF148" s="43">
        <v>149772</v>
      </c>
      <c r="AG148" s="43">
        <v>149772</v>
      </c>
      <c r="AH148" s="43">
        <v>0</v>
      </c>
      <c r="AI148" s="43">
        <v>0</v>
      </c>
      <c r="AJ148" s="43">
        <v>0</v>
      </c>
      <c r="AK148" s="43">
        <v>0</v>
      </c>
      <c r="AL148" s="43">
        <v>0</v>
      </c>
      <c r="AM148" s="43">
        <v>0</v>
      </c>
      <c r="AN148" s="43">
        <v>19200</v>
      </c>
      <c r="AO148" s="43">
        <v>92321427</v>
      </c>
      <c r="AP148" s="43">
        <v>92340627</v>
      </c>
      <c r="AQ148" s="43" t="s">
        <v>716</v>
      </c>
      <c r="AR148" s="43">
        <v>644762</v>
      </c>
      <c r="AS148" s="43">
        <v>0</v>
      </c>
      <c r="AT148" s="43">
        <v>0</v>
      </c>
      <c r="AU148" s="43">
        <v>0</v>
      </c>
      <c r="AV148" s="43">
        <v>0</v>
      </c>
      <c r="AW148" s="43">
        <v>0</v>
      </c>
      <c r="AX148" s="43">
        <v>0</v>
      </c>
      <c r="AY148" s="43">
        <v>0</v>
      </c>
      <c r="AZ148" s="43">
        <v>42955</v>
      </c>
      <c r="BA148" s="43">
        <v>0</v>
      </c>
      <c r="BB148" s="43">
        <v>0</v>
      </c>
      <c r="BC148" s="43">
        <v>0</v>
      </c>
      <c r="BD148" s="43">
        <v>0</v>
      </c>
      <c r="BE148" s="43">
        <v>0</v>
      </c>
      <c r="BF148" s="43">
        <v>0</v>
      </c>
      <c r="BG148" s="43">
        <v>0</v>
      </c>
      <c r="BH148" s="43">
        <v>0</v>
      </c>
      <c r="BI148" s="43">
        <v>0</v>
      </c>
      <c r="BJ148" s="43">
        <v>0</v>
      </c>
      <c r="BK148" s="43">
        <v>0</v>
      </c>
      <c r="BL148" s="43">
        <v>0</v>
      </c>
      <c r="BM148" s="43">
        <v>0</v>
      </c>
      <c r="BN148" s="43" t="s">
        <v>711</v>
      </c>
      <c r="BO148" s="43">
        <v>1</v>
      </c>
      <c r="BP148" s="43">
        <v>0</v>
      </c>
      <c r="BQ148" s="43">
        <v>0</v>
      </c>
      <c r="BR148" s="43">
        <v>0</v>
      </c>
    </row>
    <row r="149" spans="1:70" s="50" customFormat="1" x14ac:dyDescent="0.15">
      <c r="A149" s="43">
        <v>2527</v>
      </c>
      <c r="B149" s="43" t="s">
        <v>229</v>
      </c>
      <c r="C149" s="43">
        <v>3154799</v>
      </c>
      <c r="D149" s="43">
        <v>2313142</v>
      </c>
      <c r="E149" s="43">
        <v>1039</v>
      </c>
      <c r="F149" s="43">
        <v>0</v>
      </c>
      <c r="G149" s="43">
        <v>784562</v>
      </c>
      <c r="H149" s="43">
        <v>56056</v>
      </c>
      <c r="I149" s="43">
        <v>0</v>
      </c>
      <c r="J149" s="43">
        <v>0</v>
      </c>
      <c r="K149" s="43">
        <v>0</v>
      </c>
      <c r="L149" s="43">
        <v>0</v>
      </c>
      <c r="M149" s="43">
        <v>10</v>
      </c>
      <c r="N149" s="43">
        <v>4</v>
      </c>
      <c r="O149" s="43">
        <v>283</v>
      </c>
      <c r="P149" s="43">
        <v>287</v>
      </c>
      <c r="Q149" s="43">
        <v>8</v>
      </c>
      <c r="R149" s="43">
        <v>3</v>
      </c>
      <c r="S149" s="43">
        <v>293</v>
      </c>
      <c r="T149" s="43">
        <v>296</v>
      </c>
      <c r="U149" s="43">
        <v>8</v>
      </c>
      <c r="V149" s="43">
        <v>3</v>
      </c>
      <c r="W149" s="43">
        <v>275</v>
      </c>
      <c r="X149" s="43">
        <v>278</v>
      </c>
      <c r="Y149" s="43">
        <v>8</v>
      </c>
      <c r="Z149" s="43">
        <v>3</v>
      </c>
      <c r="AA149" s="43">
        <v>290</v>
      </c>
      <c r="AB149" s="43">
        <v>293</v>
      </c>
      <c r="AC149" s="43">
        <v>0</v>
      </c>
      <c r="AD149" s="43">
        <v>240000</v>
      </c>
      <c r="AE149" s="43">
        <v>0</v>
      </c>
      <c r="AF149" s="43">
        <v>2267342</v>
      </c>
      <c r="AG149" s="43">
        <v>2267342</v>
      </c>
      <c r="AH149" s="43">
        <v>0</v>
      </c>
      <c r="AI149" s="43">
        <v>0</v>
      </c>
      <c r="AJ149" s="43">
        <v>0</v>
      </c>
      <c r="AK149" s="43">
        <v>0</v>
      </c>
      <c r="AL149" s="43">
        <v>0</v>
      </c>
      <c r="AM149" s="43">
        <v>0</v>
      </c>
      <c r="AN149" s="43">
        <v>75400</v>
      </c>
      <c r="AO149" s="43">
        <v>97456648</v>
      </c>
      <c r="AP149" s="43">
        <v>97532048</v>
      </c>
      <c r="AQ149" s="43" t="s">
        <v>716</v>
      </c>
      <c r="AR149" s="43">
        <v>1093512</v>
      </c>
      <c r="AS149" s="43">
        <v>54819</v>
      </c>
      <c r="AT149" s="43">
        <v>266645</v>
      </c>
      <c r="AU149" s="43">
        <v>0</v>
      </c>
      <c r="AV149" s="43">
        <v>0</v>
      </c>
      <c r="AW149" s="43">
        <v>20000</v>
      </c>
      <c r="AX149" s="43">
        <v>0</v>
      </c>
      <c r="AY149" s="43">
        <v>0</v>
      </c>
      <c r="AZ149" s="43">
        <v>0</v>
      </c>
      <c r="BA149" s="43">
        <v>0</v>
      </c>
      <c r="BB149" s="43">
        <v>0</v>
      </c>
      <c r="BC149" s="43">
        <v>0</v>
      </c>
      <c r="BD149" s="43">
        <v>0</v>
      </c>
      <c r="BE149" s="43">
        <v>0</v>
      </c>
      <c r="BF149" s="43">
        <v>0</v>
      </c>
      <c r="BG149" s="43">
        <v>0</v>
      </c>
      <c r="BH149" s="43">
        <v>0</v>
      </c>
      <c r="BI149" s="43">
        <v>0</v>
      </c>
      <c r="BJ149" s="43">
        <v>0</v>
      </c>
      <c r="BK149" s="43">
        <v>0</v>
      </c>
      <c r="BL149" s="43">
        <v>0</v>
      </c>
      <c r="BM149" s="43">
        <v>0</v>
      </c>
      <c r="BN149" s="43" t="s">
        <v>711</v>
      </c>
      <c r="BO149" s="43">
        <v>1</v>
      </c>
      <c r="BP149" s="43">
        <v>0</v>
      </c>
      <c r="BQ149" s="43">
        <v>0</v>
      </c>
      <c r="BR149" s="43">
        <v>0</v>
      </c>
    </row>
    <row r="150" spans="1:70" s="50" customFormat="1" x14ac:dyDescent="0.15">
      <c r="A150" s="43">
        <v>2534</v>
      </c>
      <c r="B150" s="43" t="s">
        <v>230</v>
      </c>
      <c r="C150" s="43">
        <v>4158337</v>
      </c>
      <c r="D150" s="43">
        <v>2701621</v>
      </c>
      <c r="E150" s="43">
        <v>1723</v>
      </c>
      <c r="F150" s="43">
        <v>0</v>
      </c>
      <c r="G150" s="43">
        <v>1589473</v>
      </c>
      <c r="H150" s="43">
        <v>0</v>
      </c>
      <c r="I150" s="43">
        <v>0</v>
      </c>
      <c r="J150" s="43">
        <v>0</v>
      </c>
      <c r="K150" s="43">
        <v>0</v>
      </c>
      <c r="L150" s="43">
        <v>134480</v>
      </c>
      <c r="M150" s="43">
        <v>14</v>
      </c>
      <c r="N150" s="43">
        <v>6</v>
      </c>
      <c r="O150" s="43">
        <v>427</v>
      </c>
      <c r="P150" s="43">
        <v>433</v>
      </c>
      <c r="Q150" s="43">
        <v>13</v>
      </c>
      <c r="R150" s="43">
        <v>5</v>
      </c>
      <c r="S150" s="43">
        <v>442</v>
      </c>
      <c r="T150" s="43">
        <v>447</v>
      </c>
      <c r="U150" s="43">
        <v>12</v>
      </c>
      <c r="V150" s="43">
        <v>5</v>
      </c>
      <c r="W150" s="43">
        <v>440</v>
      </c>
      <c r="X150" s="43">
        <v>445</v>
      </c>
      <c r="Y150" s="43">
        <v>14</v>
      </c>
      <c r="Z150" s="43">
        <v>6</v>
      </c>
      <c r="AA150" s="43">
        <v>424</v>
      </c>
      <c r="AB150" s="43">
        <v>430</v>
      </c>
      <c r="AC150" s="43">
        <v>0</v>
      </c>
      <c r="AD150" s="43">
        <v>0</v>
      </c>
      <c r="AE150" s="43">
        <v>400000</v>
      </c>
      <c r="AF150" s="43">
        <v>2572406</v>
      </c>
      <c r="AG150" s="43">
        <v>2572406</v>
      </c>
      <c r="AH150" s="43">
        <v>0</v>
      </c>
      <c r="AI150" s="43">
        <v>0</v>
      </c>
      <c r="AJ150" s="43">
        <v>0</v>
      </c>
      <c r="AK150" s="43">
        <v>0</v>
      </c>
      <c r="AL150" s="43">
        <v>0</v>
      </c>
      <c r="AM150" s="43">
        <v>0</v>
      </c>
      <c r="AN150" s="43">
        <v>219200</v>
      </c>
      <c r="AO150" s="43">
        <v>212026316</v>
      </c>
      <c r="AP150" s="43">
        <v>212245516</v>
      </c>
      <c r="AQ150" s="43" t="s">
        <v>716</v>
      </c>
      <c r="AR150" s="43">
        <v>1906614</v>
      </c>
      <c r="AS150" s="43">
        <v>0</v>
      </c>
      <c r="AT150" s="43">
        <v>714308</v>
      </c>
      <c r="AU150" s="43">
        <v>0</v>
      </c>
      <c r="AV150" s="43">
        <v>0</v>
      </c>
      <c r="AW150" s="43">
        <v>15000</v>
      </c>
      <c r="AX150" s="43">
        <v>0</v>
      </c>
      <c r="AY150" s="43">
        <v>0</v>
      </c>
      <c r="AZ150" s="43">
        <v>9409</v>
      </c>
      <c r="BA150" s="43">
        <v>0</v>
      </c>
      <c r="BB150" s="43">
        <v>0</v>
      </c>
      <c r="BC150" s="43">
        <v>0</v>
      </c>
      <c r="BD150" s="43">
        <v>0</v>
      </c>
      <c r="BE150" s="43">
        <v>0</v>
      </c>
      <c r="BF150" s="43">
        <v>0</v>
      </c>
      <c r="BG150" s="43">
        <v>0</v>
      </c>
      <c r="BH150" s="43">
        <v>0</v>
      </c>
      <c r="BI150" s="43">
        <v>0</v>
      </c>
      <c r="BJ150" s="43">
        <v>0</v>
      </c>
      <c r="BK150" s="43">
        <v>0</v>
      </c>
      <c r="BL150" s="43">
        <v>0</v>
      </c>
      <c r="BM150" s="43">
        <v>0</v>
      </c>
      <c r="BN150" s="43" t="s">
        <v>711</v>
      </c>
      <c r="BO150" s="43">
        <v>1</v>
      </c>
      <c r="BP150" s="43">
        <v>0</v>
      </c>
      <c r="BQ150" s="43">
        <v>0</v>
      </c>
      <c r="BR150" s="43">
        <v>0</v>
      </c>
    </row>
    <row r="151" spans="1:70" s="50" customFormat="1" x14ac:dyDescent="0.15">
      <c r="A151" s="43">
        <v>2541</v>
      </c>
      <c r="B151" s="43" t="s">
        <v>231</v>
      </c>
      <c r="C151" s="43">
        <v>4637089</v>
      </c>
      <c r="D151" s="43">
        <v>3145512</v>
      </c>
      <c r="E151" s="43">
        <v>2291</v>
      </c>
      <c r="F151" s="43">
        <v>30529</v>
      </c>
      <c r="G151" s="43">
        <v>1568303</v>
      </c>
      <c r="H151" s="43">
        <v>11572</v>
      </c>
      <c r="I151" s="43">
        <v>0</v>
      </c>
      <c r="J151" s="43">
        <v>0</v>
      </c>
      <c r="K151" s="43">
        <v>0</v>
      </c>
      <c r="L151" s="43">
        <v>121118</v>
      </c>
      <c r="M151" s="43">
        <v>17</v>
      </c>
      <c r="N151" s="43">
        <v>7</v>
      </c>
      <c r="O151" s="43">
        <v>509</v>
      </c>
      <c r="P151" s="43">
        <v>516</v>
      </c>
      <c r="Q151" s="43">
        <v>16</v>
      </c>
      <c r="R151" s="43">
        <v>6</v>
      </c>
      <c r="S151" s="43">
        <v>485</v>
      </c>
      <c r="T151" s="43">
        <v>491</v>
      </c>
      <c r="U151" s="43">
        <v>16</v>
      </c>
      <c r="V151" s="43">
        <v>6</v>
      </c>
      <c r="W151" s="43">
        <v>492</v>
      </c>
      <c r="X151" s="43">
        <v>498</v>
      </c>
      <c r="Y151" s="43">
        <v>18</v>
      </c>
      <c r="Z151" s="43">
        <v>7</v>
      </c>
      <c r="AA151" s="43">
        <v>506</v>
      </c>
      <c r="AB151" s="43">
        <v>513</v>
      </c>
      <c r="AC151" s="43">
        <v>0</v>
      </c>
      <c r="AD151" s="43">
        <v>0</v>
      </c>
      <c r="AE151" s="43">
        <v>500000</v>
      </c>
      <c r="AF151" s="43">
        <v>3287433</v>
      </c>
      <c r="AG151" s="43">
        <v>3254151</v>
      </c>
      <c r="AH151" s="43">
        <v>33282</v>
      </c>
      <c r="AI151" s="43">
        <v>0</v>
      </c>
      <c r="AJ151" s="43">
        <v>1679</v>
      </c>
      <c r="AK151" s="43">
        <v>0</v>
      </c>
      <c r="AL151" s="43">
        <v>0</v>
      </c>
      <c r="AM151" s="43">
        <v>10500</v>
      </c>
      <c r="AN151" s="43">
        <v>452500</v>
      </c>
      <c r="AO151" s="43">
        <v>201788307</v>
      </c>
      <c r="AP151" s="43">
        <v>202240807</v>
      </c>
      <c r="AQ151" s="43" t="s">
        <v>716</v>
      </c>
      <c r="AR151" s="43">
        <v>1855409</v>
      </c>
      <c r="AS151" s="43">
        <v>10500</v>
      </c>
      <c r="AT151" s="43">
        <v>423650</v>
      </c>
      <c r="AU151" s="43">
        <v>0</v>
      </c>
      <c r="AV151" s="43">
        <v>0</v>
      </c>
      <c r="AW151" s="43">
        <v>12879</v>
      </c>
      <c r="AX151" s="43">
        <v>0</v>
      </c>
      <c r="AY151" s="43">
        <v>0</v>
      </c>
      <c r="AZ151" s="43">
        <v>9237</v>
      </c>
      <c r="BA151" s="43">
        <v>0</v>
      </c>
      <c r="BB151" s="43">
        <v>0</v>
      </c>
      <c r="BC151" s="43">
        <v>0</v>
      </c>
      <c r="BD151" s="43">
        <v>0</v>
      </c>
      <c r="BE151" s="43">
        <v>0</v>
      </c>
      <c r="BF151" s="43">
        <v>0</v>
      </c>
      <c r="BG151" s="43">
        <v>0</v>
      </c>
      <c r="BH151" s="43">
        <v>0</v>
      </c>
      <c r="BI151" s="43">
        <v>0</v>
      </c>
      <c r="BJ151" s="43">
        <v>0</v>
      </c>
      <c r="BK151" s="43">
        <v>0</v>
      </c>
      <c r="BL151" s="43">
        <v>11572</v>
      </c>
      <c r="BM151" s="43">
        <v>0</v>
      </c>
      <c r="BN151" s="43" t="s">
        <v>702</v>
      </c>
      <c r="BO151" s="43">
        <v>2</v>
      </c>
      <c r="BP151" s="43">
        <v>0</v>
      </c>
      <c r="BQ151" s="43">
        <v>10500</v>
      </c>
      <c r="BR151" s="43">
        <v>0</v>
      </c>
    </row>
    <row r="152" spans="1:70" s="50" customFormat="1" x14ac:dyDescent="0.15">
      <c r="A152" s="43">
        <v>2562</v>
      </c>
      <c r="B152" s="43" t="s">
        <v>232</v>
      </c>
      <c r="C152" s="43">
        <v>40157106</v>
      </c>
      <c r="D152" s="43">
        <v>27501281</v>
      </c>
      <c r="E152" s="43">
        <v>15240</v>
      </c>
      <c r="F152" s="43">
        <v>0</v>
      </c>
      <c r="G152" s="43">
        <v>12667294</v>
      </c>
      <c r="H152" s="43">
        <v>0</v>
      </c>
      <c r="I152" s="43">
        <v>0</v>
      </c>
      <c r="J152" s="43">
        <v>25772</v>
      </c>
      <c r="K152" s="43">
        <v>0</v>
      </c>
      <c r="L152" s="43">
        <v>937</v>
      </c>
      <c r="M152" s="43">
        <v>49</v>
      </c>
      <c r="N152" s="43">
        <v>20</v>
      </c>
      <c r="O152" s="43">
        <v>3842</v>
      </c>
      <c r="P152" s="43">
        <v>3862</v>
      </c>
      <c r="Q152" s="43">
        <v>64</v>
      </c>
      <c r="R152" s="43">
        <v>26</v>
      </c>
      <c r="S152" s="43">
        <v>3935</v>
      </c>
      <c r="T152" s="43">
        <v>3961</v>
      </c>
      <c r="U152" s="43">
        <v>47</v>
      </c>
      <c r="V152" s="43">
        <v>19</v>
      </c>
      <c r="W152" s="43">
        <v>4006</v>
      </c>
      <c r="X152" s="43">
        <v>4025</v>
      </c>
      <c r="Y152" s="43">
        <v>48</v>
      </c>
      <c r="Z152" s="43">
        <v>19</v>
      </c>
      <c r="AA152" s="43">
        <v>4055</v>
      </c>
      <c r="AB152" s="43">
        <v>4074</v>
      </c>
      <c r="AC152" s="43">
        <v>0</v>
      </c>
      <c r="AD152" s="43">
        <v>0</v>
      </c>
      <c r="AE152" s="43">
        <v>655000</v>
      </c>
      <c r="AF152" s="43">
        <v>28051112</v>
      </c>
      <c r="AG152" s="43">
        <v>28051112</v>
      </c>
      <c r="AH152" s="43">
        <v>0</v>
      </c>
      <c r="AI152" s="43">
        <v>0</v>
      </c>
      <c r="AJ152" s="43">
        <v>28698</v>
      </c>
      <c r="AK152" s="43">
        <v>0</v>
      </c>
      <c r="AL152" s="43">
        <v>0</v>
      </c>
      <c r="AM152" s="43">
        <v>0</v>
      </c>
      <c r="AN152" s="43">
        <v>1278200</v>
      </c>
      <c r="AO152" s="43">
        <v>1485243282</v>
      </c>
      <c r="AP152" s="43">
        <v>1486521482</v>
      </c>
      <c r="AQ152" s="43" t="s">
        <v>716</v>
      </c>
      <c r="AR152" s="43">
        <v>13578682</v>
      </c>
      <c r="AS152" s="43">
        <v>0</v>
      </c>
      <c r="AT152" s="43">
        <v>3100285</v>
      </c>
      <c r="AU152" s="43">
        <v>0</v>
      </c>
      <c r="AV152" s="43">
        <v>0</v>
      </c>
      <c r="AW152" s="43">
        <v>0</v>
      </c>
      <c r="AX152" s="43">
        <v>0</v>
      </c>
      <c r="AY152" s="43">
        <v>0</v>
      </c>
      <c r="AZ152" s="43">
        <v>0</v>
      </c>
      <c r="BA152" s="43">
        <v>0</v>
      </c>
      <c r="BB152" s="43">
        <v>0</v>
      </c>
      <c r="BC152" s="43">
        <v>0</v>
      </c>
      <c r="BD152" s="43">
        <v>0</v>
      </c>
      <c r="BE152" s="43">
        <v>0</v>
      </c>
      <c r="BF152" s="43">
        <v>81351</v>
      </c>
      <c r="BG152" s="43">
        <v>0</v>
      </c>
      <c r="BH152" s="43">
        <v>0</v>
      </c>
      <c r="BI152" s="43">
        <v>0</v>
      </c>
      <c r="BJ152" s="43">
        <v>0</v>
      </c>
      <c r="BK152" s="43">
        <v>0</v>
      </c>
      <c r="BL152" s="43">
        <v>0</v>
      </c>
      <c r="BM152" s="43">
        <v>0</v>
      </c>
      <c r="BN152" s="43" t="s">
        <v>711</v>
      </c>
      <c r="BO152" s="43">
        <v>1</v>
      </c>
      <c r="BP152" s="43">
        <v>0</v>
      </c>
      <c r="BQ152" s="43">
        <v>0</v>
      </c>
      <c r="BR152" s="43">
        <v>0</v>
      </c>
    </row>
    <row r="153" spans="1:70" s="50" customFormat="1" x14ac:dyDescent="0.15">
      <c r="A153" s="43">
        <v>2576</v>
      </c>
      <c r="B153" s="43" t="s">
        <v>233</v>
      </c>
      <c r="C153" s="43">
        <v>7871816</v>
      </c>
      <c r="D153" s="43">
        <v>4812171</v>
      </c>
      <c r="E153" s="43">
        <v>19259</v>
      </c>
      <c r="F153" s="43">
        <v>0</v>
      </c>
      <c r="G153" s="43">
        <v>3145057</v>
      </c>
      <c r="H153" s="43">
        <v>95213</v>
      </c>
      <c r="I153" s="43">
        <v>0</v>
      </c>
      <c r="J153" s="43">
        <v>0</v>
      </c>
      <c r="K153" s="43">
        <v>0</v>
      </c>
      <c r="L153" s="43">
        <v>199884</v>
      </c>
      <c r="M153" s="43">
        <v>22</v>
      </c>
      <c r="N153" s="43">
        <v>9</v>
      </c>
      <c r="O153" s="43">
        <v>839</v>
      </c>
      <c r="P153" s="43">
        <v>848</v>
      </c>
      <c r="Q153" s="43">
        <v>24</v>
      </c>
      <c r="R153" s="43">
        <v>10</v>
      </c>
      <c r="S153" s="43">
        <v>823</v>
      </c>
      <c r="T153" s="43">
        <v>833</v>
      </c>
      <c r="U153" s="43">
        <v>25</v>
      </c>
      <c r="V153" s="43">
        <v>10</v>
      </c>
      <c r="W153" s="43">
        <v>825</v>
      </c>
      <c r="X153" s="43">
        <v>835</v>
      </c>
      <c r="Y153" s="43">
        <v>25</v>
      </c>
      <c r="Z153" s="43">
        <v>10</v>
      </c>
      <c r="AA153" s="43">
        <v>821</v>
      </c>
      <c r="AB153" s="43">
        <v>831</v>
      </c>
      <c r="AC153" s="43">
        <v>0</v>
      </c>
      <c r="AD153" s="43">
        <v>0</v>
      </c>
      <c r="AE153" s="43">
        <v>0</v>
      </c>
      <c r="AF153" s="43">
        <v>4878829</v>
      </c>
      <c r="AG153" s="43">
        <v>4878829</v>
      </c>
      <c r="AH153" s="43">
        <v>0</v>
      </c>
      <c r="AI153" s="43">
        <v>0</v>
      </c>
      <c r="AJ153" s="43">
        <v>27340</v>
      </c>
      <c r="AK153" s="43">
        <v>0</v>
      </c>
      <c r="AL153" s="43">
        <v>0</v>
      </c>
      <c r="AM153" s="43">
        <v>0</v>
      </c>
      <c r="AN153" s="43">
        <v>2208200</v>
      </c>
      <c r="AO153" s="43">
        <v>396708385</v>
      </c>
      <c r="AP153" s="43">
        <v>398916585</v>
      </c>
      <c r="AQ153" s="43" t="s">
        <v>716</v>
      </c>
      <c r="AR153" s="43">
        <v>3034730</v>
      </c>
      <c r="AS153" s="43">
        <v>88433</v>
      </c>
      <c r="AT153" s="43">
        <v>833906</v>
      </c>
      <c r="AU153" s="43">
        <v>0</v>
      </c>
      <c r="AV153" s="43">
        <v>0</v>
      </c>
      <c r="AW153" s="43">
        <v>50000</v>
      </c>
      <c r="AX153" s="43">
        <v>0</v>
      </c>
      <c r="AY153" s="43">
        <v>0</v>
      </c>
      <c r="AZ153" s="43">
        <v>56293</v>
      </c>
      <c r="BA153" s="43">
        <v>3170</v>
      </c>
      <c r="BB153" s="43">
        <v>0</v>
      </c>
      <c r="BC153" s="43">
        <v>0</v>
      </c>
      <c r="BD153" s="43">
        <v>0</v>
      </c>
      <c r="BE153" s="43">
        <v>0</v>
      </c>
      <c r="BF153" s="43">
        <v>37530</v>
      </c>
      <c r="BG153" s="43">
        <v>0</v>
      </c>
      <c r="BH153" s="43">
        <v>0</v>
      </c>
      <c r="BI153" s="43">
        <v>0</v>
      </c>
      <c r="BJ153" s="43">
        <v>0</v>
      </c>
      <c r="BK153" s="43">
        <v>0</v>
      </c>
      <c r="BL153" s="43">
        <v>0</v>
      </c>
      <c r="BM153" s="43">
        <v>0</v>
      </c>
      <c r="BN153" s="43" t="s">
        <v>711</v>
      </c>
      <c r="BO153" s="43">
        <v>1</v>
      </c>
      <c r="BP153" s="43">
        <v>0</v>
      </c>
      <c r="BQ153" s="43">
        <v>0</v>
      </c>
      <c r="BR153" s="43">
        <v>0</v>
      </c>
    </row>
    <row r="154" spans="1:70" s="50" customFormat="1" x14ac:dyDescent="0.15">
      <c r="A154" s="43">
        <v>2583</v>
      </c>
      <c r="B154" s="43" t="s">
        <v>234</v>
      </c>
      <c r="C154" s="43">
        <v>32770105</v>
      </c>
      <c r="D154" s="43">
        <v>18437840</v>
      </c>
      <c r="E154" s="43">
        <v>205682</v>
      </c>
      <c r="F154" s="43">
        <v>0</v>
      </c>
      <c r="G154" s="43">
        <v>14126583</v>
      </c>
      <c r="H154" s="43">
        <v>0</v>
      </c>
      <c r="I154" s="43">
        <v>0</v>
      </c>
      <c r="J154" s="43">
        <v>0</v>
      </c>
      <c r="K154" s="43">
        <v>0</v>
      </c>
      <c r="L154" s="43">
        <v>0</v>
      </c>
      <c r="M154" s="43">
        <v>47</v>
      </c>
      <c r="N154" s="43">
        <v>19</v>
      </c>
      <c r="O154" s="43">
        <v>3487</v>
      </c>
      <c r="P154" s="43">
        <v>3506</v>
      </c>
      <c r="Q154" s="43">
        <v>39</v>
      </c>
      <c r="R154" s="43">
        <v>16</v>
      </c>
      <c r="S154" s="43">
        <v>3521</v>
      </c>
      <c r="T154" s="43">
        <v>3537</v>
      </c>
      <c r="U154" s="43">
        <v>43</v>
      </c>
      <c r="V154" s="43">
        <v>17</v>
      </c>
      <c r="W154" s="43">
        <v>3559</v>
      </c>
      <c r="X154" s="43">
        <v>3576</v>
      </c>
      <c r="Y154" s="43">
        <v>60</v>
      </c>
      <c r="Z154" s="43">
        <v>24</v>
      </c>
      <c r="AA154" s="43">
        <v>3563</v>
      </c>
      <c r="AB154" s="43">
        <v>3587</v>
      </c>
      <c r="AC154" s="43">
        <v>966508</v>
      </c>
      <c r="AD154" s="43">
        <v>0</v>
      </c>
      <c r="AE154" s="43">
        <v>0</v>
      </c>
      <c r="AF154" s="43">
        <v>18814013</v>
      </c>
      <c r="AG154" s="43">
        <v>18814013</v>
      </c>
      <c r="AH154" s="43">
        <v>0</v>
      </c>
      <c r="AI154" s="43">
        <v>0</v>
      </c>
      <c r="AJ154" s="43">
        <v>0</v>
      </c>
      <c r="AK154" s="43">
        <v>0</v>
      </c>
      <c r="AL154" s="43">
        <v>0</v>
      </c>
      <c r="AM154" s="43">
        <v>0</v>
      </c>
      <c r="AN154" s="43">
        <v>19139800</v>
      </c>
      <c r="AO154" s="43">
        <v>1868886056</v>
      </c>
      <c r="AP154" s="43">
        <v>1888025856</v>
      </c>
      <c r="AQ154" s="43" t="s">
        <v>716</v>
      </c>
      <c r="AR154" s="43">
        <v>15170118</v>
      </c>
      <c r="AS154" s="43">
        <v>0</v>
      </c>
      <c r="AT154" s="43">
        <v>3147255</v>
      </c>
      <c r="AU154" s="43">
        <v>0</v>
      </c>
      <c r="AV154" s="43">
        <v>0</v>
      </c>
      <c r="AW154" s="43">
        <v>0</v>
      </c>
      <c r="AX154" s="43">
        <v>0</v>
      </c>
      <c r="AY154" s="43">
        <v>0</v>
      </c>
      <c r="AZ154" s="43">
        <v>0</v>
      </c>
      <c r="BA154" s="43">
        <v>18548</v>
      </c>
      <c r="BB154" s="43">
        <v>0</v>
      </c>
      <c r="BC154" s="43">
        <v>0</v>
      </c>
      <c r="BD154" s="43">
        <v>0</v>
      </c>
      <c r="BE154" s="43">
        <v>0</v>
      </c>
      <c r="BF154" s="43">
        <v>175885</v>
      </c>
      <c r="BG154" s="43">
        <v>0</v>
      </c>
      <c r="BH154" s="43">
        <v>0</v>
      </c>
      <c r="BI154" s="43">
        <v>0</v>
      </c>
      <c r="BJ154" s="43">
        <v>0</v>
      </c>
      <c r="BK154" s="43">
        <v>0</v>
      </c>
      <c r="BL154" s="43">
        <v>0</v>
      </c>
      <c r="BM154" s="43">
        <v>0</v>
      </c>
      <c r="BN154" s="43" t="s">
        <v>711</v>
      </c>
      <c r="BO154" s="43">
        <v>1</v>
      </c>
      <c r="BP154" s="43">
        <v>0</v>
      </c>
      <c r="BQ154" s="43">
        <v>0</v>
      </c>
      <c r="BR154" s="43">
        <v>0</v>
      </c>
    </row>
    <row r="155" spans="1:70" s="50" customFormat="1" x14ac:dyDescent="0.15">
      <c r="A155" s="43">
        <v>2604</v>
      </c>
      <c r="B155" s="43" t="s">
        <v>235</v>
      </c>
      <c r="C155" s="43">
        <v>51025594</v>
      </c>
      <c r="D155" s="43">
        <v>34009591</v>
      </c>
      <c r="E155" s="43">
        <v>19396</v>
      </c>
      <c r="F155" s="43">
        <v>0</v>
      </c>
      <c r="G155" s="43">
        <v>17005568</v>
      </c>
      <c r="H155" s="43">
        <v>238820</v>
      </c>
      <c r="I155" s="43">
        <v>0</v>
      </c>
      <c r="J155" s="43">
        <v>10809</v>
      </c>
      <c r="K155" s="43">
        <v>0</v>
      </c>
      <c r="L155" s="43">
        <v>236972</v>
      </c>
      <c r="M155" s="43">
        <v>157</v>
      </c>
      <c r="N155" s="43">
        <v>63</v>
      </c>
      <c r="O155" s="43">
        <v>5497</v>
      </c>
      <c r="P155" s="43">
        <v>5560</v>
      </c>
      <c r="Q155" s="43">
        <v>173</v>
      </c>
      <c r="R155" s="43">
        <v>69</v>
      </c>
      <c r="S155" s="43">
        <v>5449</v>
      </c>
      <c r="T155" s="43">
        <v>5518</v>
      </c>
      <c r="U155" s="43">
        <v>165</v>
      </c>
      <c r="V155" s="43">
        <v>66</v>
      </c>
      <c r="W155" s="43">
        <v>5430</v>
      </c>
      <c r="X155" s="43">
        <v>5496</v>
      </c>
      <c r="Y155" s="43">
        <v>156</v>
      </c>
      <c r="Z155" s="43">
        <v>62</v>
      </c>
      <c r="AA155" s="43">
        <v>5427</v>
      </c>
      <c r="AB155" s="43">
        <v>5489</v>
      </c>
      <c r="AC155" s="43">
        <v>0</v>
      </c>
      <c r="AD155" s="43">
        <v>0</v>
      </c>
      <c r="AE155" s="43">
        <v>0</v>
      </c>
      <c r="AF155" s="43">
        <v>33674797</v>
      </c>
      <c r="AG155" s="43">
        <v>33674797</v>
      </c>
      <c r="AH155" s="43">
        <v>0</v>
      </c>
      <c r="AI155" s="43">
        <v>0</v>
      </c>
      <c r="AJ155" s="43">
        <v>80629</v>
      </c>
      <c r="AK155" s="43">
        <v>0</v>
      </c>
      <c r="AL155" s="43">
        <v>0</v>
      </c>
      <c r="AM155" s="43">
        <v>0</v>
      </c>
      <c r="AN155" s="43">
        <v>5741000</v>
      </c>
      <c r="AO155" s="43">
        <v>2485758269</v>
      </c>
      <c r="AP155" s="43">
        <v>2491499269</v>
      </c>
      <c r="AQ155" s="43" t="s">
        <v>716</v>
      </c>
      <c r="AR155" s="43">
        <v>17364299</v>
      </c>
      <c r="AS155" s="43">
        <v>288943</v>
      </c>
      <c r="AT155" s="43">
        <v>4840000</v>
      </c>
      <c r="AU155" s="43">
        <v>0</v>
      </c>
      <c r="AV155" s="43">
        <v>0</v>
      </c>
      <c r="AW155" s="43">
        <v>356781</v>
      </c>
      <c r="AX155" s="43">
        <v>1523</v>
      </c>
      <c r="AY155" s="43">
        <v>0</v>
      </c>
      <c r="AZ155" s="43">
        <v>221659</v>
      </c>
      <c r="BA155" s="43">
        <v>1806</v>
      </c>
      <c r="BB155" s="43">
        <v>0</v>
      </c>
      <c r="BC155" s="43">
        <v>0</v>
      </c>
      <c r="BD155" s="43">
        <v>0</v>
      </c>
      <c r="BE155" s="43">
        <v>0</v>
      </c>
      <c r="BF155" s="43">
        <v>50795</v>
      </c>
      <c r="BG155" s="43">
        <v>0</v>
      </c>
      <c r="BH155" s="43">
        <v>0</v>
      </c>
      <c r="BI155" s="43">
        <v>0</v>
      </c>
      <c r="BJ155" s="43">
        <v>0</v>
      </c>
      <c r="BK155" s="43">
        <v>0</v>
      </c>
      <c r="BL155" s="43">
        <v>0</v>
      </c>
      <c r="BM155" s="43">
        <v>0</v>
      </c>
      <c r="BN155" s="43" t="s">
        <v>711</v>
      </c>
      <c r="BO155" s="43">
        <v>1</v>
      </c>
      <c r="BP155" s="43">
        <v>0</v>
      </c>
      <c r="BQ155" s="43">
        <v>0</v>
      </c>
      <c r="BR155" s="43">
        <v>0</v>
      </c>
    </row>
    <row r="156" spans="1:70" s="50" customFormat="1" x14ac:dyDescent="0.15">
      <c r="A156" s="43">
        <v>2605</v>
      </c>
      <c r="B156" s="43" t="s">
        <v>236</v>
      </c>
      <c r="C156" s="43">
        <v>8282411</v>
      </c>
      <c r="D156" s="43">
        <v>4753579</v>
      </c>
      <c r="E156" s="43">
        <v>4930</v>
      </c>
      <c r="F156" s="43">
        <v>0</v>
      </c>
      <c r="G156" s="43">
        <v>3571038</v>
      </c>
      <c r="H156" s="43">
        <v>68076</v>
      </c>
      <c r="I156" s="43">
        <v>0</v>
      </c>
      <c r="J156" s="43">
        <v>0</v>
      </c>
      <c r="K156" s="43">
        <v>0</v>
      </c>
      <c r="L156" s="43">
        <v>115212</v>
      </c>
      <c r="M156" s="43">
        <v>19</v>
      </c>
      <c r="N156" s="43">
        <v>8</v>
      </c>
      <c r="O156" s="43">
        <v>856</v>
      </c>
      <c r="P156" s="43">
        <v>864</v>
      </c>
      <c r="Q156" s="43">
        <v>26</v>
      </c>
      <c r="R156" s="43">
        <v>10</v>
      </c>
      <c r="S156" s="43">
        <v>852</v>
      </c>
      <c r="T156" s="43">
        <v>862</v>
      </c>
      <c r="U156" s="43">
        <v>21</v>
      </c>
      <c r="V156" s="43">
        <v>8</v>
      </c>
      <c r="W156" s="43">
        <v>841</v>
      </c>
      <c r="X156" s="43">
        <v>849</v>
      </c>
      <c r="Y156" s="43">
        <v>21</v>
      </c>
      <c r="Z156" s="43">
        <v>8</v>
      </c>
      <c r="AA156" s="43">
        <v>843</v>
      </c>
      <c r="AB156" s="43">
        <v>851</v>
      </c>
      <c r="AC156" s="43">
        <v>0</v>
      </c>
      <c r="AD156" s="43">
        <v>0</v>
      </c>
      <c r="AE156" s="43">
        <v>0</v>
      </c>
      <c r="AF156" s="43">
        <v>4772280</v>
      </c>
      <c r="AG156" s="43">
        <v>4772280</v>
      </c>
      <c r="AH156" s="43">
        <v>0</v>
      </c>
      <c r="AI156" s="43">
        <v>0</v>
      </c>
      <c r="AJ156" s="43">
        <v>0</v>
      </c>
      <c r="AK156" s="43">
        <v>0</v>
      </c>
      <c r="AL156" s="43">
        <v>0</v>
      </c>
      <c r="AM156" s="43">
        <v>0</v>
      </c>
      <c r="AN156" s="43">
        <v>477200</v>
      </c>
      <c r="AO156" s="43">
        <v>434644474</v>
      </c>
      <c r="AP156" s="43">
        <v>435121674</v>
      </c>
      <c r="AQ156" s="43" t="s">
        <v>716</v>
      </c>
      <c r="AR156" s="43">
        <v>3543758</v>
      </c>
      <c r="AS156" s="43">
        <v>68000</v>
      </c>
      <c r="AT156" s="43">
        <v>539835</v>
      </c>
      <c r="AU156" s="43">
        <v>0</v>
      </c>
      <c r="AV156" s="43">
        <v>0</v>
      </c>
      <c r="AW156" s="43">
        <v>0</v>
      </c>
      <c r="AX156" s="43">
        <v>0</v>
      </c>
      <c r="AY156" s="43">
        <v>0</v>
      </c>
      <c r="AZ156" s="43">
        <v>38612</v>
      </c>
      <c r="BA156" s="43">
        <v>0</v>
      </c>
      <c r="BB156" s="43">
        <v>0</v>
      </c>
      <c r="BC156" s="43">
        <v>0</v>
      </c>
      <c r="BD156" s="43">
        <v>0</v>
      </c>
      <c r="BE156" s="43">
        <v>0</v>
      </c>
      <c r="BF156" s="43">
        <v>57919</v>
      </c>
      <c r="BG156" s="43">
        <v>0</v>
      </c>
      <c r="BH156" s="43">
        <v>0</v>
      </c>
      <c r="BI156" s="43">
        <v>0</v>
      </c>
      <c r="BJ156" s="43">
        <v>0</v>
      </c>
      <c r="BK156" s="43">
        <v>0</v>
      </c>
      <c r="BL156" s="43">
        <v>0</v>
      </c>
      <c r="BM156" s="43">
        <v>0</v>
      </c>
      <c r="BN156" s="43" t="s">
        <v>711</v>
      </c>
      <c r="BO156" s="43">
        <v>1</v>
      </c>
      <c r="BP156" s="43">
        <v>0</v>
      </c>
      <c r="BQ156" s="43">
        <v>0</v>
      </c>
      <c r="BR156" s="43">
        <v>0</v>
      </c>
    </row>
    <row r="157" spans="1:70" s="50" customFormat="1" x14ac:dyDescent="0.15">
      <c r="A157" s="43">
        <v>2611</v>
      </c>
      <c r="B157" s="43" t="s">
        <v>237</v>
      </c>
      <c r="C157" s="43">
        <v>52587371</v>
      </c>
      <c r="D157" s="43">
        <v>26335665</v>
      </c>
      <c r="E157" s="43">
        <v>56743</v>
      </c>
      <c r="F157" s="43">
        <v>0</v>
      </c>
      <c r="G157" s="43">
        <v>26194963</v>
      </c>
      <c r="H157" s="43">
        <v>0</v>
      </c>
      <c r="I157" s="43">
        <v>0</v>
      </c>
      <c r="J157" s="43">
        <v>0</v>
      </c>
      <c r="K157" s="43">
        <v>0</v>
      </c>
      <c r="L157" s="43">
        <v>0</v>
      </c>
      <c r="M157" s="43">
        <v>104</v>
      </c>
      <c r="N157" s="43">
        <v>42</v>
      </c>
      <c r="O157" s="43">
        <v>5597</v>
      </c>
      <c r="P157" s="43">
        <v>5639</v>
      </c>
      <c r="Q157" s="43">
        <v>85</v>
      </c>
      <c r="R157" s="43">
        <v>34</v>
      </c>
      <c r="S157" s="43">
        <v>5608</v>
      </c>
      <c r="T157" s="43">
        <v>5642</v>
      </c>
      <c r="U157" s="43">
        <v>95</v>
      </c>
      <c r="V157" s="43">
        <v>38</v>
      </c>
      <c r="W157" s="43">
        <v>5506</v>
      </c>
      <c r="X157" s="43">
        <v>5544</v>
      </c>
      <c r="Y157" s="43">
        <v>99</v>
      </c>
      <c r="Z157" s="43">
        <v>40</v>
      </c>
      <c r="AA157" s="43">
        <v>5532</v>
      </c>
      <c r="AB157" s="43">
        <v>5572</v>
      </c>
      <c r="AC157" s="43">
        <v>12721242</v>
      </c>
      <c r="AD157" s="43">
        <v>0</v>
      </c>
      <c r="AE157" s="43">
        <v>0</v>
      </c>
      <c r="AF157" s="43">
        <v>23808160</v>
      </c>
      <c r="AG157" s="43">
        <v>23808160</v>
      </c>
      <c r="AH157" s="43">
        <v>0</v>
      </c>
      <c r="AI157" s="43">
        <v>0</v>
      </c>
      <c r="AJ157" s="43">
        <v>0</v>
      </c>
      <c r="AK157" s="43">
        <v>0</v>
      </c>
      <c r="AL157" s="43">
        <v>0</v>
      </c>
      <c r="AM157" s="43">
        <v>0</v>
      </c>
      <c r="AN157" s="43">
        <v>6293600</v>
      </c>
      <c r="AO157" s="43">
        <v>3647401031</v>
      </c>
      <c r="AP157" s="43">
        <v>3653694631</v>
      </c>
      <c r="AQ157" s="43" t="s">
        <v>716</v>
      </c>
      <c r="AR157" s="43">
        <v>28840159</v>
      </c>
      <c r="AS157" s="43">
        <v>0</v>
      </c>
      <c r="AT157" s="43">
        <v>3520038</v>
      </c>
      <c r="AU157" s="43">
        <v>0</v>
      </c>
      <c r="AV157" s="43">
        <v>0</v>
      </c>
      <c r="AW157" s="43">
        <v>0</v>
      </c>
      <c r="AX157" s="43">
        <v>0</v>
      </c>
      <c r="AY157" s="43">
        <v>0</v>
      </c>
      <c r="AZ157" s="43">
        <v>206276</v>
      </c>
      <c r="BA157" s="43">
        <v>0</v>
      </c>
      <c r="BB157" s="43">
        <v>0</v>
      </c>
      <c r="BC157" s="43">
        <v>1031.01</v>
      </c>
      <c r="BD157" s="43">
        <v>0</v>
      </c>
      <c r="BE157" s="43">
        <v>0</v>
      </c>
      <c r="BF157" s="43">
        <v>0</v>
      </c>
      <c r="BG157" s="43">
        <v>0</v>
      </c>
      <c r="BH157" s="43">
        <v>0</v>
      </c>
      <c r="BI157" s="43">
        <v>0</v>
      </c>
      <c r="BJ157" s="43">
        <v>0</v>
      </c>
      <c r="BK157" s="43">
        <v>0</v>
      </c>
      <c r="BL157" s="43">
        <v>0</v>
      </c>
      <c r="BM157" s="43">
        <v>0</v>
      </c>
      <c r="BN157" s="43" t="s">
        <v>711</v>
      </c>
      <c r="BO157" s="43">
        <v>1</v>
      </c>
      <c r="BP157" s="43">
        <v>0</v>
      </c>
      <c r="BQ157" s="43">
        <v>0</v>
      </c>
      <c r="BR157" s="43">
        <v>0</v>
      </c>
    </row>
    <row r="158" spans="1:70" s="50" customFormat="1" x14ac:dyDescent="0.15">
      <c r="A158" s="43">
        <v>2618</v>
      </c>
      <c r="B158" s="43" t="s">
        <v>238</v>
      </c>
      <c r="C158" s="43">
        <v>6011888</v>
      </c>
      <c r="D158" s="43">
        <v>2992119</v>
      </c>
      <c r="E158" s="43">
        <v>302</v>
      </c>
      <c r="F158" s="43">
        <v>0</v>
      </c>
      <c r="G158" s="43">
        <v>3089890</v>
      </c>
      <c r="H158" s="43">
        <v>0</v>
      </c>
      <c r="I158" s="43">
        <v>0</v>
      </c>
      <c r="J158" s="43">
        <v>0</v>
      </c>
      <c r="K158" s="43">
        <v>0</v>
      </c>
      <c r="L158" s="43">
        <v>70423</v>
      </c>
      <c r="M158" s="43">
        <v>10</v>
      </c>
      <c r="N158" s="43">
        <v>4</v>
      </c>
      <c r="O158" s="43">
        <v>603</v>
      </c>
      <c r="P158" s="43">
        <v>607</v>
      </c>
      <c r="Q158" s="43">
        <v>9</v>
      </c>
      <c r="R158" s="43">
        <v>4</v>
      </c>
      <c r="S158" s="43">
        <v>630</v>
      </c>
      <c r="T158" s="43">
        <v>634</v>
      </c>
      <c r="U158" s="43">
        <v>10</v>
      </c>
      <c r="V158" s="43">
        <v>4</v>
      </c>
      <c r="W158" s="43">
        <v>604</v>
      </c>
      <c r="X158" s="43">
        <v>608</v>
      </c>
      <c r="Y158" s="43">
        <v>11</v>
      </c>
      <c r="Z158" s="43">
        <v>4</v>
      </c>
      <c r="AA158" s="43">
        <v>587</v>
      </c>
      <c r="AB158" s="43">
        <v>591</v>
      </c>
      <c r="AC158" s="43">
        <v>0</v>
      </c>
      <c r="AD158" s="43">
        <v>0</v>
      </c>
      <c r="AE158" s="43">
        <v>0</v>
      </c>
      <c r="AF158" s="43">
        <v>2792610</v>
      </c>
      <c r="AG158" s="43">
        <v>2792610</v>
      </c>
      <c r="AH158" s="43">
        <v>0</v>
      </c>
      <c r="AI158" s="43">
        <v>0</v>
      </c>
      <c r="AJ158" s="43">
        <v>0</v>
      </c>
      <c r="AK158" s="43">
        <v>0</v>
      </c>
      <c r="AL158" s="43">
        <v>0</v>
      </c>
      <c r="AM158" s="43">
        <v>0</v>
      </c>
      <c r="AN158" s="43">
        <v>208400</v>
      </c>
      <c r="AO158" s="43">
        <v>371752900</v>
      </c>
      <c r="AP158" s="43">
        <v>371961300</v>
      </c>
      <c r="AQ158" s="43" t="s">
        <v>716</v>
      </c>
      <c r="AR158" s="43">
        <v>3266237</v>
      </c>
      <c r="AS158" s="43">
        <v>0</v>
      </c>
      <c r="AT158" s="43">
        <v>0</v>
      </c>
      <c r="AU158" s="43">
        <v>0</v>
      </c>
      <c r="AV158" s="43">
        <v>0</v>
      </c>
      <c r="AW158" s="43">
        <v>15000</v>
      </c>
      <c r="AX158" s="43">
        <v>0</v>
      </c>
      <c r="AY158" s="43">
        <v>0</v>
      </c>
      <c r="AZ158" s="43">
        <v>48797</v>
      </c>
      <c r="BA158" s="43">
        <v>0</v>
      </c>
      <c r="BB158" s="43">
        <v>0</v>
      </c>
      <c r="BC158" s="43">
        <v>0</v>
      </c>
      <c r="BD158" s="43">
        <v>0</v>
      </c>
      <c r="BE158" s="43">
        <v>0</v>
      </c>
      <c r="BF158" s="43">
        <v>0</v>
      </c>
      <c r="BG158" s="43">
        <v>0</v>
      </c>
      <c r="BH158" s="43">
        <v>0</v>
      </c>
      <c r="BI158" s="43">
        <v>0</v>
      </c>
      <c r="BJ158" s="43">
        <v>0</v>
      </c>
      <c r="BK158" s="43">
        <v>0</v>
      </c>
      <c r="BL158" s="43">
        <v>0</v>
      </c>
      <c r="BM158" s="43">
        <v>0</v>
      </c>
      <c r="BN158" s="43" t="s">
        <v>711</v>
      </c>
      <c r="BO158" s="43">
        <v>1</v>
      </c>
      <c r="BP158" s="43">
        <v>0</v>
      </c>
      <c r="BQ158" s="43">
        <v>0</v>
      </c>
      <c r="BR158" s="43">
        <v>0</v>
      </c>
    </row>
    <row r="159" spans="1:70" s="50" customFormat="1" x14ac:dyDescent="0.15">
      <c r="A159" s="43">
        <v>2625</v>
      </c>
      <c r="B159" s="43" t="s">
        <v>239</v>
      </c>
      <c r="C159" s="43">
        <v>4537011</v>
      </c>
      <c r="D159" s="43">
        <v>1720914</v>
      </c>
      <c r="E159" s="43">
        <v>3069</v>
      </c>
      <c r="F159" s="43">
        <v>0</v>
      </c>
      <c r="G159" s="43">
        <v>2929852</v>
      </c>
      <c r="H159" s="43">
        <v>23321</v>
      </c>
      <c r="I159" s="43">
        <v>0</v>
      </c>
      <c r="J159" s="43">
        <v>0</v>
      </c>
      <c r="K159" s="43">
        <v>0</v>
      </c>
      <c r="L159" s="43">
        <v>140145</v>
      </c>
      <c r="M159" s="43">
        <v>16</v>
      </c>
      <c r="N159" s="43">
        <v>6</v>
      </c>
      <c r="O159" s="43">
        <v>420</v>
      </c>
      <c r="P159" s="43">
        <v>426</v>
      </c>
      <c r="Q159" s="43">
        <v>16</v>
      </c>
      <c r="R159" s="43">
        <v>6</v>
      </c>
      <c r="S159" s="43">
        <v>431</v>
      </c>
      <c r="T159" s="43">
        <v>437</v>
      </c>
      <c r="U159" s="43">
        <v>15</v>
      </c>
      <c r="V159" s="43">
        <v>6</v>
      </c>
      <c r="W159" s="43">
        <v>438</v>
      </c>
      <c r="X159" s="43">
        <v>444</v>
      </c>
      <c r="Y159" s="43">
        <v>17</v>
      </c>
      <c r="Z159" s="43">
        <v>7</v>
      </c>
      <c r="AA159" s="43">
        <v>420</v>
      </c>
      <c r="AB159" s="43">
        <v>427</v>
      </c>
      <c r="AC159" s="43">
        <v>0</v>
      </c>
      <c r="AD159" s="43">
        <v>0</v>
      </c>
      <c r="AE159" s="43">
        <v>150000</v>
      </c>
      <c r="AF159" s="43">
        <v>1673855</v>
      </c>
      <c r="AG159" s="43">
        <v>1673855</v>
      </c>
      <c r="AH159" s="43">
        <v>0</v>
      </c>
      <c r="AI159" s="43">
        <v>0</v>
      </c>
      <c r="AJ159" s="43">
        <v>0</v>
      </c>
      <c r="AK159" s="43">
        <v>0</v>
      </c>
      <c r="AL159" s="43">
        <v>0</v>
      </c>
      <c r="AM159" s="43">
        <v>0</v>
      </c>
      <c r="AN159" s="43">
        <v>387200</v>
      </c>
      <c r="AO159" s="43">
        <v>303886045</v>
      </c>
      <c r="AP159" s="43">
        <v>304273245</v>
      </c>
      <c r="AQ159" s="43" t="s">
        <v>716</v>
      </c>
      <c r="AR159" s="43">
        <v>2985951</v>
      </c>
      <c r="AS159" s="43">
        <v>23321</v>
      </c>
      <c r="AT159" s="43">
        <v>0</v>
      </c>
      <c r="AU159" s="43">
        <v>0</v>
      </c>
      <c r="AV159" s="43">
        <v>0</v>
      </c>
      <c r="AW159" s="43">
        <v>39663</v>
      </c>
      <c r="AX159" s="43">
        <v>0</v>
      </c>
      <c r="AY159" s="43">
        <v>0</v>
      </c>
      <c r="AZ159" s="43">
        <v>0</v>
      </c>
      <c r="BA159" s="43">
        <v>0</v>
      </c>
      <c r="BB159" s="43">
        <v>0</v>
      </c>
      <c r="BC159" s="43">
        <v>0</v>
      </c>
      <c r="BD159" s="43">
        <v>0</v>
      </c>
      <c r="BE159" s="43">
        <v>0</v>
      </c>
      <c r="BF159" s="43">
        <v>0</v>
      </c>
      <c r="BG159" s="43">
        <v>0</v>
      </c>
      <c r="BH159" s="43">
        <v>0</v>
      </c>
      <c r="BI159" s="43">
        <v>0</v>
      </c>
      <c r="BJ159" s="43">
        <v>0</v>
      </c>
      <c r="BK159" s="43">
        <v>0</v>
      </c>
      <c r="BL159" s="43">
        <v>0</v>
      </c>
      <c r="BM159" s="43">
        <v>0</v>
      </c>
      <c r="BN159" s="43" t="s">
        <v>711</v>
      </c>
      <c r="BO159" s="43">
        <v>1</v>
      </c>
      <c r="BP159" s="43">
        <v>0</v>
      </c>
      <c r="BQ159" s="43">
        <v>0</v>
      </c>
      <c r="BR159" s="43">
        <v>0</v>
      </c>
    </row>
    <row r="160" spans="1:70" s="50" customFormat="1" x14ac:dyDescent="0.15">
      <c r="A160" s="43">
        <v>2632</v>
      </c>
      <c r="B160" s="43" t="s">
        <v>240</v>
      </c>
      <c r="C160" s="43">
        <v>3683735</v>
      </c>
      <c r="D160" s="43">
        <v>2490473</v>
      </c>
      <c r="E160" s="43">
        <v>1900</v>
      </c>
      <c r="F160" s="43">
        <v>21598</v>
      </c>
      <c r="G160" s="43">
        <v>1352578</v>
      </c>
      <c r="H160" s="43">
        <v>60545</v>
      </c>
      <c r="I160" s="43">
        <v>0</v>
      </c>
      <c r="J160" s="43">
        <v>0</v>
      </c>
      <c r="K160" s="43">
        <v>0</v>
      </c>
      <c r="L160" s="43">
        <v>243359</v>
      </c>
      <c r="M160" s="43">
        <v>10</v>
      </c>
      <c r="N160" s="43">
        <v>4</v>
      </c>
      <c r="O160" s="43">
        <v>366</v>
      </c>
      <c r="P160" s="43">
        <v>370</v>
      </c>
      <c r="Q160" s="43">
        <v>7</v>
      </c>
      <c r="R160" s="43">
        <v>3</v>
      </c>
      <c r="S160" s="43">
        <v>358</v>
      </c>
      <c r="T160" s="43">
        <v>361</v>
      </c>
      <c r="U160" s="43">
        <v>5</v>
      </c>
      <c r="V160" s="43">
        <v>2</v>
      </c>
      <c r="W160" s="43">
        <v>376</v>
      </c>
      <c r="X160" s="43">
        <v>378</v>
      </c>
      <c r="Y160" s="43">
        <v>5</v>
      </c>
      <c r="Z160" s="43">
        <v>2</v>
      </c>
      <c r="AA160" s="43">
        <v>394</v>
      </c>
      <c r="AB160" s="43">
        <v>396</v>
      </c>
      <c r="AC160" s="43">
        <v>0</v>
      </c>
      <c r="AD160" s="43">
        <v>0</v>
      </c>
      <c r="AE160" s="43">
        <v>250000</v>
      </c>
      <c r="AF160" s="43">
        <v>2633314</v>
      </c>
      <c r="AG160" s="43">
        <v>2608303</v>
      </c>
      <c r="AH160" s="43">
        <v>25011</v>
      </c>
      <c r="AI160" s="43">
        <v>0</v>
      </c>
      <c r="AJ160" s="43">
        <v>0</v>
      </c>
      <c r="AK160" s="43">
        <v>0</v>
      </c>
      <c r="AL160" s="43">
        <v>0</v>
      </c>
      <c r="AM160" s="43">
        <v>0</v>
      </c>
      <c r="AN160" s="43">
        <v>305300</v>
      </c>
      <c r="AO160" s="43">
        <v>182818870</v>
      </c>
      <c r="AP160" s="43">
        <v>183124170</v>
      </c>
      <c r="AQ160" s="43" t="s">
        <v>716</v>
      </c>
      <c r="AR160" s="43">
        <v>1355897</v>
      </c>
      <c r="AS160" s="43">
        <v>60545</v>
      </c>
      <c r="AT160" s="43">
        <v>650000</v>
      </c>
      <c r="AU160" s="43">
        <v>0</v>
      </c>
      <c r="AV160" s="43">
        <v>0</v>
      </c>
      <c r="AW160" s="43">
        <v>0</v>
      </c>
      <c r="AX160" s="43">
        <v>0</v>
      </c>
      <c r="AY160" s="43">
        <v>0</v>
      </c>
      <c r="AZ160" s="43">
        <v>0</v>
      </c>
      <c r="BA160" s="43">
        <v>0</v>
      </c>
      <c r="BB160" s="43">
        <v>0</v>
      </c>
      <c r="BC160" s="43">
        <v>0</v>
      </c>
      <c r="BD160" s="43">
        <v>0</v>
      </c>
      <c r="BE160" s="43">
        <v>0</v>
      </c>
      <c r="BF160" s="43">
        <v>19912</v>
      </c>
      <c r="BG160" s="43">
        <v>0</v>
      </c>
      <c r="BH160" s="43">
        <v>0</v>
      </c>
      <c r="BI160" s="43">
        <v>0</v>
      </c>
      <c r="BJ160" s="43">
        <v>0</v>
      </c>
      <c r="BK160" s="43">
        <v>0</v>
      </c>
      <c r="BL160" s="43">
        <v>0</v>
      </c>
      <c r="BM160" s="43">
        <v>0</v>
      </c>
      <c r="BN160" s="43" t="s">
        <v>711</v>
      </c>
      <c r="BO160" s="43">
        <v>1</v>
      </c>
      <c r="BP160" s="43">
        <v>0</v>
      </c>
      <c r="BQ160" s="43">
        <v>0</v>
      </c>
      <c r="BR160" s="43">
        <v>0</v>
      </c>
    </row>
    <row r="161" spans="1:70" s="50" customFormat="1" x14ac:dyDescent="0.15">
      <c r="A161" s="43">
        <v>2639</v>
      </c>
      <c r="B161" s="43" t="s">
        <v>241</v>
      </c>
      <c r="C161" s="43">
        <v>6492466</v>
      </c>
      <c r="D161" s="43">
        <v>3291403</v>
      </c>
      <c r="E161" s="43">
        <v>1363</v>
      </c>
      <c r="F161" s="43">
        <v>0</v>
      </c>
      <c r="G161" s="43">
        <v>3440626</v>
      </c>
      <c r="H161" s="43">
        <v>0</v>
      </c>
      <c r="I161" s="43">
        <v>0</v>
      </c>
      <c r="J161" s="43">
        <v>0</v>
      </c>
      <c r="K161" s="43">
        <v>0</v>
      </c>
      <c r="L161" s="43">
        <v>240926</v>
      </c>
      <c r="M161" s="43">
        <v>6</v>
      </c>
      <c r="N161" s="43">
        <v>2</v>
      </c>
      <c r="O161" s="43">
        <v>714</v>
      </c>
      <c r="P161" s="43">
        <v>716</v>
      </c>
      <c r="Q161" s="43">
        <v>7</v>
      </c>
      <c r="R161" s="43">
        <v>3</v>
      </c>
      <c r="S161" s="43">
        <v>697</v>
      </c>
      <c r="T161" s="43">
        <v>700</v>
      </c>
      <c r="U161" s="43">
        <v>7</v>
      </c>
      <c r="V161" s="43">
        <v>3</v>
      </c>
      <c r="W161" s="43">
        <v>693</v>
      </c>
      <c r="X161" s="43">
        <v>696</v>
      </c>
      <c r="Y161" s="43">
        <v>8</v>
      </c>
      <c r="Z161" s="43">
        <v>3</v>
      </c>
      <c r="AA161" s="43">
        <v>670</v>
      </c>
      <c r="AB161" s="43">
        <v>673</v>
      </c>
      <c r="AC161" s="43">
        <v>0</v>
      </c>
      <c r="AD161" s="43">
        <v>0</v>
      </c>
      <c r="AE161" s="43">
        <v>0</v>
      </c>
      <c r="AF161" s="43">
        <v>3194053</v>
      </c>
      <c r="AG161" s="43">
        <v>3194053</v>
      </c>
      <c r="AH161" s="43">
        <v>0</v>
      </c>
      <c r="AI161" s="43">
        <v>0</v>
      </c>
      <c r="AJ161" s="43">
        <v>1932</v>
      </c>
      <c r="AK161" s="43">
        <v>0</v>
      </c>
      <c r="AL161" s="43">
        <v>0</v>
      </c>
      <c r="AM161" s="43">
        <v>0</v>
      </c>
      <c r="AN161" s="43">
        <v>124700</v>
      </c>
      <c r="AO161" s="43">
        <v>395101811</v>
      </c>
      <c r="AP161" s="43">
        <v>395226511</v>
      </c>
      <c r="AQ161" s="43" t="s">
        <v>716</v>
      </c>
      <c r="AR161" s="43">
        <v>3446612</v>
      </c>
      <c r="AS161" s="43">
        <v>0</v>
      </c>
      <c r="AT161" s="43">
        <v>585000</v>
      </c>
      <c r="AU161" s="43">
        <v>0</v>
      </c>
      <c r="AV161" s="43">
        <v>0</v>
      </c>
      <c r="AW161" s="43">
        <v>52000</v>
      </c>
      <c r="AX161" s="43">
        <v>0</v>
      </c>
      <c r="AY161" s="43">
        <v>0</v>
      </c>
      <c r="AZ161" s="43">
        <v>129113</v>
      </c>
      <c r="BA161" s="43">
        <v>0</v>
      </c>
      <c r="BB161" s="43">
        <v>0</v>
      </c>
      <c r="BC161" s="43">
        <v>0</v>
      </c>
      <c r="BD161" s="43">
        <v>0</v>
      </c>
      <c r="BE161" s="43">
        <v>0</v>
      </c>
      <c r="BF161" s="43">
        <v>0</v>
      </c>
      <c r="BG161" s="43">
        <v>0</v>
      </c>
      <c r="BH161" s="43">
        <v>0</v>
      </c>
      <c r="BI161" s="43">
        <v>0</v>
      </c>
      <c r="BJ161" s="43">
        <v>0</v>
      </c>
      <c r="BK161" s="43">
        <v>0</v>
      </c>
      <c r="BL161" s="43">
        <v>0</v>
      </c>
      <c r="BM161" s="43">
        <v>0</v>
      </c>
      <c r="BN161" s="43" t="s">
        <v>711</v>
      </c>
      <c r="BO161" s="43">
        <v>1</v>
      </c>
      <c r="BP161" s="43">
        <v>0</v>
      </c>
      <c r="BQ161" s="43">
        <v>0</v>
      </c>
      <c r="BR161" s="43">
        <v>0</v>
      </c>
    </row>
    <row r="162" spans="1:70" s="50" customFormat="1" x14ac:dyDescent="0.15">
      <c r="A162" s="43">
        <v>2646</v>
      </c>
      <c r="B162" s="43" t="s">
        <v>242</v>
      </c>
      <c r="C162" s="43">
        <v>7111141</v>
      </c>
      <c r="D162" s="43">
        <v>5559432</v>
      </c>
      <c r="E162" s="43">
        <v>4844</v>
      </c>
      <c r="F162" s="43">
        <v>0</v>
      </c>
      <c r="G162" s="43">
        <v>2375811</v>
      </c>
      <c r="H162" s="43">
        <v>173198</v>
      </c>
      <c r="I162" s="43">
        <v>0</v>
      </c>
      <c r="J162" s="43">
        <v>0</v>
      </c>
      <c r="K162" s="43">
        <v>0</v>
      </c>
      <c r="L162" s="43">
        <v>1002144</v>
      </c>
      <c r="M162" s="43">
        <v>5</v>
      </c>
      <c r="N162" s="43">
        <v>2</v>
      </c>
      <c r="O162" s="43">
        <v>735</v>
      </c>
      <c r="P162" s="43">
        <v>737</v>
      </c>
      <c r="Q162" s="43">
        <v>8</v>
      </c>
      <c r="R162" s="43">
        <v>3</v>
      </c>
      <c r="S162" s="43">
        <v>744</v>
      </c>
      <c r="T162" s="43">
        <v>747</v>
      </c>
      <c r="U162" s="43">
        <v>2</v>
      </c>
      <c r="V162" s="43">
        <v>1</v>
      </c>
      <c r="W162" s="43">
        <v>754</v>
      </c>
      <c r="X162" s="43">
        <v>755</v>
      </c>
      <c r="Y162" s="43">
        <v>3</v>
      </c>
      <c r="Z162" s="43">
        <v>1</v>
      </c>
      <c r="AA162" s="43">
        <v>743</v>
      </c>
      <c r="AB162" s="43">
        <v>744</v>
      </c>
      <c r="AC162" s="43">
        <v>0</v>
      </c>
      <c r="AD162" s="43">
        <v>0</v>
      </c>
      <c r="AE162" s="43">
        <v>950000</v>
      </c>
      <c r="AF162" s="43">
        <v>5790340</v>
      </c>
      <c r="AG162" s="43">
        <v>5790340</v>
      </c>
      <c r="AH162" s="43">
        <v>0</v>
      </c>
      <c r="AI162" s="43">
        <v>0</v>
      </c>
      <c r="AJ162" s="43">
        <v>0</v>
      </c>
      <c r="AK162" s="43">
        <v>0</v>
      </c>
      <c r="AL162" s="43">
        <v>0</v>
      </c>
      <c r="AM162" s="43">
        <v>0</v>
      </c>
      <c r="AN162" s="43">
        <v>427200</v>
      </c>
      <c r="AO162" s="43">
        <v>232669152</v>
      </c>
      <c r="AP162" s="43">
        <v>233096352</v>
      </c>
      <c r="AQ162" s="43" t="s">
        <v>716</v>
      </c>
      <c r="AR162" s="43">
        <v>2149635</v>
      </c>
      <c r="AS162" s="43">
        <v>169364</v>
      </c>
      <c r="AT162" s="43">
        <v>0</v>
      </c>
      <c r="AU162" s="43">
        <v>0</v>
      </c>
      <c r="AV162" s="43">
        <v>0</v>
      </c>
      <c r="AW162" s="43">
        <v>15000</v>
      </c>
      <c r="AX162" s="43">
        <v>0</v>
      </c>
      <c r="AY162" s="43">
        <v>0</v>
      </c>
      <c r="AZ162" s="43">
        <v>0</v>
      </c>
      <c r="BA162" s="43">
        <v>23886</v>
      </c>
      <c r="BB162" s="43">
        <v>0</v>
      </c>
      <c r="BC162" s="43">
        <v>0</v>
      </c>
      <c r="BD162" s="43">
        <v>0</v>
      </c>
      <c r="BE162" s="43">
        <v>0</v>
      </c>
      <c r="BF162" s="43">
        <v>0</v>
      </c>
      <c r="BG162" s="43">
        <v>0</v>
      </c>
      <c r="BH162" s="43">
        <v>0</v>
      </c>
      <c r="BI162" s="43">
        <v>0</v>
      </c>
      <c r="BJ162" s="43">
        <v>0</v>
      </c>
      <c r="BK162" s="43">
        <v>0</v>
      </c>
      <c r="BL162" s="43">
        <v>0</v>
      </c>
      <c r="BM162" s="43">
        <v>0</v>
      </c>
      <c r="BN162" s="43" t="s">
        <v>711</v>
      </c>
      <c r="BO162" s="43">
        <v>1</v>
      </c>
      <c r="BP162" s="43">
        <v>0</v>
      </c>
      <c r="BQ162" s="43">
        <v>0</v>
      </c>
      <c r="BR162" s="43">
        <v>0</v>
      </c>
    </row>
    <row r="163" spans="1:70" s="50" customFormat="1" x14ac:dyDescent="0.15">
      <c r="A163" s="43">
        <v>2660</v>
      </c>
      <c r="B163" s="43" t="s">
        <v>243</v>
      </c>
      <c r="C163" s="43">
        <v>3566488</v>
      </c>
      <c r="D163" s="43">
        <v>2596490</v>
      </c>
      <c r="E163" s="43">
        <v>40</v>
      </c>
      <c r="F163" s="43">
        <v>0</v>
      </c>
      <c r="G163" s="43">
        <v>1031708</v>
      </c>
      <c r="H163" s="43">
        <v>0</v>
      </c>
      <c r="I163" s="43">
        <v>0</v>
      </c>
      <c r="J163" s="43">
        <v>0</v>
      </c>
      <c r="K163" s="43">
        <v>0</v>
      </c>
      <c r="L163" s="43">
        <v>61750</v>
      </c>
      <c r="M163" s="43">
        <v>2</v>
      </c>
      <c r="N163" s="43">
        <v>1</v>
      </c>
      <c r="O163" s="43">
        <v>337</v>
      </c>
      <c r="P163" s="43">
        <v>338</v>
      </c>
      <c r="Q163" s="43">
        <v>2</v>
      </c>
      <c r="R163" s="43">
        <v>1</v>
      </c>
      <c r="S163" s="43">
        <v>335</v>
      </c>
      <c r="T163" s="43">
        <v>336</v>
      </c>
      <c r="U163" s="43">
        <v>2</v>
      </c>
      <c r="V163" s="43">
        <v>1</v>
      </c>
      <c r="W163" s="43">
        <v>313</v>
      </c>
      <c r="X163" s="43">
        <v>314</v>
      </c>
      <c r="Y163" s="43">
        <v>2</v>
      </c>
      <c r="Z163" s="43">
        <v>1</v>
      </c>
      <c r="AA163" s="43">
        <v>330</v>
      </c>
      <c r="AB163" s="43">
        <v>331</v>
      </c>
      <c r="AC163" s="43">
        <v>0</v>
      </c>
      <c r="AD163" s="43">
        <v>0</v>
      </c>
      <c r="AE163" s="43">
        <v>0</v>
      </c>
      <c r="AF163" s="43">
        <v>2464023</v>
      </c>
      <c r="AG163" s="43">
        <v>2464023</v>
      </c>
      <c r="AH163" s="43">
        <v>0</v>
      </c>
      <c r="AI163" s="43">
        <v>0</v>
      </c>
      <c r="AJ163" s="43">
        <v>0</v>
      </c>
      <c r="AK163" s="43">
        <v>0</v>
      </c>
      <c r="AL163" s="43">
        <v>0</v>
      </c>
      <c r="AM163" s="43">
        <v>0</v>
      </c>
      <c r="AN163" s="43">
        <v>3000</v>
      </c>
      <c r="AO163" s="43">
        <v>113199028</v>
      </c>
      <c r="AP163" s="43">
        <v>113202028</v>
      </c>
      <c r="AQ163" s="43" t="s">
        <v>716</v>
      </c>
      <c r="AR163" s="43">
        <v>1124109</v>
      </c>
      <c r="AS163" s="43">
        <v>0</v>
      </c>
      <c r="AT163" s="43">
        <v>258738</v>
      </c>
      <c r="AU163" s="43">
        <v>0</v>
      </c>
      <c r="AV163" s="43">
        <v>0</v>
      </c>
      <c r="AW163" s="43">
        <v>0</v>
      </c>
      <c r="AX163" s="43">
        <v>0</v>
      </c>
      <c r="AY163" s="43">
        <v>0</v>
      </c>
      <c r="AZ163" s="43">
        <v>21680</v>
      </c>
      <c r="BA163" s="43">
        <v>0</v>
      </c>
      <c r="BB163" s="43">
        <v>0</v>
      </c>
      <c r="BC163" s="43">
        <v>0</v>
      </c>
      <c r="BD163" s="43">
        <v>0</v>
      </c>
      <c r="BE163" s="43">
        <v>0</v>
      </c>
      <c r="BF163" s="43">
        <v>0</v>
      </c>
      <c r="BG163" s="43">
        <v>0</v>
      </c>
      <c r="BH163" s="43">
        <v>0</v>
      </c>
      <c r="BI163" s="43">
        <v>0</v>
      </c>
      <c r="BJ163" s="43">
        <v>0</v>
      </c>
      <c r="BK163" s="43">
        <v>0</v>
      </c>
      <c r="BL163" s="43">
        <v>0</v>
      </c>
      <c r="BM163" s="43">
        <v>0</v>
      </c>
      <c r="BN163" s="43" t="s">
        <v>711</v>
      </c>
      <c r="BO163" s="43">
        <v>1</v>
      </c>
      <c r="BP163" s="43">
        <v>0</v>
      </c>
      <c r="BQ163" s="43">
        <v>0</v>
      </c>
      <c r="BR163" s="43">
        <v>0</v>
      </c>
    </row>
    <row r="164" spans="1:70" s="50" customFormat="1" x14ac:dyDescent="0.15">
      <c r="A164" s="43">
        <v>2695</v>
      </c>
      <c r="B164" s="43" t="s">
        <v>244</v>
      </c>
      <c r="C164" s="43">
        <v>95261803</v>
      </c>
      <c r="D164" s="43">
        <v>67880340</v>
      </c>
      <c r="E164" s="43">
        <v>150705</v>
      </c>
      <c r="F164" s="43">
        <v>591031</v>
      </c>
      <c r="G164" s="43">
        <v>25410494</v>
      </c>
      <c r="H164" s="43">
        <v>1267645</v>
      </c>
      <c r="I164" s="43">
        <v>0</v>
      </c>
      <c r="J164" s="43">
        <v>0</v>
      </c>
      <c r="K164" s="43">
        <v>0</v>
      </c>
      <c r="L164" s="43">
        <v>38412</v>
      </c>
      <c r="M164" s="43">
        <v>208</v>
      </c>
      <c r="N164" s="43">
        <v>83</v>
      </c>
      <c r="O164" s="43">
        <v>9921</v>
      </c>
      <c r="P164" s="43">
        <v>10004</v>
      </c>
      <c r="Q164" s="43">
        <v>202</v>
      </c>
      <c r="R164" s="43">
        <v>81</v>
      </c>
      <c r="S164" s="43">
        <v>10023</v>
      </c>
      <c r="T164" s="43">
        <v>10104</v>
      </c>
      <c r="U164" s="43">
        <v>236</v>
      </c>
      <c r="V164" s="43">
        <v>94</v>
      </c>
      <c r="W164" s="43">
        <v>9993</v>
      </c>
      <c r="X164" s="43">
        <v>10087</v>
      </c>
      <c r="Y164" s="43">
        <v>247</v>
      </c>
      <c r="Z164" s="43">
        <v>99</v>
      </c>
      <c r="AA164" s="43">
        <v>9898</v>
      </c>
      <c r="AB164" s="43">
        <v>9997</v>
      </c>
      <c r="AC164" s="43">
        <v>0</v>
      </c>
      <c r="AD164" s="43">
        <v>0</v>
      </c>
      <c r="AE164" s="43">
        <v>0</v>
      </c>
      <c r="AF164" s="43">
        <v>67426253</v>
      </c>
      <c r="AG164" s="43">
        <v>66751743</v>
      </c>
      <c r="AH164" s="43">
        <v>674510</v>
      </c>
      <c r="AI164" s="43">
        <v>0</v>
      </c>
      <c r="AJ164" s="43">
        <v>0</v>
      </c>
      <c r="AK164" s="43">
        <v>0</v>
      </c>
      <c r="AL164" s="43">
        <v>0</v>
      </c>
      <c r="AM164" s="43">
        <v>0</v>
      </c>
      <c r="AN164" s="43">
        <v>15178200</v>
      </c>
      <c r="AO164" s="43">
        <v>3743868180</v>
      </c>
      <c r="AP164" s="43">
        <v>3759046380</v>
      </c>
      <c r="AQ164" s="43" t="s">
        <v>716</v>
      </c>
      <c r="AR164" s="43">
        <v>26509914</v>
      </c>
      <c r="AS164" s="43">
        <v>1267673</v>
      </c>
      <c r="AT164" s="43">
        <v>8130150</v>
      </c>
      <c r="AU164" s="43">
        <v>0</v>
      </c>
      <c r="AV164" s="43">
        <v>0</v>
      </c>
      <c r="AW164" s="43">
        <v>0</v>
      </c>
      <c r="AX164" s="43">
        <v>250</v>
      </c>
      <c r="AY164" s="43">
        <v>0</v>
      </c>
      <c r="AZ164" s="43">
        <v>18929</v>
      </c>
      <c r="BA164" s="43">
        <v>0</v>
      </c>
      <c r="BB164" s="43">
        <v>0</v>
      </c>
      <c r="BC164" s="43">
        <v>2431.42</v>
      </c>
      <c r="BD164" s="43">
        <v>0</v>
      </c>
      <c r="BE164" s="43">
        <v>0</v>
      </c>
      <c r="BF164" s="43">
        <v>66253</v>
      </c>
      <c r="BG164" s="43">
        <v>0</v>
      </c>
      <c r="BH164" s="43">
        <v>0</v>
      </c>
      <c r="BI164" s="43">
        <v>0</v>
      </c>
      <c r="BJ164" s="43">
        <v>0</v>
      </c>
      <c r="BK164" s="43">
        <v>0</v>
      </c>
      <c r="BL164" s="43">
        <v>0</v>
      </c>
      <c r="BM164" s="43">
        <v>0</v>
      </c>
      <c r="BN164" s="43" t="s">
        <v>711</v>
      </c>
      <c r="BO164" s="43">
        <v>1</v>
      </c>
      <c r="BP164" s="43">
        <v>0</v>
      </c>
      <c r="BQ164" s="43">
        <v>0</v>
      </c>
      <c r="BR164" s="43">
        <v>0</v>
      </c>
    </row>
    <row r="165" spans="1:70" s="50" customFormat="1" x14ac:dyDescent="0.15">
      <c r="A165" s="43">
        <v>2702</v>
      </c>
      <c r="B165" s="43" t="s">
        <v>245</v>
      </c>
      <c r="C165" s="43">
        <v>19250504</v>
      </c>
      <c r="D165" s="43">
        <v>12001983</v>
      </c>
      <c r="E165" s="43">
        <v>16937</v>
      </c>
      <c r="F165" s="43">
        <v>0</v>
      </c>
      <c r="G165" s="43">
        <v>7048647</v>
      </c>
      <c r="H165" s="43">
        <v>396765</v>
      </c>
      <c r="I165" s="43">
        <v>0</v>
      </c>
      <c r="J165" s="43">
        <v>0</v>
      </c>
      <c r="K165" s="43">
        <v>0</v>
      </c>
      <c r="L165" s="43">
        <v>213828</v>
      </c>
      <c r="M165" s="43">
        <v>99</v>
      </c>
      <c r="N165" s="43">
        <v>40</v>
      </c>
      <c r="O165" s="43">
        <v>1944</v>
      </c>
      <c r="P165" s="43">
        <v>1984</v>
      </c>
      <c r="Q165" s="43">
        <v>99</v>
      </c>
      <c r="R165" s="43">
        <v>40</v>
      </c>
      <c r="S165" s="43">
        <v>1944</v>
      </c>
      <c r="T165" s="43">
        <v>1984</v>
      </c>
      <c r="U165" s="43">
        <v>98</v>
      </c>
      <c r="V165" s="43">
        <v>39</v>
      </c>
      <c r="W165" s="43">
        <v>1923</v>
      </c>
      <c r="X165" s="43">
        <v>1962</v>
      </c>
      <c r="Y165" s="43">
        <v>102</v>
      </c>
      <c r="Z165" s="43">
        <v>41</v>
      </c>
      <c r="AA165" s="43">
        <v>1988</v>
      </c>
      <c r="AB165" s="43">
        <v>2029</v>
      </c>
      <c r="AC165" s="43">
        <v>0</v>
      </c>
      <c r="AD165" s="43">
        <v>0</v>
      </c>
      <c r="AE165" s="43">
        <v>0</v>
      </c>
      <c r="AF165" s="43">
        <v>12185939</v>
      </c>
      <c r="AG165" s="43">
        <v>12185939</v>
      </c>
      <c r="AH165" s="43">
        <v>0</v>
      </c>
      <c r="AI165" s="43">
        <v>0</v>
      </c>
      <c r="AJ165" s="43">
        <v>4749</v>
      </c>
      <c r="AK165" s="43">
        <v>0</v>
      </c>
      <c r="AL165" s="43">
        <v>0</v>
      </c>
      <c r="AM165" s="43">
        <v>238347</v>
      </c>
      <c r="AN165" s="43">
        <v>1954300</v>
      </c>
      <c r="AO165" s="43">
        <v>919842484</v>
      </c>
      <c r="AP165" s="43">
        <v>921796784</v>
      </c>
      <c r="AQ165" s="43" t="s">
        <v>716</v>
      </c>
      <c r="AR165" s="43">
        <v>7018186</v>
      </c>
      <c r="AS165" s="43">
        <v>448967</v>
      </c>
      <c r="AT165" s="43">
        <v>2401612</v>
      </c>
      <c r="AU165" s="43">
        <v>0</v>
      </c>
      <c r="AV165" s="43">
        <v>0</v>
      </c>
      <c r="AW165" s="43">
        <v>4459</v>
      </c>
      <c r="AX165" s="43">
        <v>0</v>
      </c>
      <c r="AY165" s="43">
        <v>0</v>
      </c>
      <c r="AZ165" s="43">
        <v>0</v>
      </c>
      <c r="BA165" s="43">
        <v>0</v>
      </c>
      <c r="BB165" s="43">
        <v>0</v>
      </c>
      <c r="BC165" s="43">
        <v>34411.020000000004</v>
      </c>
      <c r="BD165" s="43">
        <v>0</v>
      </c>
      <c r="BE165" s="43">
        <v>0</v>
      </c>
      <c r="BF165" s="43">
        <v>0</v>
      </c>
      <c r="BG165" s="43">
        <v>0</v>
      </c>
      <c r="BH165" s="43">
        <v>0</v>
      </c>
      <c r="BI165" s="43">
        <v>0</v>
      </c>
      <c r="BJ165" s="43">
        <v>0</v>
      </c>
      <c r="BK165" s="43">
        <v>0</v>
      </c>
      <c r="BL165" s="43">
        <v>208640</v>
      </c>
      <c r="BM165" s="43">
        <v>0</v>
      </c>
      <c r="BN165" s="43" t="s">
        <v>702</v>
      </c>
      <c r="BO165" s="43">
        <v>2</v>
      </c>
      <c r="BP165" s="43">
        <v>255550</v>
      </c>
      <c r="BQ165" s="43">
        <v>0</v>
      </c>
      <c r="BR165" s="43">
        <v>17203</v>
      </c>
    </row>
    <row r="166" spans="1:70" s="50" customFormat="1" x14ac:dyDescent="0.15">
      <c r="A166" s="43">
        <v>2730</v>
      </c>
      <c r="B166" s="43" t="s">
        <v>246</v>
      </c>
      <c r="C166" s="43">
        <v>7331477</v>
      </c>
      <c r="D166" s="43">
        <v>3919480</v>
      </c>
      <c r="E166" s="43">
        <v>7922</v>
      </c>
      <c r="F166" s="43">
        <v>0</v>
      </c>
      <c r="G166" s="43">
        <v>3414767</v>
      </c>
      <c r="H166" s="43">
        <v>0</v>
      </c>
      <c r="I166" s="43">
        <v>0</v>
      </c>
      <c r="J166" s="43">
        <v>0</v>
      </c>
      <c r="K166" s="43">
        <v>0</v>
      </c>
      <c r="L166" s="43">
        <v>10692</v>
      </c>
      <c r="M166" s="43">
        <v>28</v>
      </c>
      <c r="N166" s="43">
        <v>11</v>
      </c>
      <c r="O166" s="43">
        <v>683</v>
      </c>
      <c r="P166" s="43">
        <v>694</v>
      </c>
      <c r="Q166" s="43">
        <v>31</v>
      </c>
      <c r="R166" s="43">
        <v>12</v>
      </c>
      <c r="S166" s="43">
        <v>686</v>
      </c>
      <c r="T166" s="43">
        <v>698</v>
      </c>
      <c r="U166" s="43">
        <v>25</v>
      </c>
      <c r="V166" s="43">
        <v>10</v>
      </c>
      <c r="W166" s="43">
        <v>703</v>
      </c>
      <c r="X166" s="43">
        <v>713</v>
      </c>
      <c r="Y166" s="43">
        <v>27</v>
      </c>
      <c r="Z166" s="43">
        <v>11</v>
      </c>
      <c r="AA166" s="43">
        <v>703</v>
      </c>
      <c r="AB166" s="43">
        <v>714</v>
      </c>
      <c r="AC166" s="43">
        <v>0</v>
      </c>
      <c r="AD166" s="43">
        <v>0</v>
      </c>
      <c r="AE166" s="43">
        <v>0</v>
      </c>
      <c r="AF166" s="43">
        <v>3973536</v>
      </c>
      <c r="AG166" s="43">
        <v>3973536</v>
      </c>
      <c r="AH166" s="43">
        <v>0</v>
      </c>
      <c r="AI166" s="43">
        <v>0</v>
      </c>
      <c r="AJ166" s="43">
        <v>0</v>
      </c>
      <c r="AK166" s="43">
        <v>0</v>
      </c>
      <c r="AL166" s="43">
        <v>0</v>
      </c>
      <c r="AM166" s="43">
        <v>0</v>
      </c>
      <c r="AN166" s="43">
        <v>478900</v>
      </c>
      <c r="AO166" s="43">
        <v>354301787</v>
      </c>
      <c r="AP166" s="43">
        <v>354780687</v>
      </c>
      <c r="AQ166" s="43" t="s">
        <v>716</v>
      </c>
      <c r="AR166" s="43">
        <v>3414572</v>
      </c>
      <c r="AS166" s="43">
        <v>0</v>
      </c>
      <c r="AT166" s="43">
        <v>1022030</v>
      </c>
      <c r="AU166" s="43">
        <v>0</v>
      </c>
      <c r="AV166" s="43">
        <v>0</v>
      </c>
      <c r="AW166" s="43">
        <v>25000</v>
      </c>
      <c r="AX166" s="43">
        <v>1298</v>
      </c>
      <c r="AY166" s="43">
        <v>0</v>
      </c>
      <c r="AZ166" s="43">
        <v>0</v>
      </c>
      <c r="BA166" s="43">
        <v>0</v>
      </c>
      <c r="BB166" s="43">
        <v>0</v>
      </c>
      <c r="BC166" s="43">
        <v>0</v>
      </c>
      <c r="BD166" s="43">
        <v>0</v>
      </c>
      <c r="BE166" s="43">
        <v>0</v>
      </c>
      <c r="BF166" s="43">
        <v>0</v>
      </c>
      <c r="BG166" s="43">
        <v>0</v>
      </c>
      <c r="BH166" s="43">
        <v>0</v>
      </c>
      <c r="BI166" s="43">
        <v>0</v>
      </c>
      <c r="BJ166" s="43">
        <v>0</v>
      </c>
      <c r="BK166" s="43">
        <v>0</v>
      </c>
      <c r="BL166" s="43">
        <v>0</v>
      </c>
      <c r="BM166" s="43">
        <v>0</v>
      </c>
      <c r="BN166" s="43" t="s">
        <v>711</v>
      </c>
      <c r="BO166" s="43">
        <v>1</v>
      </c>
      <c r="BP166" s="43">
        <v>0</v>
      </c>
      <c r="BQ166" s="43">
        <v>0</v>
      </c>
      <c r="BR166" s="43">
        <v>0</v>
      </c>
    </row>
    <row r="167" spans="1:70" s="50" customFormat="1" x14ac:dyDescent="0.15">
      <c r="A167" s="43">
        <v>2737</v>
      </c>
      <c r="B167" s="43" t="s">
        <v>247</v>
      </c>
      <c r="C167" s="43">
        <v>2487426</v>
      </c>
      <c r="D167" s="43">
        <v>1780175</v>
      </c>
      <c r="E167" s="43">
        <v>1946</v>
      </c>
      <c r="F167" s="43">
        <v>0</v>
      </c>
      <c r="G167" s="43">
        <v>806819</v>
      </c>
      <c r="H167" s="43">
        <v>33471</v>
      </c>
      <c r="I167" s="43">
        <v>0</v>
      </c>
      <c r="J167" s="43">
        <v>0</v>
      </c>
      <c r="K167" s="43">
        <v>0</v>
      </c>
      <c r="L167" s="43">
        <v>134985</v>
      </c>
      <c r="M167" s="43">
        <v>5</v>
      </c>
      <c r="N167" s="43">
        <v>2</v>
      </c>
      <c r="O167" s="43">
        <v>261</v>
      </c>
      <c r="P167" s="43">
        <v>263</v>
      </c>
      <c r="Q167" s="43">
        <v>5</v>
      </c>
      <c r="R167" s="43">
        <v>2</v>
      </c>
      <c r="S167" s="43">
        <v>255</v>
      </c>
      <c r="T167" s="43">
        <v>257</v>
      </c>
      <c r="U167" s="43">
        <v>6</v>
      </c>
      <c r="V167" s="43">
        <v>2</v>
      </c>
      <c r="W167" s="43">
        <v>248</v>
      </c>
      <c r="X167" s="43">
        <v>250</v>
      </c>
      <c r="Y167" s="43">
        <v>7</v>
      </c>
      <c r="Z167" s="43">
        <v>3</v>
      </c>
      <c r="AA167" s="43">
        <v>239</v>
      </c>
      <c r="AB167" s="43">
        <v>242</v>
      </c>
      <c r="AC167" s="43">
        <v>0</v>
      </c>
      <c r="AD167" s="43">
        <v>0</v>
      </c>
      <c r="AE167" s="43">
        <v>0</v>
      </c>
      <c r="AF167" s="43">
        <v>1739476</v>
      </c>
      <c r="AG167" s="43">
        <v>1739476</v>
      </c>
      <c r="AH167" s="43">
        <v>0</v>
      </c>
      <c r="AI167" s="43">
        <v>0</v>
      </c>
      <c r="AJ167" s="43">
        <v>0</v>
      </c>
      <c r="AK167" s="43">
        <v>0</v>
      </c>
      <c r="AL167" s="43">
        <v>0</v>
      </c>
      <c r="AM167" s="43">
        <v>0</v>
      </c>
      <c r="AN167" s="43">
        <v>137200</v>
      </c>
      <c r="AO167" s="43">
        <v>103944843</v>
      </c>
      <c r="AP167" s="43">
        <v>104082043</v>
      </c>
      <c r="AQ167" s="43" t="s">
        <v>716</v>
      </c>
      <c r="AR167" s="43">
        <v>757086</v>
      </c>
      <c r="AS167" s="43">
        <v>56945</v>
      </c>
      <c r="AT167" s="43">
        <v>435563</v>
      </c>
      <c r="AU167" s="43">
        <v>0</v>
      </c>
      <c r="AV167" s="43">
        <v>0</v>
      </c>
      <c r="AW167" s="43">
        <v>16000</v>
      </c>
      <c r="AX167" s="43">
        <v>0</v>
      </c>
      <c r="AY167" s="43">
        <v>0</v>
      </c>
      <c r="AZ167" s="43">
        <v>67751</v>
      </c>
      <c r="BA167" s="43">
        <v>0</v>
      </c>
      <c r="BB167" s="43">
        <v>0</v>
      </c>
      <c r="BC167" s="43">
        <v>0</v>
      </c>
      <c r="BD167" s="43">
        <v>0</v>
      </c>
      <c r="BE167" s="43">
        <v>0</v>
      </c>
      <c r="BF167" s="43">
        <v>0</v>
      </c>
      <c r="BG167" s="43">
        <v>0</v>
      </c>
      <c r="BH167" s="43">
        <v>0</v>
      </c>
      <c r="BI167" s="43">
        <v>0</v>
      </c>
      <c r="BJ167" s="43">
        <v>0</v>
      </c>
      <c r="BK167" s="43">
        <v>0</v>
      </c>
      <c r="BL167" s="43">
        <v>0</v>
      </c>
      <c r="BM167" s="43">
        <v>0</v>
      </c>
      <c r="BN167" s="43" t="s">
        <v>711</v>
      </c>
      <c r="BO167" s="43">
        <v>1</v>
      </c>
      <c r="BP167" s="43">
        <v>0</v>
      </c>
      <c r="BQ167" s="43">
        <v>0</v>
      </c>
      <c r="BR167" s="43">
        <v>0</v>
      </c>
    </row>
    <row r="168" spans="1:70" s="50" customFormat="1" x14ac:dyDescent="0.15">
      <c r="A168" s="43">
        <v>2758</v>
      </c>
      <c r="B168" s="43" t="s">
        <v>248</v>
      </c>
      <c r="C168" s="43">
        <v>40746906</v>
      </c>
      <c r="D168" s="43">
        <v>26160966</v>
      </c>
      <c r="E168" s="43">
        <v>33981</v>
      </c>
      <c r="F168" s="43">
        <v>0</v>
      </c>
      <c r="G168" s="43">
        <v>14068974</v>
      </c>
      <c r="H168" s="43">
        <v>482985</v>
      </c>
      <c r="I168" s="43">
        <v>0</v>
      </c>
      <c r="J168" s="43">
        <v>0</v>
      </c>
      <c r="K168" s="43">
        <v>0</v>
      </c>
      <c r="L168" s="43">
        <v>0</v>
      </c>
      <c r="M168" s="43">
        <v>81</v>
      </c>
      <c r="N168" s="43">
        <v>32</v>
      </c>
      <c r="O168" s="43">
        <v>4278</v>
      </c>
      <c r="P168" s="43">
        <v>4310</v>
      </c>
      <c r="Q168" s="43">
        <v>83</v>
      </c>
      <c r="R168" s="43">
        <v>33</v>
      </c>
      <c r="S168" s="43">
        <v>4353</v>
      </c>
      <c r="T168" s="43">
        <v>4386</v>
      </c>
      <c r="U168" s="43">
        <v>73</v>
      </c>
      <c r="V168" s="43">
        <v>29</v>
      </c>
      <c r="W168" s="43">
        <v>4410</v>
      </c>
      <c r="X168" s="43">
        <v>4439</v>
      </c>
      <c r="Y168" s="43">
        <v>87</v>
      </c>
      <c r="Z168" s="43">
        <v>35</v>
      </c>
      <c r="AA168" s="43">
        <v>4415</v>
      </c>
      <c r="AB168" s="43">
        <v>4450</v>
      </c>
      <c r="AC168" s="43">
        <v>845171</v>
      </c>
      <c r="AD168" s="43">
        <v>0</v>
      </c>
      <c r="AE168" s="43">
        <v>0</v>
      </c>
      <c r="AF168" s="43">
        <v>26609832</v>
      </c>
      <c r="AG168" s="43">
        <v>26609832</v>
      </c>
      <c r="AH168" s="43">
        <v>0</v>
      </c>
      <c r="AI168" s="43">
        <v>0</v>
      </c>
      <c r="AJ168" s="43">
        <v>0</v>
      </c>
      <c r="AK168" s="43">
        <v>0</v>
      </c>
      <c r="AL168" s="43">
        <v>0</v>
      </c>
      <c r="AM168" s="43">
        <v>103056</v>
      </c>
      <c r="AN168" s="43">
        <v>10530100</v>
      </c>
      <c r="AO168" s="43">
        <v>1951300593</v>
      </c>
      <c r="AP168" s="43">
        <v>1961830693</v>
      </c>
      <c r="AQ168" s="43" t="s">
        <v>716</v>
      </c>
      <c r="AR168" s="43">
        <v>14658333</v>
      </c>
      <c r="AS168" s="43">
        <v>487610</v>
      </c>
      <c r="AT168" s="43">
        <v>2585700</v>
      </c>
      <c r="AU168" s="43">
        <v>0</v>
      </c>
      <c r="AV168" s="43">
        <v>0</v>
      </c>
      <c r="AW168" s="43">
        <v>79373</v>
      </c>
      <c r="AX168" s="43">
        <v>0</v>
      </c>
      <c r="AY168" s="43">
        <v>0</v>
      </c>
      <c r="AZ168" s="43">
        <v>0</v>
      </c>
      <c r="BA168" s="43">
        <v>37096</v>
      </c>
      <c r="BB168" s="43">
        <v>0</v>
      </c>
      <c r="BC168" s="43">
        <v>0</v>
      </c>
      <c r="BD168" s="43">
        <v>0</v>
      </c>
      <c r="BE168" s="43">
        <v>0</v>
      </c>
      <c r="BF168" s="43">
        <v>93072</v>
      </c>
      <c r="BG168" s="43">
        <v>0</v>
      </c>
      <c r="BH168" s="43">
        <v>0</v>
      </c>
      <c r="BI168" s="43">
        <v>0</v>
      </c>
      <c r="BJ168" s="43">
        <v>0</v>
      </c>
      <c r="BK168" s="43">
        <v>0</v>
      </c>
      <c r="BL168" s="43">
        <v>0</v>
      </c>
      <c r="BM168" s="43">
        <v>0</v>
      </c>
      <c r="BN168" s="43" t="s">
        <v>711</v>
      </c>
      <c r="BO168" s="43">
        <v>1</v>
      </c>
      <c r="BP168" s="43">
        <v>117556</v>
      </c>
      <c r="BQ168" s="43">
        <v>0</v>
      </c>
      <c r="BR168" s="43">
        <v>14500</v>
      </c>
    </row>
    <row r="169" spans="1:70" s="50" customFormat="1" x14ac:dyDescent="0.15">
      <c r="A169" s="43">
        <v>2793</v>
      </c>
      <c r="B169" s="43" t="s">
        <v>249</v>
      </c>
      <c r="C169" s="43">
        <v>226500146</v>
      </c>
      <c r="D169" s="43">
        <v>150665593</v>
      </c>
      <c r="E169" s="43">
        <v>331049</v>
      </c>
      <c r="F169" s="43">
        <v>1317430</v>
      </c>
      <c r="G169" s="43">
        <v>72788341</v>
      </c>
      <c r="H169" s="43">
        <v>3422647</v>
      </c>
      <c r="I169" s="43">
        <v>0</v>
      </c>
      <c r="J169" s="43">
        <v>0</v>
      </c>
      <c r="K169" s="43">
        <v>0</v>
      </c>
      <c r="L169" s="43">
        <v>2024914</v>
      </c>
      <c r="M169" s="43">
        <v>338</v>
      </c>
      <c r="N169" s="43">
        <v>135</v>
      </c>
      <c r="O169" s="43">
        <v>22272</v>
      </c>
      <c r="P169" s="43">
        <v>22407</v>
      </c>
      <c r="Q169" s="43">
        <v>359</v>
      </c>
      <c r="R169" s="43">
        <v>144</v>
      </c>
      <c r="S169" s="43">
        <v>22150</v>
      </c>
      <c r="T169" s="43">
        <v>22294</v>
      </c>
      <c r="U169" s="43">
        <v>388</v>
      </c>
      <c r="V169" s="43">
        <v>155</v>
      </c>
      <c r="W169" s="43">
        <v>22083</v>
      </c>
      <c r="X169" s="43">
        <v>22238</v>
      </c>
      <c r="Y169" s="43">
        <v>499</v>
      </c>
      <c r="Z169" s="43">
        <v>200</v>
      </c>
      <c r="AA169" s="43">
        <v>21908</v>
      </c>
      <c r="AB169" s="43">
        <v>22108</v>
      </c>
      <c r="AC169" s="43">
        <v>0</v>
      </c>
      <c r="AD169" s="43">
        <v>0</v>
      </c>
      <c r="AE169" s="43">
        <v>0</v>
      </c>
      <c r="AF169" s="43">
        <v>154043838</v>
      </c>
      <c r="AG169" s="43">
        <v>152555006</v>
      </c>
      <c r="AH169" s="43">
        <v>1488832</v>
      </c>
      <c r="AI169" s="43">
        <v>0</v>
      </c>
      <c r="AJ169" s="43">
        <v>406844</v>
      </c>
      <c r="AK169" s="43">
        <v>0</v>
      </c>
      <c r="AL169" s="43">
        <v>0</v>
      </c>
      <c r="AM169" s="43">
        <v>1428043</v>
      </c>
      <c r="AN169" s="43">
        <v>41247300</v>
      </c>
      <c r="AO169" s="43">
        <v>8212853321</v>
      </c>
      <c r="AP169" s="43">
        <v>8254100621</v>
      </c>
      <c r="AQ169" s="43" t="s">
        <v>716</v>
      </c>
      <c r="AR169" s="43">
        <v>71041926</v>
      </c>
      <c r="AS169" s="43">
        <v>4837158</v>
      </c>
      <c r="AT169" s="43">
        <v>11986597</v>
      </c>
      <c r="AU169" s="43">
        <v>0</v>
      </c>
      <c r="AV169" s="43">
        <v>0</v>
      </c>
      <c r="AW169" s="43">
        <v>1500000</v>
      </c>
      <c r="AX169" s="43">
        <v>0</v>
      </c>
      <c r="AY169" s="43">
        <v>0</v>
      </c>
      <c r="AZ169" s="43">
        <v>1015094</v>
      </c>
      <c r="BA169" s="43">
        <v>47105</v>
      </c>
      <c r="BB169" s="43">
        <v>0</v>
      </c>
      <c r="BC169" s="43">
        <v>0</v>
      </c>
      <c r="BD169" s="43">
        <v>0</v>
      </c>
      <c r="BE169" s="43">
        <v>0</v>
      </c>
      <c r="BF169" s="43">
        <v>933896</v>
      </c>
      <c r="BG169" s="43">
        <v>379858</v>
      </c>
      <c r="BH169" s="43">
        <v>0</v>
      </c>
      <c r="BI169" s="43">
        <v>404525</v>
      </c>
      <c r="BJ169" s="43">
        <v>375333</v>
      </c>
      <c r="BK169" s="43">
        <v>0</v>
      </c>
      <c r="BL169" s="43">
        <v>567660</v>
      </c>
      <c r="BM169" s="43">
        <v>0</v>
      </c>
      <c r="BN169" s="43" t="s">
        <v>702</v>
      </c>
      <c r="BO169" s="43">
        <v>2</v>
      </c>
      <c r="BP169" s="43">
        <v>1464790</v>
      </c>
      <c r="BQ169" s="43">
        <v>0</v>
      </c>
      <c r="BR169" s="43">
        <v>36747</v>
      </c>
    </row>
    <row r="170" spans="1:70" s="50" customFormat="1" x14ac:dyDescent="0.15">
      <c r="A170" s="43">
        <v>1376</v>
      </c>
      <c r="B170" s="43" t="s">
        <v>250</v>
      </c>
      <c r="C170" s="43">
        <v>38275406</v>
      </c>
      <c r="D170" s="43">
        <v>10046939</v>
      </c>
      <c r="E170" s="43">
        <v>42022</v>
      </c>
      <c r="F170" s="43">
        <v>0</v>
      </c>
      <c r="G170" s="43">
        <v>29767056</v>
      </c>
      <c r="H170" s="43">
        <v>30000</v>
      </c>
      <c r="I170" s="43">
        <v>192000</v>
      </c>
      <c r="J170" s="43">
        <v>1369</v>
      </c>
      <c r="K170" s="43">
        <v>0</v>
      </c>
      <c r="L170" s="43">
        <v>1801242</v>
      </c>
      <c r="M170" s="43">
        <v>219</v>
      </c>
      <c r="N170" s="43">
        <v>88</v>
      </c>
      <c r="O170" s="43">
        <v>3911</v>
      </c>
      <c r="P170" s="43">
        <v>3999</v>
      </c>
      <c r="Q170" s="43">
        <v>220</v>
      </c>
      <c r="R170" s="43">
        <v>88</v>
      </c>
      <c r="S170" s="43">
        <v>3786</v>
      </c>
      <c r="T170" s="43">
        <v>3874</v>
      </c>
      <c r="U170" s="43">
        <v>185</v>
      </c>
      <c r="V170" s="43">
        <v>74</v>
      </c>
      <c r="W170" s="43">
        <v>3688</v>
      </c>
      <c r="X170" s="43">
        <v>3762</v>
      </c>
      <c r="Y170" s="43">
        <v>190</v>
      </c>
      <c r="Z170" s="43">
        <v>76</v>
      </c>
      <c r="AA170" s="43">
        <v>3589</v>
      </c>
      <c r="AB170" s="43">
        <v>3665</v>
      </c>
      <c r="AC170" s="43">
        <v>0</v>
      </c>
      <c r="AD170" s="43">
        <v>0</v>
      </c>
      <c r="AE170" s="43">
        <v>0</v>
      </c>
      <c r="AF170" s="43">
        <v>8071065</v>
      </c>
      <c r="AG170" s="43">
        <v>8071065</v>
      </c>
      <c r="AH170" s="43">
        <v>0</v>
      </c>
      <c r="AI170" s="43">
        <v>0</v>
      </c>
      <c r="AJ170" s="43">
        <v>0</v>
      </c>
      <c r="AK170" s="43">
        <v>0</v>
      </c>
      <c r="AL170" s="43">
        <v>0</v>
      </c>
      <c r="AM170" s="43">
        <v>0</v>
      </c>
      <c r="AN170" s="43">
        <v>9410600</v>
      </c>
      <c r="AO170" s="43">
        <v>3418461206</v>
      </c>
      <c r="AP170" s="43">
        <v>3427871806</v>
      </c>
      <c r="AQ170" s="43" t="s">
        <v>716</v>
      </c>
      <c r="AR170" s="43">
        <v>31005805</v>
      </c>
      <c r="AS170" s="43">
        <v>30000</v>
      </c>
      <c r="AT170" s="43">
        <v>4073586</v>
      </c>
      <c r="AU170" s="43">
        <v>225000</v>
      </c>
      <c r="AV170" s="43">
        <v>0</v>
      </c>
      <c r="AW170" s="43">
        <v>204055</v>
      </c>
      <c r="AX170" s="43">
        <v>6408</v>
      </c>
      <c r="AY170" s="43">
        <v>0</v>
      </c>
      <c r="AZ170" s="43">
        <v>1095568</v>
      </c>
      <c r="BA170" s="43">
        <v>6635</v>
      </c>
      <c r="BB170" s="43">
        <v>0</v>
      </c>
      <c r="BC170" s="43">
        <v>22514.059999999998</v>
      </c>
      <c r="BD170" s="43">
        <v>0</v>
      </c>
      <c r="BE170" s="43">
        <v>0</v>
      </c>
      <c r="BF170" s="43">
        <v>0</v>
      </c>
      <c r="BG170" s="43">
        <v>0</v>
      </c>
      <c r="BH170" s="43">
        <v>0</v>
      </c>
      <c r="BI170" s="43">
        <v>0</v>
      </c>
      <c r="BJ170" s="43">
        <v>0</v>
      </c>
      <c r="BK170" s="43">
        <v>0</v>
      </c>
      <c r="BL170" s="43">
        <v>0</v>
      </c>
      <c r="BM170" s="43">
        <v>0</v>
      </c>
      <c r="BN170" s="43" t="s">
        <v>711</v>
      </c>
      <c r="BO170" s="43">
        <v>1</v>
      </c>
      <c r="BP170" s="43">
        <v>0</v>
      </c>
      <c r="BQ170" s="43">
        <v>0</v>
      </c>
      <c r="BR170" s="43">
        <v>0</v>
      </c>
    </row>
    <row r="171" spans="1:70" s="50" customFormat="1" x14ac:dyDescent="0.15">
      <c r="A171" s="43">
        <v>2800</v>
      </c>
      <c r="B171" s="43" t="s">
        <v>251</v>
      </c>
      <c r="C171" s="43">
        <v>17807547</v>
      </c>
      <c r="D171" s="43">
        <v>8024084</v>
      </c>
      <c r="E171" s="43">
        <v>12440</v>
      </c>
      <c r="F171" s="43">
        <v>0</v>
      </c>
      <c r="G171" s="43">
        <v>9623428</v>
      </c>
      <c r="H171" s="43">
        <v>331954</v>
      </c>
      <c r="I171" s="43">
        <v>0</v>
      </c>
      <c r="J171" s="43">
        <v>1441</v>
      </c>
      <c r="K171" s="43">
        <v>0</v>
      </c>
      <c r="L171" s="43">
        <v>182918</v>
      </c>
      <c r="M171" s="43">
        <v>48</v>
      </c>
      <c r="N171" s="43">
        <v>19</v>
      </c>
      <c r="O171" s="43">
        <v>1875</v>
      </c>
      <c r="P171" s="43">
        <v>1894</v>
      </c>
      <c r="Q171" s="43">
        <v>48</v>
      </c>
      <c r="R171" s="43">
        <v>19</v>
      </c>
      <c r="S171" s="43">
        <v>1860</v>
      </c>
      <c r="T171" s="43">
        <v>1879</v>
      </c>
      <c r="U171" s="43">
        <v>44</v>
      </c>
      <c r="V171" s="43">
        <v>18</v>
      </c>
      <c r="W171" s="43">
        <v>1883</v>
      </c>
      <c r="X171" s="43">
        <v>1901</v>
      </c>
      <c r="Y171" s="43">
        <v>36</v>
      </c>
      <c r="Z171" s="43">
        <v>14</v>
      </c>
      <c r="AA171" s="43">
        <v>1857</v>
      </c>
      <c r="AB171" s="43">
        <v>1871</v>
      </c>
      <c r="AC171" s="43">
        <v>0</v>
      </c>
      <c r="AD171" s="43">
        <v>0</v>
      </c>
      <c r="AE171" s="43">
        <v>0</v>
      </c>
      <c r="AF171" s="43">
        <v>8265572</v>
      </c>
      <c r="AG171" s="43">
        <v>8265572</v>
      </c>
      <c r="AH171" s="43">
        <v>0</v>
      </c>
      <c r="AI171" s="43">
        <v>0</v>
      </c>
      <c r="AJ171" s="43">
        <v>26388</v>
      </c>
      <c r="AK171" s="43">
        <v>0</v>
      </c>
      <c r="AL171" s="43">
        <v>0</v>
      </c>
      <c r="AM171" s="43">
        <v>0</v>
      </c>
      <c r="AN171" s="43">
        <v>1829500</v>
      </c>
      <c r="AO171" s="43">
        <v>1184713356</v>
      </c>
      <c r="AP171" s="43">
        <v>1186542856</v>
      </c>
      <c r="AQ171" s="43" t="s">
        <v>716</v>
      </c>
      <c r="AR171" s="43">
        <v>9386356</v>
      </c>
      <c r="AS171" s="43">
        <v>336613</v>
      </c>
      <c r="AT171" s="43">
        <v>1365013</v>
      </c>
      <c r="AU171" s="43">
        <v>0</v>
      </c>
      <c r="AV171" s="43">
        <v>0</v>
      </c>
      <c r="AW171" s="43">
        <v>35000</v>
      </c>
      <c r="AX171" s="43">
        <v>0</v>
      </c>
      <c r="AY171" s="43">
        <v>0</v>
      </c>
      <c r="AZ171" s="43">
        <v>65919</v>
      </c>
      <c r="BA171" s="43">
        <v>11146</v>
      </c>
      <c r="BB171" s="43">
        <v>0</v>
      </c>
      <c r="BC171" s="43">
        <v>547.78</v>
      </c>
      <c r="BD171" s="43">
        <v>0</v>
      </c>
      <c r="BE171" s="43">
        <v>0</v>
      </c>
      <c r="BF171" s="43">
        <v>84753</v>
      </c>
      <c r="BG171" s="43">
        <v>0</v>
      </c>
      <c r="BH171" s="43">
        <v>0</v>
      </c>
      <c r="BI171" s="43">
        <v>0</v>
      </c>
      <c r="BJ171" s="43">
        <v>0</v>
      </c>
      <c r="BK171" s="43">
        <v>0</v>
      </c>
      <c r="BL171" s="43">
        <v>0</v>
      </c>
      <c r="BM171" s="43">
        <v>0</v>
      </c>
      <c r="BN171" s="43" t="s">
        <v>711</v>
      </c>
      <c r="BO171" s="43">
        <v>1</v>
      </c>
      <c r="BP171" s="43">
        <v>0</v>
      </c>
      <c r="BQ171" s="43">
        <v>0</v>
      </c>
      <c r="BR171" s="43">
        <v>0</v>
      </c>
    </row>
    <row r="172" spans="1:70" s="50" customFormat="1" x14ac:dyDescent="0.15">
      <c r="A172" s="43">
        <v>2814</v>
      </c>
      <c r="B172" s="43" t="s">
        <v>252</v>
      </c>
      <c r="C172" s="43">
        <v>8933200</v>
      </c>
      <c r="D172" s="43">
        <v>5142917</v>
      </c>
      <c r="E172" s="43">
        <v>7670</v>
      </c>
      <c r="F172" s="43">
        <v>0</v>
      </c>
      <c r="G172" s="43">
        <v>3680465</v>
      </c>
      <c r="H172" s="43">
        <v>120548</v>
      </c>
      <c r="I172" s="43">
        <v>0</v>
      </c>
      <c r="J172" s="43">
        <v>0</v>
      </c>
      <c r="K172" s="43">
        <v>0</v>
      </c>
      <c r="L172" s="43">
        <v>18400</v>
      </c>
      <c r="M172" s="43">
        <v>2</v>
      </c>
      <c r="N172" s="43">
        <v>1</v>
      </c>
      <c r="O172" s="43">
        <v>982</v>
      </c>
      <c r="P172" s="43">
        <v>983</v>
      </c>
      <c r="Q172" s="43">
        <v>4</v>
      </c>
      <c r="R172" s="43">
        <v>2</v>
      </c>
      <c r="S172" s="43">
        <v>967</v>
      </c>
      <c r="T172" s="43">
        <v>969</v>
      </c>
      <c r="U172" s="43">
        <v>9</v>
      </c>
      <c r="V172" s="43">
        <v>4</v>
      </c>
      <c r="W172" s="43">
        <v>958</v>
      </c>
      <c r="X172" s="43">
        <v>962</v>
      </c>
      <c r="Y172" s="43">
        <v>11</v>
      </c>
      <c r="Z172" s="43">
        <v>4</v>
      </c>
      <c r="AA172" s="43">
        <v>980</v>
      </c>
      <c r="AB172" s="43">
        <v>984</v>
      </c>
      <c r="AC172" s="43">
        <v>0</v>
      </c>
      <c r="AD172" s="43">
        <v>0</v>
      </c>
      <c r="AE172" s="43">
        <v>0</v>
      </c>
      <c r="AF172" s="43">
        <v>5082160</v>
      </c>
      <c r="AG172" s="43">
        <v>5082160</v>
      </c>
      <c r="AH172" s="43">
        <v>0</v>
      </c>
      <c r="AI172" s="43">
        <v>0</v>
      </c>
      <c r="AJ172" s="43">
        <v>0</v>
      </c>
      <c r="AK172" s="43">
        <v>0</v>
      </c>
      <c r="AL172" s="43">
        <v>0</v>
      </c>
      <c r="AM172" s="43">
        <v>0</v>
      </c>
      <c r="AN172" s="43">
        <v>637100</v>
      </c>
      <c r="AO172" s="43">
        <v>937294092</v>
      </c>
      <c r="AP172" s="43">
        <v>937931192</v>
      </c>
      <c r="AQ172" s="43" t="s">
        <v>716</v>
      </c>
      <c r="AR172" s="43">
        <v>3732866</v>
      </c>
      <c r="AS172" s="43">
        <v>122978</v>
      </c>
      <c r="AT172" s="43">
        <v>2500504</v>
      </c>
      <c r="AU172" s="43">
        <v>0</v>
      </c>
      <c r="AV172" s="43">
        <v>0</v>
      </c>
      <c r="AW172" s="43">
        <v>89886</v>
      </c>
      <c r="AX172" s="43">
        <v>21166</v>
      </c>
      <c r="AY172" s="43">
        <v>0</v>
      </c>
      <c r="AZ172" s="43">
        <v>0</v>
      </c>
      <c r="BA172" s="43">
        <v>0</v>
      </c>
      <c r="BB172" s="43">
        <v>0</v>
      </c>
      <c r="BC172" s="43">
        <v>0</v>
      </c>
      <c r="BD172" s="43">
        <v>0</v>
      </c>
      <c r="BE172" s="43">
        <v>0</v>
      </c>
      <c r="BF172" s="43">
        <v>0</v>
      </c>
      <c r="BG172" s="43">
        <v>0</v>
      </c>
      <c r="BH172" s="43">
        <v>0</v>
      </c>
      <c r="BI172" s="43">
        <v>0</v>
      </c>
      <c r="BJ172" s="43">
        <v>0</v>
      </c>
      <c r="BK172" s="43">
        <v>0</v>
      </c>
      <c r="BL172" s="43">
        <v>0</v>
      </c>
      <c r="BM172" s="43">
        <v>0</v>
      </c>
      <c r="BN172" s="43" t="s">
        <v>711</v>
      </c>
      <c r="BO172" s="43">
        <v>1</v>
      </c>
      <c r="BP172" s="43">
        <v>0</v>
      </c>
      <c r="BQ172" s="43">
        <v>0</v>
      </c>
      <c r="BR172" s="43">
        <v>0</v>
      </c>
    </row>
    <row r="173" spans="1:70" s="50" customFormat="1" x14ac:dyDescent="0.15">
      <c r="A173" s="43">
        <v>5960</v>
      </c>
      <c r="B173" s="43" t="s">
        <v>253</v>
      </c>
      <c r="C173" s="43">
        <v>4437351</v>
      </c>
      <c r="D173" s="43">
        <v>2903055</v>
      </c>
      <c r="E173" s="43">
        <v>3984</v>
      </c>
      <c r="F173" s="43">
        <v>26677</v>
      </c>
      <c r="G173" s="43">
        <v>1455150</v>
      </c>
      <c r="H173" s="43">
        <v>48485</v>
      </c>
      <c r="I173" s="43">
        <v>0</v>
      </c>
      <c r="J173" s="43">
        <v>0</v>
      </c>
      <c r="K173" s="43">
        <v>0</v>
      </c>
      <c r="L173" s="43">
        <v>0</v>
      </c>
      <c r="M173" s="43">
        <v>19</v>
      </c>
      <c r="N173" s="43">
        <v>8</v>
      </c>
      <c r="O173" s="43">
        <v>432</v>
      </c>
      <c r="P173" s="43">
        <v>440</v>
      </c>
      <c r="Q173" s="43">
        <v>20</v>
      </c>
      <c r="R173" s="43">
        <v>8</v>
      </c>
      <c r="S173" s="43">
        <v>451</v>
      </c>
      <c r="T173" s="43">
        <v>459</v>
      </c>
      <c r="U173" s="43">
        <v>18</v>
      </c>
      <c r="V173" s="43">
        <v>7</v>
      </c>
      <c r="W173" s="43">
        <v>468</v>
      </c>
      <c r="X173" s="43">
        <v>475</v>
      </c>
      <c r="Y173" s="43">
        <v>15</v>
      </c>
      <c r="Z173" s="43">
        <v>6</v>
      </c>
      <c r="AA173" s="43">
        <v>466</v>
      </c>
      <c r="AB173" s="43">
        <v>472</v>
      </c>
      <c r="AC173" s="43">
        <v>0</v>
      </c>
      <c r="AD173" s="43">
        <v>0</v>
      </c>
      <c r="AE173" s="43">
        <v>0</v>
      </c>
      <c r="AF173" s="43">
        <v>3057167</v>
      </c>
      <c r="AG173" s="43">
        <v>3025142</v>
      </c>
      <c r="AH173" s="43">
        <v>32025</v>
      </c>
      <c r="AI173" s="43">
        <v>0</v>
      </c>
      <c r="AJ173" s="43">
        <v>0</v>
      </c>
      <c r="AK173" s="43">
        <v>0</v>
      </c>
      <c r="AL173" s="43">
        <v>0</v>
      </c>
      <c r="AM173" s="43">
        <v>0</v>
      </c>
      <c r="AN173" s="43">
        <v>348700</v>
      </c>
      <c r="AO173" s="43">
        <v>184970927</v>
      </c>
      <c r="AP173" s="43">
        <v>185319627</v>
      </c>
      <c r="AQ173" s="43" t="s">
        <v>716</v>
      </c>
      <c r="AR173" s="43">
        <v>1494824</v>
      </c>
      <c r="AS173" s="43">
        <v>0</v>
      </c>
      <c r="AT173" s="43">
        <v>424931</v>
      </c>
      <c r="AU173" s="43">
        <v>0</v>
      </c>
      <c r="AV173" s="43">
        <v>0</v>
      </c>
      <c r="AW173" s="43">
        <v>0</v>
      </c>
      <c r="AX173" s="43">
        <v>0</v>
      </c>
      <c r="AY173" s="43">
        <v>0</v>
      </c>
      <c r="AZ173" s="43">
        <v>0</v>
      </c>
      <c r="BA173" s="43">
        <v>11685</v>
      </c>
      <c r="BB173" s="43">
        <v>0</v>
      </c>
      <c r="BC173" s="43">
        <v>0</v>
      </c>
      <c r="BD173" s="43">
        <v>0</v>
      </c>
      <c r="BE173" s="43">
        <v>0</v>
      </c>
      <c r="BF173" s="43">
        <v>0</v>
      </c>
      <c r="BG173" s="43">
        <v>0</v>
      </c>
      <c r="BH173" s="43">
        <v>0</v>
      </c>
      <c r="BI173" s="43">
        <v>0</v>
      </c>
      <c r="BJ173" s="43">
        <v>0</v>
      </c>
      <c r="BK173" s="43">
        <v>0</v>
      </c>
      <c r="BL173" s="43">
        <v>0</v>
      </c>
      <c r="BM173" s="43">
        <v>0</v>
      </c>
      <c r="BN173" s="43" t="s">
        <v>711</v>
      </c>
      <c r="BO173" s="43">
        <v>1</v>
      </c>
      <c r="BP173" s="43">
        <v>0</v>
      </c>
      <c r="BQ173" s="43">
        <v>0</v>
      </c>
      <c r="BR173" s="43">
        <v>0</v>
      </c>
    </row>
    <row r="174" spans="1:70" s="50" customFormat="1" x14ac:dyDescent="0.15">
      <c r="A174" s="43">
        <v>2828</v>
      </c>
      <c r="B174" s="43" t="s">
        <v>254</v>
      </c>
      <c r="C174" s="43">
        <v>12626805</v>
      </c>
      <c r="D174" s="43">
        <v>7426834</v>
      </c>
      <c r="E174" s="43">
        <v>11188</v>
      </c>
      <c r="F174" s="43">
        <v>0</v>
      </c>
      <c r="G174" s="43">
        <v>5220371</v>
      </c>
      <c r="H174" s="43">
        <v>128563</v>
      </c>
      <c r="I174" s="43">
        <v>0</v>
      </c>
      <c r="J174" s="43">
        <v>0</v>
      </c>
      <c r="K174" s="43">
        <v>0</v>
      </c>
      <c r="L174" s="43">
        <v>160151</v>
      </c>
      <c r="M174" s="43">
        <v>45</v>
      </c>
      <c r="N174" s="43">
        <v>18</v>
      </c>
      <c r="O174" s="43">
        <v>1355</v>
      </c>
      <c r="P174" s="43">
        <v>1373</v>
      </c>
      <c r="Q174" s="43">
        <v>44</v>
      </c>
      <c r="R174" s="43">
        <v>18</v>
      </c>
      <c r="S174" s="43">
        <v>1359</v>
      </c>
      <c r="T174" s="43">
        <v>1377</v>
      </c>
      <c r="U174" s="43">
        <v>42</v>
      </c>
      <c r="V174" s="43">
        <v>17</v>
      </c>
      <c r="W174" s="43">
        <v>1323</v>
      </c>
      <c r="X174" s="43">
        <v>1340</v>
      </c>
      <c r="Y174" s="43">
        <v>42</v>
      </c>
      <c r="Z174" s="43">
        <v>17</v>
      </c>
      <c r="AA174" s="43">
        <v>1280</v>
      </c>
      <c r="AB174" s="43">
        <v>1297</v>
      </c>
      <c r="AC174" s="43">
        <v>0</v>
      </c>
      <c r="AD174" s="43">
        <v>0</v>
      </c>
      <c r="AE174" s="43">
        <v>0</v>
      </c>
      <c r="AF174" s="43">
        <v>7240108</v>
      </c>
      <c r="AG174" s="43">
        <v>7240108</v>
      </c>
      <c r="AH174" s="43">
        <v>0</v>
      </c>
      <c r="AI174" s="43">
        <v>0</v>
      </c>
      <c r="AJ174" s="43">
        <v>0</v>
      </c>
      <c r="AK174" s="43">
        <v>0</v>
      </c>
      <c r="AL174" s="43">
        <v>0</v>
      </c>
      <c r="AM174" s="43">
        <v>0</v>
      </c>
      <c r="AN174" s="43">
        <v>1249400</v>
      </c>
      <c r="AO174" s="43">
        <v>684091234</v>
      </c>
      <c r="AP174" s="43">
        <v>685340634</v>
      </c>
      <c r="AQ174" s="43" t="s">
        <v>716</v>
      </c>
      <c r="AR174" s="43">
        <v>5359455</v>
      </c>
      <c r="AS174" s="43">
        <v>274193</v>
      </c>
      <c r="AT174" s="43">
        <v>1122765</v>
      </c>
      <c r="AU174" s="43">
        <v>0</v>
      </c>
      <c r="AV174" s="43">
        <v>0</v>
      </c>
      <c r="AW174" s="43">
        <v>55490</v>
      </c>
      <c r="AX174" s="43">
        <v>0</v>
      </c>
      <c r="AY174" s="43">
        <v>0</v>
      </c>
      <c r="AZ174" s="43">
        <v>231600</v>
      </c>
      <c r="BA174" s="43">
        <v>0</v>
      </c>
      <c r="BB174" s="43">
        <v>0</v>
      </c>
      <c r="BC174" s="43">
        <v>0</v>
      </c>
      <c r="BD174" s="43">
        <v>0</v>
      </c>
      <c r="BE174" s="43">
        <v>0</v>
      </c>
      <c r="BF174" s="43">
        <v>27792</v>
      </c>
      <c r="BG174" s="43">
        <v>0</v>
      </c>
      <c r="BH174" s="43">
        <v>0</v>
      </c>
      <c r="BI174" s="43">
        <v>0</v>
      </c>
      <c r="BJ174" s="43">
        <v>0</v>
      </c>
      <c r="BK174" s="43">
        <v>0</v>
      </c>
      <c r="BL174" s="43">
        <v>0</v>
      </c>
      <c r="BM174" s="43">
        <v>0</v>
      </c>
      <c r="BN174" s="43" t="s">
        <v>711</v>
      </c>
      <c r="BO174" s="43">
        <v>1</v>
      </c>
      <c r="BP174" s="43">
        <v>0</v>
      </c>
      <c r="BQ174" s="43">
        <v>0</v>
      </c>
      <c r="BR174" s="43">
        <v>0</v>
      </c>
    </row>
    <row r="175" spans="1:70" s="50" customFormat="1" x14ac:dyDescent="0.15">
      <c r="A175" s="43">
        <v>2835</v>
      </c>
      <c r="B175" s="43" t="s">
        <v>255</v>
      </c>
      <c r="C175" s="43">
        <v>41507247</v>
      </c>
      <c r="D175" s="43">
        <v>28775017</v>
      </c>
      <c r="E175" s="43">
        <v>207291</v>
      </c>
      <c r="F175" s="43">
        <v>0</v>
      </c>
      <c r="G175" s="43">
        <v>12031532</v>
      </c>
      <c r="H175" s="43">
        <v>0</v>
      </c>
      <c r="I175" s="43">
        <v>500000</v>
      </c>
      <c r="J175" s="43">
        <v>0</v>
      </c>
      <c r="K175" s="43">
        <v>0</v>
      </c>
      <c r="L175" s="43">
        <v>6593</v>
      </c>
      <c r="M175" s="43">
        <v>111</v>
      </c>
      <c r="N175" s="43">
        <v>44</v>
      </c>
      <c r="O175" s="43">
        <v>4313</v>
      </c>
      <c r="P175" s="43">
        <v>4357</v>
      </c>
      <c r="Q175" s="43">
        <v>137</v>
      </c>
      <c r="R175" s="43">
        <v>55</v>
      </c>
      <c r="S175" s="43">
        <v>4344</v>
      </c>
      <c r="T175" s="43">
        <v>4399</v>
      </c>
      <c r="U175" s="43">
        <v>134</v>
      </c>
      <c r="V175" s="43">
        <v>54</v>
      </c>
      <c r="W175" s="43">
        <v>4402</v>
      </c>
      <c r="X175" s="43">
        <v>4456</v>
      </c>
      <c r="Y175" s="43">
        <v>139</v>
      </c>
      <c r="Z175" s="43">
        <v>56</v>
      </c>
      <c r="AA175" s="43">
        <v>4558</v>
      </c>
      <c r="AB175" s="43">
        <v>4614</v>
      </c>
      <c r="AC175" s="43">
        <v>0</v>
      </c>
      <c r="AD175" s="43">
        <v>0</v>
      </c>
      <c r="AE175" s="43">
        <v>0</v>
      </c>
      <c r="AF175" s="43">
        <v>29555808</v>
      </c>
      <c r="AG175" s="43">
        <v>29555808</v>
      </c>
      <c r="AH175" s="43">
        <v>0</v>
      </c>
      <c r="AI175" s="43">
        <v>0</v>
      </c>
      <c r="AJ175" s="43">
        <v>11638</v>
      </c>
      <c r="AK175" s="43">
        <v>0</v>
      </c>
      <c r="AL175" s="43">
        <v>0</v>
      </c>
      <c r="AM175" s="43">
        <v>0</v>
      </c>
      <c r="AN175" s="43">
        <v>24462300</v>
      </c>
      <c r="AO175" s="43">
        <v>1708096091</v>
      </c>
      <c r="AP175" s="43">
        <v>1732558391</v>
      </c>
      <c r="AQ175" s="43" t="s">
        <v>716</v>
      </c>
      <c r="AR175" s="43">
        <v>12674716</v>
      </c>
      <c r="AS175" s="43">
        <v>0</v>
      </c>
      <c r="AT175" s="43">
        <v>3874928</v>
      </c>
      <c r="AU175" s="43">
        <v>0</v>
      </c>
      <c r="AV175" s="43">
        <v>0</v>
      </c>
      <c r="AW175" s="43">
        <v>46823</v>
      </c>
      <c r="AX175" s="43">
        <v>1828</v>
      </c>
      <c r="AY175" s="43">
        <v>0</v>
      </c>
      <c r="AZ175" s="43">
        <v>0</v>
      </c>
      <c r="BA175" s="43">
        <v>30409</v>
      </c>
      <c r="BB175" s="43">
        <v>0</v>
      </c>
      <c r="BC175" s="43">
        <v>0</v>
      </c>
      <c r="BD175" s="43">
        <v>0</v>
      </c>
      <c r="BE175" s="43">
        <v>0</v>
      </c>
      <c r="BF175" s="43">
        <v>117811</v>
      </c>
      <c r="BG175" s="43">
        <v>0</v>
      </c>
      <c r="BH175" s="43">
        <v>0</v>
      </c>
      <c r="BI175" s="43">
        <v>0</v>
      </c>
      <c r="BJ175" s="43">
        <v>0</v>
      </c>
      <c r="BK175" s="43">
        <v>0</v>
      </c>
      <c r="BL175" s="43">
        <v>0</v>
      </c>
      <c r="BM175" s="43">
        <v>0</v>
      </c>
      <c r="BN175" s="43" t="s">
        <v>711</v>
      </c>
      <c r="BO175" s="43">
        <v>1</v>
      </c>
      <c r="BP175" s="43">
        <v>0</v>
      </c>
      <c r="BQ175" s="43">
        <v>0</v>
      </c>
      <c r="BR175" s="43">
        <v>0</v>
      </c>
    </row>
    <row r="176" spans="1:70" s="50" customFormat="1" x14ac:dyDescent="0.15">
      <c r="A176" s="43">
        <v>2842</v>
      </c>
      <c r="B176" s="43" t="s">
        <v>256</v>
      </c>
      <c r="C176" s="43">
        <v>5344379</v>
      </c>
      <c r="D176" s="43">
        <v>326143</v>
      </c>
      <c r="E176" s="43">
        <v>296828</v>
      </c>
      <c r="F176" s="43">
        <v>0</v>
      </c>
      <c r="G176" s="43">
        <v>4540590</v>
      </c>
      <c r="H176" s="43">
        <v>180818</v>
      </c>
      <c r="I176" s="43">
        <v>0</v>
      </c>
      <c r="J176" s="43">
        <v>0</v>
      </c>
      <c r="K176" s="43">
        <v>0</v>
      </c>
      <c r="L176" s="43">
        <v>0</v>
      </c>
      <c r="M176" s="43">
        <v>0</v>
      </c>
      <c r="N176" s="43">
        <v>0</v>
      </c>
      <c r="O176" s="43">
        <v>525</v>
      </c>
      <c r="P176" s="43">
        <v>525</v>
      </c>
      <c r="Q176" s="43">
        <v>0</v>
      </c>
      <c r="R176" s="43">
        <v>0</v>
      </c>
      <c r="S176" s="43">
        <v>519</v>
      </c>
      <c r="T176" s="43">
        <v>519</v>
      </c>
      <c r="U176" s="43">
        <v>0</v>
      </c>
      <c r="V176" s="43">
        <v>0</v>
      </c>
      <c r="W176" s="43">
        <v>530</v>
      </c>
      <c r="X176" s="43">
        <v>530</v>
      </c>
      <c r="Y176" s="43">
        <v>0</v>
      </c>
      <c r="Z176" s="43">
        <v>0</v>
      </c>
      <c r="AA176" s="43">
        <v>528</v>
      </c>
      <c r="AB176" s="43">
        <v>528</v>
      </c>
      <c r="AC176" s="43">
        <v>0</v>
      </c>
      <c r="AD176" s="43">
        <v>0</v>
      </c>
      <c r="AE176" s="43">
        <v>0</v>
      </c>
      <c r="AF176" s="43">
        <v>277015</v>
      </c>
      <c r="AG176" s="43">
        <v>277015</v>
      </c>
      <c r="AH176" s="43">
        <v>0</v>
      </c>
      <c r="AI176" s="43">
        <v>0</v>
      </c>
      <c r="AJ176" s="43">
        <v>0</v>
      </c>
      <c r="AK176" s="43">
        <v>0</v>
      </c>
      <c r="AL176" s="43">
        <v>0</v>
      </c>
      <c r="AM176" s="43">
        <v>0</v>
      </c>
      <c r="AN176" s="43">
        <v>26417000</v>
      </c>
      <c r="AO176" s="43">
        <v>547639804</v>
      </c>
      <c r="AP176" s="43">
        <v>574056804</v>
      </c>
      <c r="AQ176" s="43" t="s">
        <v>716</v>
      </c>
      <c r="AR176" s="43">
        <v>4710703</v>
      </c>
      <c r="AS176" s="43">
        <v>100000</v>
      </c>
      <c r="AT176" s="43">
        <v>842263</v>
      </c>
      <c r="AU176" s="43">
        <v>0</v>
      </c>
      <c r="AV176" s="43">
        <v>0</v>
      </c>
      <c r="AW176" s="43">
        <v>89849</v>
      </c>
      <c r="AX176" s="43">
        <v>0</v>
      </c>
      <c r="AY176" s="43">
        <v>0</v>
      </c>
      <c r="AZ176" s="43">
        <v>0</v>
      </c>
      <c r="BA176" s="43">
        <v>0</v>
      </c>
      <c r="BB176" s="43">
        <v>0</v>
      </c>
      <c r="BC176" s="43">
        <v>0</v>
      </c>
      <c r="BD176" s="43">
        <v>0</v>
      </c>
      <c r="BE176" s="43">
        <v>0</v>
      </c>
      <c r="BF176" s="43">
        <v>10180</v>
      </c>
      <c r="BG176" s="43">
        <v>0</v>
      </c>
      <c r="BH176" s="43">
        <v>0</v>
      </c>
      <c r="BI176" s="43">
        <v>0</v>
      </c>
      <c r="BJ176" s="43">
        <v>0</v>
      </c>
      <c r="BK176" s="43">
        <v>0</v>
      </c>
      <c r="BL176" s="43">
        <v>0</v>
      </c>
      <c r="BM176" s="43">
        <v>0</v>
      </c>
      <c r="BN176" s="43" t="s">
        <v>711</v>
      </c>
      <c r="BO176" s="43">
        <v>1</v>
      </c>
      <c r="BP176" s="43">
        <v>0</v>
      </c>
      <c r="BQ176" s="43">
        <v>0</v>
      </c>
      <c r="BR176" s="43">
        <v>0</v>
      </c>
    </row>
    <row r="177" spans="1:70" s="50" customFormat="1" x14ac:dyDescent="0.15">
      <c r="A177" s="43">
        <v>1848</v>
      </c>
      <c r="B177" s="43" t="s">
        <v>257</v>
      </c>
      <c r="C177" s="43">
        <v>6679806</v>
      </c>
      <c r="D177" s="43">
        <v>228779</v>
      </c>
      <c r="E177" s="43">
        <v>491</v>
      </c>
      <c r="F177" s="43">
        <v>31288</v>
      </c>
      <c r="G177" s="43">
        <v>6425049</v>
      </c>
      <c r="H177" s="43">
        <v>0</v>
      </c>
      <c r="I177" s="43">
        <v>0</v>
      </c>
      <c r="J177" s="43">
        <v>0</v>
      </c>
      <c r="K177" s="43">
        <v>0</v>
      </c>
      <c r="L177" s="43">
        <v>5801</v>
      </c>
      <c r="M177" s="43">
        <v>18</v>
      </c>
      <c r="N177" s="43">
        <v>7</v>
      </c>
      <c r="O177" s="43">
        <v>516</v>
      </c>
      <c r="P177" s="43">
        <v>523</v>
      </c>
      <c r="Q177" s="43">
        <v>8</v>
      </c>
      <c r="R177" s="43">
        <v>3</v>
      </c>
      <c r="S177" s="43">
        <v>526</v>
      </c>
      <c r="T177" s="43">
        <v>529</v>
      </c>
      <c r="U177" s="43">
        <v>9</v>
      </c>
      <c r="V177" s="43">
        <v>4</v>
      </c>
      <c r="W177" s="43">
        <v>544</v>
      </c>
      <c r="X177" s="43">
        <v>548</v>
      </c>
      <c r="Y177" s="43">
        <v>5</v>
      </c>
      <c r="Z177" s="43">
        <v>2</v>
      </c>
      <c r="AA177" s="43">
        <v>523</v>
      </c>
      <c r="AB177" s="43">
        <v>525</v>
      </c>
      <c r="AC177" s="43">
        <v>0</v>
      </c>
      <c r="AD177" s="43">
        <v>0</v>
      </c>
      <c r="AE177" s="43">
        <v>0</v>
      </c>
      <c r="AF177" s="43">
        <v>482559</v>
      </c>
      <c r="AG177" s="43">
        <v>446167</v>
      </c>
      <c r="AH177" s="43">
        <v>36392</v>
      </c>
      <c r="AI177" s="43">
        <v>0</v>
      </c>
      <c r="AJ177" s="43">
        <v>0</v>
      </c>
      <c r="AK177" s="43">
        <v>0</v>
      </c>
      <c r="AL177" s="43">
        <v>0</v>
      </c>
      <c r="AM177" s="43">
        <v>0</v>
      </c>
      <c r="AN177" s="43">
        <v>49100</v>
      </c>
      <c r="AO177" s="43">
        <v>906363600</v>
      </c>
      <c r="AP177" s="43">
        <v>906412700</v>
      </c>
      <c r="AQ177" s="43" t="s">
        <v>716</v>
      </c>
      <c r="AR177" s="43">
        <v>6209437</v>
      </c>
      <c r="AS177" s="43">
        <v>0</v>
      </c>
      <c r="AT177" s="43">
        <v>0</v>
      </c>
      <c r="AU177" s="43">
        <v>0</v>
      </c>
      <c r="AV177" s="43">
        <v>0</v>
      </c>
      <c r="AW177" s="43">
        <v>125000</v>
      </c>
      <c r="AX177" s="43">
        <v>0</v>
      </c>
      <c r="AY177" s="43">
        <v>0</v>
      </c>
      <c r="AZ177" s="43">
        <v>0</v>
      </c>
      <c r="BA177" s="43">
        <v>0</v>
      </c>
      <c r="BB177" s="43">
        <v>0</v>
      </c>
      <c r="BC177" s="43">
        <v>0</v>
      </c>
      <c r="BD177" s="43">
        <v>0</v>
      </c>
      <c r="BE177" s="43">
        <v>0</v>
      </c>
      <c r="BF177" s="43">
        <v>0</v>
      </c>
      <c r="BG177" s="43">
        <v>101237</v>
      </c>
      <c r="BH177" s="43">
        <v>0</v>
      </c>
      <c r="BI177" s="43">
        <v>101237</v>
      </c>
      <c r="BJ177" s="43">
        <v>9908</v>
      </c>
      <c r="BK177" s="43">
        <v>0</v>
      </c>
      <c r="BL177" s="43">
        <v>0</v>
      </c>
      <c r="BM177" s="43">
        <v>0</v>
      </c>
      <c r="BN177" s="43" t="s">
        <v>711</v>
      </c>
      <c r="BO177" s="43">
        <v>1</v>
      </c>
      <c r="BP177" s="43">
        <v>0</v>
      </c>
      <c r="BQ177" s="43">
        <v>0</v>
      </c>
      <c r="BR177" s="43">
        <v>0</v>
      </c>
    </row>
    <row r="178" spans="1:70" s="50" customFormat="1" x14ac:dyDescent="0.15">
      <c r="A178" s="43">
        <v>2849</v>
      </c>
      <c r="B178" s="43" t="s">
        <v>258</v>
      </c>
      <c r="C178" s="43">
        <v>71818016</v>
      </c>
      <c r="D178" s="43">
        <v>30670523</v>
      </c>
      <c r="E178" s="43">
        <v>239492</v>
      </c>
      <c r="F178" s="43">
        <v>0</v>
      </c>
      <c r="G178" s="43">
        <v>43283305</v>
      </c>
      <c r="H178" s="43">
        <v>834019</v>
      </c>
      <c r="I178" s="43">
        <v>1212500</v>
      </c>
      <c r="J178" s="43">
        <v>0</v>
      </c>
      <c r="K178" s="43">
        <v>0</v>
      </c>
      <c r="L178" s="43">
        <v>4421823</v>
      </c>
      <c r="M178" s="43">
        <v>196</v>
      </c>
      <c r="N178" s="43">
        <v>78</v>
      </c>
      <c r="O178" s="43">
        <v>6476</v>
      </c>
      <c r="P178" s="43">
        <v>6554</v>
      </c>
      <c r="Q178" s="43">
        <v>196</v>
      </c>
      <c r="R178" s="43">
        <v>78</v>
      </c>
      <c r="S178" s="43">
        <v>6545</v>
      </c>
      <c r="T178" s="43">
        <v>6623</v>
      </c>
      <c r="U178" s="43">
        <v>174</v>
      </c>
      <c r="V178" s="43">
        <v>70</v>
      </c>
      <c r="W178" s="43">
        <v>6558</v>
      </c>
      <c r="X178" s="43">
        <v>6628</v>
      </c>
      <c r="Y178" s="43">
        <v>216</v>
      </c>
      <c r="Z178" s="43">
        <v>86</v>
      </c>
      <c r="AA178" s="43">
        <v>6541</v>
      </c>
      <c r="AB178" s="43">
        <v>6627</v>
      </c>
      <c r="AC178" s="43">
        <v>0</v>
      </c>
      <c r="AD178" s="43">
        <v>0</v>
      </c>
      <c r="AE178" s="43">
        <v>4175000</v>
      </c>
      <c r="AF178" s="43">
        <v>30513836</v>
      </c>
      <c r="AG178" s="43">
        <v>30513836</v>
      </c>
      <c r="AH178" s="43">
        <v>0</v>
      </c>
      <c r="AI178" s="43">
        <v>0</v>
      </c>
      <c r="AJ178" s="43">
        <v>139658</v>
      </c>
      <c r="AK178" s="43">
        <v>0</v>
      </c>
      <c r="AL178" s="43">
        <v>0</v>
      </c>
      <c r="AM178" s="43">
        <v>60000</v>
      </c>
      <c r="AN178" s="43">
        <v>20396500</v>
      </c>
      <c r="AO178" s="43">
        <v>4010743094</v>
      </c>
      <c r="AP178" s="43">
        <v>4031139594</v>
      </c>
      <c r="AQ178" s="43" t="s">
        <v>716</v>
      </c>
      <c r="AR178" s="43">
        <v>44017130</v>
      </c>
      <c r="AS178" s="43">
        <v>846481</v>
      </c>
      <c r="AT178" s="43">
        <v>2830168</v>
      </c>
      <c r="AU178" s="43">
        <v>1212500</v>
      </c>
      <c r="AV178" s="43">
        <v>0</v>
      </c>
      <c r="AW178" s="43">
        <v>651535</v>
      </c>
      <c r="AX178" s="43">
        <v>42433</v>
      </c>
      <c r="AY178" s="43">
        <v>0</v>
      </c>
      <c r="AZ178" s="43">
        <v>0</v>
      </c>
      <c r="BA178" s="43">
        <v>26444</v>
      </c>
      <c r="BB178" s="43">
        <v>0</v>
      </c>
      <c r="BC178" s="43">
        <v>3017.8100000000004</v>
      </c>
      <c r="BD178" s="43">
        <v>0</v>
      </c>
      <c r="BE178" s="43">
        <v>0</v>
      </c>
      <c r="BF178" s="43">
        <v>337225</v>
      </c>
      <c r="BG178" s="43">
        <v>153618</v>
      </c>
      <c r="BH178" s="43">
        <v>153618</v>
      </c>
      <c r="BI178" s="43">
        <v>0</v>
      </c>
      <c r="BJ178" s="43">
        <v>0</v>
      </c>
      <c r="BK178" s="43">
        <v>0</v>
      </c>
      <c r="BL178" s="43">
        <v>106000</v>
      </c>
      <c r="BM178" s="43">
        <v>106000</v>
      </c>
      <c r="BN178" s="43" t="s">
        <v>701</v>
      </c>
      <c r="BO178" s="43">
        <v>1</v>
      </c>
      <c r="BP178" s="43">
        <v>0</v>
      </c>
      <c r="BQ178" s="43">
        <v>60000</v>
      </c>
      <c r="BR178" s="43">
        <v>0</v>
      </c>
    </row>
    <row r="179" spans="1:70" s="50" customFormat="1" x14ac:dyDescent="0.15">
      <c r="A179" s="43">
        <v>2856</v>
      </c>
      <c r="B179" s="43" t="s">
        <v>259</v>
      </c>
      <c r="C179" s="43">
        <v>8510129</v>
      </c>
      <c r="D179" s="43">
        <v>6882997</v>
      </c>
      <c r="E179" s="43">
        <v>17108</v>
      </c>
      <c r="F179" s="43">
        <v>52127</v>
      </c>
      <c r="G179" s="43">
        <v>2065842</v>
      </c>
      <c r="H179" s="43">
        <v>170098</v>
      </c>
      <c r="I179" s="43">
        <v>0</v>
      </c>
      <c r="J179" s="43">
        <v>0</v>
      </c>
      <c r="K179" s="43">
        <v>0</v>
      </c>
      <c r="L179" s="43">
        <v>678043</v>
      </c>
      <c r="M179" s="43">
        <v>62</v>
      </c>
      <c r="N179" s="43">
        <v>25</v>
      </c>
      <c r="O179" s="43">
        <v>818</v>
      </c>
      <c r="P179" s="43">
        <v>843</v>
      </c>
      <c r="Q179" s="43">
        <v>60</v>
      </c>
      <c r="R179" s="43">
        <v>24</v>
      </c>
      <c r="S179" s="43">
        <v>820</v>
      </c>
      <c r="T179" s="43">
        <v>844</v>
      </c>
      <c r="U179" s="43">
        <v>47</v>
      </c>
      <c r="V179" s="43">
        <v>19</v>
      </c>
      <c r="W179" s="43">
        <v>768</v>
      </c>
      <c r="X179" s="43">
        <v>787</v>
      </c>
      <c r="Y179" s="43">
        <v>49</v>
      </c>
      <c r="Z179" s="43">
        <v>20</v>
      </c>
      <c r="AA179" s="43">
        <v>766</v>
      </c>
      <c r="AB179" s="43">
        <v>786</v>
      </c>
      <c r="AC179" s="43">
        <v>0</v>
      </c>
      <c r="AD179" s="43">
        <v>0</v>
      </c>
      <c r="AE179" s="43">
        <v>0</v>
      </c>
      <c r="AF179" s="43">
        <v>6405968</v>
      </c>
      <c r="AG179" s="43">
        <v>6351711</v>
      </c>
      <c r="AH179" s="43">
        <v>54257</v>
      </c>
      <c r="AI179" s="43">
        <v>0</v>
      </c>
      <c r="AJ179" s="43">
        <v>25309</v>
      </c>
      <c r="AK179" s="43">
        <v>0</v>
      </c>
      <c r="AL179" s="43">
        <v>0</v>
      </c>
      <c r="AM179" s="43">
        <v>0</v>
      </c>
      <c r="AN179" s="43">
        <v>1641300</v>
      </c>
      <c r="AO179" s="43">
        <v>278288518</v>
      </c>
      <c r="AP179" s="43">
        <v>279929818</v>
      </c>
      <c r="AQ179" s="43" t="s">
        <v>716</v>
      </c>
      <c r="AR179" s="43">
        <v>2130931</v>
      </c>
      <c r="AS179" s="43">
        <v>172275</v>
      </c>
      <c r="AT179" s="43">
        <v>1370213</v>
      </c>
      <c r="AU179" s="43">
        <v>0</v>
      </c>
      <c r="AV179" s="43">
        <v>0</v>
      </c>
      <c r="AW179" s="43">
        <v>100000</v>
      </c>
      <c r="AX179" s="43">
        <v>0</v>
      </c>
      <c r="AY179" s="43">
        <v>0</v>
      </c>
      <c r="AZ179" s="43">
        <v>195989</v>
      </c>
      <c r="BA179" s="43">
        <v>0</v>
      </c>
      <c r="BB179" s="43">
        <v>0</v>
      </c>
      <c r="BC179" s="43">
        <v>0</v>
      </c>
      <c r="BD179" s="43">
        <v>0</v>
      </c>
      <c r="BE179" s="43">
        <v>0</v>
      </c>
      <c r="BF179" s="43">
        <v>0</v>
      </c>
      <c r="BG179" s="43">
        <v>0</v>
      </c>
      <c r="BH179" s="43">
        <v>0</v>
      </c>
      <c r="BI179" s="43">
        <v>0</v>
      </c>
      <c r="BJ179" s="43">
        <v>0</v>
      </c>
      <c r="BK179" s="43">
        <v>0</v>
      </c>
      <c r="BL179" s="43">
        <v>0</v>
      </c>
      <c r="BM179" s="43">
        <v>0</v>
      </c>
      <c r="BN179" s="43" t="s">
        <v>711</v>
      </c>
      <c r="BO179" s="43">
        <v>1</v>
      </c>
      <c r="BP179" s="43">
        <v>0</v>
      </c>
      <c r="BQ179" s="43">
        <v>0</v>
      </c>
      <c r="BR179" s="43">
        <v>0</v>
      </c>
    </row>
    <row r="180" spans="1:70" s="50" customFormat="1" x14ac:dyDescent="0.15">
      <c r="A180" s="43">
        <v>2863</v>
      </c>
      <c r="B180" s="43" t="s">
        <v>260</v>
      </c>
      <c r="C180" s="43">
        <v>2880557</v>
      </c>
      <c r="D180" s="43">
        <v>1719323</v>
      </c>
      <c r="E180" s="43">
        <v>165</v>
      </c>
      <c r="F180" s="43">
        <v>15878</v>
      </c>
      <c r="G180" s="43">
        <v>1152334</v>
      </c>
      <c r="H180" s="43">
        <v>19529</v>
      </c>
      <c r="I180" s="43">
        <v>0</v>
      </c>
      <c r="J180" s="43">
        <v>0</v>
      </c>
      <c r="K180" s="43">
        <v>0</v>
      </c>
      <c r="L180" s="43">
        <v>26672</v>
      </c>
      <c r="M180" s="43">
        <v>8</v>
      </c>
      <c r="N180" s="43">
        <v>3</v>
      </c>
      <c r="O180" s="43">
        <v>270</v>
      </c>
      <c r="P180" s="43">
        <v>273</v>
      </c>
      <c r="Q180" s="43">
        <v>7</v>
      </c>
      <c r="R180" s="43">
        <v>3</v>
      </c>
      <c r="S180" s="43">
        <v>253</v>
      </c>
      <c r="T180" s="43">
        <v>256</v>
      </c>
      <c r="U180" s="43">
        <v>6</v>
      </c>
      <c r="V180" s="43">
        <v>2</v>
      </c>
      <c r="W180" s="43">
        <v>226</v>
      </c>
      <c r="X180" s="43">
        <v>228</v>
      </c>
      <c r="Y180" s="43">
        <v>5</v>
      </c>
      <c r="Z180" s="43">
        <v>2</v>
      </c>
      <c r="AA180" s="43">
        <v>231</v>
      </c>
      <c r="AB180" s="43">
        <v>233</v>
      </c>
      <c r="AC180" s="43">
        <v>0</v>
      </c>
      <c r="AD180" s="43">
        <v>0</v>
      </c>
      <c r="AE180" s="43">
        <v>0</v>
      </c>
      <c r="AF180" s="43">
        <v>1547403</v>
      </c>
      <c r="AG180" s="43">
        <v>1531986</v>
      </c>
      <c r="AH180" s="43">
        <v>15417</v>
      </c>
      <c r="AI180" s="43">
        <v>0</v>
      </c>
      <c r="AJ180" s="43">
        <v>0</v>
      </c>
      <c r="AK180" s="43">
        <v>0</v>
      </c>
      <c r="AL180" s="43">
        <v>0</v>
      </c>
      <c r="AM180" s="43">
        <v>0</v>
      </c>
      <c r="AN180" s="43">
        <v>73600</v>
      </c>
      <c r="AO180" s="43">
        <v>98771098</v>
      </c>
      <c r="AP180" s="43">
        <v>98844698</v>
      </c>
      <c r="AQ180" s="43" t="s">
        <v>716</v>
      </c>
      <c r="AR180" s="43">
        <v>1252087</v>
      </c>
      <c r="AS180" s="43">
        <v>18640</v>
      </c>
      <c r="AT180" s="43">
        <v>107284</v>
      </c>
      <c r="AU180" s="43">
        <v>0</v>
      </c>
      <c r="AV180" s="43">
        <v>0</v>
      </c>
      <c r="AW180" s="43">
        <v>0</v>
      </c>
      <c r="AX180" s="43">
        <v>0</v>
      </c>
      <c r="AY180" s="43">
        <v>0</v>
      </c>
      <c r="AZ180" s="43">
        <v>148601</v>
      </c>
      <c r="BA180" s="43">
        <v>0</v>
      </c>
      <c r="BB180" s="43">
        <v>0</v>
      </c>
      <c r="BC180" s="43">
        <v>0</v>
      </c>
      <c r="BD180" s="43">
        <v>0</v>
      </c>
      <c r="BE180" s="43">
        <v>0</v>
      </c>
      <c r="BF180" s="43">
        <v>0</v>
      </c>
      <c r="BG180" s="43">
        <v>0</v>
      </c>
      <c r="BH180" s="43">
        <v>0</v>
      </c>
      <c r="BI180" s="43">
        <v>0</v>
      </c>
      <c r="BJ180" s="43">
        <v>0</v>
      </c>
      <c r="BK180" s="43">
        <v>0</v>
      </c>
      <c r="BL180" s="43">
        <v>0</v>
      </c>
      <c r="BM180" s="43">
        <v>0</v>
      </c>
      <c r="BN180" s="43" t="s">
        <v>711</v>
      </c>
      <c r="BO180" s="43">
        <v>1</v>
      </c>
      <c r="BP180" s="43">
        <v>0</v>
      </c>
      <c r="BQ180" s="43">
        <v>0</v>
      </c>
      <c r="BR180" s="43">
        <v>0</v>
      </c>
    </row>
    <row r="181" spans="1:70" s="50" customFormat="1" x14ac:dyDescent="0.15">
      <c r="A181" s="43">
        <v>3862</v>
      </c>
      <c r="B181" s="43" t="s">
        <v>261</v>
      </c>
      <c r="C181" s="43">
        <v>4274329</v>
      </c>
      <c r="D181" s="43">
        <v>96768</v>
      </c>
      <c r="E181" s="43">
        <v>112236</v>
      </c>
      <c r="F181" s="43">
        <v>0</v>
      </c>
      <c r="G181" s="43">
        <v>4405382</v>
      </c>
      <c r="H181" s="43">
        <v>0</v>
      </c>
      <c r="I181" s="43">
        <v>0</v>
      </c>
      <c r="J181" s="43">
        <v>0</v>
      </c>
      <c r="K181" s="43">
        <v>0</v>
      </c>
      <c r="L181" s="43">
        <v>340057</v>
      </c>
      <c r="M181" s="43">
        <v>9</v>
      </c>
      <c r="N181" s="43">
        <v>4</v>
      </c>
      <c r="O181" s="43">
        <v>397</v>
      </c>
      <c r="P181" s="43">
        <v>401</v>
      </c>
      <c r="Q181" s="43">
        <v>13</v>
      </c>
      <c r="R181" s="43">
        <v>5</v>
      </c>
      <c r="S181" s="43">
        <v>405</v>
      </c>
      <c r="T181" s="43">
        <v>410</v>
      </c>
      <c r="U181" s="43">
        <v>9</v>
      </c>
      <c r="V181" s="43">
        <v>4</v>
      </c>
      <c r="W181" s="43">
        <v>360</v>
      </c>
      <c r="X181" s="43">
        <v>364</v>
      </c>
      <c r="Y181" s="43">
        <v>10</v>
      </c>
      <c r="Z181" s="43">
        <v>4</v>
      </c>
      <c r="AA181" s="43">
        <v>365</v>
      </c>
      <c r="AB181" s="43">
        <v>369</v>
      </c>
      <c r="AC181" s="43">
        <v>0</v>
      </c>
      <c r="AD181" s="43">
        <v>0</v>
      </c>
      <c r="AE181" s="43">
        <v>0</v>
      </c>
      <c r="AF181" s="43">
        <v>82191</v>
      </c>
      <c r="AG181" s="43">
        <v>82191</v>
      </c>
      <c r="AH181" s="43">
        <v>0</v>
      </c>
      <c r="AI181" s="43">
        <v>0</v>
      </c>
      <c r="AJ181" s="43">
        <v>0</v>
      </c>
      <c r="AK181" s="43">
        <v>0</v>
      </c>
      <c r="AL181" s="43">
        <v>0</v>
      </c>
      <c r="AM181" s="43">
        <v>0</v>
      </c>
      <c r="AN181" s="43">
        <v>19796200</v>
      </c>
      <c r="AO181" s="43">
        <v>964769513</v>
      </c>
      <c r="AP181" s="43">
        <v>984565713</v>
      </c>
      <c r="AQ181" s="43" t="s">
        <v>716</v>
      </c>
      <c r="AR181" s="43">
        <v>4234937</v>
      </c>
      <c r="AS181" s="43">
        <v>0</v>
      </c>
      <c r="AT181" s="43">
        <v>0</v>
      </c>
      <c r="AU181" s="43">
        <v>0</v>
      </c>
      <c r="AV181" s="43">
        <v>0</v>
      </c>
      <c r="AW181" s="43">
        <v>56081</v>
      </c>
      <c r="AX181" s="43">
        <v>0</v>
      </c>
      <c r="AY181" s="43">
        <v>0</v>
      </c>
      <c r="AZ181" s="43">
        <v>119943</v>
      </c>
      <c r="BA181" s="43">
        <v>0</v>
      </c>
      <c r="BB181" s="43">
        <v>0</v>
      </c>
      <c r="BC181" s="43">
        <v>0</v>
      </c>
      <c r="BD181" s="43">
        <v>0</v>
      </c>
      <c r="BE181" s="43">
        <v>0</v>
      </c>
      <c r="BF181" s="43">
        <v>0</v>
      </c>
      <c r="BG181" s="43">
        <v>0</v>
      </c>
      <c r="BH181" s="43">
        <v>0</v>
      </c>
      <c r="BI181" s="43">
        <v>0</v>
      </c>
      <c r="BJ181" s="43">
        <v>0</v>
      </c>
      <c r="BK181" s="43">
        <v>0</v>
      </c>
      <c r="BL181" s="43">
        <v>0</v>
      </c>
      <c r="BM181" s="43">
        <v>0</v>
      </c>
      <c r="BN181" s="43" t="s">
        <v>711</v>
      </c>
      <c r="BO181" s="43">
        <v>1</v>
      </c>
      <c r="BP181" s="43">
        <v>0</v>
      </c>
      <c r="BQ181" s="43">
        <v>0</v>
      </c>
      <c r="BR181" s="43">
        <v>0</v>
      </c>
    </row>
    <row r="182" spans="1:70" s="50" customFormat="1" x14ac:dyDescent="0.15">
      <c r="A182" s="43">
        <v>2885</v>
      </c>
      <c r="B182" s="43" t="s">
        <v>262</v>
      </c>
      <c r="C182" s="43">
        <v>19806543</v>
      </c>
      <c r="D182" s="43">
        <v>7116508</v>
      </c>
      <c r="E182" s="43">
        <v>27037</v>
      </c>
      <c r="F182" s="43">
        <v>121709</v>
      </c>
      <c r="G182" s="43">
        <v>12541014</v>
      </c>
      <c r="H182" s="43">
        <v>254241</v>
      </c>
      <c r="I182" s="43">
        <v>0</v>
      </c>
      <c r="J182" s="43">
        <v>0</v>
      </c>
      <c r="K182" s="43">
        <v>0</v>
      </c>
      <c r="L182" s="43">
        <v>253966</v>
      </c>
      <c r="M182" s="43">
        <v>13</v>
      </c>
      <c r="N182" s="43">
        <v>5</v>
      </c>
      <c r="O182" s="43">
        <v>2072</v>
      </c>
      <c r="P182" s="43">
        <v>2077</v>
      </c>
      <c r="Q182" s="43">
        <v>10</v>
      </c>
      <c r="R182" s="43">
        <v>4</v>
      </c>
      <c r="S182" s="43">
        <v>2041</v>
      </c>
      <c r="T182" s="43">
        <v>2045</v>
      </c>
      <c r="U182" s="43">
        <v>9</v>
      </c>
      <c r="V182" s="43">
        <v>4</v>
      </c>
      <c r="W182" s="43">
        <v>1982</v>
      </c>
      <c r="X182" s="43">
        <v>1986</v>
      </c>
      <c r="Y182" s="43">
        <v>10</v>
      </c>
      <c r="Z182" s="43">
        <v>4</v>
      </c>
      <c r="AA182" s="43">
        <v>1960</v>
      </c>
      <c r="AB182" s="43">
        <v>1964</v>
      </c>
      <c r="AC182" s="43">
        <v>0</v>
      </c>
      <c r="AD182" s="43">
        <v>0</v>
      </c>
      <c r="AE182" s="43">
        <v>0</v>
      </c>
      <c r="AF182" s="43">
        <v>6228636</v>
      </c>
      <c r="AG182" s="43">
        <v>6096500</v>
      </c>
      <c r="AH182" s="43">
        <v>132136</v>
      </c>
      <c r="AI182" s="43">
        <v>0</v>
      </c>
      <c r="AJ182" s="43">
        <v>37989</v>
      </c>
      <c r="AK182" s="43">
        <v>0</v>
      </c>
      <c r="AL182" s="43">
        <v>0</v>
      </c>
      <c r="AM182" s="43">
        <v>272532</v>
      </c>
      <c r="AN182" s="43">
        <v>3896000</v>
      </c>
      <c r="AO182" s="43">
        <v>2227480037</v>
      </c>
      <c r="AP182" s="43">
        <v>2231376037</v>
      </c>
      <c r="AQ182" s="43" t="s">
        <v>716</v>
      </c>
      <c r="AR182" s="43">
        <v>13717581</v>
      </c>
      <c r="AS182" s="43">
        <v>525998</v>
      </c>
      <c r="AT182" s="43">
        <v>1790758</v>
      </c>
      <c r="AU182" s="43">
        <v>0</v>
      </c>
      <c r="AV182" s="43">
        <v>0</v>
      </c>
      <c r="AW182" s="43">
        <v>359717</v>
      </c>
      <c r="AX182" s="43">
        <v>2080</v>
      </c>
      <c r="AY182" s="43">
        <v>0</v>
      </c>
      <c r="AZ182" s="43">
        <v>369679</v>
      </c>
      <c r="BA182" s="43">
        <v>3059</v>
      </c>
      <c r="BB182" s="43">
        <v>0</v>
      </c>
      <c r="BC182" s="43">
        <v>1372.05</v>
      </c>
      <c r="BD182" s="43">
        <v>0</v>
      </c>
      <c r="BE182" s="43">
        <v>0</v>
      </c>
      <c r="BF182" s="43">
        <v>19456</v>
      </c>
      <c r="BG182" s="43">
        <v>0</v>
      </c>
      <c r="BH182" s="43">
        <v>0</v>
      </c>
      <c r="BI182" s="43">
        <v>0</v>
      </c>
      <c r="BJ182" s="43">
        <v>0</v>
      </c>
      <c r="BK182" s="43">
        <v>0</v>
      </c>
      <c r="BL182" s="43">
        <v>198206</v>
      </c>
      <c r="BM182" s="43">
        <v>0</v>
      </c>
      <c r="BN182" s="43" t="s">
        <v>702</v>
      </c>
      <c r="BO182" s="43">
        <v>2</v>
      </c>
      <c r="BP182" s="43">
        <v>272532</v>
      </c>
      <c r="BQ182" s="43">
        <v>0</v>
      </c>
      <c r="BR182" s="43">
        <v>0</v>
      </c>
    </row>
    <row r="183" spans="1:70" s="50" customFormat="1" x14ac:dyDescent="0.15">
      <c r="A183" s="43">
        <v>2884</v>
      </c>
      <c r="B183" s="43" t="s">
        <v>263</v>
      </c>
      <c r="C183" s="43">
        <v>16413799</v>
      </c>
      <c r="D183" s="43">
        <v>1108342</v>
      </c>
      <c r="E183" s="43">
        <v>24798</v>
      </c>
      <c r="F183" s="43">
        <v>82540</v>
      </c>
      <c r="G183" s="43">
        <v>15295404</v>
      </c>
      <c r="H183" s="43">
        <v>111333</v>
      </c>
      <c r="I183" s="43">
        <v>0</v>
      </c>
      <c r="J183" s="43">
        <v>0</v>
      </c>
      <c r="K183" s="43">
        <v>0</v>
      </c>
      <c r="L183" s="43">
        <v>208618</v>
      </c>
      <c r="M183" s="43">
        <v>28</v>
      </c>
      <c r="N183" s="43">
        <v>11</v>
      </c>
      <c r="O183" s="43">
        <v>1391</v>
      </c>
      <c r="P183" s="43">
        <v>1402</v>
      </c>
      <c r="Q183" s="43">
        <v>22</v>
      </c>
      <c r="R183" s="43">
        <v>9</v>
      </c>
      <c r="S183" s="43">
        <v>1410</v>
      </c>
      <c r="T183" s="43">
        <v>1419</v>
      </c>
      <c r="U183" s="43">
        <v>26</v>
      </c>
      <c r="V183" s="43">
        <v>10</v>
      </c>
      <c r="W183" s="43">
        <v>1387</v>
      </c>
      <c r="X183" s="43">
        <v>1397</v>
      </c>
      <c r="Y183" s="43">
        <v>33</v>
      </c>
      <c r="Z183" s="43">
        <v>13</v>
      </c>
      <c r="AA183" s="43">
        <v>1385</v>
      </c>
      <c r="AB183" s="43">
        <v>1398</v>
      </c>
      <c r="AC183" s="43">
        <v>0</v>
      </c>
      <c r="AD183" s="43">
        <v>0</v>
      </c>
      <c r="AE183" s="43">
        <v>0</v>
      </c>
      <c r="AF183" s="43">
        <v>959226</v>
      </c>
      <c r="AG183" s="43">
        <v>959226</v>
      </c>
      <c r="AH183" s="43">
        <v>0</v>
      </c>
      <c r="AI183" s="43">
        <v>0</v>
      </c>
      <c r="AJ183" s="43">
        <v>0</v>
      </c>
      <c r="AK183" s="43">
        <v>0</v>
      </c>
      <c r="AL183" s="43">
        <v>0</v>
      </c>
      <c r="AM183" s="43">
        <v>97375</v>
      </c>
      <c r="AN183" s="43">
        <v>4510600</v>
      </c>
      <c r="AO183" s="43">
        <v>3489193628</v>
      </c>
      <c r="AP183" s="43">
        <v>3493704228</v>
      </c>
      <c r="AQ183" s="43" t="s">
        <v>716</v>
      </c>
      <c r="AR183" s="43">
        <v>15355292</v>
      </c>
      <c r="AS183" s="43">
        <v>212042</v>
      </c>
      <c r="AT183" s="43">
        <v>1914228</v>
      </c>
      <c r="AU183" s="43">
        <v>0</v>
      </c>
      <c r="AV183" s="43">
        <v>0</v>
      </c>
      <c r="AW183" s="43">
        <v>425157</v>
      </c>
      <c r="AX183" s="43">
        <v>2479</v>
      </c>
      <c r="AY183" s="43">
        <v>0</v>
      </c>
      <c r="AZ183" s="43">
        <v>11674</v>
      </c>
      <c r="BA183" s="43">
        <v>1511</v>
      </c>
      <c r="BB183" s="43">
        <v>0</v>
      </c>
      <c r="BC183" s="43">
        <v>2004.02</v>
      </c>
      <c r="BD183" s="43">
        <v>0</v>
      </c>
      <c r="BE183" s="43">
        <v>0</v>
      </c>
      <c r="BF183" s="43">
        <v>23348</v>
      </c>
      <c r="BG183" s="43">
        <v>0</v>
      </c>
      <c r="BH183" s="43">
        <v>0</v>
      </c>
      <c r="BI183" s="43">
        <v>0</v>
      </c>
      <c r="BJ183" s="43">
        <v>0</v>
      </c>
      <c r="BK183" s="43">
        <v>0</v>
      </c>
      <c r="BL183" s="43">
        <v>97105</v>
      </c>
      <c r="BM183" s="43">
        <v>0</v>
      </c>
      <c r="BN183" s="43" t="s">
        <v>702</v>
      </c>
      <c r="BO183" s="43">
        <v>2</v>
      </c>
      <c r="BP183" s="43">
        <v>97375</v>
      </c>
      <c r="BQ183" s="43">
        <v>0</v>
      </c>
      <c r="BR183" s="43">
        <v>0</v>
      </c>
    </row>
    <row r="184" spans="1:70" s="50" customFormat="1" x14ac:dyDescent="0.15">
      <c r="A184" s="43">
        <v>2891</v>
      </c>
      <c r="B184" s="43" t="s">
        <v>264</v>
      </c>
      <c r="C184" s="43">
        <v>3367362</v>
      </c>
      <c r="D184" s="43">
        <v>389575</v>
      </c>
      <c r="E184" s="43">
        <v>281</v>
      </c>
      <c r="F184" s="43">
        <v>20898</v>
      </c>
      <c r="G184" s="43">
        <v>3766638</v>
      </c>
      <c r="H184" s="43">
        <v>59240</v>
      </c>
      <c r="I184" s="43">
        <v>0</v>
      </c>
      <c r="J184" s="43">
        <v>0</v>
      </c>
      <c r="K184" s="43">
        <v>0</v>
      </c>
      <c r="L184" s="43">
        <v>869270</v>
      </c>
      <c r="M184" s="43">
        <v>5</v>
      </c>
      <c r="N184" s="43">
        <v>2</v>
      </c>
      <c r="O184" s="43">
        <v>353</v>
      </c>
      <c r="P184" s="43">
        <v>355</v>
      </c>
      <c r="Q184" s="43">
        <v>5</v>
      </c>
      <c r="R184" s="43">
        <v>2</v>
      </c>
      <c r="S184" s="43">
        <v>333</v>
      </c>
      <c r="T184" s="43">
        <v>335</v>
      </c>
      <c r="U184" s="43">
        <v>4</v>
      </c>
      <c r="V184" s="43">
        <v>2</v>
      </c>
      <c r="W184" s="43">
        <v>321</v>
      </c>
      <c r="X184" s="43">
        <v>323</v>
      </c>
      <c r="Y184" s="43">
        <v>5</v>
      </c>
      <c r="Z184" s="43">
        <v>2</v>
      </c>
      <c r="AA184" s="43">
        <v>316</v>
      </c>
      <c r="AB184" s="43">
        <v>318</v>
      </c>
      <c r="AC184" s="43">
        <v>0</v>
      </c>
      <c r="AD184" s="43">
        <v>0</v>
      </c>
      <c r="AE184" s="43">
        <v>675000</v>
      </c>
      <c r="AF184" s="43">
        <v>352728</v>
      </c>
      <c r="AG184" s="43">
        <v>330893</v>
      </c>
      <c r="AH184" s="43">
        <v>21835</v>
      </c>
      <c r="AI184" s="43">
        <v>0</v>
      </c>
      <c r="AJ184" s="43">
        <v>5754</v>
      </c>
      <c r="AK184" s="43">
        <v>0</v>
      </c>
      <c r="AL184" s="43">
        <v>0</v>
      </c>
      <c r="AM184" s="43">
        <v>0</v>
      </c>
      <c r="AN184" s="43">
        <v>21900</v>
      </c>
      <c r="AO184" s="43">
        <v>405865439</v>
      </c>
      <c r="AP184" s="43">
        <v>405887339</v>
      </c>
      <c r="AQ184" s="43" t="s">
        <v>716</v>
      </c>
      <c r="AR184" s="43">
        <v>3761981</v>
      </c>
      <c r="AS184" s="43">
        <v>62710</v>
      </c>
      <c r="AT184" s="43">
        <v>60000</v>
      </c>
      <c r="AU184" s="43">
        <v>0</v>
      </c>
      <c r="AV184" s="43">
        <v>0</v>
      </c>
      <c r="AW184" s="43">
        <v>30000</v>
      </c>
      <c r="AX184" s="43">
        <v>0</v>
      </c>
      <c r="AY184" s="43">
        <v>0</v>
      </c>
      <c r="AZ184" s="43">
        <v>129514</v>
      </c>
      <c r="BA184" s="43">
        <v>0</v>
      </c>
      <c r="BB184" s="43">
        <v>0</v>
      </c>
      <c r="BC184" s="43">
        <v>0</v>
      </c>
      <c r="BD184" s="43">
        <v>0</v>
      </c>
      <c r="BE184" s="43">
        <v>0</v>
      </c>
      <c r="BF184" s="43">
        <v>0</v>
      </c>
      <c r="BG184" s="43">
        <v>0</v>
      </c>
      <c r="BH184" s="43">
        <v>0</v>
      </c>
      <c r="BI184" s="43">
        <v>0</v>
      </c>
      <c r="BJ184" s="43">
        <v>0</v>
      </c>
      <c r="BK184" s="43">
        <v>0</v>
      </c>
      <c r="BL184" s="43">
        <v>0</v>
      </c>
      <c r="BM184" s="43">
        <v>0</v>
      </c>
      <c r="BN184" s="43" t="s">
        <v>711</v>
      </c>
      <c r="BO184" s="43">
        <v>1</v>
      </c>
      <c r="BP184" s="43">
        <v>0</v>
      </c>
      <c r="BQ184" s="43">
        <v>0</v>
      </c>
      <c r="BR184" s="43">
        <v>0</v>
      </c>
    </row>
    <row r="185" spans="1:70" s="50" customFormat="1" x14ac:dyDescent="0.15">
      <c r="A185" s="43">
        <v>2898</v>
      </c>
      <c r="B185" s="43" t="s">
        <v>265</v>
      </c>
      <c r="C185" s="43">
        <v>14061483</v>
      </c>
      <c r="D185" s="43">
        <v>6981481</v>
      </c>
      <c r="E185" s="43">
        <v>8449</v>
      </c>
      <c r="F185" s="43">
        <v>0</v>
      </c>
      <c r="G185" s="43">
        <v>6710117</v>
      </c>
      <c r="H185" s="43">
        <v>211436</v>
      </c>
      <c r="I185" s="43">
        <v>150000</v>
      </c>
      <c r="J185" s="43">
        <v>0</v>
      </c>
      <c r="K185" s="43">
        <v>0</v>
      </c>
      <c r="L185" s="43">
        <v>0</v>
      </c>
      <c r="M185" s="43">
        <v>86</v>
      </c>
      <c r="N185" s="43">
        <v>34</v>
      </c>
      <c r="O185" s="43">
        <v>1374</v>
      </c>
      <c r="P185" s="43">
        <v>1408</v>
      </c>
      <c r="Q185" s="43">
        <v>84</v>
      </c>
      <c r="R185" s="43">
        <v>34</v>
      </c>
      <c r="S185" s="43">
        <v>1429</v>
      </c>
      <c r="T185" s="43">
        <v>1463</v>
      </c>
      <c r="U185" s="43">
        <v>80</v>
      </c>
      <c r="V185" s="43">
        <v>32</v>
      </c>
      <c r="W185" s="43">
        <v>1433</v>
      </c>
      <c r="X185" s="43">
        <v>1465</v>
      </c>
      <c r="Y185" s="43">
        <v>87</v>
      </c>
      <c r="Z185" s="43">
        <v>35</v>
      </c>
      <c r="AA185" s="43">
        <v>1480</v>
      </c>
      <c r="AB185" s="43">
        <v>1515</v>
      </c>
      <c r="AC185" s="43">
        <v>0</v>
      </c>
      <c r="AD185" s="43">
        <v>0</v>
      </c>
      <c r="AE185" s="43">
        <v>0</v>
      </c>
      <c r="AF185" s="43">
        <v>6964344</v>
      </c>
      <c r="AG185" s="43">
        <v>6964344</v>
      </c>
      <c r="AH185" s="43">
        <v>0</v>
      </c>
      <c r="AI185" s="43">
        <v>0</v>
      </c>
      <c r="AJ185" s="43">
        <v>0</v>
      </c>
      <c r="AK185" s="43">
        <v>0</v>
      </c>
      <c r="AL185" s="43">
        <v>0</v>
      </c>
      <c r="AM185" s="43">
        <v>0</v>
      </c>
      <c r="AN185" s="43">
        <v>910400</v>
      </c>
      <c r="AO185" s="43">
        <v>877410899</v>
      </c>
      <c r="AP185" s="43">
        <v>878321299</v>
      </c>
      <c r="AQ185" s="43" t="s">
        <v>716</v>
      </c>
      <c r="AR185" s="43">
        <v>6972740</v>
      </c>
      <c r="AS185" s="43">
        <v>327260</v>
      </c>
      <c r="AT185" s="43">
        <v>1717062</v>
      </c>
      <c r="AU185" s="43">
        <v>150000</v>
      </c>
      <c r="AV185" s="43">
        <v>0</v>
      </c>
      <c r="AW185" s="43">
        <v>79000</v>
      </c>
      <c r="AX185" s="43">
        <v>0</v>
      </c>
      <c r="AY185" s="43">
        <v>0</v>
      </c>
      <c r="AZ185" s="43">
        <v>0</v>
      </c>
      <c r="BA185" s="43">
        <v>12134</v>
      </c>
      <c r="BB185" s="43">
        <v>0</v>
      </c>
      <c r="BC185" s="43">
        <v>0</v>
      </c>
      <c r="BD185" s="43">
        <v>0</v>
      </c>
      <c r="BE185" s="43">
        <v>0</v>
      </c>
      <c r="BF185" s="43">
        <v>0</v>
      </c>
      <c r="BG185" s="43">
        <v>0</v>
      </c>
      <c r="BH185" s="43">
        <v>0</v>
      </c>
      <c r="BI185" s="43">
        <v>0</v>
      </c>
      <c r="BJ185" s="43">
        <v>0</v>
      </c>
      <c r="BK185" s="43">
        <v>0</v>
      </c>
      <c r="BL185" s="43">
        <v>0</v>
      </c>
      <c r="BM185" s="43">
        <v>0</v>
      </c>
      <c r="BN185" s="43" t="s">
        <v>711</v>
      </c>
      <c r="BO185" s="43">
        <v>1</v>
      </c>
      <c r="BP185" s="43">
        <v>0</v>
      </c>
      <c r="BQ185" s="43">
        <v>0</v>
      </c>
      <c r="BR185" s="43">
        <v>0</v>
      </c>
    </row>
    <row r="186" spans="1:70" s="50" customFormat="1" x14ac:dyDescent="0.15">
      <c r="A186" s="43">
        <v>3647</v>
      </c>
      <c r="B186" s="43" t="s">
        <v>266</v>
      </c>
      <c r="C186" s="43">
        <v>9697038</v>
      </c>
      <c r="D186" s="43">
        <v>57245</v>
      </c>
      <c r="E186" s="43">
        <v>11814</v>
      </c>
      <c r="F186" s="43">
        <v>0</v>
      </c>
      <c r="G186" s="43">
        <v>10133868</v>
      </c>
      <c r="H186" s="43">
        <v>0</v>
      </c>
      <c r="I186" s="43">
        <v>0</v>
      </c>
      <c r="J186" s="43">
        <v>0</v>
      </c>
      <c r="K186" s="43">
        <v>0</v>
      </c>
      <c r="L186" s="43">
        <v>505889</v>
      </c>
      <c r="M186" s="43">
        <v>7</v>
      </c>
      <c r="N186" s="43">
        <v>3</v>
      </c>
      <c r="O186" s="43">
        <v>748</v>
      </c>
      <c r="P186" s="43">
        <v>751</v>
      </c>
      <c r="Q186" s="43">
        <v>5</v>
      </c>
      <c r="R186" s="43">
        <v>2</v>
      </c>
      <c r="S186" s="43">
        <v>704</v>
      </c>
      <c r="T186" s="43">
        <v>706</v>
      </c>
      <c r="U186" s="43">
        <v>5</v>
      </c>
      <c r="V186" s="43">
        <v>2</v>
      </c>
      <c r="W186" s="43">
        <v>692</v>
      </c>
      <c r="X186" s="43">
        <v>694</v>
      </c>
      <c r="Y186" s="43">
        <v>3</v>
      </c>
      <c r="Z186" s="43">
        <v>1</v>
      </c>
      <c r="AA186" s="43">
        <v>698</v>
      </c>
      <c r="AB186" s="43">
        <v>699</v>
      </c>
      <c r="AC186" s="43">
        <v>0</v>
      </c>
      <c r="AD186" s="43">
        <v>0</v>
      </c>
      <c r="AE186" s="43">
        <v>0</v>
      </c>
      <c r="AF186" s="43">
        <v>48623</v>
      </c>
      <c r="AG186" s="43">
        <v>48623</v>
      </c>
      <c r="AH186" s="43">
        <v>0</v>
      </c>
      <c r="AI186" s="43">
        <v>0</v>
      </c>
      <c r="AJ186" s="43">
        <v>0</v>
      </c>
      <c r="AK186" s="43">
        <v>0</v>
      </c>
      <c r="AL186" s="43">
        <v>0</v>
      </c>
      <c r="AM186" s="43">
        <v>0</v>
      </c>
      <c r="AN186" s="43">
        <v>5418300</v>
      </c>
      <c r="AO186" s="43">
        <v>5729164381</v>
      </c>
      <c r="AP186" s="43">
        <v>5734582681</v>
      </c>
      <c r="AQ186" s="43" t="s">
        <v>716</v>
      </c>
      <c r="AR186" s="43">
        <v>9867949</v>
      </c>
      <c r="AS186" s="43">
        <v>0</v>
      </c>
      <c r="AT186" s="43">
        <v>934668</v>
      </c>
      <c r="AU186" s="43">
        <v>0</v>
      </c>
      <c r="AV186" s="43">
        <v>0</v>
      </c>
      <c r="AW186" s="43">
        <v>174550</v>
      </c>
      <c r="AX186" s="43">
        <v>0</v>
      </c>
      <c r="AY186" s="43">
        <v>0</v>
      </c>
      <c r="AZ186" s="43">
        <v>229916</v>
      </c>
      <c r="BA186" s="43">
        <v>0</v>
      </c>
      <c r="BB186" s="43">
        <v>0</v>
      </c>
      <c r="BC186" s="43">
        <v>0</v>
      </c>
      <c r="BD186" s="43">
        <v>0</v>
      </c>
      <c r="BE186" s="43">
        <v>0</v>
      </c>
      <c r="BF186" s="43">
        <v>0</v>
      </c>
      <c r="BG186" s="43">
        <v>0</v>
      </c>
      <c r="BH186" s="43">
        <v>0</v>
      </c>
      <c r="BI186" s="43">
        <v>0</v>
      </c>
      <c r="BJ186" s="43">
        <v>0</v>
      </c>
      <c r="BK186" s="43">
        <v>0</v>
      </c>
      <c r="BL186" s="43">
        <v>0</v>
      </c>
      <c r="BM186" s="43">
        <v>0</v>
      </c>
      <c r="BN186" s="43" t="s">
        <v>711</v>
      </c>
      <c r="BO186" s="43">
        <v>1</v>
      </c>
      <c r="BP186" s="43">
        <v>0</v>
      </c>
      <c r="BQ186" s="43">
        <v>0</v>
      </c>
      <c r="BR186" s="43">
        <v>0</v>
      </c>
    </row>
    <row r="187" spans="1:70" s="50" customFormat="1" x14ac:dyDescent="0.15">
      <c r="A187" s="43">
        <v>2912</v>
      </c>
      <c r="B187" s="43" t="s">
        <v>267</v>
      </c>
      <c r="C187" s="43">
        <v>9992758</v>
      </c>
      <c r="D187" s="43">
        <v>5829799</v>
      </c>
      <c r="E187" s="43">
        <v>33612</v>
      </c>
      <c r="F187" s="43">
        <v>0</v>
      </c>
      <c r="G187" s="43">
        <v>4129347</v>
      </c>
      <c r="H187" s="43">
        <v>0</v>
      </c>
      <c r="I187" s="43">
        <v>0</v>
      </c>
      <c r="J187" s="43">
        <v>0</v>
      </c>
      <c r="K187" s="43">
        <v>0</v>
      </c>
      <c r="L187" s="43">
        <v>0</v>
      </c>
      <c r="M187" s="43">
        <v>14</v>
      </c>
      <c r="N187" s="43">
        <v>6</v>
      </c>
      <c r="O187" s="43">
        <v>915</v>
      </c>
      <c r="P187" s="43">
        <v>921</v>
      </c>
      <c r="Q187" s="43">
        <v>10</v>
      </c>
      <c r="R187" s="43">
        <v>4</v>
      </c>
      <c r="S187" s="43">
        <v>910</v>
      </c>
      <c r="T187" s="43">
        <v>914</v>
      </c>
      <c r="U187" s="43">
        <v>12</v>
      </c>
      <c r="V187" s="43">
        <v>5</v>
      </c>
      <c r="W187" s="43">
        <v>935</v>
      </c>
      <c r="X187" s="43">
        <v>940</v>
      </c>
      <c r="Y187" s="43">
        <v>32</v>
      </c>
      <c r="Z187" s="43">
        <v>13</v>
      </c>
      <c r="AA187" s="43">
        <v>944</v>
      </c>
      <c r="AB187" s="43">
        <v>957</v>
      </c>
      <c r="AC187" s="43">
        <v>0</v>
      </c>
      <c r="AD187" s="43">
        <v>0</v>
      </c>
      <c r="AE187" s="43">
        <v>0</v>
      </c>
      <c r="AF187" s="43">
        <v>5939271</v>
      </c>
      <c r="AG187" s="43">
        <v>5939271</v>
      </c>
      <c r="AH187" s="43">
        <v>0</v>
      </c>
      <c r="AI187" s="43">
        <v>0</v>
      </c>
      <c r="AJ187" s="43">
        <v>41953</v>
      </c>
      <c r="AK187" s="43">
        <v>0</v>
      </c>
      <c r="AL187" s="43">
        <v>0</v>
      </c>
      <c r="AM187" s="43">
        <v>0</v>
      </c>
      <c r="AN187" s="43">
        <v>2595900</v>
      </c>
      <c r="AO187" s="43">
        <v>383075584</v>
      </c>
      <c r="AP187" s="43">
        <v>385671484</v>
      </c>
      <c r="AQ187" s="43" t="s">
        <v>716</v>
      </c>
      <c r="AR187" s="43">
        <v>4164445</v>
      </c>
      <c r="AS187" s="43">
        <v>0</v>
      </c>
      <c r="AT187" s="43">
        <v>0</v>
      </c>
      <c r="AU187" s="43">
        <v>0</v>
      </c>
      <c r="AV187" s="43">
        <v>0</v>
      </c>
      <c r="AW187" s="43">
        <v>0</v>
      </c>
      <c r="AX187" s="43">
        <v>0</v>
      </c>
      <c r="AY187" s="43">
        <v>0</v>
      </c>
      <c r="AZ187" s="43">
        <v>0</v>
      </c>
      <c r="BA187" s="43">
        <v>0</v>
      </c>
      <c r="BB187" s="43">
        <v>0</v>
      </c>
      <c r="BC187" s="43">
        <v>0</v>
      </c>
      <c r="BD187" s="43">
        <v>0</v>
      </c>
      <c r="BE187" s="43">
        <v>0</v>
      </c>
      <c r="BF187" s="43">
        <v>0</v>
      </c>
      <c r="BG187" s="43">
        <v>0</v>
      </c>
      <c r="BH187" s="43">
        <v>0</v>
      </c>
      <c r="BI187" s="43">
        <v>0</v>
      </c>
      <c r="BJ187" s="43">
        <v>0</v>
      </c>
      <c r="BK187" s="43">
        <v>0</v>
      </c>
      <c r="BL187" s="43">
        <v>0</v>
      </c>
      <c r="BM187" s="43">
        <v>0</v>
      </c>
      <c r="BN187" s="43" t="s">
        <v>711</v>
      </c>
      <c r="BO187" s="43">
        <v>1</v>
      </c>
      <c r="BP187" s="43">
        <v>0</v>
      </c>
      <c r="BQ187" s="43">
        <v>0</v>
      </c>
      <c r="BR187" s="43">
        <v>0</v>
      </c>
    </row>
    <row r="188" spans="1:70" s="50" customFormat="1" x14ac:dyDescent="0.15">
      <c r="A188" s="43">
        <v>2940</v>
      </c>
      <c r="B188" s="43" t="s">
        <v>268</v>
      </c>
      <c r="C188" s="43">
        <v>2296909</v>
      </c>
      <c r="D188" s="43">
        <v>792357</v>
      </c>
      <c r="E188" s="43">
        <v>3237</v>
      </c>
      <c r="F188" s="43">
        <v>12492</v>
      </c>
      <c r="G188" s="43">
        <v>1922033.33</v>
      </c>
      <c r="H188" s="43">
        <v>40151.53</v>
      </c>
      <c r="I188" s="43">
        <v>0</v>
      </c>
      <c r="J188" s="43">
        <v>0</v>
      </c>
      <c r="K188" s="43">
        <v>0</v>
      </c>
      <c r="L188" s="43">
        <v>473362</v>
      </c>
      <c r="M188" s="43">
        <v>1</v>
      </c>
      <c r="N188" s="43">
        <v>0</v>
      </c>
      <c r="O188" s="43">
        <v>214</v>
      </c>
      <c r="P188" s="43">
        <v>214</v>
      </c>
      <c r="Q188" s="43">
        <v>1</v>
      </c>
      <c r="R188" s="43">
        <v>0</v>
      </c>
      <c r="S188" s="43">
        <v>208</v>
      </c>
      <c r="T188" s="43">
        <v>208</v>
      </c>
      <c r="U188" s="43">
        <v>1</v>
      </c>
      <c r="V188" s="43">
        <v>0</v>
      </c>
      <c r="W188" s="43">
        <v>211</v>
      </c>
      <c r="X188" s="43">
        <v>211</v>
      </c>
      <c r="Y188" s="43">
        <v>1</v>
      </c>
      <c r="Z188" s="43">
        <v>0</v>
      </c>
      <c r="AA188" s="43">
        <v>218</v>
      </c>
      <c r="AB188" s="43">
        <v>218</v>
      </c>
      <c r="AC188" s="43">
        <v>0</v>
      </c>
      <c r="AD188" s="43">
        <v>0</v>
      </c>
      <c r="AE188" s="43">
        <v>559000</v>
      </c>
      <c r="AF188" s="43">
        <v>708224</v>
      </c>
      <c r="AG188" s="43">
        <v>708224</v>
      </c>
      <c r="AH188" s="43">
        <v>0</v>
      </c>
      <c r="AI188" s="43">
        <v>0</v>
      </c>
      <c r="AJ188" s="43">
        <v>0</v>
      </c>
      <c r="AK188" s="43">
        <v>0</v>
      </c>
      <c r="AL188" s="43">
        <v>0</v>
      </c>
      <c r="AM188" s="43">
        <v>0</v>
      </c>
      <c r="AN188" s="43">
        <v>232100</v>
      </c>
      <c r="AO188" s="43">
        <v>137590193</v>
      </c>
      <c r="AP188" s="43">
        <v>137822293</v>
      </c>
      <c r="AQ188" s="43" t="s">
        <v>716</v>
      </c>
      <c r="AR188" s="43">
        <v>2086764.56</v>
      </c>
      <c r="AS188" s="43">
        <v>68170.44</v>
      </c>
      <c r="AT188" s="43">
        <v>0</v>
      </c>
      <c r="AU188" s="43">
        <v>0</v>
      </c>
      <c r="AV188" s="43">
        <v>0</v>
      </c>
      <c r="AW188" s="43">
        <v>0</v>
      </c>
      <c r="AX188" s="43">
        <v>0</v>
      </c>
      <c r="AY188" s="43">
        <v>0</v>
      </c>
      <c r="AZ188" s="43">
        <v>0</v>
      </c>
      <c r="BA188" s="43">
        <v>0</v>
      </c>
      <c r="BB188" s="43">
        <v>0</v>
      </c>
      <c r="BC188" s="43">
        <v>0</v>
      </c>
      <c r="BD188" s="43">
        <v>0</v>
      </c>
      <c r="BE188" s="43">
        <v>0</v>
      </c>
      <c r="BF188" s="43">
        <v>0</v>
      </c>
      <c r="BG188" s="43">
        <v>0</v>
      </c>
      <c r="BH188" s="43">
        <v>0</v>
      </c>
      <c r="BI188" s="43">
        <v>0</v>
      </c>
      <c r="BJ188" s="43">
        <v>0</v>
      </c>
      <c r="BK188" s="43">
        <v>0</v>
      </c>
      <c r="BL188" s="43">
        <v>0</v>
      </c>
      <c r="BM188" s="43">
        <v>0</v>
      </c>
      <c r="BN188" s="43" t="s">
        <v>711</v>
      </c>
      <c r="BO188" s="43">
        <v>1</v>
      </c>
      <c r="BP188" s="43">
        <v>0</v>
      </c>
      <c r="BQ188" s="43">
        <v>0</v>
      </c>
      <c r="BR188" s="43">
        <v>0</v>
      </c>
    </row>
    <row r="189" spans="1:70" s="50" customFormat="1" x14ac:dyDescent="0.15">
      <c r="A189" s="43">
        <v>2961</v>
      </c>
      <c r="B189" s="43" t="s">
        <v>269</v>
      </c>
      <c r="C189" s="43">
        <v>3835873</v>
      </c>
      <c r="D189" s="43">
        <v>2594318</v>
      </c>
      <c r="E189" s="43">
        <v>892</v>
      </c>
      <c r="F189" s="43">
        <v>0</v>
      </c>
      <c r="G189" s="43">
        <v>1737433</v>
      </c>
      <c r="H189" s="43">
        <v>35000</v>
      </c>
      <c r="I189" s="43">
        <v>0</v>
      </c>
      <c r="J189" s="43">
        <v>0</v>
      </c>
      <c r="K189" s="43">
        <v>0</v>
      </c>
      <c r="L189" s="43">
        <v>531770</v>
      </c>
      <c r="M189" s="43">
        <v>9</v>
      </c>
      <c r="N189" s="43">
        <v>4</v>
      </c>
      <c r="O189" s="43">
        <v>412</v>
      </c>
      <c r="P189" s="43">
        <v>416</v>
      </c>
      <c r="Q189" s="43">
        <v>6</v>
      </c>
      <c r="R189" s="43">
        <v>2</v>
      </c>
      <c r="S189" s="43">
        <v>412</v>
      </c>
      <c r="T189" s="43">
        <v>414</v>
      </c>
      <c r="U189" s="43">
        <v>10</v>
      </c>
      <c r="V189" s="43">
        <v>4</v>
      </c>
      <c r="W189" s="43">
        <v>391</v>
      </c>
      <c r="X189" s="43">
        <v>395</v>
      </c>
      <c r="Y189" s="43">
        <v>9</v>
      </c>
      <c r="Z189" s="43">
        <v>4</v>
      </c>
      <c r="AA189" s="43">
        <v>416</v>
      </c>
      <c r="AB189" s="43">
        <v>420</v>
      </c>
      <c r="AC189" s="43">
        <v>0</v>
      </c>
      <c r="AD189" s="43">
        <v>0</v>
      </c>
      <c r="AE189" s="43">
        <v>0</v>
      </c>
      <c r="AF189" s="43">
        <v>2475801</v>
      </c>
      <c r="AG189" s="43">
        <v>2475801</v>
      </c>
      <c r="AH189" s="43">
        <v>0</v>
      </c>
      <c r="AI189" s="43">
        <v>0</v>
      </c>
      <c r="AJ189" s="43">
        <v>0</v>
      </c>
      <c r="AK189" s="43">
        <v>0</v>
      </c>
      <c r="AL189" s="43">
        <v>0</v>
      </c>
      <c r="AM189" s="43">
        <v>0</v>
      </c>
      <c r="AN189" s="43">
        <v>107100</v>
      </c>
      <c r="AO189" s="43">
        <v>175784940</v>
      </c>
      <c r="AP189" s="43">
        <v>175892040</v>
      </c>
      <c r="AQ189" s="43" t="s">
        <v>716</v>
      </c>
      <c r="AR189" s="43">
        <v>1342902</v>
      </c>
      <c r="AS189" s="43">
        <v>35000</v>
      </c>
      <c r="AT189" s="43">
        <v>210000</v>
      </c>
      <c r="AU189" s="43">
        <v>0</v>
      </c>
      <c r="AV189" s="43">
        <v>0</v>
      </c>
      <c r="AW189" s="43">
        <v>10000</v>
      </c>
      <c r="AX189" s="43">
        <v>0</v>
      </c>
      <c r="AY189" s="43">
        <v>0</v>
      </c>
      <c r="AZ189" s="43">
        <v>0</v>
      </c>
      <c r="BA189" s="43">
        <v>0</v>
      </c>
      <c r="BB189" s="43">
        <v>0</v>
      </c>
      <c r="BC189" s="43">
        <v>0</v>
      </c>
      <c r="BD189" s="43">
        <v>0</v>
      </c>
      <c r="BE189" s="43">
        <v>0</v>
      </c>
      <c r="BF189" s="43">
        <v>0</v>
      </c>
      <c r="BG189" s="43">
        <v>0</v>
      </c>
      <c r="BH189" s="43">
        <v>0</v>
      </c>
      <c r="BI189" s="43">
        <v>0</v>
      </c>
      <c r="BJ189" s="43">
        <v>0</v>
      </c>
      <c r="BK189" s="43">
        <v>0</v>
      </c>
      <c r="BL189" s="43">
        <v>0</v>
      </c>
      <c r="BM189" s="43">
        <v>0</v>
      </c>
      <c r="BN189" s="43" t="s">
        <v>711</v>
      </c>
      <c r="BO189" s="43">
        <v>1</v>
      </c>
      <c r="BP189" s="43">
        <v>0</v>
      </c>
      <c r="BQ189" s="43">
        <v>0</v>
      </c>
      <c r="BR189" s="43">
        <v>0</v>
      </c>
    </row>
    <row r="190" spans="1:70" s="50" customFormat="1" x14ac:dyDescent="0.15">
      <c r="A190" s="43">
        <v>3087</v>
      </c>
      <c r="B190" s="43" t="s">
        <v>270</v>
      </c>
      <c r="C190" s="43">
        <v>1699488</v>
      </c>
      <c r="D190" s="43">
        <v>7684</v>
      </c>
      <c r="E190" s="43">
        <v>190</v>
      </c>
      <c r="F190" s="43">
        <v>6129</v>
      </c>
      <c r="G190" s="43">
        <v>1685485</v>
      </c>
      <c r="H190" s="43">
        <v>0</v>
      </c>
      <c r="I190" s="43">
        <v>0</v>
      </c>
      <c r="J190" s="43">
        <v>0</v>
      </c>
      <c r="K190" s="43">
        <v>0</v>
      </c>
      <c r="L190" s="43">
        <v>0</v>
      </c>
      <c r="M190" s="43">
        <v>0</v>
      </c>
      <c r="N190" s="43">
        <v>0</v>
      </c>
      <c r="O190" s="43">
        <v>102</v>
      </c>
      <c r="P190" s="43">
        <v>102</v>
      </c>
      <c r="Q190" s="43">
        <v>0</v>
      </c>
      <c r="R190" s="43">
        <v>0</v>
      </c>
      <c r="S190" s="43">
        <v>121</v>
      </c>
      <c r="T190" s="43">
        <v>121</v>
      </c>
      <c r="U190" s="43">
        <v>0</v>
      </c>
      <c r="V190" s="43">
        <v>0</v>
      </c>
      <c r="W190" s="43">
        <v>115</v>
      </c>
      <c r="X190" s="43">
        <v>115</v>
      </c>
      <c r="Y190" s="43">
        <v>0</v>
      </c>
      <c r="Z190" s="43">
        <v>0</v>
      </c>
      <c r="AA190" s="43">
        <v>103</v>
      </c>
      <c r="AB190" s="43">
        <v>103</v>
      </c>
      <c r="AC190" s="43">
        <v>0</v>
      </c>
      <c r="AD190" s="43">
        <v>0</v>
      </c>
      <c r="AE190" s="43">
        <v>0</v>
      </c>
      <c r="AF190" s="43">
        <v>6527</v>
      </c>
      <c r="AG190" s="43">
        <v>6527</v>
      </c>
      <c r="AH190" s="43">
        <v>0</v>
      </c>
      <c r="AI190" s="43">
        <v>0</v>
      </c>
      <c r="AJ190" s="43">
        <v>0</v>
      </c>
      <c r="AK190" s="43">
        <v>0</v>
      </c>
      <c r="AL190" s="43">
        <v>0</v>
      </c>
      <c r="AM190" s="43">
        <v>0</v>
      </c>
      <c r="AN190" s="43">
        <v>35400</v>
      </c>
      <c r="AO190" s="43">
        <v>421251244</v>
      </c>
      <c r="AP190" s="43">
        <v>421286644</v>
      </c>
      <c r="AQ190" s="43" t="s">
        <v>716</v>
      </c>
      <c r="AR190" s="43">
        <v>1692795</v>
      </c>
      <c r="AS190" s="43">
        <v>0</v>
      </c>
      <c r="AT190" s="43">
        <v>285639</v>
      </c>
      <c r="AU190" s="43">
        <v>0</v>
      </c>
      <c r="AV190" s="43">
        <v>0</v>
      </c>
      <c r="AW190" s="43">
        <v>0</v>
      </c>
      <c r="AX190" s="43">
        <v>0</v>
      </c>
      <c r="AY190" s="43">
        <v>0</v>
      </c>
      <c r="AZ190" s="43">
        <v>0</v>
      </c>
      <c r="BA190" s="43">
        <v>0</v>
      </c>
      <c r="BB190" s="43">
        <v>0</v>
      </c>
      <c r="BC190" s="43">
        <v>0</v>
      </c>
      <c r="BD190" s="43">
        <v>0</v>
      </c>
      <c r="BE190" s="43">
        <v>0</v>
      </c>
      <c r="BF190" s="43">
        <v>0</v>
      </c>
      <c r="BG190" s="43">
        <v>0</v>
      </c>
      <c r="BH190" s="43">
        <v>0</v>
      </c>
      <c r="BI190" s="43">
        <v>0</v>
      </c>
      <c r="BJ190" s="43">
        <v>0</v>
      </c>
      <c r="BK190" s="43">
        <v>0</v>
      </c>
      <c r="BL190" s="43">
        <v>0</v>
      </c>
      <c r="BM190" s="43">
        <v>0</v>
      </c>
      <c r="BN190" s="43" t="s">
        <v>711</v>
      </c>
      <c r="BO190" s="43">
        <v>1</v>
      </c>
      <c r="BP190" s="43">
        <v>0</v>
      </c>
      <c r="BQ190" s="43">
        <v>0</v>
      </c>
      <c r="BR190" s="43">
        <v>0</v>
      </c>
    </row>
    <row r="191" spans="1:70" s="50" customFormat="1" x14ac:dyDescent="0.15">
      <c r="A191" s="43">
        <v>3094</v>
      </c>
      <c r="B191" s="43" t="s">
        <v>271</v>
      </c>
      <c r="C191" s="43">
        <v>1303436</v>
      </c>
      <c r="D191" s="43">
        <v>1789</v>
      </c>
      <c r="E191" s="43">
        <v>144</v>
      </c>
      <c r="F191" s="43">
        <v>0</v>
      </c>
      <c r="G191" s="43">
        <v>1332158</v>
      </c>
      <c r="H191" s="43">
        <v>14995</v>
      </c>
      <c r="I191" s="43">
        <v>0</v>
      </c>
      <c r="J191" s="43">
        <v>0</v>
      </c>
      <c r="K191" s="43">
        <v>0</v>
      </c>
      <c r="L191" s="43">
        <v>45650</v>
      </c>
      <c r="M191" s="43">
        <v>0</v>
      </c>
      <c r="N191" s="43">
        <v>0</v>
      </c>
      <c r="O191" s="43">
        <v>101</v>
      </c>
      <c r="P191" s="43">
        <v>101</v>
      </c>
      <c r="Q191" s="43">
        <v>0</v>
      </c>
      <c r="R191" s="43">
        <v>0</v>
      </c>
      <c r="S191" s="43">
        <v>100</v>
      </c>
      <c r="T191" s="43">
        <v>100</v>
      </c>
      <c r="U191" s="43">
        <v>0</v>
      </c>
      <c r="V191" s="43">
        <v>0</v>
      </c>
      <c r="W191" s="43">
        <v>94</v>
      </c>
      <c r="X191" s="43">
        <v>94</v>
      </c>
      <c r="Y191" s="43">
        <v>0</v>
      </c>
      <c r="Z191" s="43">
        <v>0</v>
      </c>
      <c r="AA191" s="43">
        <v>88</v>
      </c>
      <c r="AB191" s="43">
        <v>88</v>
      </c>
      <c r="AC191" s="43">
        <v>0</v>
      </c>
      <c r="AD191" s="43">
        <v>0</v>
      </c>
      <c r="AE191" s="43">
        <v>0</v>
      </c>
      <c r="AF191" s="43">
        <v>1520</v>
      </c>
      <c r="AG191" s="43">
        <v>1520</v>
      </c>
      <c r="AH191" s="43">
        <v>0</v>
      </c>
      <c r="AI191" s="43">
        <v>0</v>
      </c>
      <c r="AJ191" s="43">
        <v>10076</v>
      </c>
      <c r="AK191" s="43">
        <v>0</v>
      </c>
      <c r="AL191" s="43">
        <v>0</v>
      </c>
      <c r="AM191" s="43">
        <v>0</v>
      </c>
      <c r="AN191" s="43">
        <v>98500</v>
      </c>
      <c r="AO191" s="43">
        <v>688343603</v>
      </c>
      <c r="AP191" s="43">
        <v>688442103</v>
      </c>
      <c r="AQ191" s="43" t="s">
        <v>716</v>
      </c>
      <c r="AR191" s="43">
        <v>1369110</v>
      </c>
      <c r="AS191" s="43">
        <v>0</v>
      </c>
      <c r="AT191" s="43">
        <v>183310</v>
      </c>
      <c r="AU191" s="43">
        <v>0</v>
      </c>
      <c r="AV191" s="43">
        <v>0</v>
      </c>
      <c r="AW191" s="43">
        <v>20000</v>
      </c>
      <c r="AX191" s="43">
        <v>0</v>
      </c>
      <c r="AY191" s="43">
        <v>0</v>
      </c>
      <c r="AZ191" s="43">
        <v>53201</v>
      </c>
      <c r="BA191" s="43">
        <v>0</v>
      </c>
      <c r="BB191" s="43">
        <v>0</v>
      </c>
      <c r="BC191" s="43">
        <v>4141.8500000000004</v>
      </c>
      <c r="BD191" s="43">
        <v>0</v>
      </c>
      <c r="BE191" s="43">
        <v>0</v>
      </c>
      <c r="BF191" s="43">
        <v>0</v>
      </c>
      <c r="BG191" s="43">
        <v>0</v>
      </c>
      <c r="BH191" s="43">
        <v>0</v>
      </c>
      <c r="BI191" s="43">
        <v>0</v>
      </c>
      <c r="BJ191" s="43">
        <v>0</v>
      </c>
      <c r="BK191" s="43">
        <v>0</v>
      </c>
      <c r="BL191" s="43">
        <v>0</v>
      </c>
      <c r="BM191" s="43">
        <v>0</v>
      </c>
      <c r="BN191" s="43" t="s">
        <v>711</v>
      </c>
      <c r="BO191" s="43">
        <v>1</v>
      </c>
      <c r="BP191" s="43">
        <v>0</v>
      </c>
      <c r="BQ191" s="43">
        <v>0</v>
      </c>
      <c r="BR191" s="43">
        <v>0</v>
      </c>
    </row>
    <row r="192" spans="1:70" s="50" customFormat="1" x14ac:dyDescent="0.15">
      <c r="A192" s="43">
        <v>3129</v>
      </c>
      <c r="B192" s="43" t="s">
        <v>272</v>
      </c>
      <c r="C192" s="43">
        <v>12820139</v>
      </c>
      <c r="D192" s="43">
        <v>9734444</v>
      </c>
      <c r="E192" s="43">
        <v>9274</v>
      </c>
      <c r="F192" s="43">
        <v>0</v>
      </c>
      <c r="G192" s="43">
        <v>3441001</v>
      </c>
      <c r="H192" s="43">
        <v>74526</v>
      </c>
      <c r="I192" s="43">
        <v>25000</v>
      </c>
      <c r="J192" s="43">
        <v>0</v>
      </c>
      <c r="K192" s="43">
        <v>0</v>
      </c>
      <c r="L192" s="43">
        <v>464106</v>
      </c>
      <c r="M192" s="43">
        <v>19</v>
      </c>
      <c r="N192" s="43">
        <v>8</v>
      </c>
      <c r="O192" s="43">
        <v>1410</v>
      </c>
      <c r="P192" s="43">
        <v>1418</v>
      </c>
      <c r="Q192" s="43">
        <v>22</v>
      </c>
      <c r="R192" s="43">
        <v>9</v>
      </c>
      <c r="S192" s="43">
        <v>1394</v>
      </c>
      <c r="T192" s="43">
        <v>1403</v>
      </c>
      <c r="U192" s="43">
        <v>19</v>
      </c>
      <c r="V192" s="43">
        <v>8</v>
      </c>
      <c r="W192" s="43">
        <v>1346</v>
      </c>
      <c r="X192" s="43">
        <v>1354</v>
      </c>
      <c r="Y192" s="43">
        <v>19</v>
      </c>
      <c r="Z192" s="43">
        <v>8</v>
      </c>
      <c r="AA192" s="43">
        <v>1309</v>
      </c>
      <c r="AB192" s="43">
        <v>1317</v>
      </c>
      <c r="AC192" s="43">
        <v>0</v>
      </c>
      <c r="AD192" s="43">
        <v>0</v>
      </c>
      <c r="AE192" s="43">
        <v>250000</v>
      </c>
      <c r="AF192" s="43">
        <v>9352356</v>
      </c>
      <c r="AG192" s="43">
        <v>9352356</v>
      </c>
      <c r="AH192" s="43">
        <v>0</v>
      </c>
      <c r="AI192" s="43">
        <v>0</v>
      </c>
      <c r="AJ192" s="43">
        <v>0</v>
      </c>
      <c r="AK192" s="43">
        <v>0</v>
      </c>
      <c r="AL192" s="43">
        <v>0</v>
      </c>
      <c r="AM192" s="43">
        <v>0</v>
      </c>
      <c r="AN192" s="43">
        <v>1910300</v>
      </c>
      <c r="AO192" s="43">
        <v>465238686</v>
      </c>
      <c r="AP192" s="43">
        <v>467148986</v>
      </c>
      <c r="AQ192" s="43" t="s">
        <v>716</v>
      </c>
      <c r="AR192" s="43">
        <v>4024827</v>
      </c>
      <c r="AS192" s="43">
        <v>74526</v>
      </c>
      <c r="AT192" s="43">
        <v>912350</v>
      </c>
      <c r="AU192" s="43">
        <v>25000</v>
      </c>
      <c r="AV192" s="43">
        <v>0</v>
      </c>
      <c r="AW192" s="43">
        <v>68165</v>
      </c>
      <c r="AX192" s="43">
        <v>0</v>
      </c>
      <c r="AY192" s="43">
        <v>0</v>
      </c>
      <c r="AZ192" s="43">
        <v>313136</v>
      </c>
      <c r="BA192" s="43">
        <v>13086</v>
      </c>
      <c r="BB192" s="43">
        <v>0</v>
      </c>
      <c r="BC192" s="43">
        <v>0</v>
      </c>
      <c r="BD192" s="43">
        <v>0</v>
      </c>
      <c r="BE192" s="43">
        <v>0</v>
      </c>
      <c r="BF192" s="43">
        <v>101309</v>
      </c>
      <c r="BG192" s="43">
        <v>0</v>
      </c>
      <c r="BH192" s="43">
        <v>0</v>
      </c>
      <c r="BI192" s="43">
        <v>0</v>
      </c>
      <c r="BJ192" s="43">
        <v>0</v>
      </c>
      <c r="BK192" s="43">
        <v>0</v>
      </c>
      <c r="BL192" s="43">
        <v>0</v>
      </c>
      <c r="BM192" s="43">
        <v>0</v>
      </c>
      <c r="BN192" s="43" t="s">
        <v>711</v>
      </c>
      <c r="BO192" s="43">
        <v>1</v>
      </c>
      <c r="BP192" s="43">
        <v>0</v>
      </c>
      <c r="BQ192" s="43">
        <v>0</v>
      </c>
      <c r="BR192" s="43">
        <v>0</v>
      </c>
    </row>
    <row r="193" spans="1:70" s="50" customFormat="1" x14ac:dyDescent="0.15">
      <c r="A193" s="43">
        <v>3150</v>
      </c>
      <c r="B193" s="43" t="s">
        <v>273</v>
      </c>
      <c r="C193" s="43">
        <v>15137721</v>
      </c>
      <c r="D193" s="43">
        <v>5953447</v>
      </c>
      <c r="E193" s="43">
        <v>12766</v>
      </c>
      <c r="F193" s="43">
        <v>0</v>
      </c>
      <c r="G193" s="43">
        <v>9877471</v>
      </c>
      <c r="H193" s="43">
        <v>0</v>
      </c>
      <c r="I193" s="43">
        <v>600000</v>
      </c>
      <c r="J193" s="43">
        <v>0</v>
      </c>
      <c r="K193" s="43">
        <v>0</v>
      </c>
      <c r="L193" s="43">
        <v>1305963</v>
      </c>
      <c r="M193" s="43">
        <v>26</v>
      </c>
      <c r="N193" s="43">
        <v>10</v>
      </c>
      <c r="O193" s="43">
        <v>1600</v>
      </c>
      <c r="P193" s="43">
        <v>1610</v>
      </c>
      <c r="Q193" s="43">
        <v>34</v>
      </c>
      <c r="R193" s="43">
        <v>14</v>
      </c>
      <c r="S193" s="43">
        <v>1577</v>
      </c>
      <c r="T193" s="43">
        <v>1591</v>
      </c>
      <c r="U193" s="43">
        <v>32</v>
      </c>
      <c r="V193" s="43">
        <v>13</v>
      </c>
      <c r="W193" s="43">
        <v>1550</v>
      </c>
      <c r="X193" s="43">
        <v>1563</v>
      </c>
      <c r="Y193" s="43">
        <v>39</v>
      </c>
      <c r="Z193" s="43">
        <v>16</v>
      </c>
      <c r="AA193" s="43">
        <v>1524</v>
      </c>
      <c r="AB193" s="43">
        <v>1540</v>
      </c>
      <c r="AC193" s="43">
        <v>0</v>
      </c>
      <c r="AD193" s="43">
        <v>0</v>
      </c>
      <c r="AE193" s="43">
        <v>950000</v>
      </c>
      <c r="AF193" s="43">
        <v>5667605</v>
      </c>
      <c r="AG193" s="43">
        <v>5667605</v>
      </c>
      <c r="AH193" s="43">
        <v>0</v>
      </c>
      <c r="AI193" s="43">
        <v>0</v>
      </c>
      <c r="AJ193" s="43">
        <v>0</v>
      </c>
      <c r="AK193" s="43">
        <v>0</v>
      </c>
      <c r="AL193" s="43">
        <v>0</v>
      </c>
      <c r="AM193" s="43">
        <v>0</v>
      </c>
      <c r="AN193" s="43">
        <v>853400</v>
      </c>
      <c r="AO193" s="43">
        <v>1090656850</v>
      </c>
      <c r="AP193" s="43">
        <v>1091510250</v>
      </c>
      <c r="AQ193" s="43" t="s">
        <v>716</v>
      </c>
      <c r="AR193" s="43">
        <v>10331561</v>
      </c>
      <c r="AS193" s="43">
        <v>0</v>
      </c>
      <c r="AT193" s="43">
        <v>1979438</v>
      </c>
      <c r="AU193" s="43">
        <v>300000</v>
      </c>
      <c r="AV193" s="43">
        <v>0</v>
      </c>
      <c r="AW193" s="43">
        <v>160000</v>
      </c>
      <c r="AX193" s="43">
        <v>0</v>
      </c>
      <c r="AY193" s="43">
        <v>0</v>
      </c>
      <c r="AZ193" s="43">
        <v>219249</v>
      </c>
      <c r="BA193" s="43">
        <v>2189</v>
      </c>
      <c r="BB193" s="43">
        <v>0</v>
      </c>
      <c r="BC193" s="43">
        <v>0</v>
      </c>
      <c r="BD193" s="43">
        <v>0</v>
      </c>
      <c r="BE193" s="43">
        <v>0</v>
      </c>
      <c r="BF193" s="43">
        <v>0</v>
      </c>
      <c r="BG193" s="43">
        <v>0</v>
      </c>
      <c r="BH193" s="43">
        <v>0</v>
      </c>
      <c r="BI193" s="43">
        <v>0</v>
      </c>
      <c r="BJ193" s="43">
        <v>0</v>
      </c>
      <c r="BK193" s="43">
        <v>0</v>
      </c>
      <c r="BL193" s="43">
        <v>0</v>
      </c>
      <c r="BM193" s="43">
        <v>0</v>
      </c>
      <c r="BN193" s="43" t="s">
        <v>711</v>
      </c>
      <c r="BO193" s="43">
        <v>1</v>
      </c>
      <c r="BP193" s="43">
        <v>0</v>
      </c>
      <c r="BQ193" s="43">
        <v>0</v>
      </c>
      <c r="BR193" s="43">
        <v>0</v>
      </c>
    </row>
    <row r="194" spans="1:70" s="50" customFormat="1" x14ac:dyDescent="0.15">
      <c r="A194" s="43">
        <v>3171</v>
      </c>
      <c r="B194" s="43" t="s">
        <v>274</v>
      </c>
      <c r="C194" s="43">
        <v>10517077</v>
      </c>
      <c r="D194" s="43">
        <v>6858913</v>
      </c>
      <c r="E194" s="43">
        <v>25396</v>
      </c>
      <c r="F194" s="43">
        <v>0</v>
      </c>
      <c r="G194" s="43">
        <v>3645884</v>
      </c>
      <c r="H194" s="43">
        <v>0</v>
      </c>
      <c r="I194" s="43">
        <v>0</v>
      </c>
      <c r="J194" s="43">
        <v>0</v>
      </c>
      <c r="K194" s="43">
        <v>0</v>
      </c>
      <c r="L194" s="43">
        <v>13116</v>
      </c>
      <c r="M194" s="43">
        <v>67</v>
      </c>
      <c r="N194" s="43">
        <v>27</v>
      </c>
      <c r="O194" s="43">
        <v>1077</v>
      </c>
      <c r="P194" s="43">
        <v>1104</v>
      </c>
      <c r="Q194" s="43">
        <v>69</v>
      </c>
      <c r="R194" s="43">
        <v>28</v>
      </c>
      <c r="S194" s="43">
        <v>1088</v>
      </c>
      <c r="T194" s="43">
        <v>1116</v>
      </c>
      <c r="U194" s="43">
        <v>69</v>
      </c>
      <c r="V194" s="43">
        <v>28</v>
      </c>
      <c r="W194" s="43">
        <v>1057</v>
      </c>
      <c r="X194" s="43">
        <v>1085</v>
      </c>
      <c r="Y194" s="43">
        <v>67</v>
      </c>
      <c r="Z194" s="43">
        <v>27</v>
      </c>
      <c r="AA194" s="43">
        <v>1022</v>
      </c>
      <c r="AB194" s="43">
        <v>1049</v>
      </c>
      <c r="AC194" s="43">
        <v>0</v>
      </c>
      <c r="AD194" s="43">
        <v>0</v>
      </c>
      <c r="AE194" s="43">
        <v>0</v>
      </c>
      <c r="AF194" s="43">
        <v>6367508</v>
      </c>
      <c r="AG194" s="43">
        <v>6367508</v>
      </c>
      <c r="AH194" s="43">
        <v>0</v>
      </c>
      <c r="AI194" s="43">
        <v>0</v>
      </c>
      <c r="AJ194" s="43">
        <v>0</v>
      </c>
      <c r="AK194" s="43">
        <v>0</v>
      </c>
      <c r="AL194" s="43">
        <v>0</v>
      </c>
      <c r="AM194" s="43">
        <v>0</v>
      </c>
      <c r="AN194" s="43">
        <v>2951000</v>
      </c>
      <c r="AO194" s="43">
        <v>501098968</v>
      </c>
      <c r="AP194" s="43">
        <v>504049968</v>
      </c>
      <c r="AQ194" s="43" t="s">
        <v>716</v>
      </c>
      <c r="AR194" s="43">
        <v>3908464</v>
      </c>
      <c r="AS194" s="43">
        <v>0</v>
      </c>
      <c r="AT194" s="43">
        <v>1446546</v>
      </c>
      <c r="AU194" s="43">
        <v>0</v>
      </c>
      <c r="AV194" s="43">
        <v>0</v>
      </c>
      <c r="AW194" s="43">
        <v>0</v>
      </c>
      <c r="AX194" s="43">
        <v>0</v>
      </c>
      <c r="AY194" s="43">
        <v>0</v>
      </c>
      <c r="AZ194" s="43">
        <v>181326</v>
      </c>
      <c r="BA194" s="43">
        <v>3207</v>
      </c>
      <c r="BB194" s="43">
        <v>0</v>
      </c>
      <c r="BC194" s="43">
        <v>0</v>
      </c>
      <c r="BD194" s="43">
        <v>0</v>
      </c>
      <c r="BE194" s="43">
        <v>0</v>
      </c>
      <c r="BF194" s="43">
        <v>28631</v>
      </c>
      <c r="BG194" s="43">
        <v>0</v>
      </c>
      <c r="BH194" s="43">
        <v>0</v>
      </c>
      <c r="BI194" s="43">
        <v>0</v>
      </c>
      <c r="BJ194" s="43">
        <v>0</v>
      </c>
      <c r="BK194" s="43">
        <v>0</v>
      </c>
      <c r="BL194" s="43">
        <v>0</v>
      </c>
      <c r="BM194" s="43">
        <v>0</v>
      </c>
      <c r="BN194" s="43" t="s">
        <v>711</v>
      </c>
      <c r="BO194" s="43">
        <v>1</v>
      </c>
      <c r="BP194" s="43">
        <v>0</v>
      </c>
      <c r="BQ194" s="43">
        <v>0</v>
      </c>
      <c r="BR194" s="43">
        <v>0</v>
      </c>
    </row>
    <row r="195" spans="1:70" s="50" customFormat="1" x14ac:dyDescent="0.15">
      <c r="A195" s="43">
        <v>3206</v>
      </c>
      <c r="B195" s="43" t="s">
        <v>275</v>
      </c>
      <c r="C195" s="43">
        <v>5251513</v>
      </c>
      <c r="D195" s="43">
        <v>3759169</v>
      </c>
      <c r="E195" s="43">
        <v>3360</v>
      </c>
      <c r="F195" s="43">
        <v>0</v>
      </c>
      <c r="G195" s="43">
        <v>1683984</v>
      </c>
      <c r="H195" s="43">
        <v>0</v>
      </c>
      <c r="I195" s="43">
        <v>0</v>
      </c>
      <c r="J195" s="43">
        <v>0</v>
      </c>
      <c r="K195" s="43">
        <v>0</v>
      </c>
      <c r="L195" s="43">
        <v>195000</v>
      </c>
      <c r="M195" s="43">
        <v>19</v>
      </c>
      <c r="N195" s="43">
        <v>8</v>
      </c>
      <c r="O195" s="43">
        <v>544</v>
      </c>
      <c r="P195" s="43">
        <v>552</v>
      </c>
      <c r="Q195" s="43">
        <v>17</v>
      </c>
      <c r="R195" s="43">
        <v>7</v>
      </c>
      <c r="S195" s="43">
        <v>546</v>
      </c>
      <c r="T195" s="43">
        <v>553</v>
      </c>
      <c r="U195" s="43">
        <v>17</v>
      </c>
      <c r="V195" s="43">
        <v>7</v>
      </c>
      <c r="W195" s="43">
        <v>563</v>
      </c>
      <c r="X195" s="43">
        <v>570</v>
      </c>
      <c r="Y195" s="43">
        <v>16</v>
      </c>
      <c r="Z195" s="43">
        <v>6</v>
      </c>
      <c r="AA195" s="43">
        <v>535</v>
      </c>
      <c r="AB195" s="43">
        <v>541</v>
      </c>
      <c r="AC195" s="43">
        <v>0</v>
      </c>
      <c r="AD195" s="43">
        <v>0</v>
      </c>
      <c r="AE195" s="43">
        <v>395000</v>
      </c>
      <c r="AF195" s="43">
        <v>3819613</v>
      </c>
      <c r="AG195" s="43">
        <v>3781302</v>
      </c>
      <c r="AH195" s="43">
        <v>38311</v>
      </c>
      <c r="AI195" s="43">
        <v>0</v>
      </c>
      <c r="AJ195" s="43">
        <v>0</v>
      </c>
      <c r="AK195" s="43">
        <v>0</v>
      </c>
      <c r="AL195" s="43">
        <v>0</v>
      </c>
      <c r="AM195" s="43">
        <v>0</v>
      </c>
      <c r="AN195" s="43">
        <v>288200</v>
      </c>
      <c r="AO195" s="43">
        <v>180429946</v>
      </c>
      <c r="AP195" s="43">
        <v>180718146</v>
      </c>
      <c r="AQ195" s="43" t="s">
        <v>716</v>
      </c>
      <c r="AR195" s="43">
        <v>1794134</v>
      </c>
      <c r="AS195" s="43">
        <v>0</v>
      </c>
      <c r="AT195" s="43">
        <v>0</v>
      </c>
      <c r="AU195" s="43">
        <v>0</v>
      </c>
      <c r="AV195" s="43">
        <v>0</v>
      </c>
      <c r="AW195" s="43">
        <v>0</v>
      </c>
      <c r="AX195" s="43">
        <v>0</v>
      </c>
      <c r="AY195" s="43">
        <v>0</v>
      </c>
      <c r="AZ195" s="43">
        <v>28236</v>
      </c>
      <c r="BA195" s="43">
        <v>11868</v>
      </c>
      <c r="BB195" s="43">
        <v>0</v>
      </c>
      <c r="BC195" s="43">
        <v>0</v>
      </c>
      <c r="BD195" s="43">
        <v>0</v>
      </c>
      <c r="BE195" s="43">
        <v>0</v>
      </c>
      <c r="BF195" s="43">
        <v>0</v>
      </c>
      <c r="BG195" s="43">
        <v>0</v>
      </c>
      <c r="BH195" s="43">
        <v>0</v>
      </c>
      <c r="BI195" s="43">
        <v>0</v>
      </c>
      <c r="BJ195" s="43">
        <v>0</v>
      </c>
      <c r="BK195" s="43">
        <v>0</v>
      </c>
      <c r="BL195" s="43">
        <v>0</v>
      </c>
      <c r="BM195" s="43">
        <v>0</v>
      </c>
      <c r="BN195" s="43" t="s">
        <v>711</v>
      </c>
      <c r="BO195" s="43">
        <v>1</v>
      </c>
      <c r="BP195" s="43">
        <v>0</v>
      </c>
      <c r="BQ195" s="43">
        <v>0</v>
      </c>
      <c r="BR195" s="43">
        <v>0</v>
      </c>
    </row>
    <row r="196" spans="1:70" s="50" customFormat="1" x14ac:dyDescent="0.15">
      <c r="A196" s="43">
        <v>3213</v>
      </c>
      <c r="B196" s="43" t="s">
        <v>276</v>
      </c>
      <c r="C196" s="43">
        <v>4531398</v>
      </c>
      <c r="D196" s="43">
        <v>1822357</v>
      </c>
      <c r="E196" s="43">
        <v>1064</v>
      </c>
      <c r="F196" s="43">
        <v>0</v>
      </c>
      <c r="G196" s="43">
        <v>3033011</v>
      </c>
      <c r="H196" s="43">
        <v>74344</v>
      </c>
      <c r="I196" s="43">
        <v>0</v>
      </c>
      <c r="J196" s="43">
        <v>0</v>
      </c>
      <c r="K196" s="43">
        <v>0</v>
      </c>
      <c r="L196" s="43">
        <v>399378</v>
      </c>
      <c r="M196" s="43">
        <v>4</v>
      </c>
      <c r="N196" s="43">
        <v>2</v>
      </c>
      <c r="O196" s="43">
        <v>481</v>
      </c>
      <c r="P196" s="43">
        <v>483</v>
      </c>
      <c r="Q196" s="43">
        <v>0</v>
      </c>
      <c r="R196" s="43">
        <v>0</v>
      </c>
      <c r="S196" s="43">
        <v>478</v>
      </c>
      <c r="T196" s="43">
        <v>478</v>
      </c>
      <c r="U196" s="43">
        <v>3</v>
      </c>
      <c r="V196" s="43">
        <v>1</v>
      </c>
      <c r="W196" s="43">
        <v>494</v>
      </c>
      <c r="X196" s="43">
        <v>495</v>
      </c>
      <c r="Y196" s="43">
        <v>24</v>
      </c>
      <c r="Z196" s="43">
        <v>10</v>
      </c>
      <c r="AA196" s="43">
        <v>493</v>
      </c>
      <c r="AB196" s="43">
        <v>503</v>
      </c>
      <c r="AC196" s="43">
        <v>0</v>
      </c>
      <c r="AD196" s="43">
        <v>0</v>
      </c>
      <c r="AE196" s="43">
        <v>300000</v>
      </c>
      <c r="AF196" s="43">
        <v>2157045</v>
      </c>
      <c r="AG196" s="43">
        <v>2157045</v>
      </c>
      <c r="AH196" s="43">
        <v>0</v>
      </c>
      <c r="AI196" s="43">
        <v>0</v>
      </c>
      <c r="AJ196" s="43">
        <v>424</v>
      </c>
      <c r="AK196" s="43">
        <v>0</v>
      </c>
      <c r="AL196" s="43">
        <v>0</v>
      </c>
      <c r="AM196" s="43">
        <v>210000</v>
      </c>
      <c r="AN196" s="43">
        <v>88500</v>
      </c>
      <c r="AO196" s="43">
        <v>295918406</v>
      </c>
      <c r="AP196" s="43">
        <v>296006906</v>
      </c>
      <c r="AQ196" s="43" t="s">
        <v>716</v>
      </c>
      <c r="AR196" s="43">
        <v>2870665</v>
      </c>
      <c r="AS196" s="43">
        <v>78580</v>
      </c>
      <c r="AT196" s="43">
        <v>144275</v>
      </c>
      <c r="AU196" s="43">
        <v>0</v>
      </c>
      <c r="AV196" s="43">
        <v>0</v>
      </c>
      <c r="AW196" s="43">
        <v>30000</v>
      </c>
      <c r="AX196" s="43">
        <v>0</v>
      </c>
      <c r="AY196" s="43">
        <v>0</v>
      </c>
      <c r="AZ196" s="43">
        <v>0</v>
      </c>
      <c r="BA196" s="43">
        <v>0</v>
      </c>
      <c r="BB196" s="43">
        <v>0</v>
      </c>
      <c r="BC196" s="43">
        <v>0</v>
      </c>
      <c r="BD196" s="43">
        <v>0</v>
      </c>
      <c r="BE196" s="43">
        <v>0</v>
      </c>
      <c r="BF196" s="43">
        <v>0</v>
      </c>
      <c r="BG196" s="43">
        <v>0</v>
      </c>
      <c r="BH196" s="43">
        <v>0</v>
      </c>
      <c r="BI196" s="43">
        <v>0</v>
      </c>
      <c r="BJ196" s="43">
        <v>0</v>
      </c>
      <c r="BK196" s="43">
        <v>0</v>
      </c>
      <c r="BL196" s="43">
        <v>0</v>
      </c>
      <c r="BM196" s="43">
        <v>0</v>
      </c>
      <c r="BN196" s="43" t="s">
        <v>711</v>
      </c>
      <c r="BO196" s="43">
        <v>1</v>
      </c>
      <c r="BP196" s="43">
        <v>0</v>
      </c>
      <c r="BQ196" s="43">
        <v>210000</v>
      </c>
      <c r="BR196" s="43">
        <v>0</v>
      </c>
    </row>
    <row r="197" spans="1:70" s="50" customFormat="1" x14ac:dyDescent="0.15">
      <c r="A197" s="43">
        <v>3220</v>
      </c>
      <c r="B197" s="43" t="s">
        <v>277</v>
      </c>
      <c r="C197" s="43">
        <v>17324832</v>
      </c>
      <c r="D197" s="43">
        <v>10286665</v>
      </c>
      <c r="E197" s="43">
        <v>12858</v>
      </c>
      <c r="F197" s="43">
        <v>0</v>
      </c>
      <c r="G197" s="43">
        <v>7349613</v>
      </c>
      <c r="H197" s="43">
        <v>148840</v>
      </c>
      <c r="I197" s="43">
        <v>0</v>
      </c>
      <c r="J197" s="43">
        <v>0</v>
      </c>
      <c r="K197" s="43">
        <v>0</v>
      </c>
      <c r="L197" s="43">
        <v>473144</v>
      </c>
      <c r="M197" s="43">
        <v>30</v>
      </c>
      <c r="N197" s="43">
        <v>12</v>
      </c>
      <c r="O197" s="43">
        <v>1892</v>
      </c>
      <c r="P197" s="43">
        <v>1904</v>
      </c>
      <c r="Q197" s="43">
        <v>29</v>
      </c>
      <c r="R197" s="43">
        <v>12</v>
      </c>
      <c r="S197" s="43">
        <v>1858</v>
      </c>
      <c r="T197" s="43">
        <v>1870</v>
      </c>
      <c r="U197" s="43">
        <v>24</v>
      </c>
      <c r="V197" s="43">
        <v>10</v>
      </c>
      <c r="W197" s="43">
        <v>1849</v>
      </c>
      <c r="X197" s="43">
        <v>1859</v>
      </c>
      <c r="Y197" s="43">
        <v>28</v>
      </c>
      <c r="Z197" s="43">
        <v>11</v>
      </c>
      <c r="AA197" s="43">
        <v>1908</v>
      </c>
      <c r="AB197" s="43">
        <v>1919</v>
      </c>
      <c r="AC197" s="43">
        <v>0</v>
      </c>
      <c r="AD197" s="43">
        <v>0</v>
      </c>
      <c r="AE197" s="43">
        <v>0</v>
      </c>
      <c r="AF197" s="43">
        <v>10129429</v>
      </c>
      <c r="AG197" s="43">
        <v>10129429</v>
      </c>
      <c r="AH197" s="43">
        <v>0</v>
      </c>
      <c r="AI197" s="43">
        <v>0</v>
      </c>
      <c r="AJ197" s="43">
        <v>4864</v>
      </c>
      <c r="AK197" s="43">
        <v>0</v>
      </c>
      <c r="AL197" s="43">
        <v>0</v>
      </c>
      <c r="AM197" s="43">
        <v>142902</v>
      </c>
      <c r="AN197" s="43">
        <v>1746600</v>
      </c>
      <c r="AO197" s="43">
        <v>883915708</v>
      </c>
      <c r="AP197" s="43">
        <v>885662308</v>
      </c>
      <c r="AQ197" s="43" t="s">
        <v>716</v>
      </c>
      <c r="AR197" s="43">
        <v>7303571</v>
      </c>
      <c r="AS197" s="43">
        <v>144340</v>
      </c>
      <c r="AT197" s="43">
        <v>198176</v>
      </c>
      <c r="AU197" s="43">
        <v>0</v>
      </c>
      <c r="AV197" s="43">
        <v>0</v>
      </c>
      <c r="AW197" s="43">
        <v>260109</v>
      </c>
      <c r="AX197" s="43">
        <v>0</v>
      </c>
      <c r="AY197" s="43">
        <v>0</v>
      </c>
      <c r="AZ197" s="43">
        <v>0</v>
      </c>
      <c r="BA197" s="43">
        <v>74238</v>
      </c>
      <c r="BB197" s="43">
        <v>0</v>
      </c>
      <c r="BC197" s="43">
        <v>0</v>
      </c>
      <c r="BD197" s="43">
        <v>0</v>
      </c>
      <c r="BE197" s="43">
        <v>0</v>
      </c>
      <c r="BF197" s="43">
        <v>36901</v>
      </c>
      <c r="BG197" s="43">
        <v>146716</v>
      </c>
      <c r="BH197" s="43">
        <v>0</v>
      </c>
      <c r="BI197" s="43">
        <v>130858</v>
      </c>
      <c r="BJ197" s="43">
        <v>14420</v>
      </c>
      <c r="BK197" s="43">
        <v>0</v>
      </c>
      <c r="BL197" s="43">
        <v>148840</v>
      </c>
      <c r="BM197" s="43">
        <v>0</v>
      </c>
      <c r="BN197" s="43" t="s">
        <v>702</v>
      </c>
      <c r="BO197" s="43">
        <v>2</v>
      </c>
      <c r="BP197" s="43">
        <v>144340</v>
      </c>
      <c r="BQ197" s="43">
        <v>0</v>
      </c>
      <c r="BR197" s="43">
        <v>0</v>
      </c>
    </row>
    <row r="198" spans="1:70" s="50" customFormat="1" x14ac:dyDescent="0.15">
      <c r="A198" s="43">
        <v>3269</v>
      </c>
      <c r="B198" s="43" t="s">
        <v>278</v>
      </c>
      <c r="C198" s="43">
        <v>310659419</v>
      </c>
      <c r="D198" s="43">
        <v>54343039</v>
      </c>
      <c r="E198" s="43">
        <v>2072434</v>
      </c>
      <c r="F198" s="43">
        <v>1601009</v>
      </c>
      <c r="G198" s="43">
        <v>245224567</v>
      </c>
      <c r="H198" s="43">
        <v>2918370</v>
      </c>
      <c r="I198" s="43">
        <v>4500000</v>
      </c>
      <c r="J198" s="43">
        <v>0</v>
      </c>
      <c r="K198" s="43">
        <v>0</v>
      </c>
      <c r="L198" s="43">
        <v>0</v>
      </c>
      <c r="M198" s="43">
        <v>550</v>
      </c>
      <c r="N198" s="43">
        <v>220</v>
      </c>
      <c r="O198" s="43">
        <v>26981</v>
      </c>
      <c r="P198" s="43">
        <v>27201</v>
      </c>
      <c r="Q198" s="43">
        <v>608</v>
      </c>
      <c r="R198" s="43">
        <v>243</v>
      </c>
      <c r="S198" s="43">
        <v>27173</v>
      </c>
      <c r="T198" s="43">
        <v>27416</v>
      </c>
      <c r="U198" s="43">
        <v>647</v>
      </c>
      <c r="V198" s="43">
        <v>259</v>
      </c>
      <c r="W198" s="43">
        <v>27303</v>
      </c>
      <c r="X198" s="43">
        <v>27562</v>
      </c>
      <c r="Y198" s="43">
        <v>626</v>
      </c>
      <c r="Z198" s="43">
        <v>250</v>
      </c>
      <c r="AA198" s="43">
        <v>27306</v>
      </c>
      <c r="AB198" s="43">
        <v>27556</v>
      </c>
      <c r="AC198" s="43">
        <v>3708357</v>
      </c>
      <c r="AD198" s="43">
        <v>0</v>
      </c>
      <c r="AE198" s="43">
        <v>0</v>
      </c>
      <c r="AF198" s="43">
        <v>52476253</v>
      </c>
      <c r="AG198" s="43">
        <v>52476253</v>
      </c>
      <c r="AH198" s="43">
        <v>0</v>
      </c>
      <c r="AI198" s="43">
        <v>0</v>
      </c>
      <c r="AJ198" s="43">
        <v>463468</v>
      </c>
      <c r="AK198" s="43">
        <v>0</v>
      </c>
      <c r="AL198" s="43">
        <v>0</v>
      </c>
      <c r="AM198" s="43">
        <v>962000</v>
      </c>
      <c r="AN198" s="43">
        <v>172913800</v>
      </c>
      <c r="AO198" s="43">
        <v>23270952465</v>
      </c>
      <c r="AP198" s="43">
        <v>23443866265</v>
      </c>
      <c r="AQ198" s="43" t="s">
        <v>716</v>
      </c>
      <c r="AR198" s="43">
        <v>254455895</v>
      </c>
      <c r="AS198" s="43">
        <v>3884075</v>
      </c>
      <c r="AT198" s="43">
        <v>5498873</v>
      </c>
      <c r="AU198" s="43">
        <v>4500000</v>
      </c>
      <c r="AV198" s="43">
        <v>0</v>
      </c>
      <c r="AW198" s="43">
        <v>11654696</v>
      </c>
      <c r="AX198" s="43">
        <v>1165020</v>
      </c>
      <c r="AY198" s="43">
        <v>0</v>
      </c>
      <c r="AZ198" s="43">
        <v>0</v>
      </c>
      <c r="BA198" s="43">
        <v>50390</v>
      </c>
      <c r="BB198" s="43">
        <v>0</v>
      </c>
      <c r="BC198" s="43">
        <v>85211.53</v>
      </c>
      <c r="BD198" s="43">
        <v>0</v>
      </c>
      <c r="BE198" s="43">
        <v>0</v>
      </c>
      <c r="BF198" s="43">
        <v>127017</v>
      </c>
      <c r="BG198" s="43">
        <v>0</v>
      </c>
      <c r="BH198" s="43">
        <v>0</v>
      </c>
      <c r="BI198" s="43">
        <v>0</v>
      </c>
      <c r="BJ198" s="43">
        <v>0</v>
      </c>
      <c r="BK198" s="43">
        <v>0</v>
      </c>
      <c r="BL198" s="43">
        <v>0</v>
      </c>
      <c r="BM198" s="43">
        <v>0</v>
      </c>
      <c r="BN198" s="43" t="s">
        <v>711</v>
      </c>
      <c r="BO198" s="43">
        <v>1</v>
      </c>
      <c r="BP198" s="43">
        <v>962000</v>
      </c>
      <c r="BQ198" s="43">
        <v>0</v>
      </c>
      <c r="BR198" s="43">
        <v>0</v>
      </c>
    </row>
    <row r="199" spans="1:70" s="50" customFormat="1" x14ac:dyDescent="0.15">
      <c r="A199" s="43">
        <v>3276</v>
      </c>
      <c r="B199" s="43" t="s">
        <v>279</v>
      </c>
      <c r="C199" s="43">
        <v>6936800</v>
      </c>
      <c r="D199" s="43">
        <v>4351982</v>
      </c>
      <c r="E199" s="43">
        <v>2705</v>
      </c>
      <c r="F199" s="43">
        <v>0</v>
      </c>
      <c r="G199" s="43">
        <v>3027000</v>
      </c>
      <c r="H199" s="43">
        <v>0</v>
      </c>
      <c r="I199" s="43">
        <v>0</v>
      </c>
      <c r="J199" s="43">
        <v>0</v>
      </c>
      <c r="K199" s="43">
        <v>0</v>
      </c>
      <c r="L199" s="43">
        <v>444887</v>
      </c>
      <c r="M199" s="43">
        <v>21</v>
      </c>
      <c r="N199" s="43">
        <v>8</v>
      </c>
      <c r="O199" s="43">
        <v>755</v>
      </c>
      <c r="P199" s="43">
        <v>763</v>
      </c>
      <c r="Q199" s="43">
        <v>21</v>
      </c>
      <c r="R199" s="43">
        <v>8</v>
      </c>
      <c r="S199" s="43">
        <v>736</v>
      </c>
      <c r="T199" s="43">
        <v>744</v>
      </c>
      <c r="U199" s="43">
        <v>19</v>
      </c>
      <c r="V199" s="43">
        <v>8</v>
      </c>
      <c r="W199" s="43">
        <v>746</v>
      </c>
      <c r="X199" s="43">
        <v>754</v>
      </c>
      <c r="Y199" s="43">
        <v>22</v>
      </c>
      <c r="Z199" s="43">
        <v>9</v>
      </c>
      <c r="AA199" s="43">
        <v>728</v>
      </c>
      <c r="AB199" s="43">
        <v>737</v>
      </c>
      <c r="AC199" s="43">
        <v>0</v>
      </c>
      <c r="AD199" s="43">
        <v>0</v>
      </c>
      <c r="AE199" s="43">
        <v>0</v>
      </c>
      <c r="AF199" s="43">
        <v>4490019</v>
      </c>
      <c r="AG199" s="43">
        <v>4490019</v>
      </c>
      <c r="AH199" s="43">
        <v>0</v>
      </c>
      <c r="AI199" s="43">
        <v>0</v>
      </c>
      <c r="AJ199" s="43">
        <v>0</v>
      </c>
      <c r="AK199" s="43">
        <v>0</v>
      </c>
      <c r="AL199" s="43">
        <v>0</v>
      </c>
      <c r="AM199" s="43">
        <v>388141</v>
      </c>
      <c r="AN199" s="43">
        <v>395700</v>
      </c>
      <c r="AO199" s="43">
        <v>341723966</v>
      </c>
      <c r="AP199" s="43">
        <v>342119666</v>
      </c>
      <c r="AQ199" s="43" t="s">
        <v>716</v>
      </c>
      <c r="AR199" s="43">
        <v>2920819</v>
      </c>
      <c r="AS199" s="43">
        <v>0</v>
      </c>
      <c r="AT199" s="43">
        <v>0</v>
      </c>
      <c r="AU199" s="43">
        <v>0</v>
      </c>
      <c r="AV199" s="43">
        <v>0</v>
      </c>
      <c r="AW199" s="43">
        <v>40000</v>
      </c>
      <c r="AX199" s="43">
        <v>0</v>
      </c>
      <c r="AY199" s="43">
        <v>0</v>
      </c>
      <c r="AZ199" s="43">
        <v>82800</v>
      </c>
      <c r="BA199" s="43">
        <v>6525</v>
      </c>
      <c r="BB199" s="43">
        <v>0</v>
      </c>
      <c r="BC199" s="43">
        <v>0</v>
      </c>
      <c r="BD199" s="43">
        <v>0</v>
      </c>
      <c r="BE199" s="43">
        <v>0</v>
      </c>
      <c r="BF199" s="43">
        <v>0</v>
      </c>
      <c r="BG199" s="43">
        <v>0</v>
      </c>
      <c r="BH199" s="43">
        <v>0</v>
      </c>
      <c r="BI199" s="43">
        <v>0</v>
      </c>
      <c r="BJ199" s="43">
        <v>0</v>
      </c>
      <c r="BK199" s="43">
        <v>0</v>
      </c>
      <c r="BL199" s="43">
        <v>397538</v>
      </c>
      <c r="BM199" s="43">
        <v>397538</v>
      </c>
      <c r="BN199" s="43" t="s">
        <v>701</v>
      </c>
      <c r="BO199" s="43">
        <v>1</v>
      </c>
      <c r="BP199" s="43">
        <v>0</v>
      </c>
      <c r="BQ199" s="43">
        <v>388141</v>
      </c>
      <c r="BR199" s="43">
        <v>0</v>
      </c>
    </row>
    <row r="200" spans="1:70" s="50" customFormat="1" x14ac:dyDescent="0.15">
      <c r="A200" s="43">
        <v>3290</v>
      </c>
      <c r="B200" s="43" t="s">
        <v>280</v>
      </c>
      <c r="C200" s="43">
        <v>48328513</v>
      </c>
      <c r="D200" s="43">
        <v>29195920</v>
      </c>
      <c r="E200" s="43">
        <v>95815</v>
      </c>
      <c r="F200" s="43">
        <v>0</v>
      </c>
      <c r="G200" s="43">
        <v>19362012</v>
      </c>
      <c r="H200" s="43">
        <v>0</v>
      </c>
      <c r="I200" s="43">
        <v>0</v>
      </c>
      <c r="J200" s="43">
        <v>0</v>
      </c>
      <c r="K200" s="43">
        <v>0</v>
      </c>
      <c r="L200" s="43">
        <v>325234</v>
      </c>
      <c r="M200" s="43">
        <v>141</v>
      </c>
      <c r="N200" s="43">
        <v>56</v>
      </c>
      <c r="O200" s="43">
        <v>5251</v>
      </c>
      <c r="P200" s="43">
        <v>5307</v>
      </c>
      <c r="Q200" s="43">
        <v>181</v>
      </c>
      <c r="R200" s="43">
        <v>72</v>
      </c>
      <c r="S200" s="43">
        <v>5181</v>
      </c>
      <c r="T200" s="43">
        <v>5253</v>
      </c>
      <c r="U200" s="43">
        <v>181</v>
      </c>
      <c r="V200" s="43">
        <v>72</v>
      </c>
      <c r="W200" s="43">
        <v>5129</v>
      </c>
      <c r="X200" s="43">
        <v>5201</v>
      </c>
      <c r="Y200" s="43">
        <v>206</v>
      </c>
      <c r="Z200" s="43">
        <v>82</v>
      </c>
      <c r="AA200" s="43">
        <v>5036</v>
      </c>
      <c r="AB200" s="43">
        <v>5118</v>
      </c>
      <c r="AC200" s="43">
        <v>0</v>
      </c>
      <c r="AD200" s="43">
        <v>0</v>
      </c>
      <c r="AE200" s="43">
        <v>2000000</v>
      </c>
      <c r="AF200" s="43">
        <v>29695972</v>
      </c>
      <c r="AG200" s="43">
        <v>29695972</v>
      </c>
      <c r="AH200" s="43">
        <v>0</v>
      </c>
      <c r="AI200" s="43">
        <v>0</v>
      </c>
      <c r="AJ200" s="43">
        <v>0</v>
      </c>
      <c r="AK200" s="43">
        <v>0</v>
      </c>
      <c r="AL200" s="43">
        <v>0</v>
      </c>
      <c r="AM200" s="43">
        <v>0</v>
      </c>
      <c r="AN200" s="43">
        <v>12378000</v>
      </c>
      <c r="AO200" s="43">
        <v>2328265815</v>
      </c>
      <c r="AP200" s="43">
        <v>2340643815</v>
      </c>
      <c r="AQ200" s="43" t="s">
        <v>716</v>
      </c>
      <c r="AR200" s="43">
        <v>20750177</v>
      </c>
      <c r="AS200" s="43">
        <v>0</v>
      </c>
      <c r="AT200" s="43">
        <v>0</v>
      </c>
      <c r="AU200" s="43">
        <v>0</v>
      </c>
      <c r="AV200" s="43">
        <v>0</v>
      </c>
      <c r="AW200" s="43">
        <v>0</v>
      </c>
      <c r="AX200" s="43">
        <v>398</v>
      </c>
      <c r="AY200" s="43">
        <v>0</v>
      </c>
      <c r="AZ200" s="43">
        <v>579515</v>
      </c>
      <c r="BA200" s="43">
        <v>19580</v>
      </c>
      <c r="BB200" s="43">
        <v>0</v>
      </c>
      <c r="BC200" s="43">
        <v>1203.19</v>
      </c>
      <c r="BD200" s="43">
        <v>0</v>
      </c>
      <c r="BE200" s="43">
        <v>0</v>
      </c>
      <c r="BF200" s="43">
        <v>82786</v>
      </c>
      <c r="BG200" s="43">
        <v>0</v>
      </c>
      <c r="BH200" s="43">
        <v>0</v>
      </c>
      <c r="BI200" s="43">
        <v>0</v>
      </c>
      <c r="BJ200" s="43">
        <v>0</v>
      </c>
      <c r="BK200" s="43">
        <v>0</v>
      </c>
      <c r="BL200" s="43">
        <v>0</v>
      </c>
      <c r="BM200" s="43">
        <v>0</v>
      </c>
      <c r="BN200" s="43" t="s">
        <v>711</v>
      </c>
      <c r="BO200" s="43">
        <v>1</v>
      </c>
      <c r="BP200" s="43">
        <v>0</v>
      </c>
      <c r="BQ200" s="43">
        <v>0</v>
      </c>
      <c r="BR200" s="43">
        <v>0</v>
      </c>
    </row>
    <row r="201" spans="1:70" s="50" customFormat="1" x14ac:dyDescent="0.15">
      <c r="A201" s="43">
        <v>3297</v>
      </c>
      <c r="B201" s="43" t="s">
        <v>281</v>
      </c>
      <c r="C201" s="43">
        <v>12568803</v>
      </c>
      <c r="D201" s="43">
        <v>5482287</v>
      </c>
      <c r="E201" s="43">
        <v>7568</v>
      </c>
      <c r="F201" s="43">
        <v>0</v>
      </c>
      <c r="G201" s="43">
        <v>6624089</v>
      </c>
      <c r="H201" s="43">
        <v>611088</v>
      </c>
      <c r="I201" s="43">
        <v>40000</v>
      </c>
      <c r="J201" s="43">
        <v>0</v>
      </c>
      <c r="K201" s="43">
        <v>0</v>
      </c>
      <c r="L201" s="43">
        <v>196229</v>
      </c>
      <c r="M201" s="43">
        <v>15</v>
      </c>
      <c r="N201" s="43">
        <v>6</v>
      </c>
      <c r="O201" s="43">
        <v>1356</v>
      </c>
      <c r="P201" s="43">
        <v>1362</v>
      </c>
      <c r="Q201" s="43">
        <v>0</v>
      </c>
      <c r="R201" s="43">
        <v>0</v>
      </c>
      <c r="S201" s="43">
        <v>1325</v>
      </c>
      <c r="T201" s="43">
        <v>1325</v>
      </c>
      <c r="U201" s="43">
        <v>0</v>
      </c>
      <c r="V201" s="43">
        <v>0</v>
      </c>
      <c r="W201" s="43">
        <v>1307</v>
      </c>
      <c r="X201" s="43">
        <v>1307</v>
      </c>
      <c r="Y201" s="43">
        <v>0</v>
      </c>
      <c r="Z201" s="43">
        <v>0</v>
      </c>
      <c r="AA201" s="43">
        <v>1278</v>
      </c>
      <c r="AB201" s="43">
        <v>1278</v>
      </c>
      <c r="AC201" s="43">
        <v>0</v>
      </c>
      <c r="AD201" s="43">
        <v>0</v>
      </c>
      <c r="AE201" s="43">
        <v>0</v>
      </c>
      <c r="AF201" s="43">
        <v>5187329</v>
      </c>
      <c r="AG201" s="43">
        <v>5187329</v>
      </c>
      <c r="AH201" s="43">
        <v>0</v>
      </c>
      <c r="AI201" s="43">
        <v>0</v>
      </c>
      <c r="AJ201" s="43">
        <v>37053</v>
      </c>
      <c r="AK201" s="43">
        <v>0</v>
      </c>
      <c r="AL201" s="43">
        <v>0</v>
      </c>
      <c r="AM201" s="43">
        <v>283783</v>
      </c>
      <c r="AN201" s="43">
        <v>591900</v>
      </c>
      <c r="AO201" s="43">
        <v>813927929</v>
      </c>
      <c r="AP201" s="43">
        <v>814519829</v>
      </c>
      <c r="AQ201" s="43" t="s">
        <v>716</v>
      </c>
      <c r="AR201" s="43">
        <v>7034898</v>
      </c>
      <c r="AS201" s="43">
        <v>945891</v>
      </c>
      <c r="AT201" s="43">
        <v>2922750</v>
      </c>
      <c r="AU201" s="43">
        <v>40000</v>
      </c>
      <c r="AV201" s="43">
        <v>0</v>
      </c>
      <c r="AW201" s="43">
        <v>0</v>
      </c>
      <c r="AX201" s="43">
        <v>0</v>
      </c>
      <c r="AY201" s="43">
        <v>0</v>
      </c>
      <c r="AZ201" s="43">
        <v>264405</v>
      </c>
      <c r="BA201" s="43">
        <v>10837</v>
      </c>
      <c r="BB201" s="43">
        <v>0</v>
      </c>
      <c r="BC201" s="43">
        <v>0</v>
      </c>
      <c r="BD201" s="43">
        <v>0</v>
      </c>
      <c r="BE201" s="43">
        <v>0</v>
      </c>
      <c r="BF201" s="43">
        <v>0</v>
      </c>
      <c r="BG201" s="43">
        <v>0</v>
      </c>
      <c r="BH201" s="43">
        <v>0</v>
      </c>
      <c r="BI201" s="43">
        <v>0</v>
      </c>
      <c r="BJ201" s="43">
        <v>0</v>
      </c>
      <c r="BK201" s="43">
        <v>0</v>
      </c>
      <c r="BL201" s="43">
        <v>43143</v>
      </c>
      <c r="BM201" s="43">
        <v>0</v>
      </c>
      <c r="BN201" s="43" t="s">
        <v>702</v>
      </c>
      <c r="BO201" s="43">
        <v>2</v>
      </c>
      <c r="BP201" s="43">
        <v>334975</v>
      </c>
      <c r="BQ201" s="43">
        <v>0</v>
      </c>
      <c r="BR201" s="43">
        <v>51192</v>
      </c>
    </row>
    <row r="202" spans="1:70" s="50" customFormat="1" x14ac:dyDescent="0.15">
      <c r="A202" s="43">
        <v>1897</v>
      </c>
      <c r="B202" s="43" t="s">
        <v>282</v>
      </c>
      <c r="C202" s="43">
        <v>5845145</v>
      </c>
      <c r="D202" s="43">
        <v>419816</v>
      </c>
      <c r="E202" s="43">
        <v>27847</v>
      </c>
      <c r="F202" s="43">
        <v>0</v>
      </c>
      <c r="G202" s="43">
        <v>6513518</v>
      </c>
      <c r="H202" s="43">
        <v>0</v>
      </c>
      <c r="I202" s="43">
        <v>0</v>
      </c>
      <c r="J202" s="43">
        <v>0</v>
      </c>
      <c r="K202" s="43">
        <v>0</v>
      </c>
      <c r="L202" s="43">
        <v>1116036</v>
      </c>
      <c r="M202" s="43">
        <v>20</v>
      </c>
      <c r="N202" s="43">
        <v>8</v>
      </c>
      <c r="O202" s="43">
        <v>405</v>
      </c>
      <c r="P202" s="43">
        <v>413</v>
      </c>
      <c r="Q202" s="43">
        <v>20</v>
      </c>
      <c r="R202" s="43">
        <v>8</v>
      </c>
      <c r="S202" s="43">
        <v>403</v>
      </c>
      <c r="T202" s="43">
        <v>411</v>
      </c>
      <c r="U202" s="43">
        <v>19</v>
      </c>
      <c r="V202" s="43">
        <v>8</v>
      </c>
      <c r="W202" s="43">
        <v>381</v>
      </c>
      <c r="X202" s="43">
        <v>389</v>
      </c>
      <c r="Y202" s="43">
        <v>14</v>
      </c>
      <c r="Z202" s="43">
        <v>6</v>
      </c>
      <c r="AA202" s="43">
        <v>401</v>
      </c>
      <c r="AB202" s="43">
        <v>407</v>
      </c>
      <c r="AC202" s="43">
        <v>0</v>
      </c>
      <c r="AD202" s="43">
        <v>0</v>
      </c>
      <c r="AE202" s="43">
        <v>800000</v>
      </c>
      <c r="AF202" s="43">
        <v>389682</v>
      </c>
      <c r="AG202" s="43">
        <v>389682</v>
      </c>
      <c r="AH202" s="43">
        <v>0</v>
      </c>
      <c r="AI202" s="43">
        <v>0</v>
      </c>
      <c r="AJ202" s="43">
        <v>0</v>
      </c>
      <c r="AK202" s="43">
        <v>0</v>
      </c>
      <c r="AL202" s="43">
        <v>0</v>
      </c>
      <c r="AM202" s="43">
        <v>0</v>
      </c>
      <c r="AN202" s="43">
        <v>3205200</v>
      </c>
      <c r="AO202" s="43">
        <v>948200062</v>
      </c>
      <c r="AP202" s="43">
        <v>951405262</v>
      </c>
      <c r="AQ202" s="43" t="s">
        <v>716</v>
      </c>
      <c r="AR202" s="43">
        <v>6178167</v>
      </c>
      <c r="AS202" s="43">
        <v>87887</v>
      </c>
      <c r="AT202" s="43">
        <v>355858</v>
      </c>
      <c r="AU202" s="43">
        <v>0</v>
      </c>
      <c r="AV202" s="43">
        <v>0</v>
      </c>
      <c r="AW202" s="43">
        <v>92877</v>
      </c>
      <c r="AX202" s="43">
        <v>0</v>
      </c>
      <c r="AY202" s="43">
        <v>0</v>
      </c>
      <c r="AZ202" s="43">
        <v>28937</v>
      </c>
      <c r="BA202" s="43">
        <v>0</v>
      </c>
      <c r="BB202" s="43">
        <v>0</v>
      </c>
      <c r="BC202" s="43">
        <v>4353.25</v>
      </c>
      <c r="BD202" s="43">
        <v>0</v>
      </c>
      <c r="BE202" s="43">
        <v>0</v>
      </c>
      <c r="BF202" s="43">
        <v>0</v>
      </c>
      <c r="BG202" s="43">
        <v>0</v>
      </c>
      <c r="BH202" s="43">
        <v>0</v>
      </c>
      <c r="BI202" s="43">
        <v>0</v>
      </c>
      <c r="BJ202" s="43">
        <v>0</v>
      </c>
      <c r="BK202" s="43">
        <v>0</v>
      </c>
      <c r="BL202" s="43">
        <v>0</v>
      </c>
      <c r="BM202" s="43">
        <v>0</v>
      </c>
      <c r="BN202" s="43" t="s">
        <v>711</v>
      </c>
      <c r="BO202" s="43">
        <v>1</v>
      </c>
      <c r="BP202" s="43">
        <v>0</v>
      </c>
      <c r="BQ202" s="43">
        <v>0</v>
      </c>
      <c r="BR202" s="43">
        <v>0</v>
      </c>
    </row>
    <row r="203" spans="1:70" s="50" customFormat="1" x14ac:dyDescent="0.15">
      <c r="A203" s="43">
        <v>3304</v>
      </c>
      <c r="B203" s="43" t="s">
        <v>283</v>
      </c>
      <c r="C203" s="43">
        <v>6318280</v>
      </c>
      <c r="D203" s="43">
        <v>3087819</v>
      </c>
      <c r="E203" s="43">
        <v>9008</v>
      </c>
      <c r="F203" s="43">
        <v>0</v>
      </c>
      <c r="G203" s="43">
        <v>3251041</v>
      </c>
      <c r="H203" s="43">
        <v>0</v>
      </c>
      <c r="I203" s="43">
        <v>0</v>
      </c>
      <c r="J203" s="43">
        <v>0</v>
      </c>
      <c r="K203" s="43">
        <v>0</v>
      </c>
      <c r="L203" s="43">
        <v>29588</v>
      </c>
      <c r="M203" s="43">
        <v>34</v>
      </c>
      <c r="N203" s="43">
        <v>14</v>
      </c>
      <c r="O203" s="43">
        <v>645</v>
      </c>
      <c r="P203" s="43">
        <v>659</v>
      </c>
      <c r="Q203" s="43">
        <v>37</v>
      </c>
      <c r="R203" s="43">
        <v>15</v>
      </c>
      <c r="S203" s="43">
        <v>605</v>
      </c>
      <c r="T203" s="43">
        <v>620</v>
      </c>
      <c r="U203" s="43">
        <v>37</v>
      </c>
      <c r="V203" s="43">
        <v>15</v>
      </c>
      <c r="W203" s="43">
        <v>619</v>
      </c>
      <c r="X203" s="43">
        <v>634</v>
      </c>
      <c r="Y203" s="43">
        <v>43</v>
      </c>
      <c r="Z203" s="43">
        <v>17</v>
      </c>
      <c r="AA203" s="43">
        <v>615</v>
      </c>
      <c r="AB203" s="43">
        <v>632</v>
      </c>
      <c r="AC203" s="43">
        <v>0</v>
      </c>
      <c r="AD203" s="43">
        <v>0</v>
      </c>
      <c r="AE203" s="43">
        <v>0</v>
      </c>
      <c r="AF203" s="43">
        <v>3186913</v>
      </c>
      <c r="AG203" s="43">
        <v>3186913</v>
      </c>
      <c r="AH203" s="43">
        <v>0</v>
      </c>
      <c r="AI203" s="43">
        <v>0</v>
      </c>
      <c r="AJ203" s="43">
        <v>32337</v>
      </c>
      <c r="AK203" s="43">
        <v>0</v>
      </c>
      <c r="AL203" s="43">
        <v>0</v>
      </c>
      <c r="AM203" s="43">
        <v>0</v>
      </c>
      <c r="AN203" s="43">
        <v>860900</v>
      </c>
      <c r="AO203" s="43">
        <v>372397647</v>
      </c>
      <c r="AP203" s="43">
        <v>373258547</v>
      </c>
      <c r="AQ203" s="43" t="s">
        <v>716</v>
      </c>
      <c r="AR203" s="43">
        <v>3253184</v>
      </c>
      <c r="AS203" s="43">
        <v>0</v>
      </c>
      <c r="AT203" s="43">
        <v>701000</v>
      </c>
      <c r="AU203" s="43">
        <v>0</v>
      </c>
      <c r="AV203" s="43">
        <v>0</v>
      </c>
      <c r="AW203" s="43">
        <v>0</v>
      </c>
      <c r="AX203" s="43">
        <v>0</v>
      </c>
      <c r="AY203" s="43">
        <v>0</v>
      </c>
      <c r="AZ203" s="43">
        <v>89129</v>
      </c>
      <c r="BA203" s="43">
        <v>7003</v>
      </c>
      <c r="BB203" s="43">
        <v>0</v>
      </c>
      <c r="BC203" s="43">
        <v>2489.17</v>
      </c>
      <c r="BD203" s="43">
        <v>0</v>
      </c>
      <c r="BE203" s="43">
        <v>0</v>
      </c>
      <c r="BF203" s="43">
        <v>0</v>
      </c>
      <c r="BG203" s="43">
        <v>0</v>
      </c>
      <c r="BH203" s="43">
        <v>0</v>
      </c>
      <c r="BI203" s="43">
        <v>0</v>
      </c>
      <c r="BJ203" s="43">
        <v>0</v>
      </c>
      <c r="BK203" s="43">
        <v>0</v>
      </c>
      <c r="BL203" s="43">
        <v>0</v>
      </c>
      <c r="BM203" s="43">
        <v>0</v>
      </c>
      <c r="BN203" s="43" t="s">
        <v>711</v>
      </c>
      <c r="BO203" s="43">
        <v>1</v>
      </c>
      <c r="BP203" s="43">
        <v>0</v>
      </c>
      <c r="BQ203" s="43">
        <v>0</v>
      </c>
      <c r="BR203" s="43">
        <v>0</v>
      </c>
    </row>
    <row r="204" spans="1:70" s="50" customFormat="1" x14ac:dyDescent="0.15">
      <c r="A204" s="43">
        <v>3311</v>
      </c>
      <c r="B204" s="43" t="s">
        <v>284</v>
      </c>
      <c r="C204" s="43">
        <v>20081417</v>
      </c>
      <c r="D204" s="43">
        <v>13259773</v>
      </c>
      <c r="E204" s="43">
        <v>60366</v>
      </c>
      <c r="F204" s="43">
        <v>127838</v>
      </c>
      <c r="G204" s="43">
        <v>6434011</v>
      </c>
      <c r="H204" s="43">
        <v>550777</v>
      </c>
      <c r="I204" s="43">
        <v>0</v>
      </c>
      <c r="J204" s="43">
        <v>0</v>
      </c>
      <c r="K204" s="43">
        <v>0</v>
      </c>
      <c r="L204" s="43">
        <v>351348</v>
      </c>
      <c r="M204" s="43">
        <v>2</v>
      </c>
      <c r="N204" s="43">
        <v>1</v>
      </c>
      <c r="O204" s="43">
        <v>2193</v>
      </c>
      <c r="P204" s="43">
        <v>2194</v>
      </c>
      <c r="Q204" s="43">
        <v>27</v>
      </c>
      <c r="R204" s="43">
        <v>11</v>
      </c>
      <c r="S204" s="43">
        <v>2183</v>
      </c>
      <c r="T204" s="43">
        <v>2194</v>
      </c>
      <c r="U204" s="43">
        <v>33</v>
      </c>
      <c r="V204" s="43">
        <v>13</v>
      </c>
      <c r="W204" s="43">
        <v>2149</v>
      </c>
      <c r="X204" s="43">
        <v>2162</v>
      </c>
      <c r="Y204" s="43">
        <v>27</v>
      </c>
      <c r="Z204" s="43">
        <v>11</v>
      </c>
      <c r="AA204" s="43">
        <v>2177</v>
      </c>
      <c r="AB204" s="43">
        <v>2188</v>
      </c>
      <c r="AC204" s="43">
        <v>0</v>
      </c>
      <c r="AD204" s="43">
        <v>0</v>
      </c>
      <c r="AE204" s="43">
        <v>0</v>
      </c>
      <c r="AF204" s="43">
        <v>13628577</v>
      </c>
      <c r="AG204" s="43">
        <v>13483538</v>
      </c>
      <c r="AH204" s="43">
        <v>145039</v>
      </c>
      <c r="AI204" s="43">
        <v>0</v>
      </c>
      <c r="AJ204" s="43">
        <v>0</v>
      </c>
      <c r="AK204" s="43">
        <v>0</v>
      </c>
      <c r="AL204" s="43">
        <v>0</v>
      </c>
      <c r="AM204" s="43">
        <v>225250</v>
      </c>
      <c r="AN204" s="43">
        <v>5702300</v>
      </c>
      <c r="AO204" s="43">
        <v>935968717</v>
      </c>
      <c r="AP204" s="43">
        <v>941671017</v>
      </c>
      <c r="AQ204" s="43" t="s">
        <v>716</v>
      </c>
      <c r="AR204" s="43">
        <v>6081694</v>
      </c>
      <c r="AS204" s="43">
        <v>551767</v>
      </c>
      <c r="AT204" s="43">
        <v>2201874</v>
      </c>
      <c r="AU204" s="43">
        <v>0</v>
      </c>
      <c r="AV204" s="43">
        <v>0</v>
      </c>
      <c r="AW204" s="43">
        <v>0</v>
      </c>
      <c r="AX204" s="43">
        <v>0</v>
      </c>
      <c r="AY204" s="43">
        <v>0</v>
      </c>
      <c r="AZ204" s="43">
        <v>18398</v>
      </c>
      <c r="BA204" s="43">
        <v>0</v>
      </c>
      <c r="BB204" s="43">
        <v>0</v>
      </c>
      <c r="BC204" s="43">
        <v>0</v>
      </c>
      <c r="BD204" s="43">
        <v>0</v>
      </c>
      <c r="BE204" s="43">
        <v>0</v>
      </c>
      <c r="BF204" s="43">
        <v>0</v>
      </c>
      <c r="BG204" s="43">
        <v>0</v>
      </c>
      <c r="BH204" s="43">
        <v>0</v>
      </c>
      <c r="BI204" s="43">
        <v>0</v>
      </c>
      <c r="BJ204" s="43">
        <v>0</v>
      </c>
      <c r="BK204" s="43">
        <v>0</v>
      </c>
      <c r="BL204" s="43">
        <v>250799</v>
      </c>
      <c r="BM204" s="43">
        <v>0</v>
      </c>
      <c r="BN204" s="43" t="s">
        <v>702</v>
      </c>
      <c r="BO204" s="43">
        <v>2</v>
      </c>
      <c r="BP204" s="43">
        <v>225250</v>
      </c>
      <c r="BQ204" s="43">
        <v>0</v>
      </c>
      <c r="BR204" s="43">
        <v>0</v>
      </c>
    </row>
    <row r="205" spans="1:70" s="50" customFormat="1" x14ac:dyDescent="0.15">
      <c r="A205" s="43">
        <v>3318</v>
      </c>
      <c r="B205" s="43" t="s">
        <v>285</v>
      </c>
      <c r="C205" s="43">
        <v>4618400</v>
      </c>
      <c r="D205" s="43">
        <v>2676477</v>
      </c>
      <c r="E205" s="43">
        <v>4026</v>
      </c>
      <c r="F205" s="43">
        <v>29887</v>
      </c>
      <c r="G205" s="43">
        <v>2163560</v>
      </c>
      <c r="H205" s="43">
        <v>0</v>
      </c>
      <c r="I205" s="43">
        <v>0</v>
      </c>
      <c r="J205" s="43">
        <v>0</v>
      </c>
      <c r="K205" s="43">
        <v>0</v>
      </c>
      <c r="L205" s="43">
        <v>255550</v>
      </c>
      <c r="M205" s="43">
        <v>9</v>
      </c>
      <c r="N205" s="43">
        <v>4</v>
      </c>
      <c r="O205" s="43">
        <v>509</v>
      </c>
      <c r="P205" s="43">
        <v>513</v>
      </c>
      <c r="Q205" s="43">
        <v>5</v>
      </c>
      <c r="R205" s="43">
        <v>2</v>
      </c>
      <c r="S205" s="43">
        <v>502</v>
      </c>
      <c r="T205" s="43">
        <v>504</v>
      </c>
      <c r="U205" s="43">
        <v>6</v>
      </c>
      <c r="V205" s="43">
        <v>2</v>
      </c>
      <c r="W205" s="43">
        <v>487</v>
      </c>
      <c r="X205" s="43">
        <v>489</v>
      </c>
      <c r="Y205" s="43">
        <v>7</v>
      </c>
      <c r="Z205" s="43">
        <v>3</v>
      </c>
      <c r="AA205" s="43">
        <v>492</v>
      </c>
      <c r="AB205" s="43">
        <v>495</v>
      </c>
      <c r="AC205" s="43">
        <v>0</v>
      </c>
      <c r="AD205" s="43">
        <v>0</v>
      </c>
      <c r="AE205" s="43">
        <v>0</v>
      </c>
      <c r="AF205" s="43">
        <v>2559737</v>
      </c>
      <c r="AG205" s="43">
        <v>2559737</v>
      </c>
      <c r="AH205" s="43">
        <v>0</v>
      </c>
      <c r="AI205" s="43">
        <v>0</v>
      </c>
      <c r="AJ205" s="43">
        <v>0</v>
      </c>
      <c r="AK205" s="43">
        <v>0</v>
      </c>
      <c r="AL205" s="43">
        <v>0</v>
      </c>
      <c r="AM205" s="43">
        <v>0</v>
      </c>
      <c r="AN205" s="43">
        <v>532200</v>
      </c>
      <c r="AO205" s="43">
        <v>251066102</v>
      </c>
      <c r="AP205" s="43">
        <v>251598302</v>
      </c>
      <c r="AQ205" s="43" t="s">
        <v>716</v>
      </c>
      <c r="AR205" s="43">
        <v>2119905</v>
      </c>
      <c r="AS205" s="43">
        <v>0</v>
      </c>
      <c r="AT205" s="43">
        <v>0</v>
      </c>
      <c r="AU205" s="43">
        <v>0</v>
      </c>
      <c r="AV205" s="43">
        <v>0</v>
      </c>
      <c r="AW205" s="43">
        <v>3000</v>
      </c>
      <c r="AX205" s="43">
        <v>0</v>
      </c>
      <c r="AY205" s="43">
        <v>0</v>
      </c>
      <c r="AZ205" s="43">
        <v>55200</v>
      </c>
      <c r="BA205" s="43">
        <v>10542</v>
      </c>
      <c r="BB205" s="43">
        <v>0</v>
      </c>
      <c r="BC205" s="43">
        <v>0</v>
      </c>
      <c r="BD205" s="43">
        <v>0</v>
      </c>
      <c r="BE205" s="43">
        <v>0</v>
      </c>
      <c r="BF205" s="43">
        <v>0</v>
      </c>
      <c r="BG205" s="43">
        <v>0</v>
      </c>
      <c r="BH205" s="43">
        <v>0</v>
      </c>
      <c r="BI205" s="43">
        <v>0</v>
      </c>
      <c r="BJ205" s="43">
        <v>0</v>
      </c>
      <c r="BK205" s="43">
        <v>0</v>
      </c>
      <c r="BL205" s="43">
        <v>0</v>
      </c>
      <c r="BM205" s="43">
        <v>0</v>
      </c>
      <c r="BN205" s="43" t="s">
        <v>711</v>
      </c>
      <c r="BO205" s="43">
        <v>1</v>
      </c>
      <c r="BP205" s="43">
        <v>0</v>
      </c>
      <c r="BQ205" s="43">
        <v>0</v>
      </c>
      <c r="BR205" s="43">
        <v>0</v>
      </c>
    </row>
    <row r="206" spans="1:70" s="50" customFormat="1" x14ac:dyDescent="0.15">
      <c r="A206" s="43">
        <v>3325</v>
      </c>
      <c r="B206" s="43" t="s">
        <v>286</v>
      </c>
      <c r="C206" s="43">
        <v>7718800</v>
      </c>
      <c r="D206" s="43">
        <v>2768204</v>
      </c>
      <c r="E206" s="43">
        <v>4043</v>
      </c>
      <c r="F206" s="43">
        <v>0</v>
      </c>
      <c r="G206" s="43">
        <v>5395160</v>
      </c>
      <c r="H206" s="43">
        <v>98503</v>
      </c>
      <c r="I206" s="43">
        <v>150000</v>
      </c>
      <c r="J206" s="43">
        <v>0</v>
      </c>
      <c r="K206" s="43">
        <v>0</v>
      </c>
      <c r="L206" s="43">
        <v>697110</v>
      </c>
      <c r="M206" s="43">
        <v>24</v>
      </c>
      <c r="N206" s="43">
        <v>10</v>
      </c>
      <c r="O206" s="43">
        <v>839</v>
      </c>
      <c r="P206" s="43">
        <v>849</v>
      </c>
      <c r="Q206" s="43">
        <v>26</v>
      </c>
      <c r="R206" s="43">
        <v>10</v>
      </c>
      <c r="S206" s="43">
        <v>827</v>
      </c>
      <c r="T206" s="43">
        <v>837</v>
      </c>
      <c r="U206" s="43">
        <v>24</v>
      </c>
      <c r="V206" s="43">
        <v>10</v>
      </c>
      <c r="W206" s="43">
        <v>820</v>
      </c>
      <c r="X206" s="43">
        <v>830</v>
      </c>
      <c r="Y206" s="43">
        <v>21</v>
      </c>
      <c r="Z206" s="43">
        <v>8</v>
      </c>
      <c r="AA206" s="43">
        <v>822</v>
      </c>
      <c r="AB206" s="43">
        <v>830</v>
      </c>
      <c r="AC206" s="43">
        <v>0</v>
      </c>
      <c r="AD206" s="43">
        <v>0</v>
      </c>
      <c r="AE206" s="43">
        <v>695000</v>
      </c>
      <c r="AF206" s="43">
        <v>2683997</v>
      </c>
      <c r="AG206" s="43">
        <v>2683997</v>
      </c>
      <c r="AH206" s="43">
        <v>0</v>
      </c>
      <c r="AI206" s="43">
        <v>0</v>
      </c>
      <c r="AJ206" s="43">
        <v>0</v>
      </c>
      <c r="AK206" s="43">
        <v>0</v>
      </c>
      <c r="AL206" s="43">
        <v>0</v>
      </c>
      <c r="AM206" s="43">
        <v>0</v>
      </c>
      <c r="AN206" s="43">
        <v>432000</v>
      </c>
      <c r="AO206" s="43">
        <v>626499838</v>
      </c>
      <c r="AP206" s="43">
        <v>626931838</v>
      </c>
      <c r="AQ206" s="43" t="s">
        <v>716</v>
      </c>
      <c r="AR206" s="43">
        <v>5547866</v>
      </c>
      <c r="AS206" s="43">
        <v>102633</v>
      </c>
      <c r="AT206" s="43">
        <v>774269</v>
      </c>
      <c r="AU206" s="43">
        <v>150000</v>
      </c>
      <c r="AV206" s="43">
        <v>0</v>
      </c>
      <c r="AW206" s="43">
        <v>41500</v>
      </c>
      <c r="AX206" s="43">
        <v>0</v>
      </c>
      <c r="AY206" s="43">
        <v>0</v>
      </c>
      <c r="AZ206" s="43">
        <v>64400</v>
      </c>
      <c r="BA206" s="43">
        <v>1658</v>
      </c>
      <c r="BB206" s="43">
        <v>0</v>
      </c>
      <c r="BC206" s="43">
        <v>0</v>
      </c>
      <c r="BD206" s="43">
        <v>0</v>
      </c>
      <c r="BE206" s="43">
        <v>0</v>
      </c>
      <c r="BF206" s="43">
        <v>9200</v>
      </c>
      <c r="BG206" s="43">
        <v>0</v>
      </c>
      <c r="BH206" s="43">
        <v>0</v>
      </c>
      <c r="BI206" s="43">
        <v>0</v>
      </c>
      <c r="BJ206" s="43">
        <v>0</v>
      </c>
      <c r="BK206" s="43">
        <v>0</v>
      </c>
      <c r="BL206" s="43">
        <v>0</v>
      </c>
      <c r="BM206" s="43">
        <v>0</v>
      </c>
      <c r="BN206" s="43" t="s">
        <v>711</v>
      </c>
      <c r="BO206" s="43">
        <v>1</v>
      </c>
      <c r="BP206" s="43">
        <v>0</v>
      </c>
      <c r="BQ206" s="43">
        <v>0</v>
      </c>
      <c r="BR206" s="43">
        <v>0</v>
      </c>
    </row>
    <row r="207" spans="1:70" s="50" customFormat="1" x14ac:dyDescent="0.15">
      <c r="A207" s="43">
        <v>3332</v>
      </c>
      <c r="B207" s="43" t="s">
        <v>287</v>
      </c>
      <c r="C207" s="43">
        <v>11060456</v>
      </c>
      <c r="D207" s="43">
        <v>9106307</v>
      </c>
      <c r="E207" s="43">
        <v>1624</v>
      </c>
      <c r="F207" s="43">
        <v>0</v>
      </c>
      <c r="G207" s="43">
        <v>2855296</v>
      </c>
      <c r="H207" s="43">
        <v>114400</v>
      </c>
      <c r="I207" s="43">
        <v>0</v>
      </c>
      <c r="J207" s="43">
        <v>140</v>
      </c>
      <c r="K207" s="43">
        <v>0</v>
      </c>
      <c r="L207" s="43">
        <v>1017031</v>
      </c>
      <c r="M207" s="43">
        <v>63</v>
      </c>
      <c r="N207" s="43">
        <v>25</v>
      </c>
      <c r="O207" s="43">
        <v>1195</v>
      </c>
      <c r="P207" s="43">
        <v>1220</v>
      </c>
      <c r="Q207" s="43">
        <v>55</v>
      </c>
      <c r="R207" s="43">
        <v>22</v>
      </c>
      <c r="S207" s="43">
        <v>1156</v>
      </c>
      <c r="T207" s="43">
        <v>1178</v>
      </c>
      <c r="U207" s="43">
        <v>52</v>
      </c>
      <c r="V207" s="43">
        <v>21</v>
      </c>
      <c r="W207" s="43">
        <v>1078</v>
      </c>
      <c r="X207" s="43">
        <v>1099</v>
      </c>
      <c r="Y207" s="43">
        <v>60</v>
      </c>
      <c r="Z207" s="43">
        <v>24</v>
      </c>
      <c r="AA207" s="43">
        <v>1043</v>
      </c>
      <c r="AB207" s="43">
        <v>1067</v>
      </c>
      <c r="AC207" s="43">
        <v>0</v>
      </c>
      <c r="AD207" s="43">
        <v>0</v>
      </c>
      <c r="AE207" s="43">
        <v>500000</v>
      </c>
      <c r="AF207" s="43">
        <v>8693911</v>
      </c>
      <c r="AG207" s="43">
        <v>8693911</v>
      </c>
      <c r="AH207" s="43">
        <v>0</v>
      </c>
      <c r="AI207" s="43">
        <v>0</v>
      </c>
      <c r="AJ207" s="43">
        <v>44542</v>
      </c>
      <c r="AK207" s="43">
        <v>0</v>
      </c>
      <c r="AL207" s="43">
        <v>0</v>
      </c>
      <c r="AM207" s="43">
        <v>230415</v>
      </c>
      <c r="AN207" s="43">
        <v>127600</v>
      </c>
      <c r="AO207" s="43">
        <v>368362930</v>
      </c>
      <c r="AP207" s="43">
        <v>368490530</v>
      </c>
      <c r="AQ207" s="43" t="s">
        <v>716</v>
      </c>
      <c r="AR207" s="43">
        <v>3269335</v>
      </c>
      <c r="AS207" s="43">
        <v>445150</v>
      </c>
      <c r="AT207" s="43">
        <v>1027629</v>
      </c>
      <c r="AU207" s="43">
        <v>0</v>
      </c>
      <c r="AV207" s="43">
        <v>0</v>
      </c>
      <c r="AW207" s="43">
        <v>4000</v>
      </c>
      <c r="AX207" s="43">
        <v>64</v>
      </c>
      <c r="AY207" s="43">
        <v>0</v>
      </c>
      <c r="AZ207" s="43">
        <v>483778</v>
      </c>
      <c r="BA207" s="43">
        <v>0</v>
      </c>
      <c r="BB207" s="43">
        <v>0</v>
      </c>
      <c r="BC207" s="43">
        <v>0</v>
      </c>
      <c r="BD207" s="43">
        <v>0</v>
      </c>
      <c r="BE207" s="43">
        <v>0</v>
      </c>
      <c r="BF207" s="43">
        <v>9486</v>
      </c>
      <c r="BG207" s="43">
        <v>0</v>
      </c>
      <c r="BH207" s="43">
        <v>0</v>
      </c>
      <c r="BI207" s="43">
        <v>0</v>
      </c>
      <c r="BJ207" s="43">
        <v>0</v>
      </c>
      <c r="BK207" s="43">
        <v>0</v>
      </c>
      <c r="BL207" s="43">
        <v>0</v>
      </c>
      <c r="BM207" s="43">
        <v>0</v>
      </c>
      <c r="BN207" s="43" t="s">
        <v>711</v>
      </c>
      <c r="BO207" s="43">
        <v>1</v>
      </c>
      <c r="BP207" s="43">
        <v>310585</v>
      </c>
      <c r="BQ207" s="43">
        <v>0</v>
      </c>
      <c r="BR207" s="43">
        <v>80170</v>
      </c>
    </row>
    <row r="208" spans="1:70" s="50" customFormat="1" x14ac:dyDescent="0.15">
      <c r="A208" s="43">
        <v>3339</v>
      </c>
      <c r="B208" s="43" t="s">
        <v>288</v>
      </c>
      <c r="C208" s="43">
        <v>35936325</v>
      </c>
      <c r="D208" s="43">
        <v>20273741</v>
      </c>
      <c r="E208" s="43">
        <v>405947</v>
      </c>
      <c r="F208" s="43">
        <v>0</v>
      </c>
      <c r="G208" s="43">
        <v>17992231</v>
      </c>
      <c r="H208" s="43">
        <v>0</v>
      </c>
      <c r="I208" s="43">
        <v>0</v>
      </c>
      <c r="J208" s="43">
        <v>1</v>
      </c>
      <c r="K208" s="43">
        <v>0</v>
      </c>
      <c r="L208" s="43">
        <v>2735593</v>
      </c>
      <c r="M208" s="43">
        <v>174</v>
      </c>
      <c r="N208" s="43">
        <v>70</v>
      </c>
      <c r="O208" s="43">
        <v>3843</v>
      </c>
      <c r="P208" s="43">
        <v>3913</v>
      </c>
      <c r="Q208" s="43">
        <v>145</v>
      </c>
      <c r="R208" s="43">
        <v>58</v>
      </c>
      <c r="S208" s="43">
        <v>3816</v>
      </c>
      <c r="T208" s="43">
        <v>3874</v>
      </c>
      <c r="U208" s="43">
        <v>169</v>
      </c>
      <c r="V208" s="43">
        <v>68</v>
      </c>
      <c r="W208" s="43">
        <v>3829</v>
      </c>
      <c r="X208" s="43">
        <v>3897</v>
      </c>
      <c r="Y208" s="43">
        <v>156</v>
      </c>
      <c r="Z208" s="43">
        <v>62</v>
      </c>
      <c r="AA208" s="43">
        <v>3826</v>
      </c>
      <c r="AB208" s="43">
        <v>3888</v>
      </c>
      <c r="AC208" s="43">
        <v>0</v>
      </c>
      <c r="AD208" s="43">
        <v>0</v>
      </c>
      <c r="AE208" s="43">
        <v>2500000</v>
      </c>
      <c r="AF208" s="43">
        <v>20591483</v>
      </c>
      <c r="AG208" s="43">
        <v>20591483</v>
      </c>
      <c r="AH208" s="43">
        <v>0</v>
      </c>
      <c r="AI208" s="43">
        <v>0</v>
      </c>
      <c r="AJ208" s="43">
        <v>19365</v>
      </c>
      <c r="AK208" s="43">
        <v>0</v>
      </c>
      <c r="AL208" s="43">
        <v>0</v>
      </c>
      <c r="AM208" s="43">
        <v>345000</v>
      </c>
      <c r="AN208" s="43">
        <v>40841300</v>
      </c>
      <c r="AO208" s="43">
        <v>2068260422</v>
      </c>
      <c r="AP208" s="43">
        <v>2109101722</v>
      </c>
      <c r="AQ208" s="43" t="s">
        <v>716</v>
      </c>
      <c r="AR208" s="43">
        <v>17634030</v>
      </c>
      <c r="AS208" s="43">
        <v>345000</v>
      </c>
      <c r="AT208" s="43">
        <v>1781988</v>
      </c>
      <c r="AU208" s="43">
        <v>0</v>
      </c>
      <c r="AV208" s="43">
        <v>0</v>
      </c>
      <c r="AW208" s="43">
        <v>0</v>
      </c>
      <c r="AX208" s="43">
        <v>0</v>
      </c>
      <c r="AY208" s="43">
        <v>0</v>
      </c>
      <c r="AZ208" s="43">
        <v>83040</v>
      </c>
      <c r="BA208" s="43">
        <v>17031</v>
      </c>
      <c r="BB208" s="43">
        <v>0</v>
      </c>
      <c r="BC208" s="43">
        <v>0</v>
      </c>
      <c r="BD208" s="43">
        <v>0</v>
      </c>
      <c r="BE208" s="43">
        <v>0</v>
      </c>
      <c r="BF208" s="43">
        <v>59971</v>
      </c>
      <c r="BG208" s="43">
        <v>0</v>
      </c>
      <c r="BH208" s="43">
        <v>0</v>
      </c>
      <c r="BI208" s="43">
        <v>0</v>
      </c>
      <c r="BJ208" s="43">
        <v>0</v>
      </c>
      <c r="BK208" s="43">
        <v>0</v>
      </c>
      <c r="BL208" s="43">
        <v>21750</v>
      </c>
      <c r="BM208" s="43">
        <v>0</v>
      </c>
      <c r="BN208" s="43" t="s">
        <v>702</v>
      </c>
      <c r="BO208" s="43">
        <v>2</v>
      </c>
      <c r="BP208" s="43">
        <v>345000</v>
      </c>
      <c r="BQ208" s="43">
        <v>0</v>
      </c>
      <c r="BR208" s="43">
        <v>0</v>
      </c>
    </row>
    <row r="209" spans="1:70" s="50" customFormat="1" x14ac:dyDescent="0.15">
      <c r="A209" s="43">
        <v>3360</v>
      </c>
      <c r="B209" s="43" t="s">
        <v>289</v>
      </c>
      <c r="C209" s="43">
        <v>14249662</v>
      </c>
      <c r="D209" s="43">
        <v>8810563</v>
      </c>
      <c r="E209" s="43">
        <v>8739</v>
      </c>
      <c r="F209" s="43">
        <v>85284</v>
      </c>
      <c r="G209" s="43">
        <v>5279818</v>
      </c>
      <c r="H209" s="43">
        <v>0</v>
      </c>
      <c r="I209" s="43">
        <v>75800</v>
      </c>
      <c r="J209" s="43">
        <v>0</v>
      </c>
      <c r="K209" s="43">
        <v>0</v>
      </c>
      <c r="L209" s="43">
        <v>10542</v>
      </c>
      <c r="M209" s="43">
        <v>34</v>
      </c>
      <c r="N209" s="43">
        <v>14</v>
      </c>
      <c r="O209" s="43">
        <v>1423</v>
      </c>
      <c r="P209" s="43">
        <v>1437</v>
      </c>
      <c r="Q209" s="43">
        <v>35</v>
      </c>
      <c r="R209" s="43">
        <v>14</v>
      </c>
      <c r="S209" s="43">
        <v>1414</v>
      </c>
      <c r="T209" s="43">
        <v>1428</v>
      </c>
      <c r="U209" s="43">
        <v>38</v>
      </c>
      <c r="V209" s="43">
        <v>15</v>
      </c>
      <c r="W209" s="43">
        <v>1435</v>
      </c>
      <c r="X209" s="43">
        <v>1450</v>
      </c>
      <c r="Y209" s="43">
        <v>36</v>
      </c>
      <c r="Z209" s="43">
        <v>14</v>
      </c>
      <c r="AA209" s="43">
        <v>1451</v>
      </c>
      <c r="AB209" s="43">
        <v>1465</v>
      </c>
      <c r="AC209" s="43">
        <v>0</v>
      </c>
      <c r="AD209" s="43">
        <v>0</v>
      </c>
      <c r="AE209" s="43">
        <v>0</v>
      </c>
      <c r="AF209" s="43">
        <v>9110144</v>
      </c>
      <c r="AG209" s="43">
        <v>9012415</v>
      </c>
      <c r="AH209" s="43">
        <v>97729</v>
      </c>
      <c r="AI209" s="43">
        <v>0</v>
      </c>
      <c r="AJ209" s="43">
        <v>50633</v>
      </c>
      <c r="AK209" s="43">
        <v>0</v>
      </c>
      <c r="AL209" s="43">
        <v>0</v>
      </c>
      <c r="AM209" s="43">
        <v>0</v>
      </c>
      <c r="AN209" s="43">
        <v>730200</v>
      </c>
      <c r="AO209" s="43">
        <v>647723559</v>
      </c>
      <c r="AP209" s="43">
        <v>648453759</v>
      </c>
      <c r="AQ209" s="43" t="s">
        <v>716</v>
      </c>
      <c r="AR209" s="43">
        <v>5206938</v>
      </c>
      <c r="AS209" s="43">
        <v>0</v>
      </c>
      <c r="AT209" s="43">
        <v>2430520</v>
      </c>
      <c r="AU209" s="43">
        <v>75800</v>
      </c>
      <c r="AV209" s="43">
        <v>0</v>
      </c>
      <c r="AW209" s="43">
        <v>31478</v>
      </c>
      <c r="AX209" s="43">
        <v>0</v>
      </c>
      <c r="AY209" s="43">
        <v>0</v>
      </c>
      <c r="AZ209" s="43">
        <v>0</v>
      </c>
      <c r="BA209" s="43">
        <v>2227</v>
      </c>
      <c r="BB209" s="43">
        <v>0</v>
      </c>
      <c r="BC209" s="43">
        <v>0</v>
      </c>
      <c r="BD209" s="43">
        <v>0</v>
      </c>
      <c r="BE209" s="43">
        <v>0</v>
      </c>
      <c r="BF209" s="43">
        <v>0</v>
      </c>
      <c r="BG209" s="43">
        <v>0</v>
      </c>
      <c r="BH209" s="43">
        <v>0</v>
      </c>
      <c r="BI209" s="43">
        <v>0</v>
      </c>
      <c r="BJ209" s="43">
        <v>0</v>
      </c>
      <c r="BK209" s="43">
        <v>0</v>
      </c>
      <c r="BL209" s="43">
        <v>0</v>
      </c>
      <c r="BM209" s="43">
        <v>0</v>
      </c>
      <c r="BN209" s="43" t="s">
        <v>711</v>
      </c>
      <c r="BO209" s="43">
        <v>1</v>
      </c>
      <c r="BP209" s="43">
        <v>0</v>
      </c>
      <c r="BQ209" s="43">
        <v>0</v>
      </c>
      <c r="BR209" s="43">
        <v>0</v>
      </c>
    </row>
    <row r="210" spans="1:70" s="50" customFormat="1" x14ac:dyDescent="0.15">
      <c r="A210" s="43">
        <v>3367</v>
      </c>
      <c r="B210" s="43" t="s">
        <v>290</v>
      </c>
      <c r="C210" s="43">
        <v>11465336</v>
      </c>
      <c r="D210" s="43">
        <v>6848817</v>
      </c>
      <c r="E210" s="43">
        <v>17543</v>
      </c>
      <c r="F210" s="43">
        <v>0</v>
      </c>
      <c r="G210" s="43">
        <v>4705560</v>
      </c>
      <c r="H210" s="43">
        <v>141886</v>
      </c>
      <c r="I210" s="43">
        <v>0</v>
      </c>
      <c r="J210" s="43">
        <v>0</v>
      </c>
      <c r="K210" s="43">
        <v>0</v>
      </c>
      <c r="L210" s="43">
        <v>248470</v>
      </c>
      <c r="M210" s="43">
        <v>53</v>
      </c>
      <c r="N210" s="43">
        <v>21</v>
      </c>
      <c r="O210" s="43">
        <v>1190</v>
      </c>
      <c r="P210" s="43">
        <v>1211</v>
      </c>
      <c r="Q210" s="43">
        <v>42</v>
      </c>
      <c r="R210" s="43">
        <v>17</v>
      </c>
      <c r="S210" s="43">
        <v>1184</v>
      </c>
      <c r="T210" s="43">
        <v>1201</v>
      </c>
      <c r="U210" s="43">
        <v>43</v>
      </c>
      <c r="V210" s="43">
        <v>17</v>
      </c>
      <c r="W210" s="43">
        <v>1124</v>
      </c>
      <c r="X210" s="43">
        <v>1141</v>
      </c>
      <c r="Y210" s="43">
        <v>44</v>
      </c>
      <c r="Z210" s="43">
        <v>18</v>
      </c>
      <c r="AA210" s="43">
        <v>1095</v>
      </c>
      <c r="AB210" s="43">
        <v>1113</v>
      </c>
      <c r="AC210" s="43">
        <v>0</v>
      </c>
      <c r="AD210" s="43">
        <v>0</v>
      </c>
      <c r="AE210" s="43">
        <v>0</v>
      </c>
      <c r="AF210" s="43">
        <v>6496250</v>
      </c>
      <c r="AG210" s="43">
        <v>6496250</v>
      </c>
      <c r="AH210" s="43">
        <v>0</v>
      </c>
      <c r="AI210" s="43">
        <v>0</v>
      </c>
      <c r="AJ210" s="43">
        <v>0</v>
      </c>
      <c r="AK210" s="43">
        <v>0</v>
      </c>
      <c r="AL210" s="43">
        <v>0</v>
      </c>
      <c r="AM210" s="43">
        <v>0</v>
      </c>
      <c r="AN210" s="43">
        <v>1661400</v>
      </c>
      <c r="AO210" s="43">
        <v>562476507</v>
      </c>
      <c r="AP210" s="43">
        <v>564137907</v>
      </c>
      <c r="AQ210" s="43" t="s">
        <v>716</v>
      </c>
      <c r="AR210" s="43">
        <v>5160292</v>
      </c>
      <c r="AS210" s="43">
        <v>141886</v>
      </c>
      <c r="AT210" s="43">
        <v>641250</v>
      </c>
      <c r="AU210" s="43">
        <v>0</v>
      </c>
      <c r="AV210" s="43">
        <v>0</v>
      </c>
      <c r="AW210" s="43">
        <v>0</v>
      </c>
      <c r="AX210" s="43">
        <v>0</v>
      </c>
      <c r="AY210" s="43">
        <v>0</v>
      </c>
      <c r="AZ210" s="43">
        <v>309875</v>
      </c>
      <c r="BA210" s="43">
        <v>11722</v>
      </c>
      <c r="BB210" s="43">
        <v>0</v>
      </c>
      <c r="BC210" s="43">
        <v>0</v>
      </c>
      <c r="BD210" s="43">
        <v>0</v>
      </c>
      <c r="BE210" s="43">
        <v>0</v>
      </c>
      <c r="BF210" s="43">
        <v>29051</v>
      </c>
      <c r="BG210" s="43">
        <v>0</v>
      </c>
      <c r="BH210" s="43">
        <v>0</v>
      </c>
      <c r="BI210" s="43">
        <v>0</v>
      </c>
      <c r="BJ210" s="43">
        <v>0</v>
      </c>
      <c r="BK210" s="43">
        <v>0</v>
      </c>
      <c r="BL210" s="43">
        <v>0</v>
      </c>
      <c r="BM210" s="43">
        <v>0</v>
      </c>
      <c r="BN210" s="43" t="s">
        <v>711</v>
      </c>
      <c r="BO210" s="43">
        <v>1</v>
      </c>
      <c r="BP210" s="43">
        <v>0</v>
      </c>
      <c r="BQ210" s="43">
        <v>0</v>
      </c>
      <c r="BR210" s="43">
        <v>0</v>
      </c>
    </row>
    <row r="211" spans="1:70" s="50" customFormat="1" x14ac:dyDescent="0.15">
      <c r="A211" s="43">
        <v>3381</v>
      </c>
      <c r="B211" s="43" t="s">
        <v>291</v>
      </c>
      <c r="C211" s="43">
        <v>21703466</v>
      </c>
      <c r="D211" s="43">
        <v>10409426</v>
      </c>
      <c r="E211" s="43">
        <v>11843</v>
      </c>
      <c r="F211" s="43">
        <v>0</v>
      </c>
      <c r="G211" s="43">
        <v>11045324</v>
      </c>
      <c r="H211" s="43">
        <v>0</v>
      </c>
      <c r="I211" s="43">
        <v>249000</v>
      </c>
      <c r="J211" s="43">
        <v>0</v>
      </c>
      <c r="K211" s="43">
        <v>0</v>
      </c>
      <c r="L211" s="43">
        <v>12127</v>
      </c>
      <c r="M211" s="43">
        <v>89</v>
      </c>
      <c r="N211" s="43">
        <v>36</v>
      </c>
      <c r="O211" s="43">
        <v>2030</v>
      </c>
      <c r="P211" s="43">
        <v>2066</v>
      </c>
      <c r="Q211" s="43">
        <v>84</v>
      </c>
      <c r="R211" s="43">
        <v>34</v>
      </c>
      <c r="S211" s="43">
        <v>1992</v>
      </c>
      <c r="T211" s="43">
        <v>2026</v>
      </c>
      <c r="U211" s="43">
        <v>81</v>
      </c>
      <c r="V211" s="43">
        <v>32</v>
      </c>
      <c r="W211" s="43">
        <v>2057</v>
      </c>
      <c r="X211" s="43">
        <v>2089</v>
      </c>
      <c r="Y211" s="43">
        <v>84</v>
      </c>
      <c r="Z211" s="43">
        <v>34</v>
      </c>
      <c r="AA211" s="43">
        <v>2052</v>
      </c>
      <c r="AB211" s="43">
        <v>2086</v>
      </c>
      <c r="AC211" s="43">
        <v>0</v>
      </c>
      <c r="AD211" s="43">
        <v>0</v>
      </c>
      <c r="AE211" s="43">
        <v>0</v>
      </c>
      <c r="AF211" s="43">
        <v>10756331</v>
      </c>
      <c r="AG211" s="43">
        <v>10756331</v>
      </c>
      <c r="AH211" s="43">
        <v>0</v>
      </c>
      <c r="AI211" s="43">
        <v>0</v>
      </c>
      <c r="AJ211" s="43">
        <v>95621</v>
      </c>
      <c r="AK211" s="43">
        <v>0</v>
      </c>
      <c r="AL211" s="43">
        <v>0</v>
      </c>
      <c r="AM211" s="43">
        <v>0</v>
      </c>
      <c r="AN211" s="43">
        <v>978100</v>
      </c>
      <c r="AO211" s="43">
        <v>1195974847</v>
      </c>
      <c r="AP211" s="43">
        <v>1196952947</v>
      </c>
      <c r="AQ211" s="43" t="s">
        <v>716</v>
      </c>
      <c r="AR211" s="43">
        <v>10897744</v>
      </c>
      <c r="AS211" s="43">
        <v>0</v>
      </c>
      <c r="AT211" s="43">
        <v>2513638</v>
      </c>
      <c r="AU211" s="43">
        <v>249000</v>
      </c>
      <c r="AV211" s="43">
        <v>0</v>
      </c>
      <c r="AW211" s="43">
        <v>325000</v>
      </c>
      <c r="AX211" s="43">
        <v>0</v>
      </c>
      <c r="AY211" s="43">
        <v>0</v>
      </c>
      <c r="AZ211" s="43">
        <v>0</v>
      </c>
      <c r="BA211" s="43">
        <v>31147</v>
      </c>
      <c r="BB211" s="43">
        <v>0</v>
      </c>
      <c r="BC211" s="43">
        <v>0</v>
      </c>
      <c r="BD211" s="43">
        <v>0</v>
      </c>
      <c r="BE211" s="43">
        <v>0</v>
      </c>
      <c r="BF211" s="43">
        <v>21071</v>
      </c>
      <c r="BG211" s="43">
        <v>0</v>
      </c>
      <c r="BH211" s="43">
        <v>0</v>
      </c>
      <c r="BI211" s="43">
        <v>0</v>
      </c>
      <c r="BJ211" s="43">
        <v>0</v>
      </c>
      <c r="BK211" s="43">
        <v>0</v>
      </c>
      <c r="BL211" s="43">
        <v>0</v>
      </c>
      <c r="BM211" s="43">
        <v>0</v>
      </c>
      <c r="BN211" s="43" t="s">
        <v>711</v>
      </c>
      <c r="BO211" s="43">
        <v>1</v>
      </c>
      <c r="BP211" s="43">
        <v>0</v>
      </c>
      <c r="BQ211" s="43">
        <v>0</v>
      </c>
      <c r="BR211" s="43">
        <v>0</v>
      </c>
    </row>
    <row r="212" spans="1:70" s="50" customFormat="1" x14ac:dyDescent="0.15">
      <c r="A212" s="43">
        <v>3409</v>
      </c>
      <c r="B212" s="43" t="s">
        <v>292</v>
      </c>
      <c r="C212" s="43">
        <v>18988285</v>
      </c>
      <c r="D212" s="43">
        <v>12357735</v>
      </c>
      <c r="E212" s="43">
        <v>33054</v>
      </c>
      <c r="F212" s="43">
        <v>0</v>
      </c>
      <c r="G212" s="43">
        <v>6476502</v>
      </c>
      <c r="H212" s="43">
        <v>152930</v>
      </c>
      <c r="I212" s="43">
        <v>0</v>
      </c>
      <c r="J212" s="43">
        <v>0</v>
      </c>
      <c r="K212" s="43">
        <v>0</v>
      </c>
      <c r="L212" s="43">
        <v>31936</v>
      </c>
      <c r="M212" s="43">
        <v>35</v>
      </c>
      <c r="N212" s="43">
        <v>14</v>
      </c>
      <c r="O212" s="43">
        <v>2043</v>
      </c>
      <c r="P212" s="43">
        <v>2057</v>
      </c>
      <c r="Q212" s="43">
        <v>39</v>
      </c>
      <c r="R212" s="43">
        <v>16</v>
      </c>
      <c r="S212" s="43">
        <v>2050</v>
      </c>
      <c r="T212" s="43">
        <v>2066</v>
      </c>
      <c r="U212" s="43">
        <v>36</v>
      </c>
      <c r="V212" s="43">
        <v>14</v>
      </c>
      <c r="W212" s="43">
        <v>2053</v>
      </c>
      <c r="X212" s="43">
        <v>2067</v>
      </c>
      <c r="Y212" s="43">
        <v>34</v>
      </c>
      <c r="Z212" s="43">
        <v>14</v>
      </c>
      <c r="AA212" s="43">
        <v>2103</v>
      </c>
      <c r="AB212" s="43">
        <v>2117</v>
      </c>
      <c r="AC212" s="43">
        <v>0</v>
      </c>
      <c r="AD212" s="43">
        <v>0</v>
      </c>
      <c r="AE212" s="43">
        <v>0</v>
      </c>
      <c r="AF212" s="43">
        <v>12259730</v>
      </c>
      <c r="AG212" s="43">
        <v>12259730</v>
      </c>
      <c r="AH212" s="43">
        <v>0</v>
      </c>
      <c r="AI212" s="43">
        <v>0</v>
      </c>
      <c r="AJ212" s="43">
        <v>0</v>
      </c>
      <c r="AK212" s="43">
        <v>0</v>
      </c>
      <c r="AL212" s="43">
        <v>0</v>
      </c>
      <c r="AM212" s="43">
        <v>291274</v>
      </c>
      <c r="AN212" s="43">
        <v>4153600</v>
      </c>
      <c r="AO212" s="43">
        <v>855713755</v>
      </c>
      <c r="AP212" s="43">
        <v>859867355</v>
      </c>
      <c r="AQ212" s="43" t="s">
        <v>716</v>
      </c>
      <c r="AR212" s="43">
        <v>6823927</v>
      </c>
      <c r="AS212" s="43">
        <v>160430</v>
      </c>
      <c r="AT212" s="43">
        <v>0</v>
      </c>
      <c r="AU212" s="43">
        <v>0</v>
      </c>
      <c r="AV212" s="43">
        <v>0</v>
      </c>
      <c r="AW212" s="43">
        <v>234335</v>
      </c>
      <c r="AX212" s="43">
        <v>0</v>
      </c>
      <c r="AY212" s="43">
        <v>0</v>
      </c>
      <c r="AZ212" s="43">
        <v>0</v>
      </c>
      <c r="BA212" s="43">
        <v>0</v>
      </c>
      <c r="BB212" s="43">
        <v>0</v>
      </c>
      <c r="BC212" s="43">
        <v>0</v>
      </c>
      <c r="BD212" s="43">
        <v>0</v>
      </c>
      <c r="BE212" s="43">
        <v>0</v>
      </c>
      <c r="BF212" s="43">
        <v>0</v>
      </c>
      <c r="BG212" s="43">
        <v>0</v>
      </c>
      <c r="BH212" s="43">
        <v>0</v>
      </c>
      <c r="BI212" s="43">
        <v>0</v>
      </c>
      <c r="BJ212" s="43">
        <v>0</v>
      </c>
      <c r="BK212" s="43">
        <v>0</v>
      </c>
      <c r="BL212" s="43">
        <v>0</v>
      </c>
      <c r="BM212" s="43">
        <v>0</v>
      </c>
      <c r="BN212" s="43" t="s">
        <v>711</v>
      </c>
      <c r="BO212" s="43">
        <v>1</v>
      </c>
      <c r="BP212" s="43">
        <v>0</v>
      </c>
      <c r="BQ212" s="43">
        <v>291274</v>
      </c>
      <c r="BR212" s="43">
        <v>0</v>
      </c>
    </row>
    <row r="213" spans="1:70" s="50" customFormat="1" x14ac:dyDescent="0.15">
      <c r="A213" s="43">
        <v>3427</v>
      </c>
      <c r="B213" s="43" t="s">
        <v>293</v>
      </c>
      <c r="C213" s="43">
        <v>2916281</v>
      </c>
      <c r="D213" s="43">
        <v>1733315</v>
      </c>
      <c r="E213" s="43">
        <v>528</v>
      </c>
      <c r="F213" s="43">
        <v>16812</v>
      </c>
      <c r="G213" s="43">
        <v>1197549</v>
      </c>
      <c r="H213" s="43">
        <v>0</v>
      </c>
      <c r="I213" s="43">
        <v>0</v>
      </c>
      <c r="J213" s="43">
        <v>0</v>
      </c>
      <c r="K213" s="43">
        <v>0</v>
      </c>
      <c r="L213" s="43">
        <v>31923</v>
      </c>
      <c r="M213" s="43">
        <v>2</v>
      </c>
      <c r="N213" s="43">
        <v>1</v>
      </c>
      <c r="O213" s="43">
        <v>288</v>
      </c>
      <c r="P213" s="43">
        <v>289</v>
      </c>
      <c r="Q213" s="43">
        <v>3</v>
      </c>
      <c r="R213" s="43">
        <v>1</v>
      </c>
      <c r="S213" s="43">
        <v>279</v>
      </c>
      <c r="T213" s="43">
        <v>280</v>
      </c>
      <c r="U213" s="43">
        <v>4</v>
      </c>
      <c r="V213" s="43">
        <v>2</v>
      </c>
      <c r="W213" s="43">
        <v>279</v>
      </c>
      <c r="X213" s="43">
        <v>281</v>
      </c>
      <c r="Y213" s="43">
        <v>4</v>
      </c>
      <c r="Z213" s="43">
        <v>2</v>
      </c>
      <c r="AA213" s="43">
        <v>284</v>
      </c>
      <c r="AB213" s="43">
        <v>286</v>
      </c>
      <c r="AC213" s="43">
        <v>0</v>
      </c>
      <c r="AD213" s="43">
        <v>0</v>
      </c>
      <c r="AE213" s="43">
        <v>0</v>
      </c>
      <c r="AF213" s="43">
        <v>1818235</v>
      </c>
      <c r="AG213" s="43">
        <v>1799179</v>
      </c>
      <c r="AH213" s="43">
        <v>19056</v>
      </c>
      <c r="AI213" s="43">
        <v>0</v>
      </c>
      <c r="AJ213" s="43">
        <v>0</v>
      </c>
      <c r="AK213" s="43">
        <v>0</v>
      </c>
      <c r="AL213" s="43">
        <v>0</v>
      </c>
      <c r="AM213" s="43">
        <v>0</v>
      </c>
      <c r="AN213" s="43">
        <v>39400</v>
      </c>
      <c r="AO213" s="43">
        <v>118446145</v>
      </c>
      <c r="AP213" s="43">
        <v>118485545</v>
      </c>
      <c r="AQ213" s="43" t="s">
        <v>716</v>
      </c>
      <c r="AR213" s="43">
        <v>1113318</v>
      </c>
      <c r="AS213" s="43">
        <v>2402</v>
      </c>
      <c r="AT213" s="43">
        <v>0</v>
      </c>
      <c r="AU213" s="43">
        <v>0</v>
      </c>
      <c r="AV213" s="43">
        <v>0</v>
      </c>
      <c r="AW213" s="43">
        <v>0</v>
      </c>
      <c r="AX213" s="43">
        <v>0</v>
      </c>
      <c r="AY213" s="43">
        <v>0</v>
      </c>
      <c r="AZ213" s="43">
        <v>10305</v>
      </c>
      <c r="BA213" s="43">
        <v>7740</v>
      </c>
      <c r="BB213" s="43">
        <v>0</v>
      </c>
      <c r="BC213" s="43">
        <v>0</v>
      </c>
      <c r="BD213" s="43">
        <v>0</v>
      </c>
      <c r="BE213" s="43">
        <v>0</v>
      </c>
      <c r="BF213" s="43">
        <v>0</v>
      </c>
      <c r="BG213" s="43">
        <v>0</v>
      </c>
      <c r="BH213" s="43">
        <v>0</v>
      </c>
      <c r="BI213" s="43">
        <v>0</v>
      </c>
      <c r="BJ213" s="43">
        <v>0</v>
      </c>
      <c r="BK213" s="43">
        <v>0</v>
      </c>
      <c r="BL213" s="43">
        <v>0</v>
      </c>
      <c r="BM213" s="43">
        <v>0</v>
      </c>
      <c r="BN213" s="43" t="s">
        <v>711</v>
      </c>
      <c r="BO213" s="43">
        <v>1</v>
      </c>
      <c r="BP213" s="43">
        <v>0</v>
      </c>
      <c r="BQ213" s="43">
        <v>0</v>
      </c>
      <c r="BR213" s="43">
        <v>0</v>
      </c>
    </row>
    <row r="214" spans="1:70" s="50" customFormat="1" x14ac:dyDescent="0.15">
      <c r="A214" s="43">
        <v>3428</v>
      </c>
      <c r="B214" s="43" t="s">
        <v>294</v>
      </c>
      <c r="C214" s="43">
        <v>8311590</v>
      </c>
      <c r="D214" s="43">
        <v>5186702</v>
      </c>
      <c r="E214" s="43">
        <v>6823</v>
      </c>
      <c r="F214" s="43">
        <v>45590</v>
      </c>
      <c r="G214" s="43">
        <v>3072475</v>
      </c>
      <c r="H214" s="43">
        <v>0</v>
      </c>
      <c r="I214" s="43">
        <v>0</v>
      </c>
      <c r="J214" s="43">
        <v>0</v>
      </c>
      <c r="K214" s="43">
        <v>0</v>
      </c>
      <c r="L214" s="43">
        <v>0</v>
      </c>
      <c r="M214" s="43">
        <v>25</v>
      </c>
      <c r="N214" s="43">
        <v>10</v>
      </c>
      <c r="O214" s="43">
        <v>756</v>
      </c>
      <c r="P214" s="43">
        <v>766</v>
      </c>
      <c r="Q214" s="43">
        <v>31</v>
      </c>
      <c r="R214" s="43">
        <v>12</v>
      </c>
      <c r="S214" s="43">
        <v>784</v>
      </c>
      <c r="T214" s="43">
        <v>796</v>
      </c>
      <c r="U214" s="43">
        <v>29</v>
      </c>
      <c r="V214" s="43">
        <v>12</v>
      </c>
      <c r="W214" s="43">
        <v>786</v>
      </c>
      <c r="X214" s="43">
        <v>798</v>
      </c>
      <c r="Y214" s="43">
        <v>29</v>
      </c>
      <c r="Z214" s="43">
        <v>12</v>
      </c>
      <c r="AA214" s="43">
        <v>774</v>
      </c>
      <c r="AB214" s="43">
        <v>786</v>
      </c>
      <c r="AC214" s="43">
        <v>851959</v>
      </c>
      <c r="AD214" s="43">
        <v>0</v>
      </c>
      <c r="AE214" s="43">
        <v>0</v>
      </c>
      <c r="AF214" s="43">
        <v>5386226</v>
      </c>
      <c r="AG214" s="43">
        <v>5386226</v>
      </c>
      <c r="AH214" s="43">
        <v>0</v>
      </c>
      <c r="AI214" s="43">
        <v>0</v>
      </c>
      <c r="AJ214" s="43">
        <v>0</v>
      </c>
      <c r="AK214" s="43">
        <v>0</v>
      </c>
      <c r="AL214" s="43">
        <v>0</v>
      </c>
      <c r="AM214" s="43">
        <v>0</v>
      </c>
      <c r="AN214" s="43">
        <v>306300</v>
      </c>
      <c r="AO214" s="43">
        <v>317701490</v>
      </c>
      <c r="AP214" s="43">
        <v>318007790</v>
      </c>
      <c r="AQ214" s="43" t="s">
        <v>716</v>
      </c>
      <c r="AR214" s="43">
        <v>3172172</v>
      </c>
      <c r="AS214" s="43">
        <v>0</v>
      </c>
      <c r="AT214" s="43">
        <v>231552</v>
      </c>
      <c r="AU214" s="43">
        <v>0</v>
      </c>
      <c r="AV214" s="43">
        <v>0</v>
      </c>
      <c r="AW214" s="43">
        <v>25000</v>
      </c>
      <c r="AX214" s="43">
        <v>0</v>
      </c>
      <c r="AY214" s="43">
        <v>0</v>
      </c>
      <c r="AZ214" s="43">
        <v>0</v>
      </c>
      <c r="BA214" s="43">
        <v>0</v>
      </c>
      <c r="BB214" s="43">
        <v>0</v>
      </c>
      <c r="BC214" s="43">
        <v>0</v>
      </c>
      <c r="BD214" s="43">
        <v>0</v>
      </c>
      <c r="BE214" s="43">
        <v>0</v>
      </c>
      <c r="BF214" s="43">
        <v>0</v>
      </c>
      <c r="BG214" s="43">
        <v>0</v>
      </c>
      <c r="BH214" s="43">
        <v>0</v>
      </c>
      <c r="BI214" s="43">
        <v>0</v>
      </c>
      <c r="BJ214" s="43">
        <v>0</v>
      </c>
      <c r="BK214" s="43">
        <v>0</v>
      </c>
      <c r="BL214" s="43">
        <v>0</v>
      </c>
      <c r="BM214" s="43">
        <v>0</v>
      </c>
      <c r="BN214" s="43" t="s">
        <v>711</v>
      </c>
      <c r="BO214" s="43">
        <v>1</v>
      </c>
      <c r="BP214" s="43">
        <v>0</v>
      </c>
      <c r="BQ214" s="43">
        <v>0</v>
      </c>
      <c r="BR214" s="43">
        <v>0</v>
      </c>
    </row>
    <row r="215" spans="1:70" s="50" customFormat="1" x14ac:dyDescent="0.15">
      <c r="A215" s="43">
        <v>3430</v>
      </c>
      <c r="B215" s="43" t="s">
        <v>295</v>
      </c>
      <c r="C215" s="43">
        <v>35637287</v>
      </c>
      <c r="D215" s="43">
        <v>24911239</v>
      </c>
      <c r="E215" s="43">
        <v>31283</v>
      </c>
      <c r="F215" s="43">
        <v>219134</v>
      </c>
      <c r="G215" s="43">
        <v>9861828</v>
      </c>
      <c r="H215" s="43">
        <v>1130110</v>
      </c>
      <c r="I215" s="43">
        <v>0</v>
      </c>
      <c r="J215" s="43">
        <v>0</v>
      </c>
      <c r="K215" s="43">
        <v>0</v>
      </c>
      <c r="L215" s="43">
        <v>516307</v>
      </c>
      <c r="M215" s="43">
        <v>74</v>
      </c>
      <c r="N215" s="43">
        <v>30</v>
      </c>
      <c r="O215" s="43">
        <v>3690</v>
      </c>
      <c r="P215" s="43">
        <v>3720</v>
      </c>
      <c r="Q215" s="43">
        <v>68</v>
      </c>
      <c r="R215" s="43">
        <v>27</v>
      </c>
      <c r="S215" s="43">
        <v>3690</v>
      </c>
      <c r="T215" s="43">
        <v>3717</v>
      </c>
      <c r="U215" s="43">
        <v>63</v>
      </c>
      <c r="V215" s="43">
        <v>25</v>
      </c>
      <c r="W215" s="43">
        <v>3717</v>
      </c>
      <c r="X215" s="43">
        <v>3742</v>
      </c>
      <c r="Y215" s="43">
        <v>64</v>
      </c>
      <c r="Z215" s="43">
        <v>26</v>
      </c>
      <c r="AA215" s="43">
        <v>3726</v>
      </c>
      <c r="AB215" s="43">
        <v>3752</v>
      </c>
      <c r="AC215" s="43">
        <v>0</v>
      </c>
      <c r="AD215" s="43">
        <v>0</v>
      </c>
      <c r="AE215" s="43">
        <v>0</v>
      </c>
      <c r="AF215" s="43">
        <v>25998480</v>
      </c>
      <c r="AG215" s="43">
        <v>25750154</v>
      </c>
      <c r="AH215" s="43">
        <v>248326</v>
      </c>
      <c r="AI215" s="43">
        <v>0</v>
      </c>
      <c r="AJ215" s="43">
        <v>263004</v>
      </c>
      <c r="AK215" s="43">
        <v>0</v>
      </c>
      <c r="AL215" s="43">
        <v>0</v>
      </c>
      <c r="AM215" s="43">
        <v>613875</v>
      </c>
      <c r="AN215" s="43">
        <v>4585500</v>
      </c>
      <c r="AO215" s="43">
        <v>1281516837</v>
      </c>
      <c r="AP215" s="43">
        <v>1286102337</v>
      </c>
      <c r="AQ215" s="43" t="s">
        <v>716</v>
      </c>
      <c r="AR215" s="43">
        <v>9648389</v>
      </c>
      <c r="AS215" s="43">
        <v>1266857</v>
      </c>
      <c r="AT215" s="43">
        <v>2898435</v>
      </c>
      <c r="AU215" s="43">
        <v>0</v>
      </c>
      <c r="AV215" s="43">
        <v>0</v>
      </c>
      <c r="AW215" s="43">
        <v>633600</v>
      </c>
      <c r="AX215" s="43">
        <v>759</v>
      </c>
      <c r="AY215" s="43">
        <v>0</v>
      </c>
      <c r="AZ215" s="43">
        <v>0</v>
      </c>
      <c r="BA215" s="43">
        <v>8404</v>
      </c>
      <c r="BB215" s="43">
        <v>0</v>
      </c>
      <c r="BC215" s="43">
        <v>41188.430000000008</v>
      </c>
      <c r="BD215" s="43">
        <v>0</v>
      </c>
      <c r="BE215" s="43">
        <v>0</v>
      </c>
      <c r="BF215" s="43">
        <v>296499</v>
      </c>
      <c r="BG215" s="43">
        <v>220000</v>
      </c>
      <c r="BH215" s="43">
        <v>220000</v>
      </c>
      <c r="BI215" s="43">
        <v>0</v>
      </c>
      <c r="BJ215" s="43">
        <v>0</v>
      </c>
      <c r="BK215" s="43">
        <v>0</v>
      </c>
      <c r="BL215" s="43">
        <v>511011</v>
      </c>
      <c r="BM215" s="43">
        <v>0</v>
      </c>
      <c r="BN215" s="43" t="s">
        <v>702</v>
      </c>
      <c r="BO215" s="43">
        <v>2</v>
      </c>
      <c r="BP215" s="43">
        <v>613875</v>
      </c>
      <c r="BQ215" s="43">
        <v>0</v>
      </c>
      <c r="BR215" s="43">
        <v>0</v>
      </c>
    </row>
    <row r="216" spans="1:70" s="50" customFormat="1" x14ac:dyDescent="0.15">
      <c r="A216" s="43">
        <v>3434</v>
      </c>
      <c r="B216" s="43" t="s">
        <v>296</v>
      </c>
      <c r="C216" s="43">
        <v>9244960</v>
      </c>
      <c r="D216" s="43">
        <v>6751052</v>
      </c>
      <c r="E216" s="43">
        <v>255</v>
      </c>
      <c r="F216" s="43">
        <v>51252</v>
      </c>
      <c r="G216" s="43">
        <v>2442401</v>
      </c>
      <c r="H216" s="43">
        <v>0</v>
      </c>
      <c r="I216" s="43">
        <v>0</v>
      </c>
      <c r="J216" s="43">
        <v>0</v>
      </c>
      <c r="K216" s="43">
        <v>0</v>
      </c>
      <c r="L216" s="43">
        <v>0</v>
      </c>
      <c r="M216" s="43">
        <v>8</v>
      </c>
      <c r="N216" s="43">
        <v>3</v>
      </c>
      <c r="O216" s="43">
        <v>865</v>
      </c>
      <c r="P216" s="43">
        <v>868</v>
      </c>
      <c r="Q216" s="43">
        <v>13</v>
      </c>
      <c r="R216" s="43">
        <v>5</v>
      </c>
      <c r="S216" s="43">
        <v>899</v>
      </c>
      <c r="T216" s="43">
        <v>904</v>
      </c>
      <c r="U216" s="43">
        <v>8</v>
      </c>
      <c r="V216" s="43">
        <v>3</v>
      </c>
      <c r="W216" s="43">
        <v>891</v>
      </c>
      <c r="X216" s="43">
        <v>894</v>
      </c>
      <c r="Y216" s="43">
        <v>10</v>
      </c>
      <c r="Z216" s="43">
        <v>4</v>
      </c>
      <c r="AA216" s="43">
        <v>877</v>
      </c>
      <c r="AB216" s="43">
        <v>881</v>
      </c>
      <c r="AC216" s="43">
        <v>1447489</v>
      </c>
      <c r="AD216" s="43">
        <v>0</v>
      </c>
      <c r="AE216" s="43">
        <v>0</v>
      </c>
      <c r="AF216" s="43">
        <v>6651928</v>
      </c>
      <c r="AG216" s="43">
        <v>6592311</v>
      </c>
      <c r="AH216" s="43">
        <v>59617</v>
      </c>
      <c r="AI216" s="43">
        <v>0</v>
      </c>
      <c r="AJ216" s="43">
        <v>0</v>
      </c>
      <c r="AK216" s="43">
        <v>0</v>
      </c>
      <c r="AL216" s="43">
        <v>0</v>
      </c>
      <c r="AM216" s="43">
        <v>0</v>
      </c>
      <c r="AN216" s="43">
        <v>19300</v>
      </c>
      <c r="AO216" s="43">
        <v>289576937</v>
      </c>
      <c r="AP216" s="43">
        <v>289596237</v>
      </c>
      <c r="AQ216" s="43" t="s">
        <v>716</v>
      </c>
      <c r="AR216" s="43">
        <v>1924270</v>
      </c>
      <c r="AS216" s="43">
        <v>0</v>
      </c>
      <c r="AT216" s="43">
        <v>1226623</v>
      </c>
      <c r="AU216" s="43">
        <v>0</v>
      </c>
      <c r="AV216" s="43">
        <v>0</v>
      </c>
      <c r="AW216" s="43">
        <v>0</v>
      </c>
      <c r="AX216" s="43">
        <v>0</v>
      </c>
      <c r="AY216" s="43">
        <v>0</v>
      </c>
      <c r="AZ216" s="43">
        <v>0</v>
      </c>
      <c r="BA216" s="43">
        <v>0</v>
      </c>
      <c r="BB216" s="43">
        <v>0</v>
      </c>
      <c r="BC216" s="43">
        <v>3753.79</v>
      </c>
      <c r="BD216" s="43">
        <v>0</v>
      </c>
      <c r="BE216" s="43">
        <v>0</v>
      </c>
      <c r="BF216" s="43">
        <v>0</v>
      </c>
      <c r="BG216" s="43">
        <v>0</v>
      </c>
      <c r="BH216" s="43">
        <v>0</v>
      </c>
      <c r="BI216" s="43">
        <v>0</v>
      </c>
      <c r="BJ216" s="43">
        <v>0</v>
      </c>
      <c r="BK216" s="43">
        <v>0</v>
      </c>
      <c r="BL216" s="43">
        <v>0</v>
      </c>
      <c r="BM216" s="43">
        <v>0</v>
      </c>
      <c r="BN216" s="43" t="s">
        <v>711</v>
      </c>
      <c r="BO216" s="43">
        <v>1</v>
      </c>
      <c r="BP216" s="43">
        <v>0</v>
      </c>
      <c r="BQ216" s="43">
        <v>0</v>
      </c>
      <c r="BR216" s="43">
        <v>0</v>
      </c>
    </row>
    <row r="217" spans="1:70" s="50" customFormat="1" x14ac:dyDescent="0.15">
      <c r="A217" s="43">
        <v>3437</v>
      </c>
      <c r="B217" s="43" t="s">
        <v>297</v>
      </c>
      <c r="C217" s="43">
        <v>42355782</v>
      </c>
      <c r="D217" s="43">
        <v>8215505</v>
      </c>
      <c r="E217" s="43">
        <v>318907</v>
      </c>
      <c r="F217" s="43">
        <v>0</v>
      </c>
      <c r="G217" s="43">
        <v>34004340</v>
      </c>
      <c r="H217" s="43">
        <v>649346</v>
      </c>
      <c r="I217" s="43">
        <v>0</v>
      </c>
      <c r="J217" s="43">
        <v>11068</v>
      </c>
      <c r="K217" s="43">
        <v>0</v>
      </c>
      <c r="L217" s="43">
        <v>821248</v>
      </c>
      <c r="M217" s="43">
        <v>83</v>
      </c>
      <c r="N217" s="43">
        <v>33</v>
      </c>
      <c r="O217" s="43">
        <v>3863</v>
      </c>
      <c r="P217" s="43">
        <v>3896</v>
      </c>
      <c r="Q217" s="43">
        <v>116</v>
      </c>
      <c r="R217" s="43">
        <v>46</v>
      </c>
      <c r="S217" s="43">
        <v>3801</v>
      </c>
      <c r="T217" s="43">
        <v>3847</v>
      </c>
      <c r="U217" s="43">
        <v>136</v>
      </c>
      <c r="V217" s="43">
        <v>54</v>
      </c>
      <c r="W217" s="43">
        <v>3683</v>
      </c>
      <c r="X217" s="43">
        <v>3737</v>
      </c>
      <c r="Y217" s="43">
        <v>139</v>
      </c>
      <c r="Z217" s="43">
        <v>56</v>
      </c>
      <c r="AA217" s="43">
        <v>3649</v>
      </c>
      <c r="AB217" s="43">
        <v>3705</v>
      </c>
      <c r="AC217" s="43">
        <v>0</v>
      </c>
      <c r="AD217" s="43">
        <v>0</v>
      </c>
      <c r="AE217" s="43">
        <v>0</v>
      </c>
      <c r="AF217" s="43">
        <v>6982511</v>
      </c>
      <c r="AG217" s="43">
        <v>6982511</v>
      </c>
      <c r="AH217" s="43">
        <v>0</v>
      </c>
      <c r="AI217" s="43">
        <v>0</v>
      </c>
      <c r="AJ217" s="43">
        <v>0</v>
      </c>
      <c r="AK217" s="43">
        <v>0</v>
      </c>
      <c r="AL217" s="43">
        <v>0</v>
      </c>
      <c r="AM217" s="43">
        <v>0</v>
      </c>
      <c r="AN217" s="43">
        <v>26157200</v>
      </c>
      <c r="AO217" s="43">
        <v>3397888891</v>
      </c>
      <c r="AP217" s="43">
        <v>3424046091</v>
      </c>
      <c r="AQ217" s="43" t="s">
        <v>716</v>
      </c>
      <c r="AR217" s="43">
        <v>35386205</v>
      </c>
      <c r="AS217" s="43">
        <v>670805</v>
      </c>
      <c r="AT217" s="43">
        <v>2618334</v>
      </c>
      <c r="AU217" s="43">
        <v>0</v>
      </c>
      <c r="AV217" s="43">
        <v>0</v>
      </c>
      <c r="AW217" s="43">
        <v>750000</v>
      </c>
      <c r="AX217" s="43">
        <v>3727</v>
      </c>
      <c r="AY217" s="43">
        <v>0</v>
      </c>
      <c r="AZ217" s="43">
        <v>708328</v>
      </c>
      <c r="BA217" s="43">
        <v>2248</v>
      </c>
      <c r="BB217" s="43">
        <v>0</v>
      </c>
      <c r="BC217" s="43">
        <v>0</v>
      </c>
      <c r="BD217" s="43">
        <v>0</v>
      </c>
      <c r="BE217" s="43">
        <v>0</v>
      </c>
      <c r="BF217" s="43">
        <v>243488</v>
      </c>
      <c r="BG217" s="43">
        <v>0</v>
      </c>
      <c r="BH217" s="43">
        <v>0</v>
      </c>
      <c r="BI217" s="43">
        <v>0</v>
      </c>
      <c r="BJ217" s="43">
        <v>0</v>
      </c>
      <c r="BK217" s="43">
        <v>0</v>
      </c>
      <c r="BL217" s="43">
        <v>0</v>
      </c>
      <c r="BM217" s="43">
        <v>0</v>
      </c>
      <c r="BN217" s="43" t="s">
        <v>711</v>
      </c>
      <c r="BO217" s="43">
        <v>1</v>
      </c>
      <c r="BP217" s="43">
        <v>0</v>
      </c>
      <c r="BQ217" s="43">
        <v>0</v>
      </c>
      <c r="BR217" s="43">
        <v>0</v>
      </c>
    </row>
    <row r="218" spans="1:70" s="50" customFormat="1" x14ac:dyDescent="0.15">
      <c r="A218" s="43">
        <v>3444</v>
      </c>
      <c r="B218" s="43" t="s">
        <v>298</v>
      </c>
      <c r="C218" s="43">
        <v>32404815</v>
      </c>
      <c r="D218" s="43">
        <v>18778729</v>
      </c>
      <c r="E218" s="43">
        <v>56907</v>
      </c>
      <c r="F218" s="43">
        <v>0</v>
      </c>
      <c r="G218" s="43">
        <v>13289936</v>
      </c>
      <c r="H218" s="43">
        <v>280000</v>
      </c>
      <c r="I218" s="43">
        <v>0</v>
      </c>
      <c r="J218" s="43">
        <v>0</v>
      </c>
      <c r="K218" s="43">
        <v>0</v>
      </c>
      <c r="L218" s="43">
        <v>757</v>
      </c>
      <c r="M218" s="43">
        <v>100</v>
      </c>
      <c r="N218" s="43">
        <v>40</v>
      </c>
      <c r="O218" s="43">
        <v>3301</v>
      </c>
      <c r="P218" s="43">
        <v>3341</v>
      </c>
      <c r="Q218" s="43">
        <v>118</v>
      </c>
      <c r="R218" s="43">
        <v>47</v>
      </c>
      <c r="S218" s="43">
        <v>3288</v>
      </c>
      <c r="T218" s="43">
        <v>3335</v>
      </c>
      <c r="U218" s="43">
        <v>111</v>
      </c>
      <c r="V218" s="43">
        <v>44</v>
      </c>
      <c r="W218" s="43">
        <v>3301</v>
      </c>
      <c r="X218" s="43">
        <v>3345</v>
      </c>
      <c r="Y218" s="43">
        <v>112</v>
      </c>
      <c r="Z218" s="43">
        <v>45</v>
      </c>
      <c r="AA218" s="43">
        <v>3267</v>
      </c>
      <c r="AB218" s="43">
        <v>3312</v>
      </c>
      <c r="AC218" s="43">
        <v>0</v>
      </c>
      <c r="AD218" s="43">
        <v>0</v>
      </c>
      <c r="AE218" s="43">
        <v>0</v>
      </c>
      <c r="AF218" s="43">
        <v>18912025</v>
      </c>
      <c r="AG218" s="43">
        <v>18912025</v>
      </c>
      <c r="AH218" s="43">
        <v>0</v>
      </c>
      <c r="AI218" s="43">
        <v>0</v>
      </c>
      <c r="AJ218" s="43">
        <v>20248</v>
      </c>
      <c r="AK218" s="43">
        <v>0</v>
      </c>
      <c r="AL218" s="43">
        <v>0</v>
      </c>
      <c r="AM218" s="43">
        <v>0</v>
      </c>
      <c r="AN218" s="43">
        <v>6913900</v>
      </c>
      <c r="AO218" s="43">
        <v>1674263510</v>
      </c>
      <c r="AP218" s="43">
        <v>1681177410</v>
      </c>
      <c r="AQ218" s="43" t="s">
        <v>716</v>
      </c>
      <c r="AR218" s="43">
        <v>13264534</v>
      </c>
      <c r="AS218" s="43">
        <v>280000</v>
      </c>
      <c r="AT218" s="43">
        <v>3140000</v>
      </c>
      <c r="AU218" s="43">
        <v>0</v>
      </c>
      <c r="AV218" s="43">
        <v>0</v>
      </c>
      <c r="AW218" s="43">
        <v>207000</v>
      </c>
      <c r="AX218" s="43">
        <v>322</v>
      </c>
      <c r="AY218" s="43">
        <v>0</v>
      </c>
      <c r="AZ218" s="43">
        <v>87320</v>
      </c>
      <c r="BA218" s="43">
        <v>13933</v>
      </c>
      <c r="BB218" s="43">
        <v>0</v>
      </c>
      <c r="BC218" s="43">
        <v>0</v>
      </c>
      <c r="BD218" s="43">
        <v>0</v>
      </c>
      <c r="BE218" s="43">
        <v>0</v>
      </c>
      <c r="BF218" s="43">
        <v>0</v>
      </c>
      <c r="BG218" s="43">
        <v>0</v>
      </c>
      <c r="BH218" s="43">
        <v>0</v>
      </c>
      <c r="BI218" s="43">
        <v>0</v>
      </c>
      <c r="BJ218" s="43">
        <v>0</v>
      </c>
      <c r="BK218" s="43">
        <v>0</v>
      </c>
      <c r="BL218" s="43">
        <v>0</v>
      </c>
      <c r="BM218" s="43">
        <v>0</v>
      </c>
      <c r="BN218" s="43" t="s">
        <v>711</v>
      </c>
      <c r="BO218" s="43">
        <v>1</v>
      </c>
      <c r="BP218" s="43">
        <v>0</v>
      </c>
      <c r="BQ218" s="43">
        <v>0</v>
      </c>
      <c r="BR218" s="43">
        <v>0</v>
      </c>
    </row>
    <row r="219" spans="1:70" s="50" customFormat="1" x14ac:dyDescent="0.15">
      <c r="A219" s="43">
        <v>3479</v>
      </c>
      <c r="B219" s="43" t="s">
        <v>299</v>
      </c>
      <c r="C219" s="43">
        <v>37015859</v>
      </c>
      <c r="D219" s="43">
        <v>2227370</v>
      </c>
      <c r="E219" s="43">
        <v>96436</v>
      </c>
      <c r="F219" s="43">
        <v>0</v>
      </c>
      <c r="G219" s="43">
        <v>34706989</v>
      </c>
      <c r="H219" s="43">
        <v>0</v>
      </c>
      <c r="I219" s="43">
        <v>0</v>
      </c>
      <c r="J219" s="43">
        <v>0</v>
      </c>
      <c r="K219" s="43">
        <v>0</v>
      </c>
      <c r="L219" s="43">
        <v>14936</v>
      </c>
      <c r="M219" s="43">
        <v>0</v>
      </c>
      <c r="N219" s="43">
        <v>0</v>
      </c>
      <c r="O219" s="43">
        <v>3456</v>
      </c>
      <c r="P219" s="43">
        <v>3456</v>
      </c>
      <c r="Q219" s="43">
        <v>0</v>
      </c>
      <c r="R219" s="43">
        <v>0</v>
      </c>
      <c r="S219" s="43">
        <v>3489</v>
      </c>
      <c r="T219" s="43">
        <v>3489</v>
      </c>
      <c r="U219" s="43">
        <v>0</v>
      </c>
      <c r="V219" s="43">
        <v>0</v>
      </c>
      <c r="W219" s="43">
        <v>3474</v>
      </c>
      <c r="X219" s="43">
        <v>3474</v>
      </c>
      <c r="Y219" s="43">
        <v>0</v>
      </c>
      <c r="Z219" s="43">
        <v>0</v>
      </c>
      <c r="AA219" s="43">
        <v>3531</v>
      </c>
      <c r="AB219" s="43">
        <v>3531</v>
      </c>
      <c r="AC219" s="43">
        <v>0</v>
      </c>
      <c r="AD219" s="43">
        <v>0</v>
      </c>
      <c r="AE219" s="43">
        <v>0</v>
      </c>
      <c r="AF219" s="43">
        <v>2186310</v>
      </c>
      <c r="AG219" s="43">
        <v>2186310</v>
      </c>
      <c r="AH219" s="43">
        <v>0</v>
      </c>
      <c r="AI219" s="43">
        <v>0</v>
      </c>
      <c r="AJ219" s="43">
        <v>17075</v>
      </c>
      <c r="AK219" s="43">
        <v>0</v>
      </c>
      <c r="AL219" s="43">
        <v>0</v>
      </c>
      <c r="AM219" s="43">
        <v>0</v>
      </c>
      <c r="AN219" s="43">
        <v>11168600</v>
      </c>
      <c r="AO219" s="43">
        <v>4590312133</v>
      </c>
      <c r="AP219" s="43">
        <v>4601480733</v>
      </c>
      <c r="AQ219" s="43" t="s">
        <v>716</v>
      </c>
      <c r="AR219" s="43">
        <v>35118975</v>
      </c>
      <c r="AS219" s="43">
        <v>0</v>
      </c>
      <c r="AT219" s="43">
        <v>2366850</v>
      </c>
      <c r="AU219" s="43">
        <v>0</v>
      </c>
      <c r="AV219" s="43">
        <v>0</v>
      </c>
      <c r="AW219" s="43">
        <v>227580</v>
      </c>
      <c r="AX219" s="43">
        <v>0</v>
      </c>
      <c r="AY219" s="43">
        <v>0</v>
      </c>
      <c r="AZ219" s="43">
        <v>0</v>
      </c>
      <c r="BA219" s="43">
        <v>39036</v>
      </c>
      <c r="BB219" s="43">
        <v>0</v>
      </c>
      <c r="BC219" s="43">
        <v>0</v>
      </c>
      <c r="BD219" s="43">
        <v>0</v>
      </c>
      <c r="BE219" s="43">
        <v>0</v>
      </c>
      <c r="BF219" s="43">
        <v>58620</v>
      </c>
      <c r="BG219" s="43">
        <v>0</v>
      </c>
      <c r="BH219" s="43">
        <v>0</v>
      </c>
      <c r="BI219" s="43">
        <v>0</v>
      </c>
      <c r="BJ219" s="43">
        <v>0</v>
      </c>
      <c r="BK219" s="43">
        <v>0</v>
      </c>
      <c r="BL219" s="43">
        <v>0</v>
      </c>
      <c r="BM219" s="43">
        <v>0</v>
      </c>
      <c r="BN219" s="43" t="s">
        <v>711</v>
      </c>
      <c r="BO219" s="43">
        <v>1</v>
      </c>
      <c r="BP219" s="43">
        <v>0</v>
      </c>
      <c r="BQ219" s="43">
        <v>0</v>
      </c>
      <c r="BR219" s="43">
        <v>0</v>
      </c>
    </row>
    <row r="220" spans="1:70" s="50" customFormat="1" x14ac:dyDescent="0.15">
      <c r="A220" s="43">
        <v>3484</v>
      </c>
      <c r="B220" s="43" t="s">
        <v>300</v>
      </c>
      <c r="C220" s="43">
        <v>2038653</v>
      </c>
      <c r="D220" s="43">
        <v>8743</v>
      </c>
      <c r="E220" s="43">
        <v>368</v>
      </c>
      <c r="F220" s="43">
        <v>8172</v>
      </c>
      <c r="G220" s="43">
        <v>2045287</v>
      </c>
      <c r="H220" s="43">
        <v>0</v>
      </c>
      <c r="I220" s="43">
        <v>0</v>
      </c>
      <c r="J220" s="43">
        <v>0</v>
      </c>
      <c r="K220" s="43">
        <v>0</v>
      </c>
      <c r="L220" s="43">
        <v>23917</v>
      </c>
      <c r="M220" s="43">
        <v>0</v>
      </c>
      <c r="N220" s="43">
        <v>0</v>
      </c>
      <c r="O220" s="43">
        <v>141</v>
      </c>
      <c r="P220" s="43">
        <v>141</v>
      </c>
      <c r="Q220" s="43">
        <v>2</v>
      </c>
      <c r="R220" s="43">
        <v>1</v>
      </c>
      <c r="S220" s="43">
        <v>134</v>
      </c>
      <c r="T220" s="43">
        <v>135</v>
      </c>
      <c r="U220" s="43">
        <v>2</v>
      </c>
      <c r="V220" s="43">
        <v>1</v>
      </c>
      <c r="W220" s="43">
        <v>142</v>
      </c>
      <c r="X220" s="43">
        <v>143</v>
      </c>
      <c r="Y220" s="43">
        <v>3</v>
      </c>
      <c r="Z220" s="43">
        <v>1</v>
      </c>
      <c r="AA220" s="43">
        <v>136</v>
      </c>
      <c r="AB220" s="43">
        <v>137</v>
      </c>
      <c r="AC220" s="43">
        <v>0</v>
      </c>
      <c r="AD220" s="43">
        <v>0</v>
      </c>
      <c r="AE220" s="43">
        <v>0</v>
      </c>
      <c r="AF220" s="43">
        <v>16756</v>
      </c>
      <c r="AG220" s="43">
        <v>7426</v>
      </c>
      <c r="AH220" s="43">
        <v>9330</v>
      </c>
      <c r="AI220" s="43">
        <v>0</v>
      </c>
      <c r="AJ220" s="43">
        <v>0</v>
      </c>
      <c r="AK220" s="43">
        <v>0</v>
      </c>
      <c r="AL220" s="43">
        <v>0</v>
      </c>
      <c r="AM220" s="43">
        <v>0</v>
      </c>
      <c r="AN220" s="43">
        <v>63800</v>
      </c>
      <c r="AO220" s="43">
        <v>449616600</v>
      </c>
      <c r="AP220" s="43">
        <v>449680400</v>
      </c>
      <c r="AQ220" s="43" t="s">
        <v>716</v>
      </c>
      <c r="AR220" s="43">
        <v>2053933</v>
      </c>
      <c r="AS220" s="43">
        <v>21321</v>
      </c>
      <c r="AT220" s="43">
        <v>37141</v>
      </c>
      <c r="AU220" s="43">
        <v>0</v>
      </c>
      <c r="AV220" s="43">
        <v>0</v>
      </c>
      <c r="AW220" s="43">
        <v>175000</v>
      </c>
      <c r="AX220" s="43">
        <v>0</v>
      </c>
      <c r="AY220" s="43">
        <v>0</v>
      </c>
      <c r="AZ220" s="43">
        <v>29123</v>
      </c>
      <c r="BA220" s="43">
        <v>2912</v>
      </c>
      <c r="BB220" s="43">
        <v>0</v>
      </c>
      <c r="BC220" s="43">
        <v>0</v>
      </c>
      <c r="BD220" s="43">
        <v>0</v>
      </c>
      <c r="BE220" s="43">
        <v>0</v>
      </c>
      <c r="BF220" s="43">
        <v>0</v>
      </c>
      <c r="BG220" s="43">
        <v>0</v>
      </c>
      <c r="BH220" s="43">
        <v>0</v>
      </c>
      <c r="BI220" s="43">
        <v>0</v>
      </c>
      <c r="BJ220" s="43">
        <v>0</v>
      </c>
      <c r="BK220" s="43">
        <v>0</v>
      </c>
      <c r="BL220" s="43">
        <v>0</v>
      </c>
      <c r="BM220" s="43">
        <v>0</v>
      </c>
      <c r="BN220" s="43" t="s">
        <v>711</v>
      </c>
      <c r="BO220" s="43">
        <v>1</v>
      </c>
      <c r="BP220" s="43">
        <v>0</v>
      </c>
      <c r="BQ220" s="43">
        <v>0</v>
      </c>
      <c r="BR220" s="43">
        <v>0</v>
      </c>
    </row>
    <row r="221" spans="1:70" s="50" customFormat="1" x14ac:dyDescent="0.15">
      <c r="A221" s="43">
        <v>3500</v>
      </c>
      <c r="B221" s="43" t="s">
        <v>301</v>
      </c>
      <c r="C221" s="43">
        <v>26128000</v>
      </c>
      <c r="D221" s="43">
        <v>17054891</v>
      </c>
      <c r="E221" s="43">
        <v>44111</v>
      </c>
      <c r="F221" s="43">
        <v>0</v>
      </c>
      <c r="G221" s="43">
        <v>9786013</v>
      </c>
      <c r="H221" s="43">
        <v>314383</v>
      </c>
      <c r="I221" s="43">
        <v>0</v>
      </c>
      <c r="J221" s="43">
        <v>9200</v>
      </c>
      <c r="K221" s="43">
        <v>0</v>
      </c>
      <c r="L221" s="43">
        <v>1062198</v>
      </c>
      <c r="M221" s="43">
        <v>68</v>
      </c>
      <c r="N221" s="43">
        <v>27</v>
      </c>
      <c r="O221" s="43">
        <v>2873</v>
      </c>
      <c r="P221" s="43">
        <v>2900</v>
      </c>
      <c r="Q221" s="43">
        <v>44</v>
      </c>
      <c r="R221" s="43">
        <v>18</v>
      </c>
      <c r="S221" s="43">
        <v>2824</v>
      </c>
      <c r="T221" s="43">
        <v>2842</v>
      </c>
      <c r="U221" s="43">
        <v>29</v>
      </c>
      <c r="V221" s="43">
        <v>12</v>
      </c>
      <c r="W221" s="43">
        <v>2765</v>
      </c>
      <c r="X221" s="43">
        <v>2777</v>
      </c>
      <c r="Y221" s="43">
        <v>29</v>
      </c>
      <c r="Z221" s="43">
        <v>12</v>
      </c>
      <c r="AA221" s="43">
        <v>2717</v>
      </c>
      <c r="AB221" s="43">
        <v>2729</v>
      </c>
      <c r="AC221" s="43">
        <v>0</v>
      </c>
      <c r="AD221" s="43">
        <v>0</v>
      </c>
      <c r="AE221" s="43">
        <v>0</v>
      </c>
      <c r="AF221" s="43">
        <v>17311719</v>
      </c>
      <c r="AG221" s="43">
        <v>17311719</v>
      </c>
      <c r="AH221" s="43">
        <v>0</v>
      </c>
      <c r="AI221" s="43">
        <v>0</v>
      </c>
      <c r="AJ221" s="43">
        <v>26033</v>
      </c>
      <c r="AK221" s="43">
        <v>0</v>
      </c>
      <c r="AL221" s="43">
        <v>0</v>
      </c>
      <c r="AM221" s="43">
        <v>0</v>
      </c>
      <c r="AN221" s="43">
        <v>4006000</v>
      </c>
      <c r="AO221" s="43">
        <v>1149889116</v>
      </c>
      <c r="AP221" s="43">
        <v>1153895116</v>
      </c>
      <c r="AQ221" s="43" t="s">
        <v>716</v>
      </c>
      <c r="AR221" s="43">
        <v>9196128</v>
      </c>
      <c r="AS221" s="43">
        <v>317920</v>
      </c>
      <c r="AT221" s="43">
        <v>1525306</v>
      </c>
      <c r="AU221" s="43">
        <v>0</v>
      </c>
      <c r="AV221" s="43">
        <v>0</v>
      </c>
      <c r="AW221" s="43">
        <v>76000</v>
      </c>
      <c r="AX221" s="43">
        <v>0</v>
      </c>
      <c r="AY221" s="43">
        <v>0</v>
      </c>
      <c r="AZ221" s="43">
        <v>524400</v>
      </c>
      <c r="BA221" s="43">
        <v>20458</v>
      </c>
      <c r="BB221" s="43">
        <v>0</v>
      </c>
      <c r="BC221" s="43">
        <v>0</v>
      </c>
      <c r="BD221" s="43">
        <v>0</v>
      </c>
      <c r="BE221" s="43">
        <v>0</v>
      </c>
      <c r="BF221" s="43">
        <v>165600</v>
      </c>
      <c r="BG221" s="43">
        <v>0</v>
      </c>
      <c r="BH221" s="43">
        <v>0</v>
      </c>
      <c r="BI221" s="43">
        <v>0</v>
      </c>
      <c r="BJ221" s="43">
        <v>0</v>
      </c>
      <c r="BK221" s="43">
        <v>0</v>
      </c>
      <c r="BL221" s="43">
        <v>0</v>
      </c>
      <c r="BM221" s="43">
        <v>0</v>
      </c>
      <c r="BN221" s="43" t="s">
        <v>711</v>
      </c>
      <c r="BO221" s="43">
        <v>1</v>
      </c>
      <c r="BP221" s="43">
        <v>0</v>
      </c>
      <c r="BQ221" s="43">
        <v>0</v>
      </c>
      <c r="BR221" s="43">
        <v>0</v>
      </c>
    </row>
    <row r="222" spans="1:70" s="50" customFormat="1" x14ac:dyDescent="0.15">
      <c r="A222" s="43">
        <v>3528</v>
      </c>
      <c r="B222" s="43" t="s">
        <v>302</v>
      </c>
      <c r="C222" s="43">
        <v>8126904</v>
      </c>
      <c r="D222" s="43">
        <v>4357405</v>
      </c>
      <c r="E222" s="43">
        <v>3435</v>
      </c>
      <c r="F222" s="43">
        <v>0</v>
      </c>
      <c r="G222" s="43">
        <v>4021010</v>
      </c>
      <c r="H222" s="43">
        <v>0</v>
      </c>
      <c r="I222" s="43">
        <v>200000</v>
      </c>
      <c r="J222" s="43">
        <v>0</v>
      </c>
      <c r="K222" s="43">
        <v>0</v>
      </c>
      <c r="L222" s="43">
        <v>454946</v>
      </c>
      <c r="M222" s="43">
        <v>35</v>
      </c>
      <c r="N222" s="43">
        <v>14</v>
      </c>
      <c r="O222" s="43">
        <v>886</v>
      </c>
      <c r="P222" s="43">
        <v>900</v>
      </c>
      <c r="Q222" s="43">
        <v>28</v>
      </c>
      <c r="R222" s="43">
        <v>11</v>
      </c>
      <c r="S222" s="43">
        <v>864</v>
      </c>
      <c r="T222" s="43">
        <v>875</v>
      </c>
      <c r="U222" s="43">
        <v>33</v>
      </c>
      <c r="V222" s="43">
        <v>13</v>
      </c>
      <c r="W222" s="43">
        <v>837</v>
      </c>
      <c r="X222" s="43">
        <v>850</v>
      </c>
      <c r="Y222" s="43">
        <v>32</v>
      </c>
      <c r="Z222" s="43">
        <v>13</v>
      </c>
      <c r="AA222" s="43">
        <v>824</v>
      </c>
      <c r="AB222" s="43">
        <v>837</v>
      </c>
      <c r="AC222" s="43">
        <v>0</v>
      </c>
      <c r="AD222" s="43">
        <v>0</v>
      </c>
      <c r="AE222" s="43">
        <v>0</v>
      </c>
      <c r="AF222" s="43">
        <v>4090756</v>
      </c>
      <c r="AG222" s="43">
        <v>4090756</v>
      </c>
      <c r="AH222" s="43">
        <v>0</v>
      </c>
      <c r="AI222" s="43">
        <v>0</v>
      </c>
      <c r="AJ222" s="43">
        <v>0</v>
      </c>
      <c r="AK222" s="43">
        <v>0</v>
      </c>
      <c r="AL222" s="43">
        <v>0</v>
      </c>
      <c r="AM222" s="43">
        <v>0</v>
      </c>
      <c r="AN222" s="43">
        <v>473700</v>
      </c>
      <c r="AO222" s="43">
        <v>770999495</v>
      </c>
      <c r="AP222" s="43">
        <v>771473195</v>
      </c>
      <c r="AQ222" s="43" t="s">
        <v>716</v>
      </c>
      <c r="AR222" s="43">
        <v>4037553</v>
      </c>
      <c r="AS222" s="43">
        <v>0</v>
      </c>
      <c r="AT222" s="43">
        <v>529000</v>
      </c>
      <c r="AU222" s="43">
        <v>200000</v>
      </c>
      <c r="AV222" s="43">
        <v>0</v>
      </c>
      <c r="AW222" s="43">
        <v>0</v>
      </c>
      <c r="AX222" s="43">
        <v>0</v>
      </c>
      <c r="AY222" s="43">
        <v>0</v>
      </c>
      <c r="AZ222" s="43">
        <v>195046</v>
      </c>
      <c r="BA222" s="43">
        <v>0</v>
      </c>
      <c r="BB222" s="43">
        <v>0</v>
      </c>
      <c r="BC222" s="43">
        <v>0</v>
      </c>
      <c r="BD222" s="43">
        <v>0</v>
      </c>
      <c r="BE222" s="43">
        <v>0</v>
      </c>
      <c r="BF222" s="43">
        <v>0</v>
      </c>
      <c r="BG222" s="43">
        <v>0</v>
      </c>
      <c r="BH222" s="43">
        <v>0</v>
      </c>
      <c r="BI222" s="43">
        <v>0</v>
      </c>
      <c r="BJ222" s="43">
        <v>0</v>
      </c>
      <c r="BK222" s="43">
        <v>0</v>
      </c>
      <c r="BL222" s="43">
        <v>0</v>
      </c>
      <c r="BM222" s="43">
        <v>0</v>
      </c>
      <c r="BN222" s="43" t="s">
        <v>711</v>
      </c>
      <c r="BO222" s="43">
        <v>1</v>
      </c>
      <c r="BP222" s="43">
        <v>0</v>
      </c>
      <c r="BQ222" s="43">
        <v>0</v>
      </c>
      <c r="BR222" s="43">
        <v>0</v>
      </c>
    </row>
    <row r="223" spans="1:70" s="50" customFormat="1" x14ac:dyDescent="0.15">
      <c r="A223" s="43">
        <v>3549</v>
      </c>
      <c r="B223" s="43" t="s">
        <v>303</v>
      </c>
      <c r="C223" s="43">
        <v>67874037</v>
      </c>
      <c r="D223" s="43">
        <v>8292451</v>
      </c>
      <c r="E223" s="43">
        <v>1151909</v>
      </c>
      <c r="F223" s="43">
        <v>0</v>
      </c>
      <c r="G223" s="43">
        <v>57151511</v>
      </c>
      <c r="H223" s="43">
        <v>379326</v>
      </c>
      <c r="I223" s="43">
        <v>900000</v>
      </c>
      <c r="J223" s="43">
        <v>0</v>
      </c>
      <c r="K223" s="43">
        <v>0</v>
      </c>
      <c r="L223" s="43">
        <v>1160</v>
      </c>
      <c r="M223" s="43">
        <v>9</v>
      </c>
      <c r="N223" s="43">
        <v>4</v>
      </c>
      <c r="O223" s="43">
        <v>6337</v>
      </c>
      <c r="P223" s="43">
        <v>6341</v>
      </c>
      <c r="Q223" s="43">
        <v>3</v>
      </c>
      <c r="R223" s="43">
        <v>1</v>
      </c>
      <c r="S223" s="43">
        <v>6368</v>
      </c>
      <c r="T223" s="43">
        <v>6369</v>
      </c>
      <c r="U223" s="43">
        <v>4</v>
      </c>
      <c r="V223" s="43">
        <v>2</v>
      </c>
      <c r="W223" s="43">
        <v>6497</v>
      </c>
      <c r="X223" s="43">
        <v>6499</v>
      </c>
      <c r="Y223" s="43">
        <v>7</v>
      </c>
      <c r="Z223" s="43">
        <v>3</v>
      </c>
      <c r="AA223" s="43">
        <v>6708</v>
      </c>
      <c r="AB223" s="43">
        <v>6711</v>
      </c>
      <c r="AC223" s="43">
        <v>0</v>
      </c>
      <c r="AD223" s="43">
        <v>0</v>
      </c>
      <c r="AE223" s="43">
        <v>0</v>
      </c>
      <c r="AF223" s="43">
        <v>7038634</v>
      </c>
      <c r="AG223" s="43">
        <v>7038634</v>
      </c>
      <c r="AH223" s="43">
        <v>0</v>
      </c>
      <c r="AI223" s="43">
        <v>0</v>
      </c>
      <c r="AJ223" s="43">
        <v>164732</v>
      </c>
      <c r="AK223" s="43">
        <v>0</v>
      </c>
      <c r="AL223" s="43">
        <v>0</v>
      </c>
      <c r="AM223" s="43">
        <v>0</v>
      </c>
      <c r="AN223" s="43">
        <v>98620400</v>
      </c>
      <c r="AO223" s="43">
        <v>5812395312</v>
      </c>
      <c r="AP223" s="43">
        <v>5911015712</v>
      </c>
      <c r="AQ223" s="43" t="s">
        <v>716</v>
      </c>
      <c r="AR223" s="43">
        <v>60166972</v>
      </c>
      <c r="AS223" s="43">
        <v>143356</v>
      </c>
      <c r="AT223" s="43">
        <v>6279325</v>
      </c>
      <c r="AU223" s="43">
        <v>925000</v>
      </c>
      <c r="AV223" s="43">
        <v>0</v>
      </c>
      <c r="AW223" s="43">
        <v>64173</v>
      </c>
      <c r="AX223" s="43">
        <v>0</v>
      </c>
      <c r="AY223" s="43">
        <v>0</v>
      </c>
      <c r="AZ223" s="43">
        <v>0</v>
      </c>
      <c r="BA223" s="43">
        <v>9532</v>
      </c>
      <c r="BB223" s="43">
        <v>0</v>
      </c>
      <c r="BC223" s="43">
        <v>36640.11</v>
      </c>
      <c r="BD223" s="43">
        <v>0</v>
      </c>
      <c r="BE223" s="43">
        <v>0</v>
      </c>
      <c r="BF223" s="43">
        <v>31801</v>
      </c>
      <c r="BG223" s="43">
        <v>0</v>
      </c>
      <c r="BH223" s="43">
        <v>0</v>
      </c>
      <c r="BI223" s="43">
        <v>0</v>
      </c>
      <c r="BJ223" s="43">
        <v>0</v>
      </c>
      <c r="BK223" s="43">
        <v>0</v>
      </c>
      <c r="BL223" s="43">
        <v>0</v>
      </c>
      <c r="BM223" s="43">
        <v>0</v>
      </c>
      <c r="BN223" s="43" t="s">
        <v>711</v>
      </c>
      <c r="BO223" s="43">
        <v>1</v>
      </c>
      <c r="BP223" s="43">
        <v>0</v>
      </c>
      <c r="BQ223" s="43">
        <v>0</v>
      </c>
      <c r="BR223" s="43">
        <v>0</v>
      </c>
    </row>
    <row r="224" spans="1:70" s="50" customFormat="1" x14ac:dyDescent="0.15">
      <c r="A224" s="43">
        <v>3612</v>
      </c>
      <c r="B224" s="43" t="s">
        <v>304</v>
      </c>
      <c r="C224" s="43">
        <v>32010311</v>
      </c>
      <c r="D224" s="43">
        <v>19653454</v>
      </c>
      <c r="E224" s="43">
        <v>27873</v>
      </c>
      <c r="F224" s="43">
        <v>0</v>
      </c>
      <c r="G224" s="43">
        <v>12229842</v>
      </c>
      <c r="H224" s="43">
        <v>170668</v>
      </c>
      <c r="I224" s="43">
        <v>0</v>
      </c>
      <c r="J224" s="43">
        <v>0</v>
      </c>
      <c r="K224" s="43">
        <v>0</v>
      </c>
      <c r="L224" s="43">
        <v>71526</v>
      </c>
      <c r="M224" s="43">
        <v>84</v>
      </c>
      <c r="N224" s="43">
        <v>34</v>
      </c>
      <c r="O224" s="43">
        <v>3429</v>
      </c>
      <c r="P224" s="43">
        <v>3463</v>
      </c>
      <c r="Q224" s="43">
        <v>80</v>
      </c>
      <c r="R224" s="43">
        <v>32</v>
      </c>
      <c r="S224" s="43">
        <v>3423</v>
      </c>
      <c r="T224" s="43">
        <v>3455</v>
      </c>
      <c r="U224" s="43">
        <v>74</v>
      </c>
      <c r="V224" s="43">
        <v>30</v>
      </c>
      <c r="W224" s="43">
        <v>3393</v>
      </c>
      <c r="X224" s="43">
        <v>3423</v>
      </c>
      <c r="Y224" s="43">
        <v>88</v>
      </c>
      <c r="Z224" s="43">
        <v>35</v>
      </c>
      <c r="AA224" s="43">
        <v>3432</v>
      </c>
      <c r="AB224" s="43">
        <v>3467</v>
      </c>
      <c r="AC224" s="43">
        <v>0</v>
      </c>
      <c r="AD224" s="43">
        <v>0</v>
      </c>
      <c r="AE224" s="43">
        <v>0</v>
      </c>
      <c r="AF224" s="43">
        <v>19622196</v>
      </c>
      <c r="AG224" s="43">
        <v>19622196</v>
      </c>
      <c r="AH224" s="43">
        <v>0</v>
      </c>
      <c r="AI224" s="43">
        <v>0</v>
      </c>
      <c r="AJ224" s="43">
        <v>0</v>
      </c>
      <c r="AK224" s="43">
        <v>0</v>
      </c>
      <c r="AL224" s="43">
        <v>0</v>
      </c>
      <c r="AM224" s="43">
        <v>0</v>
      </c>
      <c r="AN224" s="43">
        <v>3165000</v>
      </c>
      <c r="AO224" s="43">
        <v>1597165767</v>
      </c>
      <c r="AP224" s="43">
        <v>1600330767</v>
      </c>
      <c r="AQ224" s="43" t="s">
        <v>716</v>
      </c>
      <c r="AR224" s="43">
        <v>12273324</v>
      </c>
      <c r="AS224" s="43">
        <v>173655</v>
      </c>
      <c r="AT224" s="43">
        <v>463835</v>
      </c>
      <c r="AU224" s="43">
        <v>0</v>
      </c>
      <c r="AV224" s="43">
        <v>0</v>
      </c>
      <c r="AW224" s="43">
        <v>179254</v>
      </c>
      <c r="AX224" s="43">
        <v>0</v>
      </c>
      <c r="AY224" s="43">
        <v>0</v>
      </c>
      <c r="AZ224" s="43">
        <v>0</v>
      </c>
      <c r="BA224" s="43">
        <v>75504</v>
      </c>
      <c r="BB224" s="43">
        <v>0</v>
      </c>
      <c r="BC224" s="43">
        <v>0</v>
      </c>
      <c r="BD224" s="43">
        <v>0</v>
      </c>
      <c r="BE224" s="43">
        <v>0</v>
      </c>
      <c r="BF224" s="43">
        <v>0</v>
      </c>
      <c r="BG224" s="43">
        <v>0</v>
      </c>
      <c r="BH224" s="43">
        <v>0</v>
      </c>
      <c r="BI224" s="43">
        <v>0</v>
      </c>
      <c r="BJ224" s="43">
        <v>0</v>
      </c>
      <c r="BK224" s="43">
        <v>0</v>
      </c>
      <c r="BL224" s="43">
        <v>0</v>
      </c>
      <c r="BM224" s="43">
        <v>0</v>
      </c>
      <c r="BN224" s="43" t="s">
        <v>711</v>
      </c>
      <c r="BO224" s="43">
        <v>1</v>
      </c>
      <c r="BP224" s="43">
        <v>0</v>
      </c>
      <c r="BQ224" s="43">
        <v>0</v>
      </c>
      <c r="BR224" s="43">
        <v>0</v>
      </c>
    </row>
    <row r="225" spans="1:70" s="50" customFormat="1" x14ac:dyDescent="0.15">
      <c r="A225" s="43">
        <v>3619</v>
      </c>
      <c r="B225" s="43" t="s">
        <v>305</v>
      </c>
      <c r="C225" s="43">
        <v>822229412</v>
      </c>
      <c r="D225" s="43">
        <v>537611849</v>
      </c>
      <c r="E225" s="43">
        <v>5963567</v>
      </c>
      <c r="F225" s="43">
        <v>4775065</v>
      </c>
      <c r="G225" s="43">
        <v>280612144</v>
      </c>
      <c r="H225" s="43">
        <v>4600529</v>
      </c>
      <c r="I225" s="43">
        <v>0</v>
      </c>
      <c r="J225" s="43">
        <v>40756</v>
      </c>
      <c r="K225" s="43">
        <v>0</v>
      </c>
      <c r="L225" s="43">
        <v>11292986</v>
      </c>
      <c r="M225" s="43">
        <v>107</v>
      </c>
      <c r="N225" s="43">
        <v>43</v>
      </c>
      <c r="O225" s="43">
        <v>81654</v>
      </c>
      <c r="P225" s="43">
        <v>81697</v>
      </c>
      <c r="Q225" s="43">
        <v>163</v>
      </c>
      <c r="R225" s="43">
        <v>65</v>
      </c>
      <c r="S225" s="43">
        <v>81585</v>
      </c>
      <c r="T225" s="43">
        <v>81650</v>
      </c>
      <c r="U225" s="43">
        <v>155</v>
      </c>
      <c r="V225" s="43">
        <v>62</v>
      </c>
      <c r="W225" s="43">
        <v>80284</v>
      </c>
      <c r="X225" s="43">
        <v>80346</v>
      </c>
      <c r="Y225" s="43">
        <v>123</v>
      </c>
      <c r="Z225" s="43">
        <v>49</v>
      </c>
      <c r="AA225" s="43">
        <v>78054</v>
      </c>
      <c r="AB225" s="43">
        <v>78103</v>
      </c>
      <c r="AC225" s="43">
        <v>0</v>
      </c>
      <c r="AD225" s="43">
        <v>0</v>
      </c>
      <c r="AE225" s="43">
        <v>0</v>
      </c>
      <c r="AF225" s="43">
        <v>546188213</v>
      </c>
      <c r="AG225" s="43">
        <v>540865909</v>
      </c>
      <c r="AH225" s="43">
        <v>5322304</v>
      </c>
      <c r="AI225" s="43">
        <v>0</v>
      </c>
      <c r="AJ225" s="43">
        <v>0</v>
      </c>
      <c r="AK225" s="43">
        <v>0</v>
      </c>
      <c r="AL225" s="43">
        <v>0</v>
      </c>
      <c r="AM225" s="43">
        <v>0</v>
      </c>
      <c r="AN225" s="43">
        <v>528776000</v>
      </c>
      <c r="AO225" s="43">
        <v>24870618100</v>
      </c>
      <c r="AP225" s="43">
        <v>25399394100</v>
      </c>
      <c r="AQ225" s="43" t="s">
        <v>716</v>
      </c>
      <c r="AR225" s="43">
        <v>279359174</v>
      </c>
      <c r="AS225" s="43">
        <v>4209121</v>
      </c>
      <c r="AT225" s="43">
        <v>0</v>
      </c>
      <c r="AU225" s="43">
        <v>0</v>
      </c>
      <c r="AV225" s="43">
        <v>9620858</v>
      </c>
      <c r="AW225" s="43">
        <v>17065871</v>
      </c>
      <c r="AX225" s="43">
        <v>0</v>
      </c>
      <c r="AY225" s="43">
        <v>0</v>
      </c>
      <c r="AZ225" s="43">
        <v>12126582</v>
      </c>
      <c r="BA225" s="43">
        <v>0</v>
      </c>
      <c r="BB225" s="43">
        <v>0</v>
      </c>
      <c r="BC225" s="43">
        <v>2003380.9799999997</v>
      </c>
      <c r="BD225" s="43">
        <v>0</v>
      </c>
      <c r="BE225" s="43">
        <v>0</v>
      </c>
      <c r="BF225" s="43">
        <v>0</v>
      </c>
      <c r="BG225" s="43">
        <v>0</v>
      </c>
      <c r="BH225" s="43">
        <v>0</v>
      </c>
      <c r="BI225" s="43">
        <v>0</v>
      </c>
      <c r="BJ225" s="43">
        <v>0</v>
      </c>
      <c r="BK225" s="43">
        <v>0</v>
      </c>
      <c r="BL225" s="43">
        <v>0</v>
      </c>
      <c r="BM225" s="43">
        <v>0</v>
      </c>
      <c r="BN225" s="43" t="s">
        <v>711</v>
      </c>
      <c r="BO225" s="43">
        <v>1</v>
      </c>
      <c r="BP225" s="43">
        <v>0</v>
      </c>
      <c r="BQ225" s="43">
        <v>0</v>
      </c>
      <c r="BR225" s="43">
        <v>0</v>
      </c>
    </row>
    <row r="226" spans="1:70" s="50" customFormat="1" x14ac:dyDescent="0.15">
      <c r="A226" s="43">
        <v>3633</v>
      </c>
      <c r="B226" s="43" t="s">
        <v>306</v>
      </c>
      <c r="C226" s="43">
        <v>8111710</v>
      </c>
      <c r="D226" s="43">
        <v>4847542</v>
      </c>
      <c r="E226" s="43">
        <v>7083</v>
      </c>
      <c r="F226" s="43">
        <v>0</v>
      </c>
      <c r="G226" s="43">
        <v>3340976</v>
      </c>
      <c r="H226" s="43">
        <v>132119</v>
      </c>
      <c r="I226" s="43">
        <v>0</v>
      </c>
      <c r="J226" s="43">
        <v>11139</v>
      </c>
      <c r="K226" s="43">
        <v>0</v>
      </c>
      <c r="L226" s="43">
        <v>204871</v>
      </c>
      <c r="M226" s="43">
        <v>33</v>
      </c>
      <c r="N226" s="43">
        <v>13</v>
      </c>
      <c r="O226" s="43">
        <v>718</v>
      </c>
      <c r="P226" s="43">
        <v>731</v>
      </c>
      <c r="Q226" s="43">
        <v>30</v>
      </c>
      <c r="R226" s="43">
        <v>12</v>
      </c>
      <c r="S226" s="43">
        <v>724</v>
      </c>
      <c r="T226" s="43">
        <v>736</v>
      </c>
      <c r="U226" s="43">
        <v>23</v>
      </c>
      <c r="V226" s="43">
        <v>9</v>
      </c>
      <c r="W226" s="43">
        <v>701</v>
      </c>
      <c r="X226" s="43">
        <v>710</v>
      </c>
      <c r="Y226" s="43">
        <v>22</v>
      </c>
      <c r="Z226" s="43">
        <v>9</v>
      </c>
      <c r="AA226" s="43">
        <v>679</v>
      </c>
      <c r="AB226" s="43">
        <v>688</v>
      </c>
      <c r="AC226" s="43">
        <v>0</v>
      </c>
      <c r="AD226" s="43">
        <v>0</v>
      </c>
      <c r="AE226" s="43">
        <v>0</v>
      </c>
      <c r="AF226" s="43">
        <v>4474294</v>
      </c>
      <c r="AG226" s="43">
        <v>4474294</v>
      </c>
      <c r="AH226" s="43">
        <v>0</v>
      </c>
      <c r="AI226" s="43">
        <v>0</v>
      </c>
      <c r="AJ226" s="43">
        <v>44670</v>
      </c>
      <c r="AK226" s="43">
        <v>0</v>
      </c>
      <c r="AL226" s="43">
        <v>0</v>
      </c>
      <c r="AM226" s="43">
        <v>31555</v>
      </c>
      <c r="AN226" s="43">
        <v>476500</v>
      </c>
      <c r="AO226" s="43">
        <v>316575686</v>
      </c>
      <c r="AP226" s="43">
        <v>317052186</v>
      </c>
      <c r="AQ226" s="43" t="s">
        <v>716</v>
      </c>
      <c r="AR226" s="43">
        <v>3838139</v>
      </c>
      <c r="AS226" s="43">
        <v>31555</v>
      </c>
      <c r="AT226" s="43">
        <v>0</v>
      </c>
      <c r="AU226" s="43">
        <v>0</v>
      </c>
      <c r="AV226" s="43">
        <v>0</v>
      </c>
      <c r="AW226" s="43">
        <v>75000</v>
      </c>
      <c r="AX226" s="43">
        <v>0</v>
      </c>
      <c r="AY226" s="43">
        <v>0</v>
      </c>
      <c r="AZ226" s="43">
        <v>167600</v>
      </c>
      <c r="BA226" s="43">
        <v>5566</v>
      </c>
      <c r="BB226" s="43">
        <v>0</v>
      </c>
      <c r="BC226" s="43">
        <v>0</v>
      </c>
      <c r="BD226" s="43">
        <v>0</v>
      </c>
      <c r="BE226" s="43">
        <v>0</v>
      </c>
      <c r="BF226" s="43">
        <v>0</v>
      </c>
      <c r="BG226" s="43">
        <v>57828</v>
      </c>
      <c r="BH226" s="43">
        <v>0</v>
      </c>
      <c r="BI226" s="43">
        <v>57828</v>
      </c>
      <c r="BJ226" s="43">
        <v>0</v>
      </c>
      <c r="BK226" s="43">
        <v>0</v>
      </c>
      <c r="BL226" s="43">
        <v>59480</v>
      </c>
      <c r="BM226" s="43">
        <v>0</v>
      </c>
      <c r="BN226" s="43" t="s">
        <v>702</v>
      </c>
      <c r="BO226" s="43">
        <v>2</v>
      </c>
      <c r="BP226" s="43">
        <v>58555</v>
      </c>
      <c r="BQ226" s="43">
        <v>0</v>
      </c>
      <c r="BR226" s="43">
        <v>27000</v>
      </c>
    </row>
    <row r="227" spans="1:70" s="50" customFormat="1" x14ac:dyDescent="0.15">
      <c r="A227" s="43">
        <v>3640</v>
      </c>
      <c r="B227" s="43" t="s">
        <v>307</v>
      </c>
      <c r="C227" s="43">
        <v>6473454</v>
      </c>
      <c r="D227" s="43">
        <v>34661</v>
      </c>
      <c r="E227" s="43">
        <v>15526</v>
      </c>
      <c r="F227" s="43">
        <v>0</v>
      </c>
      <c r="G227" s="43">
        <v>6380124</v>
      </c>
      <c r="H227" s="43">
        <v>66000</v>
      </c>
      <c r="I227" s="43">
        <v>25000</v>
      </c>
      <c r="J227" s="43">
        <v>0</v>
      </c>
      <c r="K227" s="43">
        <v>0</v>
      </c>
      <c r="L227" s="43">
        <v>47857</v>
      </c>
      <c r="M227" s="43">
        <v>12</v>
      </c>
      <c r="N227" s="43">
        <v>5</v>
      </c>
      <c r="O227" s="43">
        <v>577</v>
      </c>
      <c r="P227" s="43">
        <v>582</v>
      </c>
      <c r="Q227" s="43">
        <v>14</v>
      </c>
      <c r="R227" s="43">
        <v>6</v>
      </c>
      <c r="S227" s="43">
        <v>574</v>
      </c>
      <c r="T227" s="43">
        <v>580</v>
      </c>
      <c r="U227" s="43">
        <v>13</v>
      </c>
      <c r="V227" s="43">
        <v>5</v>
      </c>
      <c r="W227" s="43">
        <v>539</v>
      </c>
      <c r="X227" s="43">
        <v>544</v>
      </c>
      <c r="Y227" s="43">
        <v>14</v>
      </c>
      <c r="Z227" s="43">
        <v>6</v>
      </c>
      <c r="AA227" s="43">
        <v>538</v>
      </c>
      <c r="AB227" s="43">
        <v>544</v>
      </c>
      <c r="AC227" s="43">
        <v>0</v>
      </c>
      <c r="AD227" s="43">
        <v>0</v>
      </c>
      <c r="AE227" s="43">
        <v>0</v>
      </c>
      <c r="AF227" s="43">
        <v>29440</v>
      </c>
      <c r="AG227" s="43">
        <v>29440</v>
      </c>
      <c r="AH227" s="43">
        <v>0</v>
      </c>
      <c r="AI227" s="43">
        <v>0</v>
      </c>
      <c r="AJ227" s="43">
        <v>0</v>
      </c>
      <c r="AK227" s="43">
        <v>0</v>
      </c>
      <c r="AL227" s="43">
        <v>0</v>
      </c>
      <c r="AM227" s="43">
        <v>0</v>
      </c>
      <c r="AN227" s="43">
        <v>4041800</v>
      </c>
      <c r="AO227" s="43">
        <v>2113270743</v>
      </c>
      <c r="AP227" s="43">
        <v>2117312543</v>
      </c>
      <c r="AQ227" s="43" t="s">
        <v>716</v>
      </c>
      <c r="AR227" s="43">
        <v>6487861</v>
      </c>
      <c r="AS227" s="43">
        <v>66000</v>
      </c>
      <c r="AT227" s="43">
        <v>0</v>
      </c>
      <c r="AU227" s="43">
        <v>25000</v>
      </c>
      <c r="AV227" s="43">
        <v>0</v>
      </c>
      <c r="AW227" s="43">
        <v>245880</v>
      </c>
      <c r="AX227" s="43">
        <v>0</v>
      </c>
      <c r="AY227" s="43">
        <v>0</v>
      </c>
      <c r="AZ227" s="43">
        <v>147898</v>
      </c>
      <c r="BA227" s="43">
        <v>0</v>
      </c>
      <c r="BB227" s="43">
        <v>0</v>
      </c>
      <c r="BC227" s="43">
        <v>0</v>
      </c>
      <c r="BD227" s="43">
        <v>0</v>
      </c>
      <c r="BE227" s="43">
        <v>0</v>
      </c>
      <c r="BF227" s="43">
        <v>0</v>
      </c>
      <c r="BG227" s="43">
        <v>0</v>
      </c>
      <c r="BH227" s="43">
        <v>0</v>
      </c>
      <c r="BI227" s="43">
        <v>0</v>
      </c>
      <c r="BJ227" s="43">
        <v>0</v>
      </c>
      <c r="BK227" s="43">
        <v>0</v>
      </c>
      <c r="BL227" s="43">
        <v>0</v>
      </c>
      <c r="BM227" s="43">
        <v>0</v>
      </c>
      <c r="BN227" s="43" t="s">
        <v>711</v>
      </c>
      <c r="BO227" s="43">
        <v>1</v>
      </c>
      <c r="BP227" s="43">
        <v>0</v>
      </c>
      <c r="BQ227" s="43">
        <v>0</v>
      </c>
      <c r="BR227" s="43">
        <v>0</v>
      </c>
    </row>
    <row r="228" spans="1:70" s="50" customFormat="1" x14ac:dyDescent="0.15">
      <c r="A228" s="43">
        <v>3661</v>
      </c>
      <c r="B228" s="43" t="s">
        <v>308</v>
      </c>
      <c r="C228" s="43">
        <v>7580800</v>
      </c>
      <c r="D228" s="43">
        <v>4356820</v>
      </c>
      <c r="E228" s="43">
        <v>4846</v>
      </c>
      <c r="F228" s="43">
        <v>0</v>
      </c>
      <c r="G228" s="43">
        <v>3542436</v>
      </c>
      <c r="H228" s="43">
        <v>0</v>
      </c>
      <c r="I228" s="43">
        <v>0</v>
      </c>
      <c r="J228" s="43">
        <v>0</v>
      </c>
      <c r="K228" s="43">
        <v>0</v>
      </c>
      <c r="L228" s="43">
        <v>323302</v>
      </c>
      <c r="M228" s="43">
        <v>20</v>
      </c>
      <c r="N228" s="43">
        <v>8</v>
      </c>
      <c r="O228" s="43">
        <v>844</v>
      </c>
      <c r="P228" s="43">
        <v>852</v>
      </c>
      <c r="Q228" s="43">
        <v>17</v>
      </c>
      <c r="R228" s="43">
        <v>7</v>
      </c>
      <c r="S228" s="43">
        <v>816</v>
      </c>
      <c r="T228" s="43">
        <v>823</v>
      </c>
      <c r="U228" s="43">
        <v>17</v>
      </c>
      <c r="V228" s="43">
        <v>7</v>
      </c>
      <c r="W228" s="43">
        <v>789</v>
      </c>
      <c r="X228" s="43">
        <v>796</v>
      </c>
      <c r="Y228" s="43">
        <v>18</v>
      </c>
      <c r="Z228" s="43">
        <v>7</v>
      </c>
      <c r="AA228" s="43">
        <v>793</v>
      </c>
      <c r="AB228" s="43">
        <v>800</v>
      </c>
      <c r="AC228" s="43">
        <v>0</v>
      </c>
      <c r="AD228" s="43">
        <v>0</v>
      </c>
      <c r="AE228" s="43">
        <v>0</v>
      </c>
      <c r="AF228" s="43">
        <v>4122696</v>
      </c>
      <c r="AG228" s="43">
        <v>4122696</v>
      </c>
      <c r="AH228" s="43">
        <v>0</v>
      </c>
      <c r="AI228" s="43">
        <v>0</v>
      </c>
      <c r="AJ228" s="43">
        <v>0</v>
      </c>
      <c r="AK228" s="43">
        <v>0</v>
      </c>
      <c r="AL228" s="43">
        <v>0</v>
      </c>
      <c r="AM228" s="43">
        <v>0</v>
      </c>
      <c r="AN228" s="43">
        <v>431700</v>
      </c>
      <c r="AO228" s="43">
        <v>427785655</v>
      </c>
      <c r="AP228" s="43">
        <v>428217355</v>
      </c>
      <c r="AQ228" s="43" t="s">
        <v>716</v>
      </c>
      <c r="AR228" s="43">
        <v>3666804</v>
      </c>
      <c r="AS228" s="43">
        <v>0</v>
      </c>
      <c r="AT228" s="43">
        <v>705425</v>
      </c>
      <c r="AU228" s="43">
        <v>0</v>
      </c>
      <c r="AV228" s="43">
        <v>0</v>
      </c>
      <c r="AW228" s="43">
        <v>0</v>
      </c>
      <c r="AX228" s="43">
        <v>0</v>
      </c>
      <c r="AY228" s="43">
        <v>0</v>
      </c>
      <c r="AZ228" s="43">
        <v>165600</v>
      </c>
      <c r="BA228" s="43">
        <v>0</v>
      </c>
      <c r="BB228" s="43">
        <v>0</v>
      </c>
      <c r="BC228" s="43">
        <v>1511.84</v>
      </c>
      <c r="BD228" s="43">
        <v>0</v>
      </c>
      <c r="BE228" s="43">
        <v>0</v>
      </c>
      <c r="BF228" s="43">
        <v>46000</v>
      </c>
      <c r="BG228" s="43">
        <v>0</v>
      </c>
      <c r="BH228" s="43">
        <v>0</v>
      </c>
      <c r="BI228" s="43">
        <v>0</v>
      </c>
      <c r="BJ228" s="43">
        <v>0</v>
      </c>
      <c r="BK228" s="43">
        <v>0</v>
      </c>
      <c r="BL228" s="43">
        <v>0</v>
      </c>
      <c r="BM228" s="43">
        <v>0</v>
      </c>
      <c r="BN228" s="43" t="s">
        <v>711</v>
      </c>
      <c r="BO228" s="43">
        <v>1</v>
      </c>
      <c r="BP228" s="43">
        <v>0</v>
      </c>
      <c r="BQ228" s="43">
        <v>0</v>
      </c>
      <c r="BR228" s="43">
        <v>0</v>
      </c>
    </row>
    <row r="229" spans="1:70" s="50" customFormat="1" x14ac:dyDescent="0.15">
      <c r="A229" s="43">
        <v>3668</v>
      </c>
      <c r="B229" s="43" t="s">
        <v>309</v>
      </c>
      <c r="C229" s="43">
        <v>8626041</v>
      </c>
      <c r="D229" s="43">
        <v>6296521</v>
      </c>
      <c r="E229" s="43">
        <v>21468</v>
      </c>
      <c r="F229" s="43">
        <v>0</v>
      </c>
      <c r="G229" s="43">
        <v>2770058</v>
      </c>
      <c r="H229" s="43">
        <v>64000</v>
      </c>
      <c r="I229" s="43">
        <v>0</v>
      </c>
      <c r="J229" s="43">
        <v>0</v>
      </c>
      <c r="K229" s="43">
        <v>0</v>
      </c>
      <c r="L229" s="43">
        <v>526006</v>
      </c>
      <c r="M229" s="43">
        <v>37</v>
      </c>
      <c r="N229" s="43">
        <v>15</v>
      </c>
      <c r="O229" s="43">
        <v>935</v>
      </c>
      <c r="P229" s="43">
        <v>950</v>
      </c>
      <c r="Q229" s="43">
        <v>35</v>
      </c>
      <c r="R229" s="43">
        <v>14</v>
      </c>
      <c r="S229" s="43">
        <v>934</v>
      </c>
      <c r="T229" s="43">
        <v>948</v>
      </c>
      <c r="U229" s="43">
        <v>34</v>
      </c>
      <c r="V229" s="43">
        <v>14</v>
      </c>
      <c r="W229" s="43">
        <v>900</v>
      </c>
      <c r="X229" s="43">
        <v>914</v>
      </c>
      <c r="Y229" s="43">
        <v>34</v>
      </c>
      <c r="Z229" s="43">
        <v>14</v>
      </c>
      <c r="AA229" s="43">
        <v>874</v>
      </c>
      <c r="AB229" s="43">
        <v>888</v>
      </c>
      <c r="AC229" s="43">
        <v>0</v>
      </c>
      <c r="AD229" s="43">
        <v>0</v>
      </c>
      <c r="AE229" s="43">
        <v>300000</v>
      </c>
      <c r="AF229" s="43">
        <v>6031834</v>
      </c>
      <c r="AG229" s="43">
        <v>6031834</v>
      </c>
      <c r="AH229" s="43">
        <v>0</v>
      </c>
      <c r="AI229" s="43">
        <v>0</v>
      </c>
      <c r="AJ229" s="43">
        <v>0</v>
      </c>
      <c r="AK229" s="43">
        <v>0</v>
      </c>
      <c r="AL229" s="43">
        <v>0</v>
      </c>
      <c r="AM229" s="43">
        <v>0</v>
      </c>
      <c r="AN229" s="43">
        <v>2170600</v>
      </c>
      <c r="AO229" s="43">
        <v>369221700</v>
      </c>
      <c r="AP229" s="43">
        <v>371392300</v>
      </c>
      <c r="AQ229" s="43" t="s">
        <v>716</v>
      </c>
      <c r="AR229" s="43">
        <v>3008831</v>
      </c>
      <c r="AS229" s="43">
        <v>64000</v>
      </c>
      <c r="AT229" s="43">
        <v>636141</v>
      </c>
      <c r="AU229" s="43">
        <v>0</v>
      </c>
      <c r="AV229" s="43">
        <v>0</v>
      </c>
      <c r="AW229" s="43">
        <v>60000</v>
      </c>
      <c r="AX229" s="43">
        <v>0</v>
      </c>
      <c r="AY229" s="43">
        <v>0</v>
      </c>
      <c r="AZ229" s="43">
        <v>184121</v>
      </c>
      <c r="BA229" s="43">
        <v>16661</v>
      </c>
      <c r="BB229" s="43">
        <v>0</v>
      </c>
      <c r="BC229" s="43">
        <v>0</v>
      </c>
      <c r="BD229" s="43">
        <v>0</v>
      </c>
      <c r="BE229" s="43">
        <v>0</v>
      </c>
      <c r="BF229" s="43">
        <v>0</v>
      </c>
      <c r="BG229" s="43">
        <v>0</v>
      </c>
      <c r="BH229" s="43">
        <v>0</v>
      </c>
      <c r="BI229" s="43">
        <v>0</v>
      </c>
      <c r="BJ229" s="43">
        <v>0</v>
      </c>
      <c r="BK229" s="43">
        <v>0</v>
      </c>
      <c r="BL229" s="43">
        <v>0</v>
      </c>
      <c r="BM229" s="43">
        <v>0</v>
      </c>
      <c r="BN229" s="43" t="s">
        <v>711</v>
      </c>
      <c r="BO229" s="43">
        <v>1</v>
      </c>
      <c r="BP229" s="43">
        <v>0</v>
      </c>
      <c r="BQ229" s="43">
        <v>0</v>
      </c>
      <c r="BR229" s="43">
        <v>0</v>
      </c>
    </row>
    <row r="230" spans="1:70" s="50" customFormat="1" x14ac:dyDescent="0.15">
      <c r="A230" s="43">
        <v>3675</v>
      </c>
      <c r="B230" s="43" t="s">
        <v>310</v>
      </c>
      <c r="C230" s="43">
        <v>31052622</v>
      </c>
      <c r="D230" s="43">
        <v>10904521</v>
      </c>
      <c r="E230" s="43">
        <v>971808</v>
      </c>
      <c r="F230" s="43">
        <v>0</v>
      </c>
      <c r="G230" s="43">
        <v>18895942</v>
      </c>
      <c r="H230" s="43">
        <v>615988</v>
      </c>
      <c r="I230" s="43">
        <v>0</v>
      </c>
      <c r="J230" s="43">
        <v>0</v>
      </c>
      <c r="K230" s="43">
        <v>0</v>
      </c>
      <c r="L230" s="43">
        <v>335637</v>
      </c>
      <c r="M230" s="43">
        <v>65</v>
      </c>
      <c r="N230" s="43">
        <v>26</v>
      </c>
      <c r="O230" s="43">
        <v>2838</v>
      </c>
      <c r="P230" s="43">
        <v>2864</v>
      </c>
      <c r="Q230" s="43">
        <v>66</v>
      </c>
      <c r="R230" s="43">
        <v>26</v>
      </c>
      <c r="S230" s="43">
        <v>2876</v>
      </c>
      <c r="T230" s="43">
        <v>2902</v>
      </c>
      <c r="U230" s="43">
        <v>62</v>
      </c>
      <c r="V230" s="43">
        <v>25</v>
      </c>
      <c r="W230" s="43">
        <v>2982</v>
      </c>
      <c r="X230" s="43">
        <v>3007</v>
      </c>
      <c r="Y230" s="43">
        <v>63</v>
      </c>
      <c r="Z230" s="43">
        <v>25</v>
      </c>
      <c r="AA230" s="43">
        <v>3003</v>
      </c>
      <c r="AB230" s="43">
        <v>3028</v>
      </c>
      <c r="AC230" s="43">
        <v>0</v>
      </c>
      <c r="AD230" s="43">
        <v>0</v>
      </c>
      <c r="AE230" s="43">
        <v>0</v>
      </c>
      <c r="AF230" s="43">
        <v>11762647</v>
      </c>
      <c r="AG230" s="43">
        <v>11762647</v>
      </c>
      <c r="AH230" s="43">
        <v>0</v>
      </c>
      <c r="AI230" s="43">
        <v>0</v>
      </c>
      <c r="AJ230" s="43">
        <v>16318</v>
      </c>
      <c r="AK230" s="43">
        <v>0</v>
      </c>
      <c r="AL230" s="43">
        <v>0</v>
      </c>
      <c r="AM230" s="43">
        <v>219899</v>
      </c>
      <c r="AN230" s="43">
        <v>61562400</v>
      </c>
      <c r="AO230" s="43">
        <v>1914295842</v>
      </c>
      <c r="AP230" s="43">
        <v>1975858242</v>
      </c>
      <c r="AQ230" s="43" t="s">
        <v>716</v>
      </c>
      <c r="AR230" s="43">
        <v>18686132</v>
      </c>
      <c r="AS230" s="43">
        <v>651712</v>
      </c>
      <c r="AT230" s="43">
        <v>5026488</v>
      </c>
      <c r="AU230" s="43">
        <v>0</v>
      </c>
      <c r="AV230" s="43">
        <v>0</v>
      </c>
      <c r="AW230" s="43">
        <v>315250</v>
      </c>
      <c r="AX230" s="43">
        <v>0</v>
      </c>
      <c r="AY230" s="43">
        <v>0</v>
      </c>
      <c r="AZ230" s="43">
        <v>0</v>
      </c>
      <c r="BA230" s="43">
        <v>0</v>
      </c>
      <c r="BB230" s="43">
        <v>0</v>
      </c>
      <c r="BC230" s="43">
        <v>0</v>
      </c>
      <c r="BD230" s="43">
        <v>0</v>
      </c>
      <c r="BE230" s="43">
        <v>0</v>
      </c>
      <c r="BF230" s="43">
        <v>0</v>
      </c>
      <c r="BG230" s="43">
        <v>104486</v>
      </c>
      <c r="BH230" s="43">
        <v>0</v>
      </c>
      <c r="BI230" s="43">
        <v>70274</v>
      </c>
      <c r="BJ230" s="43">
        <v>70274</v>
      </c>
      <c r="BK230" s="43">
        <v>0</v>
      </c>
      <c r="BL230" s="43">
        <v>346246</v>
      </c>
      <c r="BM230" s="43">
        <v>0</v>
      </c>
      <c r="BN230" s="43" t="s">
        <v>702</v>
      </c>
      <c r="BO230" s="43">
        <v>2</v>
      </c>
      <c r="BP230" s="43">
        <v>316673</v>
      </c>
      <c r="BQ230" s="43">
        <v>0</v>
      </c>
      <c r="BR230" s="43">
        <v>96774</v>
      </c>
    </row>
    <row r="231" spans="1:70" s="50" customFormat="1" x14ac:dyDescent="0.15">
      <c r="A231" s="43">
        <v>3682</v>
      </c>
      <c r="B231" s="43" t="s">
        <v>311</v>
      </c>
      <c r="C231" s="43">
        <v>24970732</v>
      </c>
      <c r="D231" s="43">
        <v>16789749</v>
      </c>
      <c r="E231" s="43">
        <v>149589</v>
      </c>
      <c r="F231" s="43">
        <v>0</v>
      </c>
      <c r="G231" s="43">
        <v>7836372</v>
      </c>
      <c r="H231" s="43">
        <v>195022</v>
      </c>
      <c r="I231" s="43">
        <v>0</v>
      </c>
      <c r="J231" s="43">
        <v>0</v>
      </c>
      <c r="K231" s="43">
        <v>0</v>
      </c>
      <c r="L231" s="43">
        <v>0</v>
      </c>
      <c r="M231" s="43">
        <v>123</v>
      </c>
      <c r="N231" s="43">
        <v>49</v>
      </c>
      <c r="O231" s="43">
        <v>2450</v>
      </c>
      <c r="P231" s="43">
        <v>2499</v>
      </c>
      <c r="Q231" s="43">
        <v>141</v>
      </c>
      <c r="R231" s="43">
        <v>56</v>
      </c>
      <c r="S231" s="43">
        <v>2468</v>
      </c>
      <c r="T231" s="43">
        <v>2524</v>
      </c>
      <c r="U231" s="43">
        <v>136</v>
      </c>
      <c r="V231" s="43">
        <v>54</v>
      </c>
      <c r="W231" s="43">
        <v>2440</v>
      </c>
      <c r="X231" s="43">
        <v>2494</v>
      </c>
      <c r="Y231" s="43">
        <v>136</v>
      </c>
      <c r="Z231" s="43">
        <v>54</v>
      </c>
      <c r="AA231" s="43">
        <v>2395</v>
      </c>
      <c r="AB231" s="43">
        <v>2449</v>
      </c>
      <c r="AC231" s="43">
        <v>0</v>
      </c>
      <c r="AD231" s="43">
        <v>0</v>
      </c>
      <c r="AE231" s="43">
        <v>0</v>
      </c>
      <c r="AF231" s="43">
        <v>16339001</v>
      </c>
      <c r="AG231" s="43">
        <v>16339001</v>
      </c>
      <c r="AH231" s="43">
        <v>0</v>
      </c>
      <c r="AI231" s="43">
        <v>0</v>
      </c>
      <c r="AJ231" s="43">
        <v>0</v>
      </c>
      <c r="AK231" s="43">
        <v>0</v>
      </c>
      <c r="AL231" s="43">
        <v>0</v>
      </c>
      <c r="AM231" s="43">
        <v>0</v>
      </c>
      <c r="AN231" s="43">
        <v>18612300</v>
      </c>
      <c r="AO231" s="43">
        <v>1035188858</v>
      </c>
      <c r="AP231" s="43">
        <v>1053801158</v>
      </c>
      <c r="AQ231" s="43" t="s">
        <v>716</v>
      </c>
      <c r="AR231" s="43">
        <v>8425536</v>
      </c>
      <c r="AS231" s="43">
        <v>193000</v>
      </c>
      <c r="AT231" s="43">
        <v>1492030</v>
      </c>
      <c r="AU231" s="43">
        <v>0</v>
      </c>
      <c r="AV231" s="43">
        <v>0</v>
      </c>
      <c r="AW231" s="43">
        <v>961710</v>
      </c>
      <c r="AX231" s="43">
        <v>15</v>
      </c>
      <c r="AY231" s="43">
        <v>0</v>
      </c>
      <c r="AZ231" s="43">
        <v>169390</v>
      </c>
      <c r="BA231" s="43">
        <v>3244</v>
      </c>
      <c r="BB231" s="43">
        <v>0</v>
      </c>
      <c r="BC231" s="43">
        <v>13241.74</v>
      </c>
      <c r="BD231" s="43">
        <v>0</v>
      </c>
      <c r="BE231" s="43">
        <v>0</v>
      </c>
      <c r="BF231" s="43">
        <v>0</v>
      </c>
      <c r="BG231" s="43">
        <v>0</v>
      </c>
      <c r="BH231" s="43">
        <v>0</v>
      </c>
      <c r="BI231" s="43">
        <v>0</v>
      </c>
      <c r="BJ231" s="43">
        <v>0</v>
      </c>
      <c r="BK231" s="43">
        <v>0</v>
      </c>
      <c r="BL231" s="43">
        <v>0</v>
      </c>
      <c r="BM231" s="43">
        <v>0</v>
      </c>
      <c r="BN231" s="43" t="s">
        <v>711</v>
      </c>
      <c r="BO231" s="43">
        <v>1</v>
      </c>
      <c r="BP231" s="43">
        <v>0</v>
      </c>
      <c r="BQ231" s="43">
        <v>0</v>
      </c>
      <c r="BR231" s="43">
        <v>0</v>
      </c>
    </row>
    <row r="232" spans="1:70" s="50" customFormat="1" x14ac:dyDescent="0.15">
      <c r="A232" s="43">
        <v>3689</v>
      </c>
      <c r="B232" s="43" t="s">
        <v>312</v>
      </c>
      <c r="C232" s="43">
        <v>6743600</v>
      </c>
      <c r="D232" s="43">
        <v>1412212</v>
      </c>
      <c r="E232" s="43">
        <v>21530</v>
      </c>
      <c r="F232" s="43">
        <v>42671</v>
      </c>
      <c r="G232" s="43">
        <v>4993316</v>
      </c>
      <c r="H232" s="43">
        <v>283391</v>
      </c>
      <c r="I232" s="43">
        <v>0</v>
      </c>
      <c r="J232" s="43">
        <v>9200</v>
      </c>
      <c r="K232" s="43">
        <v>0</v>
      </c>
      <c r="L232" s="43">
        <v>320</v>
      </c>
      <c r="M232" s="43">
        <v>12</v>
      </c>
      <c r="N232" s="43">
        <v>5</v>
      </c>
      <c r="O232" s="43">
        <v>727</v>
      </c>
      <c r="P232" s="43">
        <v>732</v>
      </c>
      <c r="Q232" s="43">
        <v>16</v>
      </c>
      <c r="R232" s="43">
        <v>6</v>
      </c>
      <c r="S232" s="43">
        <v>722</v>
      </c>
      <c r="T232" s="43">
        <v>728</v>
      </c>
      <c r="U232" s="43">
        <v>18</v>
      </c>
      <c r="V232" s="43">
        <v>7</v>
      </c>
      <c r="W232" s="43">
        <v>733</v>
      </c>
      <c r="X232" s="43">
        <v>740</v>
      </c>
      <c r="Y232" s="43">
        <v>9</v>
      </c>
      <c r="Z232" s="43">
        <v>4</v>
      </c>
      <c r="AA232" s="43">
        <v>712</v>
      </c>
      <c r="AB232" s="43">
        <v>716</v>
      </c>
      <c r="AC232" s="43">
        <v>0</v>
      </c>
      <c r="AD232" s="43">
        <v>0</v>
      </c>
      <c r="AE232" s="43">
        <v>0</v>
      </c>
      <c r="AF232" s="43">
        <v>1544293</v>
      </c>
      <c r="AG232" s="43">
        <v>1495263</v>
      </c>
      <c r="AH232" s="43">
        <v>49030</v>
      </c>
      <c r="AI232" s="43">
        <v>0</v>
      </c>
      <c r="AJ232" s="43">
        <v>0</v>
      </c>
      <c r="AK232" s="43">
        <v>0</v>
      </c>
      <c r="AL232" s="43">
        <v>0</v>
      </c>
      <c r="AM232" s="43">
        <v>0</v>
      </c>
      <c r="AN232" s="43">
        <v>2015200</v>
      </c>
      <c r="AO232" s="43">
        <v>610028690</v>
      </c>
      <c r="AP232" s="43">
        <v>612043890</v>
      </c>
      <c r="AQ232" s="43" t="s">
        <v>716</v>
      </c>
      <c r="AR232" s="43">
        <v>5003487</v>
      </c>
      <c r="AS232" s="43">
        <v>223625</v>
      </c>
      <c r="AT232" s="43">
        <v>280769</v>
      </c>
      <c r="AU232" s="43">
        <v>0</v>
      </c>
      <c r="AV232" s="43">
        <v>0</v>
      </c>
      <c r="AW232" s="43">
        <v>0</v>
      </c>
      <c r="AX232" s="43">
        <v>0</v>
      </c>
      <c r="AY232" s="43">
        <v>0</v>
      </c>
      <c r="AZ232" s="43">
        <v>46000</v>
      </c>
      <c r="BA232" s="43">
        <v>0</v>
      </c>
      <c r="BB232" s="43">
        <v>0</v>
      </c>
      <c r="BC232" s="43">
        <v>0</v>
      </c>
      <c r="BD232" s="43">
        <v>0</v>
      </c>
      <c r="BE232" s="43">
        <v>0</v>
      </c>
      <c r="BF232" s="43">
        <v>0</v>
      </c>
      <c r="BG232" s="43">
        <v>0</v>
      </c>
      <c r="BH232" s="43">
        <v>0</v>
      </c>
      <c r="BI232" s="43">
        <v>0</v>
      </c>
      <c r="BJ232" s="43">
        <v>0</v>
      </c>
      <c r="BK232" s="43">
        <v>0</v>
      </c>
      <c r="BL232" s="43">
        <v>0</v>
      </c>
      <c r="BM232" s="43">
        <v>0</v>
      </c>
      <c r="BN232" s="43" t="s">
        <v>711</v>
      </c>
      <c r="BO232" s="43">
        <v>1</v>
      </c>
      <c r="BP232" s="43">
        <v>0</v>
      </c>
      <c r="BQ232" s="43">
        <v>0</v>
      </c>
      <c r="BR232" s="43">
        <v>0</v>
      </c>
    </row>
    <row r="233" spans="1:70" s="50" customFormat="1" x14ac:dyDescent="0.15">
      <c r="A233" s="43">
        <v>3696</v>
      </c>
      <c r="B233" s="43" t="s">
        <v>313</v>
      </c>
      <c r="C233" s="43">
        <v>3796061</v>
      </c>
      <c r="D233" s="43">
        <v>2197499</v>
      </c>
      <c r="E233" s="43">
        <v>3685</v>
      </c>
      <c r="F233" s="43">
        <v>0</v>
      </c>
      <c r="G233" s="43">
        <v>2103718</v>
      </c>
      <c r="H233" s="43">
        <v>69245</v>
      </c>
      <c r="I233" s="43">
        <v>0</v>
      </c>
      <c r="J233" s="43">
        <v>0</v>
      </c>
      <c r="K233" s="43">
        <v>0</v>
      </c>
      <c r="L233" s="43">
        <v>578086</v>
      </c>
      <c r="M233" s="43">
        <v>0</v>
      </c>
      <c r="N233" s="43">
        <v>0</v>
      </c>
      <c r="O233" s="43">
        <v>393</v>
      </c>
      <c r="P233" s="43">
        <v>393</v>
      </c>
      <c r="Q233" s="43">
        <v>0</v>
      </c>
      <c r="R233" s="43">
        <v>0</v>
      </c>
      <c r="S233" s="43">
        <v>385</v>
      </c>
      <c r="T233" s="43">
        <v>385</v>
      </c>
      <c r="U233" s="43">
        <v>12</v>
      </c>
      <c r="V233" s="43">
        <v>5</v>
      </c>
      <c r="W233" s="43">
        <v>382</v>
      </c>
      <c r="X233" s="43">
        <v>387</v>
      </c>
      <c r="Y233" s="43">
        <v>12</v>
      </c>
      <c r="Z233" s="43">
        <v>5</v>
      </c>
      <c r="AA233" s="43">
        <v>365</v>
      </c>
      <c r="AB233" s="43">
        <v>370</v>
      </c>
      <c r="AC233" s="43">
        <v>0</v>
      </c>
      <c r="AD233" s="43">
        <v>0</v>
      </c>
      <c r="AE233" s="43">
        <v>680000</v>
      </c>
      <c r="AF233" s="43">
        <v>2328394</v>
      </c>
      <c r="AG233" s="43">
        <v>2328394</v>
      </c>
      <c r="AH233" s="43">
        <v>0</v>
      </c>
      <c r="AI233" s="43">
        <v>0</v>
      </c>
      <c r="AJ233" s="43">
        <v>35518</v>
      </c>
      <c r="AK233" s="43">
        <v>0</v>
      </c>
      <c r="AL233" s="43">
        <v>0</v>
      </c>
      <c r="AM233" s="43">
        <v>0</v>
      </c>
      <c r="AN233" s="43">
        <v>214700</v>
      </c>
      <c r="AO233" s="43">
        <v>189173769</v>
      </c>
      <c r="AP233" s="43">
        <v>189388469</v>
      </c>
      <c r="AQ233" s="43" t="s">
        <v>716</v>
      </c>
      <c r="AR233" s="43">
        <v>2079878</v>
      </c>
      <c r="AS233" s="43">
        <v>160966</v>
      </c>
      <c r="AT233" s="43">
        <v>139670</v>
      </c>
      <c r="AU233" s="43">
        <v>0</v>
      </c>
      <c r="AV233" s="43">
        <v>0</v>
      </c>
      <c r="AW233" s="43">
        <v>0</v>
      </c>
      <c r="AX233" s="43">
        <v>0</v>
      </c>
      <c r="AY233" s="43">
        <v>0</v>
      </c>
      <c r="AZ233" s="43">
        <v>68487</v>
      </c>
      <c r="BA233" s="43">
        <v>1659</v>
      </c>
      <c r="BB233" s="43">
        <v>0</v>
      </c>
      <c r="BC233" s="43">
        <v>0</v>
      </c>
      <c r="BD233" s="43">
        <v>0</v>
      </c>
      <c r="BE233" s="43">
        <v>0</v>
      </c>
      <c r="BF233" s="43">
        <v>0</v>
      </c>
      <c r="BG233" s="43">
        <v>0</v>
      </c>
      <c r="BH233" s="43">
        <v>0</v>
      </c>
      <c r="BI233" s="43">
        <v>0</v>
      </c>
      <c r="BJ233" s="43">
        <v>0</v>
      </c>
      <c r="BK233" s="43">
        <v>0</v>
      </c>
      <c r="BL233" s="43">
        <v>0</v>
      </c>
      <c r="BM233" s="43">
        <v>0</v>
      </c>
      <c r="BN233" s="43" t="s">
        <v>711</v>
      </c>
      <c r="BO233" s="43">
        <v>1</v>
      </c>
      <c r="BP233" s="43">
        <v>0</v>
      </c>
      <c r="BQ233" s="43">
        <v>0</v>
      </c>
      <c r="BR233" s="43">
        <v>0</v>
      </c>
    </row>
    <row r="234" spans="1:70" s="50" customFormat="1" x14ac:dyDescent="0.15">
      <c r="A234" s="43">
        <v>3787</v>
      </c>
      <c r="B234" s="43" t="s">
        <v>314</v>
      </c>
      <c r="C234" s="43">
        <v>20205586</v>
      </c>
      <c r="D234" s="43">
        <v>11904877</v>
      </c>
      <c r="E234" s="43">
        <v>12659</v>
      </c>
      <c r="F234" s="43">
        <v>0</v>
      </c>
      <c r="G234" s="43">
        <v>8768973</v>
      </c>
      <c r="H234" s="43">
        <v>0</v>
      </c>
      <c r="I234" s="43">
        <v>0</v>
      </c>
      <c r="J234" s="43">
        <v>0</v>
      </c>
      <c r="K234" s="43">
        <v>0</v>
      </c>
      <c r="L234" s="43">
        <v>480923</v>
      </c>
      <c r="M234" s="43">
        <v>19</v>
      </c>
      <c r="N234" s="43">
        <v>8</v>
      </c>
      <c r="O234" s="43">
        <v>2072</v>
      </c>
      <c r="P234" s="43">
        <v>2080</v>
      </c>
      <c r="Q234" s="43">
        <v>24</v>
      </c>
      <c r="R234" s="43">
        <v>10</v>
      </c>
      <c r="S234" s="43">
        <v>2068</v>
      </c>
      <c r="T234" s="43">
        <v>2078</v>
      </c>
      <c r="U234" s="43">
        <v>32</v>
      </c>
      <c r="V234" s="43">
        <v>13</v>
      </c>
      <c r="W234" s="43">
        <v>2012</v>
      </c>
      <c r="X234" s="43">
        <v>2025</v>
      </c>
      <c r="Y234" s="43">
        <v>51</v>
      </c>
      <c r="Z234" s="43">
        <v>20</v>
      </c>
      <c r="AA234" s="43">
        <v>2051</v>
      </c>
      <c r="AB234" s="43">
        <v>2071</v>
      </c>
      <c r="AC234" s="43">
        <v>0</v>
      </c>
      <c r="AD234" s="43">
        <v>0</v>
      </c>
      <c r="AE234" s="43">
        <v>0</v>
      </c>
      <c r="AF234" s="43">
        <v>11619513</v>
      </c>
      <c r="AG234" s="43">
        <v>11619513</v>
      </c>
      <c r="AH234" s="43">
        <v>0</v>
      </c>
      <c r="AI234" s="43">
        <v>0</v>
      </c>
      <c r="AJ234" s="43">
        <v>101255</v>
      </c>
      <c r="AK234" s="43">
        <v>0</v>
      </c>
      <c r="AL234" s="43">
        <v>0</v>
      </c>
      <c r="AM234" s="43">
        <v>21827</v>
      </c>
      <c r="AN234" s="43">
        <v>1187500</v>
      </c>
      <c r="AO234" s="43">
        <v>991143225</v>
      </c>
      <c r="AP234" s="43">
        <v>992330725</v>
      </c>
      <c r="AQ234" s="43" t="s">
        <v>716</v>
      </c>
      <c r="AR234" s="43">
        <v>8762192</v>
      </c>
      <c r="AS234" s="43">
        <v>0</v>
      </c>
      <c r="AT234" s="43">
        <v>725611</v>
      </c>
      <c r="AU234" s="43">
        <v>0</v>
      </c>
      <c r="AV234" s="43">
        <v>0</v>
      </c>
      <c r="AW234" s="43">
        <v>0</v>
      </c>
      <c r="AX234" s="43">
        <v>0</v>
      </c>
      <c r="AY234" s="43">
        <v>0</v>
      </c>
      <c r="AZ234" s="43">
        <v>29407</v>
      </c>
      <c r="BA234" s="43">
        <v>44823</v>
      </c>
      <c r="BB234" s="43">
        <v>0</v>
      </c>
      <c r="BC234" s="43">
        <v>0</v>
      </c>
      <c r="BD234" s="43">
        <v>0</v>
      </c>
      <c r="BE234" s="43">
        <v>0</v>
      </c>
      <c r="BF234" s="43">
        <v>9804</v>
      </c>
      <c r="BG234" s="43">
        <v>11354</v>
      </c>
      <c r="BH234" s="43">
        <v>11354</v>
      </c>
      <c r="BI234" s="43">
        <v>0</v>
      </c>
      <c r="BJ234" s="43">
        <v>0</v>
      </c>
      <c r="BK234" s="43">
        <v>0</v>
      </c>
      <c r="BL234" s="43">
        <v>33700</v>
      </c>
      <c r="BM234" s="43">
        <v>33700</v>
      </c>
      <c r="BN234" s="43" t="s">
        <v>701</v>
      </c>
      <c r="BO234" s="43">
        <v>1</v>
      </c>
      <c r="BP234" s="43">
        <v>0</v>
      </c>
      <c r="BQ234" s="43">
        <v>21827</v>
      </c>
      <c r="BR234" s="43">
        <v>0</v>
      </c>
    </row>
    <row r="235" spans="1:70" s="50" customFormat="1" x14ac:dyDescent="0.15">
      <c r="A235" s="43">
        <v>3794</v>
      </c>
      <c r="B235" s="43" t="s">
        <v>315</v>
      </c>
      <c r="C235" s="43">
        <v>22149773</v>
      </c>
      <c r="D235" s="43">
        <v>12024428</v>
      </c>
      <c r="E235" s="43">
        <v>10051</v>
      </c>
      <c r="F235" s="43">
        <v>0</v>
      </c>
      <c r="G235" s="43">
        <v>9960997</v>
      </c>
      <c r="H235" s="43">
        <v>154297</v>
      </c>
      <c r="I235" s="43">
        <v>0</v>
      </c>
      <c r="J235" s="43">
        <v>0</v>
      </c>
      <c r="K235" s="43">
        <v>0</v>
      </c>
      <c r="L235" s="43">
        <v>0</v>
      </c>
      <c r="M235" s="43">
        <v>12</v>
      </c>
      <c r="N235" s="43">
        <v>5</v>
      </c>
      <c r="O235" s="43">
        <v>2332</v>
      </c>
      <c r="P235" s="43">
        <v>2337</v>
      </c>
      <c r="Q235" s="43">
        <v>15</v>
      </c>
      <c r="R235" s="43">
        <v>6</v>
      </c>
      <c r="S235" s="43">
        <v>2346</v>
      </c>
      <c r="T235" s="43">
        <v>2352</v>
      </c>
      <c r="U235" s="43">
        <v>15</v>
      </c>
      <c r="V235" s="43">
        <v>6</v>
      </c>
      <c r="W235" s="43">
        <v>2447</v>
      </c>
      <c r="X235" s="43">
        <v>2453</v>
      </c>
      <c r="Y235" s="43">
        <v>14</v>
      </c>
      <c r="Z235" s="43">
        <v>6</v>
      </c>
      <c r="AA235" s="43">
        <v>2401</v>
      </c>
      <c r="AB235" s="43">
        <v>2407</v>
      </c>
      <c r="AC235" s="43">
        <v>0</v>
      </c>
      <c r="AD235" s="43">
        <v>0</v>
      </c>
      <c r="AE235" s="43">
        <v>0</v>
      </c>
      <c r="AF235" s="43">
        <v>13154945</v>
      </c>
      <c r="AG235" s="43">
        <v>13154945</v>
      </c>
      <c r="AH235" s="43">
        <v>0</v>
      </c>
      <c r="AI235" s="43">
        <v>0</v>
      </c>
      <c r="AJ235" s="43">
        <v>53336</v>
      </c>
      <c r="AK235" s="43">
        <v>0</v>
      </c>
      <c r="AL235" s="43">
        <v>0</v>
      </c>
      <c r="AM235" s="43">
        <v>0</v>
      </c>
      <c r="AN235" s="43">
        <v>749300</v>
      </c>
      <c r="AO235" s="43">
        <v>1246181350</v>
      </c>
      <c r="AP235" s="43">
        <v>1246930650</v>
      </c>
      <c r="AQ235" s="43" t="s">
        <v>716</v>
      </c>
      <c r="AR235" s="43">
        <v>9255329</v>
      </c>
      <c r="AS235" s="43">
        <v>0</v>
      </c>
      <c r="AT235" s="43">
        <v>2830024</v>
      </c>
      <c r="AU235" s="43">
        <v>0</v>
      </c>
      <c r="AV235" s="43">
        <v>0</v>
      </c>
      <c r="AW235" s="43">
        <v>0</v>
      </c>
      <c r="AX235" s="43">
        <v>0</v>
      </c>
      <c r="AY235" s="43">
        <v>0</v>
      </c>
      <c r="AZ235" s="43">
        <v>0</v>
      </c>
      <c r="BA235" s="43">
        <v>0</v>
      </c>
      <c r="BB235" s="43">
        <v>0</v>
      </c>
      <c r="BC235" s="43">
        <v>466</v>
      </c>
      <c r="BD235" s="43">
        <v>0</v>
      </c>
      <c r="BE235" s="43">
        <v>0</v>
      </c>
      <c r="BF235" s="43">
        <v>0</v>
      </c>
      <c r="BG235" s="43">
        <v>0</v>
      </c>
      <c r="BH235" s="43">
        <v>0</v>
      </c>
      <c r="BI235" s="43">
        <v>0</v>
      </c>
      <c r="BJ235" s="43">
        <v>0</v>
      </c>
      <c r="BK235" s="43">
        <v>0</v>
      </c>
      <c r="BL235" s="43">
        <v>0</v>
      </c>
      <c r="BM235" s="43">
        <v>0</v>
      </c>
      <c r="BN235" s="43" t="s">
        <v>711</v>
      </c>
      <c r="BO235" s="43">
        <v>1</v>
      </c>
      <c r="BP235" s="43">
        <v>0</v>
      </c>
      <c r="BQ235" s="43">
        <v>0</v>
      </c>
      <c r="BR235" s="43">
        <v>0</v>
      </c>
    </row>
    <row r="236" spans="1:70" s="50" customFormat="1" x14ac:dyDescent="0.15">
      <c r="A236" s="43">
        <v>3822</v>
      </c>
      <c r="B236" s="43" t="s">
        <v>316</v>
      </c>
      <c r="C236" s="43">
        <v>41952000</v>
      </c>
      <c r="D236" s="43">
        <v>18417285</v>
      </c>
      <c r="E236" s="43">
        <v>21996</v>
      </c>
      <c r="F236" s="43">
        <v>0</v>
      </c>
      <c r="G236" s="43">
        <v>23095302</v>
      </c>
      <c r="H236" s="43">
        <v>388346</v>
      </c>
      <c r="I236" s="43">
        <v>1317000</v>
      </c>
      <c r="J236" s="43">
        <v>0</v>
      </c>
      <c r="K236" s="43">
        <v>0</v>
      </c>
      <c r="L236" s="43">
        <v>1287929</v>
      </c>
      <c r="M236" s="43">
        <v>55</v>
      </c>
      <c r="N236" s="43">
        <v>22</v>
      </c>
      <c r="O236" s="43">
        <v>4611</v>
      </c>
      <c r="P236" s="43">
        <v>4633</v>
      </c>
      <c r="Q236" s="43">
        <v>69</v>
      </c>
      <c r="R236" s="43">
        <v>28</v>
      </c>
      <c r="S236" s="43">
        <v>4531</v>
      </c>
      <c r="T236" s="43">
        <v>4559</v>
      </c>
      <c r="U236" s="43">
        <v>83</v>
      </c>
      <c r="V236" s="43">
        <v>33</v>
      </c>
      <c r="W236" s="43">
        <v>4454</v>
      </c>
      <c r="X236" s="43">
        <v>4487</v>
      </c>
      <c r="Y236" s="43">
        <v>79</v>
      </c>
      <c r="Z236" s="43">
        <v>32</v>
      </c>
      <c r="AA236" s="43">
        <v>4573</v>
      </c>
      <c r="AB236" s="43">
        <v>4605</v>
      </c>
      <c r="AC236" s="43">
        <v>0</v>
      </c>
      <c r="AD236" s="43">
        <v>0</v>
      </c>
      <c r="AE236" s="43">
        <v>0</v>
      </c>
      <c r="AF236" s="43">
        <v>17801112</v>
      </c>
      <c r="AG236" s="43">
        <v>17801112</v>
      </c>
      <c r="AH236" s="43">
        <v>0</v>
      </c>
      <c r="AI236" s="43">
        <v>0</v>
      </c>
      <c r="AJ236" s="43">
        <v>0</v>
      </c>
      <c r="AK236" s="43">
        <v>0</v>
      </c>
      <c r="AL236" s="43">
        <v>0</v>
      </c>
      <c r="AM236" s="43">
        <v>0</v>
      </c>
      <c r="AN236" s="43">
        <v>2597000</v>
      </c>
      <c r="AO236" s="43">
        <v>3106733242</v>
      </c>
      <c r="AP236" s="43">
        <v>3109330242</v>
      </c>
      <c r="AQ236" s="43" t="s">
        <v>716</v>
      </c>
      <c r="AR236" s="43">
        <v>22922572</v>
      </c>
      <c r="AS236" s="43">
        <v>387449</v>
      </c>
      <c r="AT236" s="43">
        <v>2770588</v>
      </c>
      <c r="AU236" s="43">
        <v>950000</v>
      </c>
      <c r="AV236" s="43">
        <v>0</v>
      </c>
      <c r="AW236" s="43">
        <v>204929</v>
      </c>
      <c r="AX236" s="43">
        <v>3406</v>
      </c>
      <c r="AY236" s="43">
        <v>0</v>
      </c>
      <c r="AZ236" s="43">
        <v>92000</v>
      </c>
      <c r="BA236" s="43">
        <v>0</v>
      </c>
      <c r="BB236" s="43">
        <v>0</v>
      </c>
      <c r="BC236" s="43">
        <v>3103.3599999999997</v>
      </c>
      <c r="BD236" s="43">
        <v>0</v>
      </c>
      <c r="BE236" s="43">
        <v>0</v>
      </c>
      <c r="BF236" s="43">
        <v>0</v>
      </c>
      <c r="BG236" s="43">
        <v>0</v>
      </c>
      <c r="BH236" s="43">
        <v>0</v>
      </c>
      <c r="BI236" s="43">
        <v>0</v>
      </c>
      <c r="BJ236" s="43">
        <v>0</v>
      </c>
      <c r="BK236" s="43">
        <v>0</v>
      </c>
      <c r="BL236" s="43">
        <v>0</v>
      </c>
      <c r="BM236" s="43">
        <v>0</v>
      </c>
      <c r="BN236" s="43" t="s">
        <v>711</v>
      </c>
      <c r="BO236" s="43">
        <v>1</v>
      </c>
      <c r="BP236" s="43">
        <v>0</v>
      </c>
      <c r="BQ236" s="43">
        <v>0</v>
      </c>
      <c r="BR236" s="43">
        <v>0</v>
      </c>
    </row>
    <row r="237" spans="1:70" s="50" customFormat="1" x14ac:dyDescent="0.15">
      <c r="A237" s="43">
        <v>3857</v>
      </c>
      <c r="B237" s="43" t="s">
        <v>317</v>
      </c>
      <c r="C237" s="43">
        <v>48432060</v>
      </c>
      <c r="D237" s="43">
        <v>19539614</v>
      </c>
      <c r="E237" s="43">
        <v>33024</v>
      </c>
      <c r="F237" s="43">
        <v>0</v>
      </c>
      <c r="G237" s="43">
        <v>28817217</v>
      </c>
      <c r="H237" s="43">
        <v>108502</v>
      </c>
      <c r="I237" s="43">
        <v>400000</v>
      </c>
      <c r="J237" s="43">
        <v>0</v>
      </c>
      <c r="K237" s="43">
        <v>0</v>
      </c>
      <c r="L237" s="43">
        <v>466297</v>
      </c>
      <c r="M237" s="43">
        <v>23</v>
      </c>
      <c r="N237" s="43">
        <v>9</v>
      </c>
      <c r="O237" s="43">
        <v>4856</v>
      </c>
      <c r="P237" s="43">
        <v>4865</v>
      </c>
      <c r="Q237" s="43">
        <v>26</v>
      </c>
      <c r="R237" s="43">
        <v>10</v>
      </c>
      <c r="S237" s="43">
        <v>4772</v>
      </c>
      <c r="T237" s="43">
        <v>4782</v>
      </c>
      <c r="U237" s="43">
        <v>92</v>
      </c>
      <c r="V237" s="43">
        <v>37</v>
      </c>
      <c r="W237" s="43">
        <v>4721</v>
      </c>
      <c r="X237" s="43">
        <v>4758</v>
      </c>
      <c r="Y237" s="43">
        <v>102</v>
      </c>
      <c r="Z237" s="43">
        <v>41</v>
      </c>
      <c r="AA237" s="43">
        <v>4774</v>
      </c>
      <c r="AB237" s="43">
        <v>4815</v>
      </c>
      <c r="AC237" s="43">
        <v>0</v>
      </c>
      <c r="AD237" s="43">
        <v>0</v>
      </c>
      <c r="AE237" s="43">
        <v>0</v>
      </c>
      <c r="AF237" s="43">
        <v>19275356</v>
      </c>
      <c r="AG237" s="43">
        <v>19275356</v>
      </c>
      <c r="AH237" s="43">
        <v>0</v>
      </c>
      <c r="AI237" s="43">
        <v>0</v>
      </c>
      <c r="AJ237" s="43">
        <v>0</v>
      </c>
      <c r="AK237" s="43">
        <v>0</v>
      </c>
      <c r="AL237" s="43">
        <v>0</v>
      </c>
      <c r="AM237" s="43">
        <v>0</v>
      </c>
      <c r="AN237" s="43">
        <v>2884600</v>
      </c>
      <c r="AO237" s="43">
        <v>3136271240</v>
      </c>
      <c r="AP237" s="43">
        <v>3139155840</v>
      </c>
      <c r="AQ237" s="43" t="s">
        <v>716</v>
      </c>
      <c r="AR237" s="43">
        <v>28813706</v>
      </c>
      <c r="AS237" s="43">
        <v>111842</v>
      </c>
      <c r="AT237" s="43">
        <v>2998153</v>
      </c>
      <c r="AU237" s="43">
        <v>400000</v>
      </c>
      <c r="AV237" s="43">
        <v>0</v>
      </c>
      <c r="AW237" s="43">
        <v>0</v>
      </c>
      <c r="AX237" s="43">
        <v>1179</v>
      </c>
      <c r="AY237" s="43">
        <v>0</v>
      </c>
      <c r="AZ237" s="43">
        <v>171459</v>
      </c>
      <c r="BA237" s="43">
        <v>17030</v>
      </c>
      <c r="BB237" s="43">
        <v>0</v>
      </c>
      <c r="BC237" s="43">
        <v>0</v>
      </c>
      <c r="BD237" s="43">
        <v>0</v>
      </c>
      <c r="BE237" s="43">
        <v>0</v>
      </c>
      <c r="BF237" s="43">
        <v>10086</v>
      </c>
      <c r="BG237" s="43">
        <v>0</v>
      </c>
      <c r="BH237" s="43">
        <v>0</v>
      </c>
      <c r="BI237" s="43">
        <v>0</v>
      </c>
      <c r="BJ237" s="43">
        <v>0</v>
      </c>
      <c r="BK237" s="43">
        <v>0</v>
      </c>
      <c r="BL237" s="43">
        <v>0</v>
      </c>
      <c r="BM237" s="43">
        <v>0</v>
      </c>
      <c r="BN237" s="43" t="s">
        <v>711</v>
      </c>
      <c r="BO237" s="43">
        <v>1</v>
      </c>
      <c r="BP237" s="43">
        <v>0</v>
      </c>
      <c r="BQ237" s="43">
        <v>0</v>
      </c>
      <c r="BR237" s="43">
        <v>0</v>
      </c>
    </row>
    <row r="238" spans="1:70" s="50" customFormat="1" x14ac:dyDescent="0.15">
      <c r="A238" s="43">
        <v>3871</v>
      </c>
      <c r="B238" s="43" t="s">
        <v>318</v>
      </c>
      <c r="C238" s="43">
        <v>6771831</v>
      </c>
      <c r="D238" s="43">
        <v>2477106</v>
      </c>
      <c r="E238" s="43">
        <v>747</v>
      </c>
      <c r="F238" s="43">
        <v>43955</v>
      </c>
      <c r="G238" s="43">
        <v>4502273</v>
      </c>
      <c r="H238" s="43">
        <v>0</v>
      </c>
      <c r="I238" s="43">
        <v>0</v>
      </c>
      <c r="J238" s="43">
        <v>118</v>
      </c>
      <c r="K238" s="43">
        <v>0</v>
      </c>
      <c r="L238" s="43">
        <v>252132</v>
      </c>
      <c r="M238" s="43">
        <v>30</v>
      </c>
      <c r="N238" s="43">
        <v>12</v>
      </c>
      <c r="O238" s="43">
        <v>728</v>
      </c>
      <c r="P238" s="43">
        <v>740</v>
      </c>
      <c r="Q238" s="43">
        <v>22</v>
      </c>
      <c r="R238" s="43">
        <v>9</v>
      </c>
      <c r="S238" s="43">
        <v>686</v>
      </c>
      <c r="T238" s="43">
        <v>695</v>
      </c>
      <c r="U238" s="43">
        <v>25</v>
      </c>
      <c r="V238" s="43">
        <v>10</v>
      </c>
      <c r="W238" s="43">
        <v>685</v>
      </c>
      <c r="X238" s="43">
        <v>695</v>
      </c>
      <c r="Y238" s="43">
        <v>31</v>
      </c>
      <c r="Z238" s="43">
        <v>12</v>
      </c>
      <c r="AA238" s="43">
        <v>676</v>
      </c>
      <c r="AB238" s="43">
        <v>688</v>
      </c>
      <c r="AC238" s="43">
        <v>0</v>
      </c>
      <c r="AD238" s="43">
        <v>0</v>
      </c>
      <c r="AE238" s="43">
        <v>0</v>
      </c>
      <c r="AF238" s="43">
        <v>2716692</v>
      </c>
      <c r="AG238" s="43">
        <v>2669779</v>
      </c>
      <c r="AH238" s="43">
        <v>46913</v>
      </c>
      <c r="AI238" s="43">
        <v>0</v>
      </c>
      <c r="AJ238" s="43">
        <v>15094</v>
      </c>
      <c r="AK238" s="43">
        <v>0</v>
      </c>
      <c r="AL238" s="43">
        <v>0</v>
      </c>
      <c r="AM238" s="43">
        <v>0</v>
      </c>
      <c r="AN238" s="43">
        <v>60800</v>
      </c>
      <c r="AO238" s="43">
        <v>464390183</v>
      </c>
      <c r="AP238" s="43">
        <v>464450983</v>
      </c>
      <c r="AQ238" s="43" t="s">
        <v>716</v>
      </c>
      <c r="AR238" s="43">
        <v>4264791</v>
      </c>
      <c r="AS238" s="43">
        <v>0</v>
      </c>
      <c r="AT238" s="43">
        <v>994700</v>
      </c>
      <c r="AU238" s="43">
        <v>0</v>
      </c>
      <c r="AV238" s="43">
        <v>0</v>
      </c>
      <c r="AW238" s="43">
        <v>0</v>
      </c>
      <c r="AX238" s="43">
        <v>0</v>
      </c>
      <c r="AY238" s="43">
        <v>0</v>
      </c>
      <c r="AZ238" s="43">
        <v>162143</v>
      </c>
      <c r="BA238" s="43">
        <v>31810</v>
      </c>
      <c r="BB238" s="43">
        <v>0</v>
      </c>
      <c r="BC238" s="43">
        <v>1295.25</v>
      </c>
      <c r="BD238" s="43">
        <v>0</v>
      </c>
      <c r="BE238" s="43">
        <v>0</v>
      </c>
      <c r="BF238" s="43">
        <v>0</v>
      </c>
      <c r="BG238" s="43">
        <v>0</v>
      </c>
      <c r="BH238" s="43">
        <v>0</v>
      </c>
      <c r="BI238" s="43">
        <v>0</v>
      </c>
      <c r="BJ238" s="43">
        <v>0</v>
      </c>
      <c r="BK238" s="43">
        <v>0</v>
      </c>
      <c r="BL238" s="43">
        <v>0</v>
      </c>
      <c r="BM238" s="43">
        <v>0</v>
      </c>
      <c r="BN238" s="43" t="s">
        <v>711</v>
      </c>
      <c r="BO238" s="43">
        <v>1</v>
      </c>
      <c r="BP238" s="43">
        <v>0</v>
      </c>
      <c r="BQ238" s="43">
        <v>0</v>
      </c>
      <c r="BR238" s="43">
        <v>0</v>
      </c>
    </row>
    <row r="239" spans="1:70" s="50" customFormat="1" x14ac:dyDescent="0.15">
      <c r="A239" s="43">
        <v>3892</v>
      </c>
      <c r="B239" s="43" t="s">
        <v>319</v>
      </c>
      <c r="C239" s="43">
        <v>60627732</v>
      </c>
      <c r="D239" s="43">
        <v>29519816</v>
      </c>
      <c r="E239" s="43">
        <v>537567</v>
      </c>
      <c r="F239" s="43">
        <v>0</v>
      </c>
      <c r="G239" s="43">
        <v>28934721</v>
      </c>
      <c r="H239" s="43">
        <v>49900</v>
      </c>
      <c r="I239" s="43">
        <v>1659000</v>
      </c>
      <c r="J239" s="43">
        <v>19148</v>
      </c>
      <c r="K239" s="43">
        <v>0</v>
      </c>
      <c r="L239" s="43">
        <v>54124</v>
      </c>
      <c r="M239" s="43">
        <v>153</v>
      </c>
      <c r="N239" s="43">
        <v>61</v>
      </c>
      <c r="O239" s="43">
        <v>6259</v>
      </c>
      <c r="P239" s="43">
        <v>6320</v>
      </c>
      <c r="Q239" s="43">
        <v>162</v>
      </c>
      <c r="R239" s="43">
        <v>65</v>
      </c>
      <c r="S239" s="43">
        <v>6288</v>
      </c>
      <c r="T239" s="43">
        <v>6353</v>
      </c>
      <c r="U239" s="43">
        <v>198</v>
      </c>
      <c r="V239" s="43">
        <v>79</v>
      </c>
      <c r="W239" s="43">
        <v>6246</v>
      </c>
      <c r="X239" s="43">
        <v>6325</v>
      </c>
      <c r="Y239" s="43">
        <v>176</v>
      </c>
      <c r="Z239" s="43">
        <v>70</v>
      </c>
      <c r="AA239" s="43">
        <v>6531</v>
      </c>
      <c r="AB239" s="43">
        <v>6601</v>
      </c>
      <c r="AC239" s="43">
        <v>0</v>
      </c>
      <c r="AD239" s="43">
        <v>0</v>
      </c>
      <c r="AE239" s="43">
        <v>0</v>
      </c>
      <c r="AF239" s="43">
        <v>29336227</v>
      </c>
      <c r="AG239" s="43">
        <v>29336227</v>
      </c>
      <c r="AH239" s="43">
        <v>0</v>
      </c>
      <c r="AI239" s="43">
        <v>0</v>
      </c>
      <c r="AJ239" s="43">
        <v>0</v>
      </c>
      <c r="AK239" s="43">
        <v>0</v>
      </c>
      <c r="AL239" s="43">
        <v>0</v>
      </c>
      <c r="AM239" s="43">
        <v>0</v>
      </c>
      <c r="AN239" s="43">
        <v>62390800</v>
      </c>
      <c r="AO239" s="43">
        <v>3759138551</v>
      </c>
      <c r="AP239" s="43">
        <v>3821529351</v>
      </c>
      <c r="AQ239" s="43" t="s">
        <v>716</v>
      </c>
      <c r="AR239" s="43">
        <v>31750081</v>
      </c>
      <c r="AS239" s="43">
        <v>50000</v>
      </c>
      <c r="AT239" s="43">
        <v>0</v>
      </c>
      <c r="AU239" s="43">
        <v>225000</v>
      </c>
      <c r="AV239" s="43">
        <v>0</v>
      </c>
      <c r="AW239" s="43">
        <v>200000</v>
      </c>
      <c r="AX239" s="43">
        <v>0</v>
      </c>
      <c r="AY239" s="43">
        <v>0</v>
      </c>
      <c r="AZ239" s="43">
        <v>0</v>
      </c>
      <c r="BA239" s="43">
        <v>0</v>
      </c>
      <c r="BB239" s="43">
        <v>0</v>
      </c>
      <c r="BC239" s="43">
        <v>93941.569999999992</v>
      </c>
      <c r="BD239" s="43">
        <v>0</v>
      </c>
      <c r="BE239" s="43">
        <v>0</v>
      </c>
      <c r="BF239" s="43">
        <v>411652</v>
      </c>
      <c r="BG239" s="43">
        <v>0</v>
      </c>
      <c r="BH239" s="43">
        <v>0</v>
      </c>
      <c r="BI239" s="43">
        <v>0</v>
      </c>
      <c r="BJ239" s="43">
        <v>0</v>
      </c>
      <c r="BK239" s="43">
        <v>0</v>
      </c>
      <c r="BL239" s="43">
        <v>0</v>
      </c>
      <c r="BM239" s="43">
        <v>0</v>
      </c>
      <c r="BN239" s="43" t="s">
        <v>711</v>
      </c>
      <c r="BO239" s="43">
        <v>1</v>
      </c>
      <c r="BP239" s="43">
        <v>0</v>
      </c>
      <c r="BQ239" s="43">
        <v>0</v>
      </c>
      <c r="BR239" s="43">
        <v>0</v>
      </c>
    </row>
    <row r="240" spans="1:70" s="50" customFormat="1" x14ac:dyDescent="0.15">
      <c r="A240" s="43">
        <v>3899</v>
      </c>
      <c r="B240" s="43" t="s">
        <v>320</v>
      </c>
      <c r="C240" s="43">
        <v>9140557</v>
      </c>
      <c r="D240" s="43">
        <v>5707527</v>
      </c>
      <c r="E240" s="43">
        <v>4717</v>
      </c>
      <c r="F240" s="43">
        <v>0</v>
      </c>
      <c r="G240" s="43">
        <v>3537469</v>
      </c>
      <c r="H240" s="43">
        <v>0</v>
      </c>
      <c r="I240" s="43">
        <v>0</v>
      </c>
      <c r="J240" s="43">
        <v>18423</v>
      </c>
      <c r="K240" s="43">
        <v>0</v>
      </c>
      <c r="L240" s="43">
        <v>90733</v>
      </c>
      <c r="M240" s="43">
        <v>37</v>
      </c>
      <c r="N240" s="43">
        <v>15</v>
      </c>
      <c r="O240" s="43">
        <v>990</v>
      </c>
      <c r="P240" s="43">
        <v>1005</v>
      </c>
      <c r="Q240" s="43">
        <v>32</v>
      </c>
      <c r="R240" s="43">
        <v>13</v>
      </c>
      <c r="S240" s="43">
        <v>988</v>
      </c>
      <c r="T240" s="43">
        <v>1001</v>
      </c>
      <c r="U240" s="43">
        <v>31</v>
      </c>
      <c r="V240" s="43">
        <v>12</v>
      </c>
      <c r="W240" s="43">
        <v>958</v>
      </c>
      <c r="X240" s="43">
        <v>970</v>
      </c>
      <c r="Y240" s="43">
        <v>29</v>
      </c>
      <c r="Z240" s="43">
        <v>12</v>
      </c>
      <c r="AA240" s="43">
        <v>936</v>
      </c>
      <c r="AB240" s="43">
        <v>948</v>
      </c>
      <c r="AC240" s="43">
        <v>0</v>
      </c>
      <c r="AD240" s="43">
        <v>0</v>
      </c>
      <c r="AE240" s="43">
        <v>0</v>
      </c>
      <c r="AF240" s="43">
        <v>5444152</v>
      </c>
      <c r="AG240" s="43">
        <v>5444152</v>
      </c>
      <c r="AH240" s="43">
        <v>0</v>
      </c>
      <c r="AI240" s="43">
        <v>0</v>
      </c>
      <c r="AJ240" s="43">
        <v>0</v>
      </c>
      <c r="AK240" s="43">
        <v>0</v>
      </c>
      <c r="AL240" s="43">
        <v>0</v>
      </c>
      <c r="AM240" s="43">
        <v>0</v>
      </c>
      <c r="AN240" s="43">
        <v>701500</v>
      </c>
      <c r="AO240" s="43">
        <v>460354035</v>
      </c>
      <c r="AP240" s="43">
        <v>461055535</v>
      </c>
      <c r="AQ240" s="43" t="s">
        <v>716</v>
      </c>
      <c r="AR240" s="43">
        <v>3872096</v>
      </c>
      <c r="AS240" s="43">
        <v>0</v>
      </c>
      <c r="AT240" s="43">
        <v>0</v>
      </c>
      <c r="AU240" s="43">
        <v>0</v>
      </c>
      <c r="AV240" s="43">
        <v>0</v>
      </c>
      <c r="AW240" s="43">
        <v>75000</v>
      </c>
      <c r="AX240" s="43">
        <v>0</v>
      </c>
      <c r="AY240" s="43">
        <v>0</v>
      </c>
      <c r="AZ240" s="43">
        <v>175072</v>
      </c>
      <c r="BA240" s="43">
        <v>6635</v>
      </c>
      <c r="BB240" s="43">
        <v>0</v>
      </c>
      <c r="BC240" s="43">
        <v>0</v>
      </c>
      <c r="BD240" s="43">
        <v>0</v>
      </c>
      <c r="BE240" s="43">
        <v>0</v>
      </c>
      <c r="BF240" s="43">
        <v>0</v>
      </c>
      <c r="BG240" s="43">
        <v>0</v>
      </c>
      <c r="BH240" s="43">
        <v>0</v>
      </c>
      <c r="BI240" s="43">
        <v>0</v>
      </c>
      <c r="BJ240" s="43">
        <v>0</v>
      </c>
      <c r="BK240" s="43">
        <v>0</v>
      </c>
      <c r="BL240" s="43">
        <v>0</v>
      </c>
      <c r="BM240" s="43">
        <v>0</v>
      </c>
      <c r="BN240" s="43" t="s">
        <v>711</v>
      </c>
      <c r="BO240" s="43">
        <v>1</v>
      </c>
      <c r="BP240" s="43">
        <v>0</v>
      </c>
      <c r="BQ240" s="43">
        <v>0</v>
      </c>
      <c r="BR240" s="43">
        <v>0</v>
      </c>
    </row>
    <row r="241" spans="1:70" s="50" customFormat="1" x14ac:dyDescent="0.15">
      <c r="A241" s="43">
        <v>3906</v>
      </c>
      <c r="B241" s="43" t="s">
        <v>321</v>
      </c>
      <c r="C241" s="43">
        <v>11641181</v>
      </c>
      <c r="D241" s="43">
        <v>3773013</v>
      </c>
      <c r="E241" s="43">
        <v>28979</v>
      </c>
      <c r="F241" s="43">
        <v>0</v>
      </c>
      <c r="G241" s="43">
        <v>7846639</v>
      </c>
      <c r="H241" s="43">
        <v>1234028</v>
      </c>
      <c r="I241" s="43">
        <v>0</v>
      </c>
      <c r="J241" s="43">
        <v>0</v>
      </c>
      <c r="K241" s="43">
        <v>0</v>
      </c>
      <c r="L241" s="43">
        <v>1241478</v>
      </c>
      <c r="M241" s="43">
        <v>29</v>
      </c>
      <c r="N241" s="43">
        <v>12</v>
      </c>
      <c r="O241" s="43">
        <v>1254</v>
      </c>
      <c r="P241" s="43">
        <v>1266</v>
      </c>
      <c r="Q241" s="43">
        <v>26</v>
      </c>
      <c r="R241" s="43">
        <v>10</v>
      </c>
      <c r="S241" s="43">
        <v>1244</v>
      </c>
      <c r="T241" s="43">
        <v>1254</v>
      </c>
      <c r="U241" s="43">
        <v>27</v>
      </c>
      <c r="V241" s="43">
        <v>11</v>
      </c>
      <c r="W241" s="43">
        <v>1222</v>
      </c>
      <c r="X241" s="43">
        <v>1233</v>
      </c>
      <c r="Y241" s="43">
        <v>22</v>
      </c>
      <c r="Z241" s="43">
        <v>9</v>
      </c>
      <c r="AA241" s="43">
        <v>1171</v>
      </c>
      <c r="AB241" s="43">
        <v>1180</v>
      </c>
      <c r="AC241" s="43">
        <v>0</v>
      </c>
      <c r="AD241" s="43">
        <v>0</v>
      </c>
      <c r="AE241" s="43">
        <v>0</v>
      </c>
      <c r="AF241" s="43">
        <v>3462989</v>
      </c>
      <c r="AG241" s="43">
        <v>3462989</v>
      </c>
      <c r="AH241" s="43">
        <v>0</v>
      </c>
      <c r="AI241" s="43">
        <v>0</v>
      </c>
      <c r="AJ241" s="43">
        <v>28261</v>
      </c>
      <c r="AK241" s="43">
        <v>0</v>
      </c>
      <c r="AL241" s="43">
        <v>0</v>
      </c>
      <c r="AM241" s="43">
        <v>454854</v>
      </c>
      <c r="AN241" s="43">
        <v>1825400</v>
      </c>
      <c r="AO241" s="43">
        <v>942821015</v>
      </c>
      <c r="AP241" s="43">
        <v>944646415</v>
      </c>
      <c r="AQ241" s="43" t="s">
        <v>716</v>
      </c>
      <c r="AR241" s="43">
        <v>8305221</v>
      </c>
      <c r="AS241" s="43">
        <v>587710</v>
      </c>
      <c r="AT241" s="43">
        <v>993483</v>
      </c>
      <c r="AU241" s="43">
        <v>0</v>
      </c>
      <c r="AV241" s="43">
        <v>0</v>
      </c>
      <c r="AW241" s="43">
        <v>250000</v>
      </c>
      <c r="AX241" s="43">
        <v>0</v>
      </c>
      <c r="AY241" s="43">
        <v>0</v>
      </c>
      <c r="AZ241" s="43">
        <v>269860</v>
      </c>
      <c r="BA241" s="43">
        <v>0</v>
      </c>
      <c r="BB241" s="43">
        <v>0</v>
      </c>
      <c r="BC241" s="43">
        <v>0</v>
      </c>
      <c r="BD241" s="43">
        <v>0</v>
      </c>
      <c r="BE241" s="43">
        <v>0</v>
      </c>
      <c r="BF241" s="43">
        <v>0</v>
      </c>
      <c r="BG241" s="43">
        <v>0</v>
      </c>
      <c r="BH241" s="43">
        <v>0</v>
      </c>
      <c r="BI241" s="43">
        <v>0</v>
      </c>
      <c r="BJ241" s="43">
        <v>0</v>
      </c>
      <c r="BK241" s="43">
        <v>0</v>
      </c>
      <c r="BL241" s="43">
        <v>1101800</v>
      </c>
      <c r="BM241" s="43">
        <v>0</v>
      </c>
      <c r="BN241" s="43" t="s">
        <v>702</v>
      </c>
      <c r="BO241" s="43">
        <v>2</v>
      </c>
      <c r="BP241" s="43">
        <v>454854</v>
      </c>
      <c r="BQ241" s="43">
        <v>0</v>
      </c>
      <c r="BR241" s="43">
        <v>0</v>
      </c>
    </row>
    <row r="242" spans="1:70" s="50" customFormat="1" x14ac:dyDescent="0.15">
      <c r="A242" s="43">
        <v>3913</v>
      </c>
      <c r="B242" s="43" t="s">
        <v>322</v>
      </c>
      <c r="C242" s="43">
        <v>2070169</v>
      </c>
      <c r="D242" s="43">
        <v>991044</v>
      </c>
      <c r="E242" s="43">
        <v>205</v>
      </c>
      <c r="F242" s="43">
        <v>0</v>
      </c>
      <c r="G242" s="43">
        <v>1078920</v>
      </c>
      <c r="H242" s="43">
        <v>0</v>
      </c>
      <c r="I242" s="43">
        <v>0</v>
      </c>
      <c r="J242" s="43">
        <v>0</v>
      </c>
      <c r="K242" s="43">
        <v>0</v>
      </c>
      <c r="L242" s="43">
        <v>0</v>
      </c>
      <c r="M242" s="43">
        <v>2</v>
      </c>
      <c r="N242" s="43">
        <v>1</v>
      </c>
      <c r="O242" s="43">
        <v>211</v>
      </c>
      <c r="P242" s="43">
        <v>212</v>
      </c>
      <c r="Q242" s="43">
        <v>2</v>
      </c>
      <c r="R242" s="43">
        <v>1</v>
      </c>
      <c r="S242" s="43">
        <v>204</v>
      </c>
      <c r="T242" s="43">
        <v>205</v>
      </c>
      <c r="U242" s="43">
        <v>3</v>
      </c>
      <c r="V242" s="43">
        <v>1</v>
      </c>
      <c r="W242" s="43">
        <v>217</v>
      </c>
      <c r="X242" s="43">
        <v>218</v>
      </c>
      <c r="Y242" s="43">
        <v>3</v>
      </c>
      <c r="Z242" s="43">
        <v>1</v>
      </c>
      <c r="AA242" s="43">
        <v>205</v>
      </c>
      <c r="AB242" s="43">
        <v>206</v>
      </c>
      <c r="AC242" s="43">
        <v>0</v>
      </c>
      <c r="AD242" s="43">
        <v>0</v>
      </c>
      <c r="AE242" s="43">
        <v>0</v>
      </c>
      <c r="AF242" s="43">
        <v>1055039</v>
      </c>
      <c r="AG242" s="43">
        <v>1055039</v>
      </c>
      <c r="AH242" s="43">
        <v>0</v>
      </c>
      <c r="AI242" s="43">
        <v>0</v>
      </c>
      <c r="AJ242" s="43">
        <v>0</v>
      </c>
      <c r="AK242" s="43">
        <v>0</v>
      </c>
      <c r="AL242" s="43">
        <v>0</v>
      </c>
      <c r="AM242" s="43">
        <v>82785</v>
      </c>
      <c r="AN242" s="43">
        <v>41600</v>
      </c>
      <c r="AO242" s="43">
        <v>180125819</v>
      </c>
      <c r="AP242" s="43">
        <v>180167419</v>
      </c>
      <c r="AQ242" s="43" t="s">
        <v>716</v>
      </c>
      <c r="AR242" s="43">
        <v>1118288</v>
      </c>
      <c r="AS242" s="43">
        <v>0</v>
      </c>
      <c r="AT242" s="43">
        <v>0</v>
      </c>
      <c r="AU242" s="43">
        <v>0</v>
      </c>
      <c r="AV242" s="43">
        <v>0</v>
      </c>
      <c r="AW242" s="43">
        <v>19012</v>
      </c>
      <c r="AX242" s="43">
        <v>0</v>
      </c>
      <c r="AY242" s="43">
        <v>0</v>
      </c>
      <c r="AZ242" s="43">
        <v>19529</v>
      </c>
      <c r="BA242" s="43">
        <v>1106</v>
      </c>
      <c r="BB242" s="43">
        <v>0</v>
      </c>
      <c r="BC242" s="43">
        <v>0</v>
      </c>
      <c r="BD242" s="43">
        <v>0</v>
      </c>
      <c r="BE242" s="43">
        <v>0</v>
      </c>
      <c r="BF242" s="43">
        <v>0</v>
      </c>
      <c r="BG242" s="43">
        <v>0</v>
      </c>
      <c r="BH242" s="43">
        <v>0</v>
      </c>
      <c r="BI242" s="43">
        <v>0</v>
      </c>
      <c r="BJ242" s="43">
        <v>0</v>
      </c>
      <c r="BK242" s="43">
        <v>0</v>
      </c>
      <c r="BL242" s="43">
        <v>0</v>
      </c>
      <c r="BM242" s="43">
        <v>0</v>
      </c>
      <c r="BN242" s="43" t="s">
        <v>711</v>
      </c>
      <c r="BO242" s="43">
        <v>1</v>
      </c>
      <c r="BP242" s="43">
        <v>0</v>
      </c>
      <c r="BQ242" s="43">
        <v>82785</v>
      </c>
      <c r="BR242" s="43">
        <v>0</v>
      </c>
    </row>
    <row r="243" spans="1:70" s="50" customFormat="1" x14ac:dyDescent="0.15">
      <c r="A243" s="43">
        <v>3920</v>
      </c>
      <c r="B243" s="43" t="s">
        <v>323</v>
      </c>
      <c r="C243" s="43">
        <v>3155066</v>
      </c>
      <c r="D243" s="43">
        <v>414195</v>
      </c>
      <c r="E243" s="43">
        <v>1252</v>
      </c>
      <c r="F243" s="43">
        <v>18680</v>
      </c>
      <c r="G243" s="43">
        <v>2741741</v>
      </c>
      <c r="H243" s="43">
        <v>77558</v>
      </c>
      <c r="I243" s="43">
        <v>0</v>
      </c>
      <c r="J243" s="43">
        <v>0</v>
      </c>
      <c r="K243" s="43">
        <v>0</v>
      </c>
      <c r="L243" s="43">
        <v>98360</v>
      </c>
      <c r="M243" s="43">
        <v>5</v>
      </c>
      <c r="N243" s="43">
        <v>2</v>
      </c>
      <c r="O243" s="43">
        <v>312</v>
      </c>
      <c r="P243" s="43">
        <v>314</v>
      </c>
      <c r="Q243" s="43">
        <v>6</v>
      </c>
      <c r="R243" s="43">
        <v>2</v>
      </c>
      <c r="S243" s="43">
        <v>295</v>
      </c>
      <c r="T243" s="43">
        <v>297</v>
      </c>
      <c r="U243" s="43">
        <v>5</v>
      </c>
      <c r="V243" s="43">
        <v>2</v>
      </c>
      <c r="W243" s="43">
        <v>295</v>
      </c>
      <c r="X243" s="43">
        <v>297</v>
      </c>
      <c r="Y243" s="43">
        <v>4</v>
      </c>
      <c r="Z243" s="43">
        <v>2</v>
      </c>
      <c r="AA243" s="43">
        <v>274</v>
      </c>
      <c r="AB243" s="43">
        <v>276</v>
      </c>
      <c r="AC243" s="43">
        <v>0</v>
      </c>
      <c r="AD243" s="43">
        <v>0</v>
      </c>
      <c r="AE243" s="43">
        <v>0</v>
      </c>
      <c r="AF243" s="43">
        <v>371458</v>
      </c>
      <c r="AG243" s="43">
        <v>351806</v>
      </c>
      <c r="AH243" s="43">
        <v>19652</v>
      </c>
      <c r="AI243" s="43">
        <v>0</v>
      </c>
      <c r="AJ243" s="43">
        <v>0</v>
      </c>
      <c r="AK243" s="43">
        <v>0</v>
      </c>
      <c r="AL243" s="43">
        <v>0</v>
      </c>
      <c r="AM243" s="43">
        <v>77228</v>
      </c>
      <c r="AN243" s="43">
        <v>76400</v>
      </c>
      <c r="AO243" s="43">
        <v>282491353</v>
      </c>
      <c r="AP243" s="43">
        <v>282567753</v>
      </c>
      <c r="AQ243" s="43" t="s">
        <v>716</v>
      </c>
      <c r="AR243" s="43">
        <v>2918076</v>
      </c>
      <c r="AS243" s="43">
        <v>77228</v>
      </c>
      <c r="AT243" s="43">
        <v>318709</v>
      </c>
      <c r="AU243" s="43">
        <v>0</v>
      </c>
      <c r="AV243" s="43">
        <v>0</v>
      </c>
      <c r="AW243" s="43">
        <v>7175</v>
      </c>
      <c r="AX243" s="43">
        <v>0</v>
      </c>
      <c r="AY243" s="43">
        <v>0</v>
      </c>
      <c r="AZ243" s="43">
        <v>135366</v>
      </c>
      <c r="BA243" s="43">
        <v>0</v>
      </c>
      <c r="BB243" s="43">
        <v>0</v>
      </c>
      <c r="BC243" s="43">
        <v>0</v>
      </c>
      <c r="BD243" s="43">
        <v>0</v>
      </c>
      <c r="BE243" s="43">
        <v>0</v>
      </c>
      <c r="BF243" s="43">
        <v>0</v>
      </c>
      <c r="BG243" s="43">
        <v>79689</v>
      </c>
      <c r="BH243" s="43">
        <v>0</v>
      </c>
      <c r="BI243" s="43">
        <v>70200</v>
      </c>
      <c r="BJ243" s="43">
        <v>11361</v>
      </c>
      <c r="BK243" s="43">
        <v>0</v>
      </c>
      <c r="BL243" s="43">
        <v>77558</v>
      </c>
      <c r="BM243" s="43">
        <v>0</v>
      </c>
      <c r="BN243" s="43" t="s">
        <v>702</v>
      </c>
      <c r="BO243" s="43">
        <v>2</v>
      </c>
      <c r="BP243" s="43">
        <v>77228</v>
      </c>
      <c r="BQ243" s="43">
        <v>0</v>
      </c>
      <c r="BR243" s="43">
        <v>0</v>
      </c>
    </row>
    <row r="244" spans="1:70" s="50" customFormat="1" x14ac:dyDescent="0.15">
      <c r="A244" s="43">
        <v>3925</v>
      </c>
      <c r="B244" s="43" t="s">
        <v>324</v>
      </c>
      <c r="C244" s="43">
        <v>51934373</v>
      </c>
      <c r="D244" s="43">
        <v>3884879</v>
      </c>
      <c r="E244" s="43">
        <v>352911</v>
      </c>
      <c r="F244" s="43">
        <v>0</v>
      </c>
      <c r="G244" s="43">
        <v>42380033</v>
      </c>
      <c r="H244" s="43">
        <v>4775195</v>
      </c>
      <c r="I244" s="43">
        <v>1182000</v>
      </c>
      <c r="J244" s="43">
        <v>0</v>
      </c>
      <c r="K244" s="43">
        <v>0</v>
      </c>
      <c r="L244" s="43">
        <v>640645</v>
      </c>
      <c r="M244" s="43">
        <v>13</v>
      </c>
      <c r="N244" s="43">
        <v>5</v>
      </c>
      <c r="O244" s="43">
        <v>4612</v>
      </c>
      <c r="P244" s="43">
        <v>4617</v>
      </c>
      <c r="Q244" s="43">
        <v>20</v>
      </c>
      <c r="R244" s="43">
        <v>8</v>
      </c>
      <c r="S244" s="43">
        <v>4630</v>
      </c>
      <c r="T244" s="43">
        <v>4638</v>
      </c>
      <c r="U244" s="43">
        <v>35</v>
      </c>
      <c r="V244" s="43">
        <v>14</v>
      </c>
      <c r="W244" s="43">
        <v>4562</v>
      </c>
      <c r="X244" s="43">
        <v>4576</v>
      </c>
      <c r="Y244" s="43">
        <v>36</v>
      </c>
      <c r="Z244" s="43">
        <v>14</v>
      </c>
      <c r="AA244" s="43">
        <v>4526</v>
      </c>
      <c r="AB244" s="43">
        <v>4540</v>
      </c>
      <c r="AC244" s="43">
        <v>0</v>
      </c>
      <c r="AD244" s="43">
        <v>0</v>
      </c>
      <c r="AE244" s="43">
        <v>0</v>
      </c>
      <c r="AF244" s="43">
        <v>3299702</v>
      </c>
      <c r="AG244" s="43">
        <v>3299702</v>
      </c>
      <c r="AH244" s="43">
        <v>0</v>
      </c>
      <c r="AI244" s="43">
        <v>0</v>
      </c>
      <c r="AJ244" s="43">
        <v>14567</v>
      </c>
      <c r="AK244" s="43">
        <v>0</v>
      </c>
      <c r="AL244" s="43">
        <v>0</v>
      </c>
      <c r="AM244" s="43">
        <v>436943</v>
      </c>
      <c r="AN244" s="43">
        <v>30975000</v>
      </c>
      <c r="AO244" s="43">
        <v>4428088120</v>
      </c>
      <c r="AP244" s="43">
        <v>4459063120</v>
      </c>
      <c r="AQ244" s="43" t="s">
        <v>716</v>
      </c>
      <c r="AR244" s="43">
        <v>42700652</v>
      </c>
      <c r="AS244" s="43">
        <v>5125986</v>
      </c>
      <c r="AT244" s="43">
        <v>660881</v>
      </c>
      <c r="AU244" s="43">
        <v>1196000</v>
      </c>
      <c r="AV244" s="43">
        <v>0</v>
      </c>
      <c r="AW244" s="43">
        <v>40000</v>
      </c>
      <c r="AX244" s="43">
        <v>7395</v>
      </c>
      <c r="AY244" s="43">
        <v>0</v>
      </c>
      <c r="AZ244" s="43">
        <v>281643</v>
      </c>
      <c r="BA244" s="43">
        <v>11021</v>
      </c>
      <c r="BB244" s="43">
        <v>0</v>
      </c>
      <c r="BC244" s="43">
        <v>3187.31</v>
      </c>
      <c r="BD244" s="43">
        <v>0</v>
      </c>
      <c r="BE244" s="43">
        <v>0</v>
      </c>
      <c r="BF244" s="43">
        <v>230945</v>
      </c>
      <c r="BG244" s="43">
        <v>121464</v>
      </c>
      <c r="BH244" s="43">
        <v>121464</v>
      </c>
      <c r="BI244" s="43">
        <v>0</v>
      </c>
      <c r="BJ244" s="43">
        <v>121875</v>
      </c>
      <c r="BK244" s="43">
        <v>0</v>
      </c>
      <c r="BL244" s="43">
        <v>416125</v>
      </c>
      <c r="BM244" s="43">
        <v>0</v>
      </c>
      <c r="BN244" s="43" t="s">
        <v>702</v>
      </c>
      <c r="BO244" s="43">
        <v>2</v>
      </c>
      <c r="BP244" s="43">
        <v>658330</v>
      </c>
      <c r="BQ244" s="43">
        <v>0</v>
      </c>
      <c r="BR244" s="43">
        <v>221387</v>
      </c>
    </row>
    <row r="245" spans="1:70" s="50" customFormat="1" x14ac:dyDescent="0.15">
      <c r="A245" s="43">
        <v>3934</v>
      </c>
      <c r="B245" s="43" t="s">
        <v>325</v>
      </c>
      <c r="C245" s="43">
        <v>8992377</v>
      </c>
      <c r="D245" s="43">
        <v>5299375</v>
      </c>
      <c r="E245" s="43">
        <v>4045</v>
      </c>
      <c r="F245" s="43">
        <v>0</v>
      </c>
      <c r="G245" s="43">
        <v>3831947</v>
      </c>
      <c r="H245" s="43">
        <v>75000</v>
      </c>
      <c r="I245" s="43">
        <v>0</v>
      </c>
      <c r="J245" s="43">
        <v>0</v>
      </c>
      <c r="K245" s="43">
        <v>0</v>
      </c>
      <c r="L245" s="43">
        <v>217990</v>
      </c>
      <c r="M245" s="43">
        <v>25</v>
      </c>
      <c r="N245" s="43">
        <v>10</v>
      </c>
      <c r="O245" s="43">
        <v>860</v>
      </c>
      <c r="P245" s="43">
        <v>870</v>
      </c>
      <c r="Q245" s="43">
        <v>24</v>
      </c>
      <c r="R245" s="43">
        <v>10</v>
      </c>
      <c r="S245" s="43">
        <v>862</v>
      </c>
      <c r="T245" s="43">
        <v>872</v>
      </c>
      <c r="U245" s="43">
        <v>29</v>
      </c>
      <c r="V245" s="43">
        <v>12</v>
      </c>
      <c r="W245" s="43">
        <v>853</v>
      </c>
      <c r="X245" s="43">
        <v>865</v>
      </c>
      <c r="Y245" s="43">
        <v>26</v>
      </c>
      <c r="Z245" s="43">
        <v>10</v>
      </c>
      <c r="AA245" s="43">
        <v>878</v>
      </c>
      <c r="AB245" s="43">
        <v>888</v>
      </c>
      <c r="AC245" s="43">
        <v>0</v>
      </c>
      <c r="AD245" s="43">
        <v>0</v>
      </c>
      <c r="AE245" s="43">
        <v>0</v>
      </c>
      <c r="AF245" s="43">
        <v>5271456</v>
      </c>
      <c r="AG245" s="43">
        <v>5271456</v>
      </c>
      <c r="AH245" s="43">
        <v>0</v>
      </c>
      <c r="AI245" s="43">
        <v>0</v>
      </c>
      <c r="AJ245" s="43">
        <v>0</v>
      </c>
      <c r="AK245" s="43">
        <v>0</v>
      </c>
      <c r="AL245" s="43">
        <v>0</v>
      </c>
      <c r="AM245" s="43">
        <v>0</v>
      </c>
      <c r="AN245" s="43">
        <v>712300</v>
      </c>
      <c r="AO245" s="43">
        <v>412271401</v>
      </c>
      <c r="AP245" s="43">
        <v>412983701</v>
      </c>
      <c r="AQ245" s="43" t="s">
        <v>716</v>
      </c>
      <c r="AR245" s="43">
        <v>3691553</v>
      </c>
      <c r="AS245" s="43">
        <v>88000</v>
      </c>
      <c r="AT245" s="43">
        <v>1005000</v>
      </c>
      <c r="AU245" s="43">
        <v>0</v>
      </c>
      <c r="AV245" s="43">
        <v>0</v>
      </c>
      <c r="AW245" s="43">
        <v>11000</v>
      </c>
      <c r="AX245" s="43">
        <v>0</v>
      </c>
      <c r="AY245" s="43">
        <v>0</v>
      </c>
      <c r="AZ245" s="43">
        <v>0</v>
      </c>
      <c r="BA245" s="43">
        <v>4829</v>
      </c>
      <c r="BB245" s="43">
        <v>0</v>
      </c>
      <c r="BC245" s="43">
        <v>0</v>
      </c>
      <c r="BD245" s="43">
        <v>0</v>
      </c>
      <c r="BE245" s="43">
        <v>0</v>
      </c>
      <c r="BF245" s="43">
        <v>0</v>
      </c>
      <c r="BG245" s="43">
        <v>0</v>
      </c>
      <c r="BH245" s="43">
        <v>0</v>
      </c>
      <c r="BI245" s="43">
        <v>0</v>
      </c>
      <c r="BJ245" s="43">
        <v>0</v>
      </c>
      <c r="BK245" s="43">
        <v>0</v>
      </c>
      <c r="BL245" s="43">
        <v>215000</v>
      </c>
      <c r="BM245" s="43">
        <v>215000</v>
      </c>
      <c r="BN245" s="43" t="s">
        <v>701</v>
      </c>
      <c r="BO245" s="43">
        <v>1</v>
      </c>
      <c r="BP245" s="43">
        <v>0</v>
      </c>
      <c r="BQ245" s="43">
        <v>0</v>
      </c>
      <c r="BR245" s="43">
        <v>0</v>
      </c>
    </row>
    <row r="246" spans="1:70" s="50" customFormat="1" x14ac:dyDescent="0.15">
      <c r="A246" s="43">
        <v>3941</v>
      </c>
      <c r="B246" s="43" t="s">
        <v>326</v>
      </c>
      <c r="C246" s="43">
        <v>10593799</v>
      </c>
      <c r="D246" s="43">
        <v>5416355</v>
      </c>
      <c r="E246" s="43">
        <v>11019</v>
      </c>
      <c r="F246" s="43">
        <v>0</v>
      </c>
      <c r="G246" s="43">
        <v>5258146</v>
      </c>
      <c r="H246" s="43">
        <v>0</v>
      </c>
      <c r="I246" s="43">
        <v>0</v>
      </c>
      <c r="J246" s="43">
        <v>0</v>
      </c>
      <c r="K246" s="43">
        <v>0</v>
      </c>
      <c r="L246" s="43">
        <v>91721</v>
      </c>
      <c r="M246" s="43">
        <v>37</v>
      </c>
      <c r="N246" s="43">
        <v>15</v>
      </c>
      <c r="O246" s="43">
        <v>1146</v>
      </c>
      <c r="P246" s="43">
        <v>1161</v>
      </c>
      <c r="Q246" s="43">
        <v>34</v>
      </c>
      <c r="R246" s="43">
        <v>14</v>
      </c>
      <c r="S246" s="43">
        <v>1148</v>
      </c>
      <c r="T246" s="43">
        <v>1162</v>
      </c>
      <c r="U246" s="43">
        <v>22</v>
      </c>
      <c r="V246" s="43">
        <v>9</v>
      </c>
      <c r="W246" s="43">
        <v>1133</v>
      </c>
      <c r="X246" s="43">
        <v>1142</v>
      </c>
      <c r="Y246" s="43">
        <v>25</v>
      </c>
      <c r="Z246" s="43">
        <v>10</v>
      </c>
      <c r="AA246" s="43">
        <v>1149</v>
      </c>
      <c r="AB246" s="43">
        <v>1159</v>
      </c>
      <c r="AC246" s="43">
        <v>0</v>
      </c>
      <c r="AD246" s="43">
        <v>0</v>
      </c>
      <c r="AE246" s="43">
        <v>0</v>
      </c>
      <c r="AF246" s="43">
        <v>5297261</v>
      </c>
      <c r="AG246" s="43">
        <v>5297261</v>
      </c>
      <c r="AH246" s="43">
        <v>0</v>
      </c>
      <c r="AI246" s="43">
        <v>0</v>
      </c>
      <c r="AJ246" s="43">
        <v>0</v>
      </c>
      <c r="AK246" s="43">
        <v>0</v>
      </c>
      <c r="AL246" s="43">
        <v>0</v>
      </c>
      <c r="AM246" s="43">
        <v>327236</v>
      </c>
      <c r="AN246" s="43">
        <v>1331900</v>
      </c>
      <c r="AO246" s="43">
        <v>678352932</v>
      </c>
      <c r="AP246" s="43">
        <v>679684832</v>
      </c>
      <c r="AQ246" s="43" t="s">
        <v>716</v>
      </c>
      <c r="AR246" s="43">
        <v>5306170</v>
      </c>
      <c r="AS246" s="43">
        <v>327236</v>
      </c>
      <c r="AT246" s="43">
        <v>1127914</v>
      </c>
      <c r="AU246" s="43">
        <v>0</v>
      </c>
      <c r="AV246" s="43">
        <v>0</v>
      </c>
      <c r="AW246" s="43">
        <v>100000</v>
      </c>
      <c r="AX246" s="43">
        <v>0</v>
      </c>
      <c r="AY246" s="43">
        <v>0</v>
      </c>
      <c r="AZ246" s="43">
        <v>9173</v>
      </c>
      <c r="BA246" s="43">
        <v>4055</v>
      </c>
      <c r="BB246" s="43">
        <v>0</v>
      </c>
      <c r="BC246" s="43">
        <v>704.52</v>
      </c>
      <c r="BD246" s="43">
        <v>0</v>
      </c>
      <c r="BE246" s="43">
        <v>0</v>
      </c>
      <c r="BF246" s="43">
        <v>9172</v>
      </c>
      <c r="BG246" s="43">
        <v>0</v>
      </c>
      <c r="BH246" s="43">
        <v>0</v>
      </c>
      <c r="BI246" s="43">
        <v>0</v>
      </c>
      <c r="BJ246" s="43">
        <v>0</v>
      </c>
      <c r="BK246" s="43">
        <v>0</v>
      </c>
      <c r="BL246" s="43">
        <v>0</v>
      </c>
      <c r="BM246" s="43">
        <v>0</v>
      </c>
      <c r="BN246" s="43" t="s">
        <v>711</v>
      </c>
      <c r="BO246" s="43">
        <v>1</v>
      </c>
      <c r="BP246" s="43">
        <v>377203</v>
      </c>
      <c r="BQ246" s="43">
        <v>0</v>
      </c>
      <c r="BR246" s="43">
        <v>49967</v>
      </c>
    </row>
    <row r="247" spans="1:70" s="50" customFormat="1" x14ac:dyDescent="0.15">
      <c r="A247" s="43">
        <v>3948</v>
      </c>
      <c r="B247" s="43" t="s">
        <v>327</v>
      </c>
      <c r="C247" s="43">
        <v>5862523</v>
      </c>
      <c r="D247" s="43">
        <v>3158621</v>
      </c>
      <c r="E247" s="43">
        <v>2764</v>
      </c>
      <c r="F247" s="43">
        <v>36075</v>
      </c>
      <c r="G247" s="43">
        <v>2631529</v>
      </c>
      <c r="H247" s="43">
        <v>78719</v>
      </c>
      <c r="I247" s="43">
        <v>0</v>
      </c>
      <c r="J247" s="43">
        <v>0</v>
      </c>
      <c r="K247" s="43">
        <v>0</v>
      </c>
      <c r="L247" s="43">
        <v>45185</v>
      </c>
      <c r="M247" s="43">
        <v>12</v>
      </c>
      <c r="N247" s="43">
        <v>5</v>
      </c>
      <c r="O247" s="43">
        <v>612</v>
      </c>
      <c r="P247" s="43">
        <v>617</v>
      </c>
      <c r="Q247" s="43">
        <v>11</v>
      </c>
      <c r="R247" s="43">
        <v>4</v>
      </c>
      <c r="S247" s="43">
        <v>630</v>
      </c>
      <c r="T247" s="43">
        <v>634</v>
      </c>
      <c r="U247" s="43">
        <v>14</v>
      </c>
      <c r="V247" s="43">
        <v>6</v>
      </c>
      <c r="W247" s="43">
        <v>601</v>
      </c>
      <c r="X247" s="43">
        <v>607</v>
      </c>
      <c r="Y247" s="43">
        <v>14</v>
      </c>
      <c r="Z247" s="43">
        <v>6</v>
      </c>
      <c r="AA247" s="43">
        <v>593</v>
      </c>
      <c r="AB247" s="43">
        <v>599</v>
      </c>
      <c r="AC247" s="43">
        <v>0</v>
      </c>
      <c r="AD247" s="43">
        <v>0</v>
      </c>
      <c r="AE247" s="43">
        <v>0</v>
      </c>
      <c r="AF247" s="43">
        <v>3075157</v>
      </c>
      <c r="AG247" s="43">
        <v>3034266</v>
      </c>
      <c r="AH247" s="43">
        <v>40891</v>
      </c>
      <c r="AI247" s="43">
        <v>0</v>
      </c>
      <c r="AJ247" s="43">
        <v>24559</v>
      </c>
      <c r="AK247" s="43">
        <v>0</v>
      </c>
      <c r="AL247" s="43">
        <v>0</v>
      </c>
      <c r="AM247" s="43">
        <v>0</v>
      </c>
      <c r="AN247" s="43">
        <v>189000</v>
      </c>
      <c r="AO247" s="43">
        <v>342575274</v>
      </c>
      <c r="AP247" s="43">
        <v>342764274</v>
      </c>
      <c r="AQ247" s="43" t="s">
        <v>716</v>
      </c>
      <c r="AR247" s="43">
        <v>2788344</v>
      </c>
      <c r="AS247" s="43">
        <v>78719</v>
      </c>
      <c r="AT247" s="43">
        <v>651800</v>
      </c>
      <c r="AU247" s="43">
        <v>0</v>
      </c>
      <c r="AV247" s="43">
        <v>0</v>
      </c>
      <c r="AW247" s="43">
        <v>10000</v>
      </c>
      <c r="AX247" s="43">
        <v>0</v>
      </c>
      <c r="AY247" s="43">
        <v>0</v>
      </c>
      <c r="AZ247" s="43">
        <v>56825</v>
      </c>
      <c r="BA247" s="43">
        <v>0</v>
      </c>
      <c r="BB247" s="43">
        <v>0</v>
      </c>
      <c r="BC247" s="43">
        <v>258.81</v>
      </c>
      <c r="BD247" s="43">
        <v>0</v>
      </c>
      <c r="BE247" s="43">
        <v>0</v>
      </c>
      <c r="BF247" s="43">
        <v>0</v>
      </c>
      <c r="BG247" s="43">
        <v>0</v>
      </c>
      <c r="BH247" s="43">
        <v>0</v>
      </c>
      <c r="BI247" s="43">
        <v>0</v>
      </c>
      <c r="BJ247" s="43">
        <v>0</v>
      </c>
      <c r="BK247" s="43">
        <v>0</v>
      </c>
      <c r="BL247" s="43">
        <v>0</v>
      </c>
      <c r="BM247" s="43">
        <v>0</v>
      </c>
      <c r="BN247" s="43" t="s">
        <v>711</v>
      </c>
      <c r="BO247" s="43">
        <v>1</v>
      </c>
      <c r="BP247" s="43">
        <v>0</v>
      </c>
      <c r="BQ247" s="43">
        <v>0</v>
      </c>
      <c r="BR247" s="43">
        <v>0</v>
      </c>
    </row>
    <row r="248" spans="1:70" s="50" customFormat="1" x14ac:dyDescent="0.15">
      <c r="A248" s="43">
        <v>3955</v>
      </c>
      <c r="B248" s="43" t="s">
        <v>328</v>
      </c>
      <c r="C248" s="43">
        <v>22702498</v>
      </c>
      <c r="D248" s="43">
        <v>15151464</v>
      </c>
      <c r="E248" s="43">
        <v>26616</v>
      </c>
      <c r="F248" s="43">
        <v>0</v>
      </c>
      <c r="G248" s="43">
        <v>7576052</v>
      </c>
      <c r="H248" s="43">
        <v>501815</v>
      </c>
      <c r="I248" s="43">
        <v>0</v>
      </c>
      <c r="J248" s="43">
        <v>0</v>
      </c>
      <c r="K248" s="43">
        <v>0</v>
      </c>
      <c r="L248" s="43">
        <v>553449</v>
      </c>
      <c r="M248" s="43">
        <v>27</v>
      </c>
      <c r="N248" s="43">
        <v>11</v>
      </c>
      <c r="O248" s="43">
        <v>2423</v>
      </c>
      <c r="P248" s="43">
        <v>2434</v>
      </c>
      <c r="Q248" s="43">
        <v>32</v>
      </c>
      <c r="R248" s="43">
        <v>13</v>
      </c>
      <c r="S248" s="43">
        <v>2451</v>
      </c>
      <c r="T248" s="43">
        <v>2464</v>
      </c>
      <c r="U248" s="43">
        <v>30</v>
      </c>
      <c r="V248" s="43">
        <v>12</v>
      </c>
      <c r="W248" s="43">
        <v>2442</v>
      </c>
      <c r="X248" s="43">
        <v>2454</v>
      </c>
      <c r="Y248" s="43">
        <v>31</v>
      </c>
      <c r="Z248" s="43">
        <v>12</v>
      </c>
      <c r="AA248" s="43">
        <v>2391</v>
      </c>
      <c r="AB248" s="43">
        <v>2403</v>
      </c>
      <c r="AC248" s="43">
        <v>0</v>
      </c>
      <c r="AD248" s="43">
        <v>0</v>
      </c>
      <c r="AE248" s="43">
        <v>500000</v>
      </c>
      <c r="AF248" s="43">
        <v>15258932</v>
      </c>
      <c r="AG248" s="43">
        <v>15258932</v>
      </c>
      <c r="AH248" s="43">
        <v>0</v>
      </c>
      <c r="AI248" s="43">
        <v>0</v>
      </c>
      <c r="AJ248" s="43">
        <v>362</v>
      </c>
      <c r="AK248" s="43">
        <v>0</v>
      </c>
      <c r="AL248" s="43">
        <v>0</v>
      </c>
      <c r="AM248" s="43">
        <v>0</v>
      </c>
      <c r="AN248" s="43">
        <v>2704000</v>
      </c>
      <c r="AO248" s="43">
        <v>1004590569</v>
      </c>
      <c r="AP248" s="43">
        <v>1007294569</v>
      </c>
      <c r="AQ248" s="43" t="s">
        <v>716</v>
      </c>
      <c r="AR248" s="43">
        <v>7661610</v>
      </c>
      <c r="AS248" s="43">
        <v>431428</v>
      </c>
      <c r="AT248" s="43">
        <v>2143800</v>
      </c>
      <c r="AU248" s="43">
        <v>0</v>
      </c>
      <c r="AV248" s="43">
        <v>0</v>
      </c>
      <c r="AW248" s="43">
        <v>124000</v>
      </c>
      <c r="AX248" s="43">
        <v>341</v>
      </c>
      <c r="AY248" s="43">
        <v>0</v>
      </c>
      <c r="AZ248" s="43">
        <v>101876</v>
      </c>
      <c r="BA248" s="43">
        <v>19536</v>
      </c>
      <c r="BB248" s="43">
        <v>0</v>
      </c>
      <c r="BC248" s="43">
        <v>0</v>
      </c>
      <c r="BD248" s="43">
        <v>0</v>
      </c>
      <c r="BE248" s="43">
        <v>0</v>
      </c>
      <c r="BF248" s="43">
        <v>74100</v>
      </c>
      <c r="BG248" s="43">
        <v>0</v>
      </c>
      <c r="BH248" s="43">
        <v>0</v>
      </c>
      <c r="BI248" s="43">
        <v>0</v>
      </c>
      <c r="BJ248" s="43">
        <v>0</v>
      </c>
      <c r="BK248" s="43">
        <v>0</v>
      </c>
      <c r="BL248" s="43">
        <v>0</v>
      </c>
      <c r="BM248" s="43">
        <v>0</v>
      </c>
      <c r="BN248" s="43" t="s">
        <v>711</v>
      </c>
      <c r="BO248" s="43">
        <v>1</v>
      </c>
      <c r="BP248" s="43">
        <v>0</v>
      </c>
      <c r="BQ248" s="43">
        <v>0</v>
      </c>
      <c r="BR248" s="43">
        <v>0</v>
      </c>
    </row>
    <row r="249" spans="1:70" s="50" customFormat="1" x14ac:dyDescent="0.15">
      <c r="A249" s="43">
        <v>3962</v>
      </c>
      <c r="B249" s="43" t="s">
        <v>329</v>
      </c>
      <c r="C249" s="43">
        <v>29351954</v>
      </c>
      <c r="D249" s="43">
        <v>21958551</v>
      </c>
      <c r="E249" s="43">
        <v>13327</v>
      </c>
      <c r="F249" s="43">
        <v>0</v>
      </c>
      <c r="G249" s="43">
        <v>7206790</v>
      </c>
      <c r="H249" s="43">
        <v>173286</v>
      </c>
      <c r="I249" s="43">
        <v>0</v>
      </c>
      <c r="J249" s="43">
        <v>0</v>
      </c>
      <c r="K249" s="43">
        <v>0</v>
      </c>
      <c r="L249" s="43">
        <v>0</v>
      </c>
      <c r="M249" s="43">
        <v>82</v>
      </c>
      <c r="N249" s="43">
        <v>33</v>
      </c>
      <c r="O249" s="43">
        <v>3130</v>
      </c>
      <c r="P249" s="43">
        <v>3163</v>
      </c>
      <c r="Q249" s="43">
        <v>72</v>
      </c>
      <c r="R249" s="43">
        <v>29</v>
      </c>
      <c r="S249" s="43">
        <v>3130</v>
      </c>
      <c r="T249" s="43">
        <v>3159</v>
      </c>
      <c r="U249" s="43">
        <v>97</v>
      </c>
      <c r="V249" s="43">
        <v>39</v>
      </c>
      <c r="W249" s="43">
        <v>3167</v>
      </c>
      <c r="X249" s="43">
        <v>3206</v>
      </c>
      <c r="Y249" s="43">
        <v>98</v>
      </c>
      <c r="Z249" s="43">
        <v>39</v>
      </c>
      <c r="AA249" s="43">
        <v>3254</v>
      </c>
      <c r="AB249" s="43">
        <v>3293</v>
      </c>
      <c r="AC249" s="43">
        <v>591705</v>
      </c>
      <c r="AD249" s="43">
        <v>0</v>
      </c>
      <c r="AE249" s="43">
        <v>0</v>
      </c>
      <c r="AF249" s="43">
        <v>22261617</v>
      </c>
      <c r="AG249" s="43">
        <v>22261617</v>
      </c>
      <c r="AH249" s="43">
        <v>0</v>
      </c>
      <c r="AI249" s="43">
        <v>0</v>
      </c>
      <c r="AJ249" s="43">
        <v>92181</v>
      </c>
      <c r="AK249" s="43">
        <v>0</v>
      </c>
      <c r="AL249" s="43">
        <v>0</v>
      </c>
      <c r="AM249" s="43">
        <v>0</v>
      </c>
      <c r="AN249" s="43">
        <v>1051200</v>
      </c>
      <c r="AO249" s="43">
        <v>1249288114</v>
      </c>
      <c r="AP249" s="43">
        <v>1250339314</v>
      </c>
      <c r="AQ249" s="43" t="s">
        <v>716</v>
      </c>
      <c r="AR249" s="43">
        <v>7674480</v>
      </c>
      <c r="AS249" s="43">
        <v>179559</v>
      </c>
      <c r="AT249" s="43">
        <v>6856226</v>
      </c>
      <c r="AU249" s="43">
        <v>0</v>
      </c>
      <c r="AV249" s="43">
        <v>0</v>
      </c>
      <c r="AW249" s="43">
        <v>200680</v>
      </c>
      <c r="AX249" s="43">
        <v>0</v>
      </c>
      <c r="AY249" s="43">
        <v>0</v>
      </c>
      <c r="AZ249" s="43">
        <v>0</v>
      </c>
      <c r="BA249" s="43">
        <v>44050</v>
      </c>
      <c r="BB249" s="43">
        <v>0</v>
      </c>
      <c r="BC249" s="43">
        <v>0</v>
      </c>
      <c r="BD249" s="43">
        <v>0</v>
      </c>
      <c r="BE249" s="43">
        <v>0</v>
      </c>
      <c r="BF249" s="43">
        <v>0</v>
      </c>
      <c r="BG249" s="43">
        <v>0</v>
      </c>
      <c r="BH249" s="43">
        <v>0</v>
      </c>
      <c r="BI249" s="43">
        <v>0</v>
      </c>
      <c r="BJ249" s="43">
        <v>0</v>
      </c>
      <c r="BK249" s="43">
        <v>0</v>
      </c>
      <c r="BL249" s="43">
        <v>0</v>
      </c>
      <c r="BM249" s="43">
        <v>0</v>
      </c>
      <c r="BN249" s="43" t="s">
        <v>711</v>
      </c>
      <c r="BO249" s="43">
        <v>1</v>
      </c>
      <c r="BP249" s="43">
        <v>0</v>
      </c>
      <c r="BQ249" s="43">
        <v>0</v>
      </c>
      <c r="BR249" s="43">
        <v>0</v>
      </c>
    </row>
    <row r="250" spans="1:70" s="50" customFormat="1" x14ac:dyDescent="0.15">
      <c r="A250" s="43">
        <v>3969</v>
      </c>
      <c r="B250" s="43" t="s">
        <v>330</v>
      </c>
      <c r="C250" s="43">
        <v>3756382</v>
      </c>
      <c r="D250" s="43">
        <v>2556172</v>
      </c>
      <c r="E250" s="43">
        <v>3124</v>
      </c>
      <c r="F250" s="43">
        <v>24225</v>
      </c>
      <c r="G250" s="43">
        <v>1395956</v>
      </c>
      <c r="H250" s="43">
        <v>0</v>
      </c>
      <c r="I250" s="43">
        <v>0</v>
      </c>
      <c r="J250" s="43">
        <v>0</v>
      </c>
      <c r="K250" s="43">
        <v>0</v>
      </c>
      <c r="L250" s="43">
        <v>223095</v>
      </c>
      <c r="M250" s="43">
        <v>5</v>
      </c>
      <c r="N250" s="43">
        <v>2</v>
      </c>
      <c r="O250" s="43">
        <v>408</v>
      </c>
      <c r="P250" s="43">
        <v>410</v>
      </c>
      <c r="Q250" s="43">
        <v>4</v>
      </c>
      <c r="R250" s="43">
        <v>2</v>
      </c>
      <c r="S250" s="43">
        <v>388</v>
      </c>
      <c r="T250" s="43">
        <v>390</v>
      </c>
      <c r="U250" s="43">
        <v>8</v>
      </c>
      <c r="V250" s="43">
        <v>3</v>
      </c>
      <c r="W250" s="43">
        <v>356</v>
      </c>
      <c r="X250" s="43">
        <v>359</v>
      </c>
      <c r="Y250" s="43">
        <v>6</v>
      </c>
      <c r="Z250" s="43">
        <v>2</v>
      </c>
      <c r="AA250" s="43">
        <v>371</v>
      </c>
      <c r="AB250" s="43">
        <v>373</v>
      </c>
      <c r="AC250" s="43">
        <v>0</v>
      </c>
      <c r="AD250" s="43">
        <v>0</v>
      </c>
      <c r="AE250" s="43">
        <v>0</v>
      </c>
      <c r="AF250" s="43">
        <v>2353514</v>
      </c>
      <c r="AG250" s="43">
        <v>2353514</v>
      </c>
      <c r="AH250" s="43">
        <v>0</v>
      </c>
      <c r="AI250" s="43">
        <v>0</v>
      </c>
      <c r="AJ250" s="43">
        <v>14407</v>
      </c>
      <c r="AK250" s="43">
        <v>0</v>
      </c>
      <c r="AL250" s="43">
        <v>0</v>
      </c>
      <c r="AM250" s="43">
        <v>62603</v>
      </c>
      <c r="AN250" s="43">
        <v>259600</v>
      </c>
      <c r="AO250" s="43">
        <v>137089600</v>
      </c>
      <c r="AP250" s="43">
        <v>137349200</v>
      </c>
      <c r="AQ250" s="43" t="s">
        <v>716</v>
      </c>
      <c r="AR250" s="43">
        <v>1657090</v>
      </c>
      <c r="AS250" s="43">
        <v>62603</v>
      </c>
      <c r="AT250" s="43">
        <v>0</v>
      </c>
      <c r="AU250" s="43">
        <v>0</v>
      </c>
      <c r="AV250" s="43">
        <v>0</v>
      </c>
      <c r="AW250" s="43">
        <v>37397</v>
      </c>
      <c r="AX250" s="43">
        <v>0</v>
      </c>
      <c r="AY250" s="43">
        <v>0</v>
      </c>
      <c r="AZ250" s="43">
        <v>116779</v>
      </c>
      <c r="BA250" s="43">
        <v>0</v>
      </c>
      <c r="BB250" s="43">
        <v>0</v>
      </c>
      <c r="BC250" s="43">
        <v>126291.7</v>
      </c>
      <c r="BD250" s="43">
        <v>0</v>
      </c>
      <c r="BE250" s="43">
        <v>0</v>
      </c>
      <c r="BF250" s="43">
        <v>0</v>
      </c>
      <c r="BG250" s="43">
        <v>0</v>
      </c>
      <c r="BH250" s="43">
        <v>0</v>
      </c>
      <c r="BI250" s="43">
        <v>0</v>
      </c>
      <c r="BJ250" s="43">
        <v>0</v>
      </c>
      <c r="BK250" s="43">
        <v>0</v>
      </c>
      <c r="BL250" s="43">
        <v>0</v>
      </c>
      <c r="BM250" s="43">
        <v>0</v>
      </c>
      <c r="BN250" s="43" t="s">
        <v>711</v>
      </c>
      <c r="BO250" s="43">
        <v>1</v>
      </c>
      <c r="BP250" s="43">
        <v>62603</v>
      </c>
      <c r="BQ250" s="43">
        <v>0</v>
      </c>
      <c r="BR250" s="43">
        <v>0</v>
      </c>
    </row>
    <row r="251" spans="1:70" s="50" customFormat="1" x14ac:dyDescent="0.15">
      <c r="A251" s="43">
        <v>2177</v>
      </c>
      <c r="B251" s="43" t="s">
        <v>331</v>
      </c>
      <c r="C251" s="43">
        <v>16433649</v>
      </c>
      <c r="D251" s="43">
        <v>1058658</v>
      </c>
      <c r="E251" s="43">
        <v>245639</v>
      </c>
      <c r="F251" s="43">
        <v>0</v>
      </c>
      <c r="G251" s="43">
        <v>16798990</v>
      </c>
      <c r="H251" s="43">
        <v>1121510</v>
      </c>
      <c r="I251" s="43">
        <v>0</v>
      </c>
      <c r="J251" s="43">
        <v>0</v>
      </c>
      <c r="K251" s="43">
        <v>0</v>
      </c>
      <c r="L251" s="43">
        <v>2791147.65</v>
      </c>
      <c r="M251" s="43">
        <v>8</v>
      </c>
      <c r="N251" s="43">
        <v>3</v>
      </c>
      <c r="O251" s="43">
        <v>1055</v>
      </c>
      <c r="P251" s="43">
        <v>1058</v>
      </c>
      <c r="Q251" s="43">
        <v>9</v>
      </c>
      <c r="R251" s="43">
        <v>4</v>
      </c>
      <c r="S251" s="43">
        <v>1060</v>
      </c>
      <c r="T251" s="43">
        <v>1064</v>
      </c>
      <c r="U251" s="43">
        <v>10</v>
      </c>
      <c r="V251" s="43">
        <v>4</v>
      </c>
      <c r="W251" s="43">
        <v>1087</v>
      </c>
      <c r="X251" s="43">
        <v>1091</v>
      </c>
      <c r="Y251" s="43">
        <v>10</v>
      </c>
      <c r="Z251" s="43">
        <v>4</v>
      </c>
      <c r="AA251" s="43">
        <v>1090</v>
      </c>
      <c r="AB251" s="43">
        <v>1094</v>
      </c>
      <c r="AC251" s="43">
        <v>0</v>
      </c>
      <c r="AD251" s="43">
        <v>0</v>
      </c>
      <c r="AE251" s="43">
        <v>2150000</v>
      </c>
      <c r="AF251" s="43">
        <v>1024239</v>
      </c>
      <c r="AG251" s="43">
        <v>1024239</v>
      </c>
      <c r="AH251" s="43">
        <v>0</v>
      </c>
      <c r="AI251" s="43">
        <v>0</v>
      </c>
      <c r="AJ251" s="43">
        <v>0</v>
      </c>
      <c r="AK251" s="43">
        <v>0</v>
      </c>
      <c r="AL251" s="43">
        <v>0</v>
      </c>
      <c r="AM251" s="43">
        <v>842169</v>
      </c>
      <c r="AN251" s="43">
        <v>35728800</v>
      </c>
      <c r="AO251" s="43">
        <v>3842885900</v>
      </c>
      <c r="AP251" s="43">
        <v>3878614700</v>
      </c>
      <c r="AQ251" s="43" t="s">
        <v>716</v>
      </c>
      <c r="AR251" s="43">
        <v>17088272</v>
      </c>
      <c r="AS251" s="43">
        <v>1356788</v>
      </c>
      <c r="AT251" s="43">
        <v>0</v>
      </c>
      <c r="AU251" s="43">
        <v>0</v>
      </c>
      <c r="AV251" s="43">
        <v>0</v>
      </c>
      <c r="AW251" s="43">
        <v>305455</v>
      </c>
      <c r="AX251" s="43">
        <v>4901</v>
      </c>
      <c r="AY251" s="43">
        <v>0</v>
      </c>
      <c r="AZ251" s="43">
        <v>0</v>
      </c>
      <c r="BA251" s="43">
        <v>14117</v>
      </c>
      <c r="BB251" s="43">
        <v>0</v>
      </c>
      <c r="BC251" s="43">
        <v>4265.2700000000004</v>
      </c>
      <c r="BD251" s="43">
        <v>0</v>
      </c>
      <c r="BE251" s="43">
        <v>0</v>
      </c>
      <c r="BF251" s="43">
        <v>15344</v>
      </c>
      <c r="BG251" s="43">
        <v>335000</v>
      </c>
      <c r="BH251" s="43">
        <v>0</v>
      </c>
      <c r="BI251" s="43">
        <v>337401</v>
      </c>
      <c r="BJ251" s="43">
        <v>0</v>
      </c>
      <c r="BK251" s="43">
        <v>0</v>
      </c>
      <c r="BL251" s="43">
        <v>651268</v>
      </c>
      <c r="BM251" s="43">
        <v>0</v>
      </c>
      <c r="BN251" s="43" t="s">
        <v>702</v>
      </c>
      <c r="BO251" s="43">
        <v>2</v>
      </c>
      <c r="BP251" s="43">
        <v>856792</v>
      </c>
      <c r="BQ251" s="43">
        <v>0</v>
      </c>
      <c r="BR251" s="43">
        <v>14623</v>
      </c>
    </row>
    <row r="252" spans="1:70" s="50" customFormat="1" x14ac:dyDescent="0.15">
      <c r="A252" s="43">
        <v>3976</v>
      </c>
      <c r="B252" s="43" t="s">
        <v>332</v>
      </c>
      <c r="C252" s="43">
        <v>500429</v>
      </c>
      <c r="D252" s="43">
        <v>495429</v>
      </c>
      <c r="E252" s="43">
        <v>0</v>
      </c>
      <c r="F252" s="43">
        <v>0</v>
      </c>
      <c r="G252" s="43">
        <v>5000</v>
      </c>
      <c r="H252" s="43">
        <v>0</v>
      </c>
      <c r="I252" s="43">
        <v>0</v>
      </c>
      <c r="J252" s="43">
        <v>0</v>
      </c>
      <c r="K252" s="43">
        <v>0</v>
      </c>
      <c r="L252" s="43">
        <v>0</v>
      </c>
      <c r="M252" s="43">
        <v>5</v>
      </c>
      <c r="N252" s="43">
        <v>2</v>
      </c>
      <c r="O252" s="43">
        <v>47</v>
      </c>
      <c r="P252" s="43">
        <v>49</v>
      </c>
      <c r="Q252" s="43">
        <v>5</v>
      </c>
      <c r="R252" s="43">
        <v>2</v>
      </c>
      <c r="S252" s="43">
        <v>44</v>
      </c>
      <c r="T252" s="43">
        <v>46</v>
      </c>
      <c r="U252" s="43">
        <v>6</v>
      </c>
      <c r="V252" s="43">
        <v>2</v>
      </c>
      <c r="W252" s="43">
        <v>55</v>
      </c>
      <c r="X252" s="43">
        <v>57</v>
      </c>
      <c r="Y252" s="43">
        <v>4</v>
      </c>
      <c r="Z252" s="43">
        <v>2</v>
      </c>
      <c r="AA252" s="43">
        <v>33</v>
      </c>
      <c r="AB252" s="43">
        <v>35</v>
      </c>
      <c r="AC252" s="43">
        <v>2247332</v>
      </c>
      <c r="AD252" s="43">
        <v>0</v>
      </c>
      <c r="AE252" s="43">
        <v>0</v>
      </c>
      <c r="AF252" s="43">
        <v>368160</v>
      </c>
      <c r="AG252" s="43">
        <v>364190</v>
      </c>
      <c r="AH252" s="43">
        <v>3970</v>
      </c>
      <c r="AI252" s="43">
        <v>0</v>
      </c>
      <c r="AJ252" s="43">
        <v>0</v>
      </c>
      <c r="AK252" s="43">
        <v>0</v>
      </c>
      <c r="AL252" s="43">
        <v>0</v>
      </c>
      <c r="AM252" s="43">
        <v>0</v>
      </c>
      <c r="AN252" s="43">
        <v>0</v>
      </c>
      <c r="AO252" s="43">
        <v>78009</v>
      </c>
      <c r="AP252" s="43">
        <v>78009</v>
      </c>
      <c r="AQ252" s="43" t="s">
        <v>716</v>
      </c>
      <c r="AR252" s="43">
        <v>5000</v>
      </c>
      <c r="AS252" s="43">
        <v>0</v>
      </c>
      <c r="AT252" s="43">
        <v>0</v>
      </c>
      <c r="AU252" s="43">
        <v>0</v>
      </c>
      <c r="AV252" s="43">
        <v>0</v>
      </c>
      <c r="AW252" s="43">
        <v>0</v>
      </c>
      <c r="AX252" s="43">
        <v>0</v>
      </c>
      <c r="AY252" s="43">
        <v>0</v>
      </c>
      <c r="AZ252" s="43">
        <v>49062</v>
      </c>
      <c r="BA252" s="43">
        <v>0</v>
      </c>
      <c r="BB252" s="43">
        <v>0</v>
      </c>
      <c r="BC252" s="43">
        <v>0</v>
      </c>
      <c r="BD252" s="43">
        <v>0</v>
      </c>
      <c r="BE252" s="43">
        <v>0</v>
      </c>
      <c r="BF252" s="43">
        <v>0</v>
      </c>
      <c r="BG252" s="43">
        <v>0</v>
      </c>
      <c r="BH252" s="43">
        <v>0</v>
      </c>
      <c r="BI252" s="43">
        <v>0</v>
      </c>
      <c r="BJ252" s="43">
        <v>0</v>
      </c>
      <c r="BK252" s="43">
        <v>0</v>
      </c>
      <c r="BL252" s="43">
        <v>0</v>
      </c>
      <c r="BM252" s="43">
        <v>0</v>
      </c>
      <c r="BN252" s="43" t="s">
        <v>711</v>
      </c>
      <c r="BO252" s="43">
        <v>1</v>
      </c>
      <c r="BP252" s="43">
        <v>0</v>
      </c>
      <c r="BQ252" s="43">
        <v>0</v>
      </c>
      <c r="BR252" s="43">
        <v>0</v>
      </c>
    </row>
    <row r="253" spans="1:70" s="50" customFormat="1" x14ac:dyDescent="0.15">
      <c r="A253" s="43">
        <v>4690</v>
      </c>
      <c r="B253" s="43" t="s">
        <v>333</v>
      </c>
      <c r="C253" s="43">
        <v>2163761</v>
      </c>
      <c r="D253" s="43">
        <v>844093</v>
      </c>
      <c r="E253" s="43">
        <v>272</v>
      </c>
      <c r="F253" s="43">
        <v>0</v>
      </c>
      <c r="G253" s="43">
        <v>1451265</v>
      </c>
      <c r="H253" s="43">
        <v>0</v>
      </c>
      <c r="I253" s="43">
        <v>0</v>
      </c>
      <c r="J253" s="43">
        <v>0</v>
      </c>
      <c r="K253" s="43">
        <v>0</v>
      </c>
      <c r="L253" s="43">
        <v>131869</v>
      </c>
      <c r="M253" s="43">
        <v>0</v>
      </c>
      <c r="N253" s="43">
        <v>0</v>
      </c>
      <c r="O253" s="43">
        <v>210</v>
      </c>
      <c r="P253" s="43">
        <v>210</v>
      </c>
      <c r="Q253" s="43">
        <v>0</v>
      </c>
      <c r="R253" s="43">
        <v>0</v>
      </c>
      <c r="S253" s="43">
        <v>209</v>
      </c>
      <c r="T253" s="43">
        <v>209</v>
      </c>
      <c r="U253" s="43">
        <v>0</v>
      </c>
      <c r="V253" s="43">
        <v>0</v>
      </c>
      <c r="W253" s="43">
        <v>196</v>
      </c>
      <c r="X253" s="43">
        <v>196</v>
      </c>
      <c r="Y253" s="43">
        <v>0</v>
      </c>
      <c r="Z253" s="43">
        <v>0</v>
      </c>
      <c r="AA253" s="43">
        <v>187</v>
      </c>
      <c r="AB253" s="43">
        <v>187</v>
      </c>
      <c r="AC253" s="43">
        <v>0</v>
      </c>
      <c r="AD253" s="43">
        <v>0</v>
      </c>
      <c r="AE253" s="43">
        <v>0</v>
      </c>
      <c r="AF253" s="43">
        <v>717504</v>
      </c>
      <c r="AG253" s="43">
        <v>717504</v>
      </c>
      <c r="AH253" s="43">
        <v>0</v>
      </c>
      <c r="AI253" s="43">
        <v>0</v>
      </c>
      <c r="AJ253" s="43">
        <v>0</v>
      </c>
      <c r="AK253" s="43">
        <v>0</v>
      </c>
      <c r="AL253" s="43">
        <v>0</v>
      </c>
      <c r="AM253" s="43">
        <v>0</v>
      </c>
      <c r="AN253" s="43">
        <v>22300</v>
      </c>
      <c r="AO253" s="43">
        <v>206320128</v>
      </c>
      <c r="AP253" s="43">
        <v>206342428</v>
      </c>
      <c r="AQ253" s="43" t="s">
        <v>716</v>
      </c>
      <c r="AR253" s="43">
        <v>1530531</v>
      </c>
      <c r="AS253" s="43">
        <v>0</v>
      </c>
      <c r="AT253" s="43">
        <v>0</v>
      </c>
      <c r="AU253" s="43">
        <v>0</v>
      </c>
      <c r="AV253" s="43">
        <v>0</v>
      </c>
      <c r="AW253" s="43">
        <v>0</v>
      </c>
      <c r="AX253" s="43">
        <v>0</v>
      </c>
      <c r="AY253" s="43">
        <v>0</v>
      </c>
      <c r="AZ253" s="43">
        <v>84440</v>
      </c>
      <c r="BA253" s="43">
        <v>0</v>
      </c>
      <c r="BB253" s="43">
        <v>0</v>
      </c>
      <c r="BC253" s="43">
        <v>0</v>
      </c>
      <c r="BD253" s="43">
        <v>0</v>
      </c>
      <c r="BE253" s="43">
        <v>0</v>
      </c>
      <c r="BF253" s="43">
        <v>0</v>
      </c>
      <c r="BG253" s="43">
        <v>0</v>
      </c>
      <c r="BH253" s="43">
        <v>0</v>
      </c>
      <c r="BI253" s="43">
        <v>0</v>
      </c>
      <c r="BJ253" s="43">
        <v>0</v>
      </c>
      <c r="BK253" s="43">
        <v>0</v>
      </c>
      <c r="BL253" s="43">
        <v>0</v>
      </c>
      <c r="BM253" s="43">
        <v>0</v>
      </c>
      <c r="BN253" s="43" t="s">
        <v>711</v>
      </c>
      <c r="BO253" s="43">
        <v>1</v>
      </c>
      <c r="BP253" s="43">
        <v>0</v>
      </c>
      <c r="BQ253" s="43">
        <v>0</v>
      </c>
      <c r="BR253" s="43">
        <v>0</v>
      </c>
    </row>
    <row r="254" spans="1:70" s="50" customFormat="1" x14ac:dyDescent="0.15">
      <c r="A254" s="43">
        <v>2016</v>
      </c>
      <c r="B254" s="43" t="s">
        <v>334</v>
      </c>
      <c r="C254" s="43">
        <v>4567970</v>
      </c>
      <c r="D254" s="43">
        <v>2885328</v>
      </c>
      <c r="E254" s="43">
        <v>382</v>
      </c>
      <c r="F254" s="43">
        <v>27027</v>
      </c>
      <c r="G254" s="43">
        <v>1767221</v>
      </c>
      <c r="H254" s="43">
        <v>0</v>
      </c>
      <c r="I254" s="43">
        <v>0</v>
      </c>
      <c r="J254" s="43">
        <v>0</v>
      </c>
      <c r="K254" s="43">
        <v>0</v>
      </c>
      <c r="L254" s="43">
        <v>111988</v>
      </c>
      <c r="M254" s="43">
        <v>7</v>
      </c>
      <c r="N254" s="43">
        <v>3</v>
      </c>
      <c r="O254" s="43">
        <v>451</v>
      </c>
      <c r="P254" s="43">
        <v>454</v>
      </c>
      <c r="Q254" s="43">
        <v>5</v>
      </c>
      <c r="R254" s="43">
        <v>2</v>
      </c>
      <c r="S254" s="43">
        <v>456</v>
      </c>
      <c r="T254" s="43">
        <v>458</v>
      </c>
      <c r="U254" s="43">
        <v>5</v>
      </c>
      <c r="V254" s="43">
        <v>2</v>
      </c>
      <c r="W254" s="43">
        <v>445</v>
      </c>
      <c r="X254" s="43">
        <v>447</v>
      </c>
      <c r="Y254" s="43">
        <v>7</v>
      </c>
      <c r="Z254" s="43">
        <v>3</v>
      </c>
      <c r="AA254" s="43">
        <v>452</v>
      </c>
      <c r="AB254" s="43">
        <v>455</v>
      </c>
      <c r="AC254" s="43">
        <v>0</v>
      </c>
      <c r="AD254" s="43">
        <v>0</v>
      </c>
      <c r="AE254" s="43">
        <v>0</v>
      </c>
      <c r="AF254" s="43">
        <v>2865952</v>
      </c>
      <c r="AG254" s="43">
        <v>2836111</v>
      </c>
      <c r="AH254" s="43">
        <v>29841</v>
      </c>
      <c r="AI254" s="43">
        <v>0</v>
      </c>
      <c r="AJ254" s="43">
        <v>0</v>
      </c>
      <c r="AK254" s="43">
        <v>0</v>
      </c>
      <c r="AL254" s="43">
        <v>0</v>
      </c>
      <c r="AM254" s="43">
        <v>0</v>
      </c>
      <c r="AN254" s="43">
        <v>19200</v>
      </c>
      <c r="AO254" s="43">
        <v>187438975</v>
      </c>
      <c r="AP254" s="43">
        <v>187458175</v>
      </c>
      <c r="AQ254" s="43" t="s">
        <v>716</v>
      </c>
      <c r="AR254" s="43">
        <v>1711922</v>
      </c>
      <c r="AS254" s="43">
        <v>0</v>
      </c>
      <c r="AT254" s="43">
        <v>0</v>
      </c>
      <c r="AU254" s="43">
        <v>0</v>
      </c>
      <c r="AV254" s="43">
        <v>0</v>
      </c>
      <c r="AW254" s="43">
        <v>41500</v>
      </c>
      <c r="AX254" s="43">
        <v>0</v>
      </c>
      <c r="AY254" s="43">
        <v>0</v>
      </c>
      <c r="AZ254" s="43">
        <v>0</v>
      </c>
      <c r="BA254" s="43">
        <v>0</v>
      </c>
      <c r="BB254" s="43">
        <v>0</v>
      </c>
      <c r="BC254" s="43">
        <v>0</v>
      </c>
      <c r="BD254" s="43">
        <v>0</v>
      </c>
      <c r="BE254" s="43">
        <v>0</v>
      </c>
      <c r="BF254" s="43">
        <v>0</v>
      </c>
      <c r="BG254" s="43">
        <v>0</v>
      </c>
      <c r="BH254" s="43">
        <v>0</v>
      </c>
      <c r="BI254" s="43">
        <v>0</v>
      </c>
      <c r="BJ254" s="43">
        <v>0</v>
      </c>
      <c r="BK254" s="43">
        <v>0</v>
      </c>
      <c r="BL254" s="43">
        <v>0</v>
      </c>
      <c r="BM254" s="43">
        <v>0</v>
      </c>
      <c r="BN254" s="43" t="s">
        <v>711</v>
      </c>
      <c r="BO254" s="43">
        <v>1</v>
      </c>
      <c r="BP254" s="43">
        <v>0</v>
      </c>
      <c r="BQ254" s="43">
        <v>0</v>
      </c>
      <c r="BR254" s="43">
        <v>0</v>
      </c>
    </row>
    <row r="255" spans="1:70" s="50" customFormat="1" x14ac:dyDescent="0.15">
      <c r="A255" s="43">
        <v>3983</v>
      </c>
      <c r="B255" s="43" t="s">
        <v>335</v>
      </c>
      <c r="C255" s="43">
        <v>11279700</v>
      </c>
      <c r="D255" s="43">
        <v>7766803</v>
      </c>
      <c r="E255" s="43">
        <v>11695</v>
      </c>
      <c r="F255" s="43">
        <v>0</v>
      </c>
      <c r="G255" s="43">
        <v>3414571</v>
      </c>
      <c r="H255" s="43">
        <v>105326</v>
      </c>
      <c r="I255" s="43">
        <v>0</v>
      </c>
      <c r="J255" s="43">
        <v>9245</v>
      </c>
      <c r="K255" s="43">
        <v>0</v>
      </c>
      <c r="L255" s="43">
        <v>9450</v>
      </c>
      <c r="M255" s="43">
        <v>44</v>
      </c>
      <c r="N255" s="43">
        <v>18</v>
      </c>
      <c r="O255" s="43">
        <v>1185</v>
      </c>
      <c r="P255" s="43">
        <v>1203</v>
      </c>
      <c r="Q255" s="43">
        <v>54</v>
      </c>
      <c r="R255" s="43">
        <v>22</v>
      </c>
      <c r="S255" s="43">
        <v>1201</v>
      </c>
      <c r="T255" s="43">
        <v>1223</v>
      </c>
      <c r="U255" s="43">
        <v>45</v>
      </c>
      <c r="V255" s="43">
        <v>18</v>
      </c>
      <c r="W255" s="43">
        <v>1215</v>
      </c>
      <c r="X255" s="43">
        <v>1233</v>
      </c>
      <c r="Y255" s="43">
        <v>50</v>
      </c>
      <c r="Z255" s="43">
        <v>20</v>
      </c>
      <c r="AA255" s="43">
        <v>1279</v>
      </c>
      <c r="AB255" s="43">
        <v>1299</v>
      </c>
      <c r="AC255" s="43">
        <v>0</v>
      </c>
      <c r="AD255" s="43">
        <v>0</v>
      </c>
      <c r="AE255" s="43">
        <v>0</v>
      </c>
      <c r="AF255" s="43">
        <v>8337122</v>
      </c>
      <c r="AG255" s="43">
        <v>8253222</v>
      </c>
      <c r="AH255" s="43">
        <v>83900</v>
      </c>
      <c r="AI255" s="43">
        <v>0</v>
      </c>
      <c r="AJ255" s="43">
        <v>206667</v>
      </c>
      <c r="AK255" s="43">
        <v>0</v>
      </c>
      <c r="AL255" s="43">
        <v>0</v>
      </c>
      <c r="AM255" s="43">
        <v>0</v>
      </c>
      <c r="AN255" s="43">
        <v>1290900</v>
      </c>
      <c r="AO255" s="43">
        <v>475242124</v>
      </c>
      <c r="AP255" s="43">
        <v>476533024</v>
      </c>
      <c r="AQ255" s="43" t="s">
        <v>716</v>
      </c>
      <c r="AR255" s="43">
        <v>3356411</v>
      </c>
      <c r="AS255" s="43">
        <v>103982</v>
      </c>
      <c r="AT255" s="43">
        <v>1040000</v>
      </c>
      <c r="AU255" s="43">
        <v>0</v>
      </c>
      <c r="AV255" s="43">
        <v>0</v>
      </c>
      <c r="AW255" s="43">
        <v>84844</v>
      </c>
      <c r="AX255" s="43">
        <v>0</v>
      </c>
      <c r="AY255" s="43">
        <v>0</v>
      </c>
      <c r="AZ255" s="43">
        <v>0</v>
      </c>
      <c r="BA255" s="43">
        <v>0</v>
      </c>
      <c r="BB255" s="43">
        <v>0</v>
      </c>
      <c r="BC255" s="43">
        <v>0</v>
      </c>
      <c r="BD255" s="43">
        <v>0</v>
      </c>
      <c r="BE255" s="43">
        <v>0</v>
      </c>
      <c r="BF255" s="43">
        <v>27737</v>
      </c>
      <c r="BG255" s="43">
        <v>0</v>
      </c>
      <c r="BH255" s="43">
        <v>0</v>
      </c>
      <c r="BI255" s="43">
        <v>0</v>
      </c>
      <c r="BJ255" s="43">
        <v>0</v>
      </c>
      <c r="BK255" s="43">
        <v>0</v>
      </c>
      <c r="BL255" s="43">
        <v>0</v>
      </c>
      <c r="BM255" s="43">
        <v>0</v>
      </c>
      <c r="BN255" s="43" t="s">
        <v>711</v>
      </c>
      <c r="BO255" s="43">
        <v>1</v>
      </c>
      <c r="BP255" s="43">
        <v>0</v>
      </c>
      <c r="BQ255" s="43">
        <v>0</v>
      </c>
      <c r="BR255" s="43">
        <v>0</v>
      </c>
    </row>
    <row r="256" spans="1:70" s="50" customFormat="1" x14ac:dyDescent="0.15">
      <c r="A256" s="43">
        <v>3514</v>
      </c>
      <c r="B256" s="43" t="s">
        <v>336</v>
      </c>
      <c r="C256" s="43">
        <v>3323383</v>
      </c>
      <c r="D256" s="43">
        <v>948296</v>
      </c>
      <c r="E256" s="43">
        <v>1096</v>
      </c>
      <c r="F256" s="43">
        <v>0</v>
      </c>
      <c r="G256" s="43">
        <v>2598994</v>
      </c>
      <c r="H256" s="43">
        <v>0</v>
      </c>
      <c r="I256" s="43">
        <v>0</v>
      </c>
      <c r="J256" s="43">
        <v>0</v>
      </c>
      <c r="K256" s="43">
        <v>0</v>
      </c>
      <c r="L256" s="43">
        <v>225003</v>
      </c>
      <c r="M256" s="43">
        <v>13</v>
      </c>
      <c r="N256" s="43">
        <v>5</v>
      </c>
      <c r="O256" s="43">
        <v>358</v>
      </c>
      <c r="P256" s="43">
        <v>363</v>
      </c>
      <c r="Q256" s="43">
        <v>12</v>
      </c>
      <c r="R256" s="43">
        <v>5</v>
      </c>
      <c r="S256" s="43">
        <v>342</v>
      </c>
      <c r="T256" s="43">
        <v>347</v>
      </c>
      <c r="U256" s="43">
        <v>7</v>
      </c>
      <c r="V256" s="43">
        <v>3</v>
      </c>
      <c r="W256" s="43">
        <v>313</v>
      </c>
      <c r="X256" s="43">
        <v>316</v>
      </c>
      <c r="Y256" s="43">
        <v>9</v>
      </c>
      <c r="Z256" s="43">
        <v>4</v>
      </c>
      <c r="AA256" s="43">
        <v>297</v>
      </c>
      <c r="AB256" s="43">
        <v>301</v>
      </c>
      <c r="AC256" s="43">
        <v>0</v>
      </c>
      <c r="AD256" s="43">
        <v>0</v>
      </c>
      <c r="AE256" s="43">
        <v>0</v>
      </c>
      <c r="AF256" s="43">
        <v>806538</v>
      </c>
      <c r="AG256" s="43">
        <v>806538</v>
      </c>
      <c r="AH256" s="43">
        <v>0</v>
      </c>
      <c r="AI256" s="43">
        <v>0</v>
      </c>
      <c r="AJ256" s="43">
        <v>0</v>
      </c>
      <c r="AK256" s="43">
        <v>0</v>
      </c>
      <c r="AL256" s="43">
        <v>0</v>
      </c>
      <c r="AM256" s="43">
        <v>0</v>
      </c>
      <c r="AN256" s="43">
        <v>243000</v>
      </c>
      <c r="AO256" s="43">
        <v>424697845</v>
      </c>
      <c r="AP256" s="43">
        <v>424940845</v>
      </c>
      <c r="AQ256" s="43" t="s">
        <v>716</v>
      </c>
      <c r="AR256" s="43">
        <v>2723055</v>
      </c>
      <c r="AS256" s="43">
        <v>0</v>
      </c>
      <c r="AT256" s="43">
        <v>261087</v>
      </c>
      <c r="AU256" s="43">
        <v>0</v>
      </c>
      <c r="AV256" s="43">
        <v>0</v>
      </c>
      <c r="AW256" s="43">
        <v>35000</v>
      </c>
      <c r="AX256" s="43">
        <v>0</v>
      </c>
      <c r="AY256" s="43">
        <v>0</v>
      </c>
      <c r="AZ256" s="43">
        <v>204069</v>
      </c>
      <c r="BA256" s="43">
        <v>3870</v>
      </c>
      <c r="BB256" s="43">
        <v>0</v>
      </c>
      <c r="BC256" s="43">
        <v>0</v>
      </c>
      <c r="BD256" s="43">
        <v>0</v>
      </c>
      <c r="BE256" s="43">
        <v>0</v>
      </c>
      <c r="BF256" s="43">
        <v>0</v>
      </c>
      <c r="BG256" s="43">
        <v>0</v>
      </c>
      <c r="BH256" s="43">
        <v>0</v>
      </c>
      <c r="BI256" s="43">
        <v>0</v>
      </c>
      <c r="BJ256" s="43">
        <v>0</v>
      </c>
      <c r="BK256" s="43">
        <v>0</v>
      </c>
      <c r="BL256" s="43">
        <v>0</v>
      </c>
      <c r="BM256" s="43">
        <v>0</v>
      </c>
      <c r="BN256" s="43" t="s">
        <v>711</v>
      </c>
      <c r="BO256" s="43">
        <v>1</v>
      </c>
      <c r="BP256" s="43">
        <v>0</v>
      </c>
      <c r="BQ256" s="43">
        <v>0</v>
      </c>
      <c r="BR256" s="43">
        <v>0</v>
      </c>
    </row>
    <row r="257" spans="1:70" s="50" customFormat="1" x14ac:dyDescent="0.15">
      <c r="A257" s="43">
        <v>616</v>
      </c>
      <c r="B257" s="43" t="s">
        <v>337</v>
      </c>
      <c r="C257" s="43">
        <v>2943524</v>
      </c>
      <c r="D257" s="43">
        <v>0</v>
      </c>
      <c r="E257" s="43">
        <v>268</v>
      </c>
      <c r="F257" s="43">
        <v>9573</v>
      </c>
      <c r="G257" s="43">
        <v>3099291</v>
      </c>
      <c r="H257" s="43">
        <v>0</v>
      </c>
      <c r="I257" s="43">
        <v>0</v>
      </c>
      <c r="J257" s="43">
        <v>0</v>
      </c>
      <c r="K257" s="43">
        <v>0</v>
      </c>
      <c r="L257" s="43">
        <v>165608</v>
      </c>
      <c r="M257" s="43">
        <v>0</v>
      </c>
      <c r="N257" s="43">
        <v>0</v>
      </c>
      <c r="O257" s="43">
        <v>166</v>
      </c>
      <c r="P257" s="43">
        <v>166</v>
      </c>
      <c r="Q257" s="43">
        <v>0</v>
      </c>
      <c r="R257" s="43">
        <v>0</v>
      </c>
      <c r="S257" s="43">
        <v>147</v>
      </c>
      <c r="T257" s="43">
        <v>147</v>
      </c>
      <c r="U257" s="43">
        <v>0</v>
      </c>
      <c r="V257" s="43">
        <v>0</v>
      </c>
      <c r="W257" s="43">
        <v>153</v>
      </c>
      <c r="X257" s="43">
        <v>153</v>
      </c>
      <c r="Y257" s="43">
        <v>0</v>
      </c>
      <c r="Z257" s="43">
        <v>0</v>
      </c>
      <c r="AA257" s="43">
        <v>136</v>
      </c>
      <c r="AB257" s="43">
        <v>136</v>
      </c>
      <c r="AC257" s="43">
        <v>0</v>
      </c>
      <c r="AD257" s="43">
        <v>0</v>
      </c>
      <c r="AE257" s="43">
        <v>0</v>
      </c>
      <c r="AF257" s="43">
        <v>0</v>
      </c>
      <c r="AG257" s="43">
        <v>0</v>
      </c>
      <c r="AH257" s="43">
        <v>0</v>
      </c>
      <c r="AI257" s="43">
        <v>0</v>
      </c>
      <c r="AJ257" s="43">
        <v>0</v>
      </c>
      <c r="AK257" s="43">
        <v>0</v>
      </c>
      <c r="AL257" s="43">
        <v>0</v>
      </c>
      <c r="AM257" s="43">
        <v>138163</v>
      </c>
      <c r="AN257" s="43">
        <v>124600</v>
      </c>
      <c r="AO257" s="43">
        <v>1848733738</v>
      </c>
      <c r="AP257" s="43">
        <v>1848858338</v>
      </c>
      <c r="AQ257" s="43" t="s">
        <v>716</v>
      </c>
      <c r="AR257" s="43">
        <v>3128797</v>
      </c>
      <c r="AS257" s="43">
        <v>138163</v>
      </c>
      <c r="AT257" s="43">
        <v>79690</v>
      </c>
      <c r="AU257" s="43">
        <v>0</v>
      </c>
      <c r="AV257" s="43">
        <v>0</v>
      </c>
      <c r="AW257" s="43">
        <v>100000</v>
      </c>
      <c r="AX257" s="43">
        <v>0</v>
      </c>
      <c r="AY257" s="43">
        <v>0</v>
      </c>
      <c r="AZ257" s="43">
        <v>189904</v>
      </c>
      <c r="BA257" s="43">
        <v>7666</v>
      </c>
      <c r="BB257" s="43">
        <v>0</v>
      </c>
      <c r="BC257" s="43">
        <v>0</v>
      </c>
      <c r="BD257" s="43">
        <v>0</v>
      </c>
      <c r="BE257" s="43">
        <v>0</v>
      </c>
      <c r="BF257" s="43">
        <v>0</v>
      </c>
      <c r="BG257" s="43">
        <v>0</v>
      </c>
      <c r="BH257" s="43">
        <v>0</v>
      </c>
      <c r="BI257" s="43">
        <v>0</v>
      </c>
      <c r="BJ257" s="43">
        <v>0</v>
      </c>
      <c r="BK257" s="43">
        <v>0</v>
      </c>
      <c r="BL257" s="43">
        <v>139327</v>
      </c>
      <c r="BM257" s="43">
        <v>0</v>
      </c>
      <c r="BN257" s="43" t="s">
        <v>702</v>
      </c>
      <c r="BO257" s="43">
        <v>2</v>
      </c>
      <c r="BP257" s="43">
        <v>138163</v>
      </c>
      <c r="BQ257" s="43">
        <v>0</v>
      </c>
      <c r="BR257" s="43">
        <v>0</v>
      </c>
    </row>
    <row r="258" spans="1:70" s="50" customFormat="1" x14ac:dyDescent="0.15">
      <c r="A258" s="43">
        <v>1945</v>
      </c>
      <c r="B258" s="43" t="s">
        <v>338</v>
      </c>
      <c r="C258" s="43">
        <v>8170660</v>
      </c>
      <c r="D258" s="43">
        <v>2708596</v>
      </c>
      <c r="E258" s="43">
        <v>16119</v>
      </c>
      <c r="F258" s="43">
        <v>0</v>
      </c>
      <c r="G258" s="43">
        <v>5584831</v>
      </c>
      <c r="H258" s="43">
        <v>95662</v>
      </c>
      <c r="I258" s="43">
        <v>0</v>
      </c>
      <c r="J258" s="43">
        <v>0</v>
      </c>
      <c r="K258" s="43">
        <v>0</v>
      </c>
      <c r="L258" s="43">
        <v>234548</v>
      </c>
      <c r="M258" s="43">
        <v>24</v>
      </c>
      <c r="N258" s="43">
        <v>10</v>
      </c>
      <c r="O258" s="43">
        <v>825</v>
      </c>
      <c r="P258" s="43">
        <v>835</v>
      </c>
      <c r="Q258" s="43">
        <v>24</v>
      </c>
      <c r="R258" s="43">
        <v>10</v>
      </c>
      <c r="S258" s="43">
        <v>807</v>
      </c>
      <c r="T258" s="43">
        <v>817</v>
      </c>
      <c r="U258" s="43">
        <v>28</v>
      </c>
      <c r="V258" s="43">
        <v>11</v>
      </c>
      <c r="W258" s="43">
        <v>810</v>
      </c>
      <c r="X258" s="43">
        <v>821</v>
      </c>
      <c r="Y258" s="43">
        <v>27</v>
      </c>
      <c r="Z258" s="43">
        <v>11</v>
      </c>
      <c r="AA258" s="43">
        <v>813</v>
      </c>
      <c r="AB258" s="43">
        <v>824</v>
      </c>
      <c r="AC258" s="43">
        <v>0</v>
      </c>
      <c r="AD258" s="43">
        <v>0</v>
      </c>
      <c r="AE258" s="43">
        <v>0</v>
      </c>
      <c r="AF258" s="43">
        <v>3003318</v>
      </c>
      <c r="AG258" s="43">
        <v>3003318</v>
      </c>
      <c r="AH258" s="43">
        <v>0</v>
      </c>
      <c r="AI258" s="43">
        <v>0</v>
      </c>
      <c r="AJ258" s="43">
        <v>0</v>
      </c>
      <c r="AK258" s="43">
        <v>0</v>
      </c>
      <c r="AL258" s="43">
        <v>0</v>
      </c>
      <c r="AM258" s="43">
        <v>0</v>
      </c>
      <c r="AN258" s="43">
        <v>1130600</v>
      </c>
      <c r="AO258" s="43">
        <v>568001105</v>
      </c>
      <c r="AP258" s="43">
        <v>569131705</v>
      </c>
      <c r="AQ258" s="43" t="s">
        <v>716</v>
      </c>
      <c r="AR258" s="43">
        <v>5104349</v>
      </c>
      <c r="AS258" s="43">
        <v>90535</v>
      </c>
      <c r="AT258" s="43">
        <v>850000</v>
      </c>
      <c r="AU258" s="43">
        <v>0</v>
      </c>
      <c r="AV258" s="43">
        <v>0</v>
      </c>
      <c r="AW258" s="43">
        <v>45000</v>
      </c>
      <c r="AX258" s="43">
        <v>0</v>
      </c>
      <c r="AY258" s="43">
        <v>0</v>
      </c>
      <c r="AZ258" s="43">
        <v>29747</v>
      </c>
      <c r="BA258" s="43">
        <v>0</v>
      </c>
      <c r="BB258" s="43">
        <v>0</v>
      </c>
      <c r="BC258" s="43">
        <v>0</v>
      </c>
      <c r="BD258" s="43">
        <v>0</v>
      </c>
      <c r="BE258" s="43">
        <v>0</v>
      </c>
      <c r="BF258" s="43">
        <v>9916</v>
      </c>
      <c r="BG258" s="43">
        <v>0</v>
      </c>
      <c r="BH258" s="43">
        <v>0</v>
      </c>
      <c r="BI258" s="43">
        <v>0</v>
      </c>
      <c r="BJ258" s="43">
        <v>0</v>
      </c>
      <c r="BK258" s="43">
        <v>0</v>
      </c>
      <c r="BL258" s="43">
        <v>0</v>
      </c>
      <c r="BM258" s="43">
        <v>0</v>
      </c>
      <c r="BN258" s="43" t="s">
        <v>711</v>
      </c>
      <c r="BO258" s="43">
        <v>1</v>
      </c>
      <c r="BP258" s="43">
        <v>0</v>
      </c>
      <c r="BQ258" s="43">
        <v>0</v>
      </c>
      <c r="BR258" s="43">
        <v>0</v>
      </c>
    </row>
    <row r="259" spans="1:70" s="50" customFormat="1" x14ac:dyDescent="0.15">
      <c r="A259" s="43">
        <v>1526</v>
      </c>
      <c r="B259" s="43" t="s">
        <v>339</v>
      </c>
      <c r="C259" s="43">
        <v>13502202</v>
      </c>
      <c r="D259" s="43">
        <v>92593</v>
      </c>
      <c r="E259" s="43">
        <v>8203</v>
      </c>
      <c r="F259" s="43">
        <v>0</v>
      </c>
      <c r="G259" s="43">
        <v>16405792</v>
      </c>
      <c r="H259" s="43">
        <v>0</v>
      </c>
      <c r="I259" s="43">
        <v>0</v>
      </c>
      <c r="J259" s="43">
        <v>7301</v>
      </c>
      <c r="K259" s="43">
        <v>0</v>
      </c>
      <c r="L259" s="43">
        <v>2997085</v>
      </c>
      <c r="M259" s="43">
        <v>0</v>
      </c>
      <c r="N259" s="43">
        <v>0</v>
      </c>
      <c r="O259" s="43">
        <v>1365</v>
      </c>
      <c r="P259" s="43">
        <v>1365</v>
      </c>
      <c r="Q259" s="43">
        <v>0</v>
      </c>
      <c r="R259" s="43">
        <v>0</v>
      </c>
      <c r="S259" s="43">
        <v>1319</v>
      </c>
      <c r="T259" s="43">
        <v>1319</v>
      </c>
      <c r="U259" s="43">
        <v>0</v>
      </c>
      <c r="V259" s="43">
        <v>0</v>
      </c>
      <c r="W259" s="43">
        <v>1299</v>
      </c>
      <c r="X259" s="43">
        <v>1299</v>
      </c>
      <c r="Y259" s="43">
        <v>0</v>
      </c>
      <c r="Z259" s="43">
        <v>0</v>
      </c>
      <c r="AA259" s="43">
        <v>1259</v>
      </c>
      <c r="AB259" s="43">
        <v>1259</v>
      </c>
      <c r="AC259" s="43">
        <v>0</v>
      </c>
      <c r="AD259" s="43">
        <v>0</v>
      </c>
      <c r="AE259" s="43">
        <v>2700000</v>
      </c>
      <c r="AF259" s="43">
        <v>72540</v>
      </c>
      <c r="AG259" s="43">
        <v>72540</v>
      </c>
      <c r="AH259" s="43">
        <v>0</v>
      </c>
      <c r="AI259" s="43">
        <v>0</v>
      </c>
      <c r="AJ259" s="43">
        <v>0</v>
      </c>
      <c r="AK259" s="43">
        <v>0</v>
      </c>
      <c r="AL259" s="43">
        <v>0</v>
      </c>
      <c r="AM259" s="43">
        <v>0</v>
      </c>
      <c r="AN259" s="43">
        <v>1235400</v>
      </c>
      <c r="AO259" s="43">
        <v>3193224522</v>
      </c>
      <c r="AP259" s="43">
        <v>3194459922</v>
      </c>
      <c r="AQ259" s="43" t="s">
        <v>716</v>
      </c>
      <c r="AR259" s="43">
        <v>16488316</v>
      </c>
      <c r="AS259" s="43">
        <v>0</v>
      </c>
      <c r="AT259" s="43">
        <v>2482455</v>
      </c>
      <c r="AU259" s="43">
        <v>0</v>
      </c>
      <c r="AV259" s="43">
        <v>0</v>
      </c>
      <c r="AW259" s="43">
        <v>80000</v>
      </c>
      <c r="AX259" s="43">
        <v>0</v>
      </c>
      <c r="AY259" s="43">
        <v>0</v>
      </c>
      <c r="AZ259" s="43">
        <v>366025</v>
      </c>
      <c r="BA259" s="43">
        <v>0</v>
      </c>
      <c r="BB259" s="43">
        <v>0</v>
      </c>
      <c r="BC259" s="43">
        <v>0</v>
      </c>
      <c r="BD259" s="43">
        <v>0</v>
      </c>
      <c r="BE259" s="43">
        <v>0</v>
      </c>
      <c r="BF259" s="43">
        <v>0</v>
      </c>
      <c r="BG259" s="43">
        <v>0</v>
      </c>
      <c r="BH259" s="43">
        <v>0</v>
      </c>
      <c r="BI259" s="43">
        <v>0</v>
      </c>
      <c r="BJ259" s="43">
        <v>0</v>
      </c>
      <c r="BK259" s="43">
        <v>0</v>
      </c>
      <c r="BL259" s="43">
        <v>0</v>
      </c>
      <c r="BM259" s="43">
        <v>0</v>
      </c>
      <c r="BN259" s="43" t="s">
        <v>711</v>
      </c>
      <c r="BO259" s="43">
        <v>1</v>
      </c>
      <c r="BP259" s="43">
        <v>0</v>
      </c>
      <c r="BQ259" s="43">
        <v>0</v>
      </c>
      <c r="BR259" s="43">
        <v>0</v>
      </c>
    </row>
    <row r="260" spans="1:70" s="50" customFormat="1" x14ac:dyDescent="0.15">
      <c r="A260" s="43">
        <v>3654</v>
      </c>
      <c r="B260" s="43" t="s">
        <v>340</v>
      </c>
      <c r="C260" s="43">
        <v>3956166</v>
      </c>
      <c r="D260" s="43">
        <v>26390</v>
      </c>
      <c r="E260" s="43">
        <v>18404</v>
      </c>
      <c r="F260" s="43">
        <v>22124</v>
      </c>
      <c r="G260" s="43">
        <v>4371720</v>
      </c>
      <c r="H260" s="43">
        <v>55278</v>
      </c>
      <c r="I260" s="43">
        <v>0</v>
      </c>
      <c r="J260" s="43">
        <v>0</v>
      </c>
      <c r="K260" s="43">
        <v>0</v>
      </c>
      <c r="L260" s="43">
        <v>537750</v>
      </c>
      <c r="M260" s="43">
        <v>3</v>
      </c>
      <c r="N260" s="43">
        <v>1</v>
      </c>
      <c r="O260" s="43">
        <v>373</v>
      </c>
      <c r="P260" s="43">
        <v>374</v>
      </c>
      <c r="Q260" s="43">
        <v>6</v>
      </c>
      <c r="R260" s="43">
        <v>2</v>
      </c>
      <c r="S260" s="43">
        <v>388</v>
      </c>
      <c r="T260" s="43">
        <v>390</v>
      </c>
      <c r="U260" s="43">
        <v>6</v>
      </c>
      <c r="V260" s="43">
        <v>2</v>
      </c>
      <c r="W260" s="43">
        <v>365</v>
      </c>
      <c r="X260" s="43">
        <v>367</v>
      </c>
      <c r="Y260" s="43">
        <v>3</v>
      </c>
      <c r="Z260" s="43">
        <v>1</v>
      </c>
      <c r="AA260" s="43">
        <v>356</v>
      </c>
      <c r="AB260" s="43">
        <v>357</v>
      </c>
      <c r="AC260" s="43">
        <v>0</v>
      </c>
      <c r="AD260" s="43">
        <v>0</v>
      </c>
      <c r="AE260" s="43">
        <v>0</v>
      </c>
      <c r="AF260" s="43">
        <v>47095</v>
      </c>
      <c r="AG260" s="43">
        <v>22415</v>
      </c>
      <c r="AH260" s="43">
        <v>24680</v>
      </c>
      <c r="AI260" s="43">
        <v>0</v>
      </c>
      <c r="AJ260" s="43">
        <v>0</v>
      </c>
      <c r="AK260" s="43">
        <v>0</v>
      </c>
      <c r="AL260" s="43">
        <v>0</v>
      </c>
      <c r="AM260" s="43">
        <v>313662</v>
      </c>
      <c r="AN260" s="43">
        <v>2219000</v>
      </c>
      <c r="AO260" s="43">
        <v>741455399</v>
      </c>
      <c r="AP260" s="43">
        <v>743674399</v>
      </c>
      <c r="AQ260" s="43" t="s">
        <v>716</v>
      </c>
      <c r="AR260" s="43">
        <v>4202518</v>
      </c>
      <c r="AS260" s="43">
        <v>60000</v>
      </c>
      <c r="AT260" s="43">
        <v>0</v>
      </c>
      <c r="AU260" s="43">
        <v>0</v>
      </c>
      <c r="AV260" s="43">
        <v>0</v>
      </c>
      <c r="AW260" s="43">
        <v>100170</v>
      </c>
      <c r="AX260" s="43">
        <v>0</v>
      </c>
      <c r="AY260" s="43">
        <v>0</v>
      </c>
      <c r="AZ260" s="43">
        <v>62962</v>
      </c>
      <c r="BA260" s="43">
        <v>0</v>
      </c>
      <c r="BB260" s="43">
        <v>0</v>
      </c>
      <c r="BC260" s="43">
        <v>723.97</v>
      </c>
      <c r="BD260" s="43">
        <v>0</v>
      </c>
      <c r="BE260" s="43">
        <v>0</v>
      </c>
      <c r="BF260" s="43">
        <v>0</v>
      </c>
      <c r="BG260" s="43">
        <v>100000</v>
      </c>
      <c r="BH260" s="43">
        <v>100000</v>
      </c>
      <c r="BI260" s="43">
        <v>0</v>
      </c>
      <c r="BJ260" s="43">
        <v>0</v>
      </c>
      <c r="BK260" s="43">
        <v>0</v>
      </c>
      <c r="BL260" s="43">
        <v>513662</v>
      </c>
      <c r="BM260" s="43">
        <v>513662</v>
      </c>
      <c r="BN260" s="43" t="s">
        <v>701</v>
      </c>
      <c r="BO260" s="43">
        <v>1</v>
      </c>
      <c r="BP260" s="43">
        <v>0</v>
      </c>
      <c r="BQ260" s="43">
        <v>313662</v>
      </c>
      <c r="BR260" s="43">
        <v>0</v>
      </c>
    </row>
    <row r="261" spans="1:70" s="50" customFormat="1" x14ac:dyDescent="0.15">
      <c r="A261" s="43">
        <v>3990</v>
      </c>
      <c r="B261" s="43" t="s">
        <v>341</v>
      </c>
      <c r="C261" s="43">
        <v>6956214</v>
      </c>
      <c r="D261" s="43">
        <v>5524463</v>
      </c>
      <c r="E261" s="43">
        <v>194</v>
      </c>
      <c r="F261" s="43">
        <v>40394</v>
      </c>
      <c r="G261" s="43">
        <v>1352730</v>
      </c>
      <c r="H261" s="43">
        <v>48300</v>
      </c>
      <c r="I261" s="43">
        <v>0</v>
      </c>
      <c r="J261" s="43">
        <v>9867</v>
      </c>
      <c r="K261" s="43">
        <v>0</v>
      </c>
      <c r="L261" s="43">
        <v>0</v>
      </c>
      <c r="M261" s="43">
        <v>14</v>
      </c>
      <c r="N261" s="43">
        <v>6</v>
      </c>
      <c r="O261" s="43">
        <v>678</v>
      </c>
      <c r="P261" s="43">
        <v>684</v>
      </c>
      <c r="Q261" s="43">
        <v>11</v>
      </c>
      <c r="R261" s="43">
        <v>4</v>
      </c>
      <c r="S261" s="43">
        <v>704</v>
      </c>
      <c r="T261" s="43">
        <v>708</v>
      </c>
      <c r="U261" s="43">
        <v>10</v>
      </c>
      <c r="V261" s="43">
        <v>4</v>
      </c>
      <c r="W261" s="43">
        <v>718</v>
      </c>
      <c r="X261" s="43">
        <v>722</v>
      </c>
      <c r="Y261" s="43">
        <v>0</v>
      </c>
      <c r="Z261" s="43">
        <v>0</v>
      </c>
      <c r="AA261" s="43">
        <v>710</v>
      </c>
      <c r="AB261" s="43">
        <v>710</v>
      </c>
      <c r="AC261" s="43">
        <v>0</v>
      </c>
      <c r="AD261" s="43">
        <v>0</v>
      </c>
      <c r="AE261" s="43">
        <v>0</v>
      </c>
      <c r="AF261" s="43">
        <v>5558606</v>
      </c>
      <c r="AG261" s="43">
        <v>5510833</v>
      </c>
      <c r="AH261" s="43">
        <v>47773</v>
      </c>
      <c r="AI261" s="43">
        <v>0</v>
      </c>
      <c r="AJ261" s="43">
        <v>0</v>
      </c>
      <c r="AK261" s="43">
        <v>0</v>
      </c>
      <c r="AL261" s="43">
        <v>0</v>
      </c>
      <c r="AM261" s="43">
        <v>0</v>
      </c>
      <c r="AN261" s="43">
        <v>99500</v>
      </c>
      <c r="AO261" s="43">
        <v>180728312</v>
      </c>
      <c r="AP261" s="43">
        <v>180827812</v>
      </c>
      <c r="AQ261" s="43" t="s">
        <v>716</v>
      </c>
      <c r="AR261" s="43">
        <v>1423545</v>
      </c>
      <c r="AS261" s="43">
        <v>51950</v>
      </c>
      <c r="AT261" s="43">
        <v>429150</v>
      </c>
      <c r="AU261" s="43">
        <v>0</v>
      </c>
      <c r="AV261" s="43">
        <v>0</v>
      </c>
      <c r="AW261" s="43">
        <v>0</v>
      </c>
      <c r="AX261" s="43">
        <v>0</v>
      </c>
      <c r="AY261" s="43">
        <v>0</v>
      </c>
      <c r="AZ261" s="43">
        <v>0</v>
      </c>
      <c r="BA261" s="43">
        <v>0</v>
      </c>
      <c r="BB261" s="43">
        <v>0</v>
      </c>
      <c r="BC261" s="43">
        <v>0</v>
      </c>
      <c r="BD261" s="43">
        <v>0</v>
      </c>
      <c r="BE261" s="43">
        <v>0</v>
      </c>
      <c r="BF261" s="43">
        <v>0</v>
      </c>
      <c r="BG261" s="43">
        <v>0</v>
      </c>
      <c r="BH261" s="43">
        <v>0</v>
      </c>
      <c r="BI261" s="43">
        <v>0</v>
      </c>
      <c r="BJ261" s="43">
        <v>0</v>
      </c>
      <c r="BK261" s="43">
        <v>0</v>
      </c>
      <c r="BL261" s="43">
        <v>0</v>
      </c>
      <c r="BM261" s="43">
        <v>0</v>
      </c>
      <c r="BN261" s="43" t="s">
        <v>711</v>
      </c>
      <c r="BO261" s="43">
        <v>1</v>
      </c>
      <c r="BP261" s="43">
        <v>0</v>
      </c>
      <c r="BQ261" s="43">
        <v>0</v>
      </c>
      <c r="BR261" s="43">
        <v>0</v>
      </c>
    </row>
    <row r="262" spans="1:70" s="50" customFormat="1" x14ac:dyDescent="0.15">
      <c r="A262" s="43">
        <v>4011</v>
      </c>
      <c r="B262" s="43" t="s">
        <v>342</v>
      </c>
      <c r="C262" s="43">
        <v>980911</v>
      </c>
      <c r="D262" s="43">
        <v>180587</v>
      </c>
      <c r="E262" s="43">
        <v>222</v>
      </c>
      <c r="F262" s="43">
        <v>0</v>
      </c>
      <c r="G262" s="43">
        <v>800102</v>
      </c>
      <c r="H262" s="43">
        <v>0</v>
      </c>
      <c r="I262" s="43">
        <v>0</v>
      </c>
      <c r="J262" s="43">
        <v>0</v>
      </c>
      <c r="K262" s="43">
        <v>0</v>
      </c>
      <c r="L262" s="43">
        <v>0</v>
      </c>
      <c r="M262" s="43">
        <v>0</v>
      </c>
      <c r="N262" s="43">
        <v>0</v>
      </c>
      <c r="O262" s="43">
        <v>83</v>
      </c>
      <c r="P262" s="43">
        <v>83</v>
      </c>
      <c r="Q262" s="43">
        <v>0</v>
      </c>
      <c r="R262" s="43">
        <v>0</v>
      </c>
      <c r="S262" s="43">
        <v>82</v>
      </c>
      <c r="T262" s="43">
        <v>82</v>
      </c>
      <c r="U262" s="43">
        <v>0</v>
      </c>
      <c r="V262" s="43">
        <v>0</v>
      </c>
      <c r="W262" s="43">
        <v>87</v>
      </c>
      <c r="X262" s="43">
        <v>87</v>
      </c>
      <c r="Y262" s="43">
        <v>0</v>
      </c>
      <c r="Z262" s="43">
        <v>0</v>
      </c>
      <c r="AA262" s="43">
        <v>86</v>
      </c>
      <c r="AB262" s="43">
        <v>86</v>
      </c>
      <c r="AC262" s="43">
        <v>0</v>
      </c>
      <c r="AD262" s="43">
        <v>0</v>
      </c>
      <c r="AE262" s="43">
        <v>0</v>
      </c>
      <c r="AF262" s="43">
        <v>160286</v>
      </c>
      <c r="AG262" s="43">
        <v>160286</v>
      </c>
      <c r="AH262" s="43">
        <v>0</v>
      </c>
      <c r="AI262" s="43">
        <v>0</v>
      </c>
      <c r="AJ262" s="43">
        <v>18015</v>
      </c>
      <c r="AK262" s="43">
        <v>0</v>
      </c>
      <c r="AL262" s="43">
        <v>0</v>
      </c>
      <c r="AM262" s="43">
        <v>0</v>
      </c>
      <c r="AN262" s="43">
        <v>30800</v>
      </c>
      <c r="AO262" s="43">
        <v>110462777</v>
      </c>
      <c r="AP262" s="43">
        <v>110493577</v>
      </c>
      <c r="AQ262" s="43" t="s">
        <v>716</v>
      </c>
      <c r="AR262" s="43">
        <v>841575</v>
      </c>
      <c r="AS262" s="43">
        <v>0</v>
      </c>
      <c r="AT262" s="43">
        <v>17850</v>
      </c>
      <c r="AU262" s="43">
        <v>8500</v>
      </c>
      <c r="AV262" s="43">
        <v>0</v>
      </c>
      <c r="AW262" s="43">
        <v>0</v>
      </c>
      <c r="AX262" s="43">
        <v>0</v>
      </c>
      <c r="AY262" s="43">
        <v>0</v>
      </c>
      <c r="AZ262" s="43">
        <v>0</v>
      </c>
      <c r="BA262" s="43">
        <v>0</v>
      </c>
      <c r="BB262" s="43">
        <v>0</v>
      </c>
      <c r="BC262" s="43">
        <v>0</v>
      </c>
      <c r="BD262" s="43">
        <v>0</v>
      </c>
      <c r="BE262" s="43">
        <v>0</v>
      </c>
      <c r="BF262" s="43">
        <v>0</v>
      </c>
      <c r="BG262" s="43">
        <v>0</v>
      </c>
      <c r="BH262" s="43">
        <v>0</v>
      </c>
      <c r="BI262" s="43">
        <v>0</v>
      </c>
      <c r="BJ262" s="43">
        <v>0</v>
      </c>
      <c r="BK262" s="43">
        <v>0</v>
      </c>
      <c r="BL262" s="43">
        <v>0</v>
      </c>
      <c r="BM262" s="43">
        <v>0</v>
      </c>
      <c r="BN262" s="43" t="s">
        <v>711</v>
      </c>
      <c r="BO262" s="43">
        <v>1</v>
      </c>
      <c r="BP262" s="43">
        <v>0</v>
      </c>
      <c r="BQ262" s="43">
        <v>0</v>
      </c>
      <c r="BR262" s="43">
        <v>0</v>
      </c>
    </row>
    <row r="263" spans="1:70" s="50" customFormat="1" x14ac:dyDescent="0.15">
      <c r="A263" s="43">
        <v>4018</v>
      </c>
      <c r="B263" s="43" t="s">
        <v>343</v>
      </c>
      <c r="C263" s="43">
        <v>58252457</v>
      </c>
      <c r="D263" s="43">
        <v>29905154</v>
      </c>
      <c r="E263" s="43">
        <v>1002233</v>
      </c>
      <c r="F263" s="43">
        <v>0</v>
      </c>
      <c r="G263" s="43">
        <v>27007311</v>
      </c>
      <c r="H263" s="43">
        <v>390968</v>
      </c>
      <c r="I263" s="43">
        <v>0</v>
      </c>
      <c r="J263" s="43">
        <v>0</v>
      </c>
      <c r="K263" s="43">
        <v>0</v>
      </c>
      <c r="L263" s="43">
        <v>53209</v>
      </c>
      <c r="M263" s="43">
        <v>169</v>
      </c>
      <c r="N263" s="43">
        <v>68</v>
      </c>
      <c r="O263" s="43">
        <v>6007</v>
      </c>
      <c r="P263" s="43">
        <v>6075</v>
      </c>
      <c r="Q263" s="43">
        <v>167</v>
      </c>
      <c r="R263" s="43">
        <v>67</v>
      </c>
      <c r="S263" s="43">
        <v>6062</v>
      </c>
      <c r="T263" s="43">
        <v>6129</v>
      </c>
      <c r="U263" s="43">
        <v>159</v>
      </c>
      <c r="V263" s="43">
        <v>64</v>
      </c>
      <c r="W263" s="43">
        <v>6184</v>
      </c>
      <c r="X263" s="43">
        <v>6248</v>
      </c>
      <c r="Y263" s="43">
        <v>170</v>
      </c>
      <c r="Z263" s="43">
        <v>68</v>
      </c>
      <c r="AA263" s="43">
        <v>6249</v>
      </c>
      <c r="AB263" s="43">
        <v>6317</v>
      </c>
      <c r="AC263" s="43">
        <v>0</v>
      </c>
      <c r="AD263" s="43">
        <v>0</v>
      </c>
      <c r="AE263" s="43">
        <v>0</v>
      </c>
      <c r="AF263" s="43">
        <v>30715066</v>
      </c>
      <c r="AG263" s="43">
        <v>30715066</v>
      </c>
      <c r="AH263" s="43">
        <v>0</v>
      </c>
      <c r="AI263" s="43">
        <v>0</v>
      </c>
      <c r="AJ263" s="43">
        <v>23450</v>
      </c>
      <c r="AK263" s="43">
        <v>0</v>
      </c>
      <c r="AL263" s="43">
        <v>0</v>
      </c>
      <c r="AM263" s="43">
        <v>0</v>
      </c>
      <c r="AN263" s="43">
        <v>61161000</v>
      </c>
      <c r="AO263" s="43">
        <v>3512761297</v>
      </c>
      <c r="AP263" s="43">
        <v>3573922297</v>
      </c>
      <c r="AQ263" s="43" t="s">
        <v>716</v>
      </c>
      <c r="AR263" s="43">
        <v>27412270</v>
      </c>
      <c r="AS263" s="43">
        <v>375368</v>
      </c>
      <c r="AT263" s="43">
        <v>6644816</v>
      </c>
      <c r="AU263" s="43">
        <v>0</v>
      </c>
      <c r="AV263" s="43">
        <v>0</v>
      </c>
      <c r="AW263" s="43">
        <v>0</v>
      </c>
      <c r="AX263" s="43">
        <v>4986</v>
      </c>
      <c r="AY263" s="43">
        <v>0</v>
      </c>
      <c r="AZ263" s="43">
        <v>0</v>
      </c>
      <c r="BA263" s="43">
        <v>15333</v>
      </c>
      <c r="BB263" s="43">
        <v>0</v>
      </c>
      <c r="BC263" s="43">
        <v>1364.33</v>
      </c>
      <c r="BD263" s="43">
        <v>0</v>
      </c>
      <c r="BE263" s="43">
        <v>0</v>
      </c>
      <c r="BF263" s="43">
        <v>61558</v>
      </c>
      <c r="BG263" s="43">
        <v>0</v>
      </c>
      <c r="BH263" s="43">
        <v>0</v>
      </c>
      <c r="BI263" s="43">
        <v>0</v>
      </c>
      <c r="BJ263" s="43">
        <v>0</v>
      </c>
      <c r="BK263" s="43">
        <v>0</v>
      </c>
      <c r="BL263" s="43">
        <v>0</v>
      </c>
      <c r="BM263" s="43">
        <v>0</v>
      </c>
      <c r="BN263" s="43" t="s">
        <v>711</v>
      </c>
      <c r="BO263" s="43">
        <v>1</v>
      </c>
      <c r="BP263" s="43">
        <v>0</v>
      </c>
      <c r="BQ263" s="43">
        <v>0</v>
      </c>
      <c r="BR263" s="43">
        <v>0</v>
      </c>
    </row>
    <row r="264" spans="1:70" s="50" customFormat="1" x14ac:dyDescent="0.15">
      <c r="A264" s="43">
        <v>4025</v>
      </c>
      <c r="B264" s="43" t="s">
        <v>344</v>
      </c>
      <c r="C264" s="43">
        <v>4506199</v>
      </c>
      <c r="D264" s="43">
        <v>3031028</v>
      </c>
      <c r="E264" s="43">
        <v>2382</v>
      </c>
      <c r="F264" s="43">
        <v>0</v>
      </c>
      <c r="G264" s="43">
        <v>2391487</v>
      </c>
      <c r="H264" s="43">
        <v>0</v>
      </c>
      <c r="I264" s="43">
        <v>0</v>
      </c>
      <c r="J264" s="43">
        <v>0</v>
      </c>
      <c r="K264" s="43">
        <v>0</v>
      </c>
      <c r="L264" s="43">
        <v>918698</v>
      </c>
      <c r="M264" s="43">
        <v>33</v>
      </c>
      <c r="N264" s="43">
        <v>13</v>
      </c>
      <c r="O264" s="43">
        <v>467</v>
      </c>
      <c r="P264" s="43">
        <v>480</v>
      </c>
      <c r="Q264" s="43">
        <v>32</v>
      </c>
      <c r="R264" s="43">
        <v>13</v>
      </c>
      <c r="S264" s="43">
        <v>475</v>
      </c>
      <c r="T264" s="43">
        <v>488</v>
      </c>
      <c r="U264" s="43">
        <v>31</v>
      </c>
      <c r="V264" s="43">
        <v>12</v>
      </c>
      <c r="W264" s="43">
        <v>467</v>
      </c>
      <c r="X264" s="43">
        <v>479</v>
      </c>
      <c r="Y264" s="43">
        <v>30</v>
      </c>
      <c r="Z264" s="43">
        <v>12</v>
      </c>
      <c r="AA264" s="43">
        <v>466</v>
      </c>
      <c r="AB264" s="43">
        <v>478</v>
      </c>
      <c r="AC264" s="43">
        <v>0</v>
      </c>
      <c r="AD264" s="43">
        <v>0</v>
      </c>
      <c r="AE264" s="43">
        <v>1000000</v>
      </c>
      <c r="AF264" s="43">
        <v>3039984</v>
      </c>
      <c r="AG264" s="43">
        <v>3039984</v>
      </c>
      <c r="AH264" s="43">
        <v>0</v>
      </c>
      <c r="AI264" s="43">
        <v>0</v>
      </c>
      <c r="AJ264" s="43">
        <v>0</v>
      </c>
      <c r="AK264" s="43">
        <v>0</v>
      </c>
      <c r="AL264" s="43">
        <v>0</v>
      </c>
      <c r="AM264" s="43">
        <v>0</v>
      </c>
      <c r="AN264" s="43">
        <v>141100</v>
      </c>
      <c r="AO264" s="43">
        <v>218943237</v>
      </c>
      <c r="AP264" s="43">
        <v>219084337</v>
      </c>
      <c r="AQ264" s="43" t="s">
        <v>716</v>
      </c>
      <c r="AR264" s="43">
        <v>2392720</v>
      </c>
      <c r="AS264" s="43">
        <v>0</v>
      </c>
      <c r="AT264" s="43">
        <v>0</v>
      </c>
      <c r="AU264" s="43">
        <v>0</v>
      </c>
      <c r="AV264" s="43">
        <v>0</v>
      </c>
      <c r="AW264" s="43">
        <v>0</v>
      </c>
      <c r="AX264" s="43">
        <v>0</v>
      </c>
      <c r="AY264" s="43">
        <v>0</v>
      </c>
      <c r="AZ264" s="43">
        <v>0</v>
      </c>
      <c r="BA264" s="43">
        <v>0</v>
      </c>
      <c r="BB264" s="43">
        <v>0</v>
      </c>
      <c r="BC264" s="43">
        <v>0</v>
      </c>
      <c r="BD264" s="43">
        <v>0</v>
      </c>
      <c r="BE264" s="43">
        <v>0</v>
      </c>
      <c r="BF264" s="43">
        <v>18698</v>
      </c>
      <c r="BG264" s="43">
        <v>0</v>
      </c>
      <c r="BH264" s="43">
        <v>0</v>
      </c>
      <c r="BI264" s="43">
        <v>0</v>
      </c>
      <c r="BJ264" s="43">
        <v>0</v>
      </c>
      <c r="BK264" s="43">
        <v>0</v>
      </c>
      <c r="BL264" s="43">
        <v>0</v>
      </c>
      <c r="BM264" s="43">
        <v>0</v>
      </c>
      <c r="BN264" s="43" t="s">
        <v>711</v>
      </c>
      <c r="BO264" s="43">
        <v>1</v>
      </c>
      <c r="BP264" s="43">
        <v>0</v>
      </c>
      <c r="BQ264" s="43">
        <v>0</v>
      </c>
      <c r="BR264" s="43">
        <v>0</v>
      </c>
    </row>
    <row r="265" spans="1:70" s="50" customFormat="1" x14ac:dyDescent="0.15">
      <c r="A265" s="43">
        <v>4060</v>
      </c>
      <c r="B265" s="43" t="s">
        <v>345</v>
      </c>
      <c r="C265" s="43">
        <v>52876852</v>
      </c>
      <c r="D265" s="43">
        <v>9801983</v>
      </c>
      <c r="E265" s="43">
        <v>96444</v>
      </c>
      <c r="F265" s="43">
        <v>0</v>
      </c>
      <c r="G265" s="43">
        <v>42978425</v>
      </c>
      <c r="H265" s="43">
        <v>0</v>
      </c>
      <c r="I265" s="43">
        <v>0</v>
      </c>
      <c r="J265" s="43">
        <v>0</v>
      </c>
      <c r="K265" s="43">
        <v>0</v>
      </c>
      <c r="L265" s="43">
        <v>0</v>
      </c>
      <c r="M265" s="43">
        <v>148</v>
      </c>
      <c r="N265" s="43">
        <v>59</v>
      </c>
      <c r="O265" s="43">
        <v>5141</v>
      </c>
      <c r="P265" s="43">
        <v>5200</v>
      </c>
      <c r="Q265" s="43">
        <v>156</v>
      </c>
      <c r="R265" s="43">
        <v>62</v>
      </c>
      <c r="S265" s="43">
        <v>5277</v>
      </c>
      <c r="T265" s="43">
        <v>5339</v>
      </c>
      <c r="U265" s="43">
        <v>154</v>
      </c>
      <c r="V265" s="43">
        <v>62</v>
      </c>
      <c r="W265" s="43">
        <v>5346</v>
      </c>
      <c r="X265" s="43">
        <v>5408</v>
      </c>
      <c r="Y265" s="43">
        <v>165</v>
      </c>
      <c r="Z265" s="43">
        <v>66</v>
      </c>
      <c r="AA265" s="43">
        <v>5362</v>
      </c>
      <c r="AB265" s="43">
        <v>5428</v>
      </c>
      <c r="AC265" s="43">
        <v>9082</v>
      </c>
      <c r="AD265" s="43">
        <v>0</v>
      </c>
      <c r="AE265" s="43">
        <v>0</v>
      </c>
      <c r="AF265" s="43">
        <v>9215071</v>
      </c>
      <c r="AG265" s="43">
        <v>9215071</v>
      </c>
      <c r="AH265" s="43">
        <v>0</v>
      </c>
      <c r="AI265" s="43">
        <v>0</v>
      </c>
      <c r="AJ265" s="43">
        <v>314770</v>
      </c>
      <c r="AK265" s="43">
        <v>0</v>
      </c>
      <c r="AL265" s="43">
        <v>0</v>
      </c>
      <c r="AM265" s="43">
        <v>0</v>
      </c>
      <c r="AN265" s="43">
        <v>8179900</v>
      </c>
      <c r="AO265" s="43">
        <v>4983333039</v>
      </c>
      <c r="AP265" s="43">
        <v>4991512939</v>
      </c>
      <c r="AQ265" s="43" t="s">
        <v>716</v>
      </c>
      <c r="AR265" s="43">
        <v>44657880</v>
      </c>
      <c r="AS265" s="43">
        <v>0</v>
      </c>
      <c r="AT265" s="43">
        <v>4898547</v>
      </c>
      <c r="AU265" s="43">
        <v>0</v>
      </c>
      <c r="AV265" s="43">
        <v>0</v>
      </c>
      <c r="AW265" s="43">
        <v>562000</v>
      </c>
      <c r="AX265" s="43">
        <v>2293</v>
      </c>
      <c r="AY265" s="43">
        <v>0</v>
      </c>
      <c r="AZ265" s="43">
        <v>0</v>
      </c>
      <c r="BA265" s="43">
        <v>10837</v>
      </c>
      <c r="BB265" s="43">
        <v>0</v>
      </c>
      <c r="BC265" s="43">
        <v>7603.59</v>
      </c>
      <c r="BD265" s="43">
        <v>0</v>
      </c>
      <c r="BE265" s="43">
        <v>0</v>
      </c>
      <c r="BF265" s="43">
        <v>0</v>
      </c>
      <c r="BG265" s="43">
        <v>0</v>
      </c>
      <c r="BH265" s="43">
        <v>0</v>
      </c>
      <c r="BI265" s="43">
        <v>0</v>
      </c>
      <c r="BJ265" s="43">
        <v>0</v>
      </c>
      <c r="BK265" s="43">
        <v>0</v>
      </c>
      <c r="BL265" s="43">
        <v>0</v>
      </c>
      <c r="BM265" s="43">
        <v>0</v>
      </c>
      <c r="BN265" s="43" t="s">
        <v>711</v>
      </c>
      <c r="BO265" s="43">
        <v>1</v>
      </c>
      <c r="BP265" s="43">
        <v>0</v>
      </c>
      <c r="BQ265" s="43">
        <v>0</v>
      </c>
      <c r="BR265" s="43">
        <v>0</v>
      </c>
    </row>
    <row r="266" spans="1:70" s="50" customFormat="1" x14ac:dyDescent="0.15">
      <c r="A266" s="43">
        <v>4067</v>
      </c>
      <c r="B266" s="43" t="s">
        <v>346</v>
      </c>
      <c r="C266" s="43">
        <v>10321091</v>
      </c>
      <c r="D266" s="43">
        <v>7428644</v>
      </c>
      <c r="E266" s="43">
        <v>6025</v>
      </c>
      <c r="F266" s="43">
        <v>0</v>
      </c>
      <c r="G266" s="43">
        <v>2893124</v>
      </c>
      <c r="H266" s="43">
        <v>0</v>
      </c>
      <c r="I266" s="43">
        <v>0</v>
      </c>
      <c r="J266" s="43">
        <v>829</v>
      </c>
      <c r="K266" s="43">
        <v>0</v>
      </c>
      <c r="L266" s="43">
        <v>5873</v>
      </c>
      <c r="M266" s="43">
        <v>25</v>
      </c>
      <c r="N266" s="43">
        <v>10</v>
      </c>
      <c r="O266" s="43">
        <v>1105</v>
      </c>
      <c r="P266" s="43">
        <v>1115</v>
      </c>
      <c r="Q266" s="43">
        <v>22</v>
      </c>
      <c r="R266" s="43">
        <v>9</v>
      </c>
      <c r="S266" s="43">
        <v>1101</v>
      </c>
      <c r="T266" s="43">
        <v>1110</v>
      </c>
      <c r="U266" s="43">
        <v>25</v>
      </c>
      <c r="V266" s="43">
        <v>10</v>
      </c>
      <c r="W266" s="43">
        <v>1125</v>
      </c>
      <c r="X266" s="43">
        <v>1135</v>
      </c>
      <c r="Y266" s="43">
        <v>22</v>
      </c>
      <c r="Z266" s="43">
        <v>9</v>
      </c>
      <c r="AA266" s="43">
        <v>1110</v>
      </c>
      <c r="AB266" s="43">
        <v>1119</v>
      </c>
      <c r="AC266" s="43">
        <v>0</v>
      </c>
      <c r="AD266" s="43">
        <v>0</v>
      </c>
      <c r="AE266" s="43">
        <v>0</v>
      </c>
      <c r="AF266" s="43">
        <v>7767434</v>
      </c>
      <c r="AG266" s="43">
        <v>7691077</v>
      </c>
      <c r="AH266" s="43">
        <v>76357</v>
      </c>
      <c r="AI266" s="43">
        <v>0</v>
      </c>
      <c r="AJ266" s="43">
        <v>0</v>
      </c>
      <c r="AK266" s="43">
        <v>0</v>
      </c>
      <c r="AL266" s="43">
        <v>0</v>
      </c>
      <c r="AM266" s="43">
        <v>0</v>
      </c>
      <c r="AN266" s="43">
        <v>546200</v>
      </c>
      <c r="AO266" s="43">
        <v>420887089</v>
      </c>
      <c r="AP266" s="43">
        <v>421433289</v>
      </c>
      <c r="AQ266" s="43" t="s">
        <v>716</v>
      </c>
      <c r="AR266" s="43">
        <v>2569310</v>
      </c>
      <c r="AS266" s="43">
        <v>0</v>
      </c>
      <c r="AT266" s="43">
        <v>1724050</v>
      </c>
      <c r="AU266" s="43">
        <v>0</v>
      </c>
      <c r="AV266" s="43">
        <v>0</v>
      </c>
      <c r="AW266" s="43">
        <v>0</v>
      </c>
      <c r="AX266" s="43">
        <v>0</v>
      </c>
      <c r="AY266" s="43">
        <v>0</v>
      </c>
      <c r="AZ266" s="43">
        <v>0</v>
      </c>
      <c r="BA266" s="43">
        <v>12010</v>
      </c>
      <c r="BB266" s="43">
        <v>0</v>
      </c>
      <c r="BC266" s="43">
        <v>0</v>
      </c>
      <c r="BD266" s="43">
        <v>0</v>
      </c>
      <c r="BE266" s="43">
        <v>0</v>
      </c>
      <c r="BF266" s="43">
        <v>0</v>
      </c>
      <c r="BG266" s="43">
        <v>0</v>
      </c>
      <c r="BH266" s="43">
        <v>0</v>
      </c>
      <c r="BI266" s="43">
        <v>0</v>
      </c>
      <c r="BJ266" s="43">
        <v>0</v>
      </c>
      <c r="BK266" s="43">
        <v>0</v>
      </c>
      <c r="BL266" s="43">
        <v>0</v>
      </c>
      <c r="BM266" s="43">
        <v>0</v>
      </c>
      <c r="BN266" s="43" t="s">
        <v>711</v>
      </c>
      <c r="BO266" s="43">
        <v>1</v>
      </c>
      <c r="BP266" s="43">
        <v>0</v>
      </c>
      <c r="BQ266" s="43">
        <v>0</v>
      </c>
      <c r="BR266" s="43">
        <v>0</v>
      </c>
    </row>
    <row r="267" spans="1:70" s="50" customFormat="1" x14ac:dyDescent="0.15">
      <c r="A267" s="43">
        <v>4074</v>
      </c>
      <c r="B267" s="43" t="s">
        <v>347</v>
      </c>
      <c r="C267" s="43">
        <v>16676281</v>
      </c>
      <c r="D267" s="43">
        <v>10736603</v>
      </c>
      <c r="E267" s="43">
        <v>6556</v>
      </c>
      <c r="F267" s="43">
        <v>0</v>
      </c>
      <c r="G267" s="43">
        <v>6315360</v>
      </c>
      <c r="H267" s="43">
        <v>273385</v>
      </c>
      <c r="I267" s="43">
        <v>20000</v>
      </c>
      <c r="J267" s="43">
        <v>16</v>
      </c>
      <c r="K267" s="43">
        <v>0</v>
      </c>
      <c r="L267" s="43">
        <v>675607</v>
      </c>
      <c r="M267" s="43">
        <v>64</v>
      </c>
      <c r="N267" s="43">
        <v>26</v>
      </c>
      <c r="O267" s="43">
        <v>1761</v>
      </c>
      <c r="P267" s="43">
        <v>1787</v>
      </c>
      <c r="Q267" s="43">
        <v>71</v>
      </c>
      <c r="R267" s="43">
        <v>28</v>
      </c>
      <c r="S267" s="43">
        <v>1769</v>
      </c>
      <c r="T267" s="43">
        <v>1797</v>
      </c>
      <c r="U267" s="43">
        <v>78</v>
      </c>
      <c r="V267" s="43">
        <v>31</v>
      </c>
      <c r="W267" s="43">
        <v>1730</v>
      </c>
      <c r="X267" s="43">
        <v>1761</v>
      </c>
      <c r="Y267" s="43">
        <v>66</v>
      </c>
      <c r="Z267" s="43">
        <v>26</v>
      </c>
      <c r="AA267" s="43">
        <v>1729</v>
      </c>
      <c r="AB267" s="43">
        <v>1755</v>
      </c>
      <c r="AC267" s="43">
        <v>0</v>
      </c>
      <c r="AD267" s="43">
        <v>0</v>
      </c>
      <c r="AE267" s="43">
        <v>400000</v>
      </c>
      <c r="AF267" s="43">
        <v>10653989</v>
      </c>
      <c r="AG267" s="43">
        <v>10653989</v>
      </c>
      <c r="AH267" s="43">
        <v>0</v>
      </c>
      <c r="AI267" s="43">
        <v>0</v>
      </c>
      <c r="AJ267" s="43">
        <v>100419</v>
      </c>
      <c r="AK267" s="43">
        <v>0</v>
      </c>
      <c r="AL267" s="43">
        <v>0</v>
      </c>
      <c r="AM267" s="43">
        <v>114000</v>
      </c>
      <c r="AN267" s="43">
        <v>584900</v>
      </c>
      <c r="AO267" s="43">
        <v>835160187</v>
      </c>
      <c r="AP267" s="43">
        <v>835745087</v>
      </c>
      <c r="AQ267" s="43" t="s">
        <v>716</v>
      </c>
      <c r="AR267" s="43">
        <v>6345939</v>
      </c>
      <c r="AS267" s="43">
        <v>348899</v>
      </c>
      <c r="AT267" s="43">
        <v>1945425</v>
      </c>
      <c r="AU267" s="43">
        <v>20000</v>
      </c>
      <c r="AV267" s="43">
        <v>0</v>
      </c>
      <c r="AW267" s="43">
        <v>46000</v>
      </c>
      <c r="AX267" s="43">
        <v>58</v>
      </c>
      <c r="AY267" s="43">
        <v>0</v>
      </c>
      <c r="AZ267" s="43">
        <v>102944</v>
      </c>
      <c r="BA267" s="43">
        <v>0</v>
      </c>
      <c r="BB267" s="43">
        <v>0</v>
      </c>
      <c r="BC267" s="43">
        <v>0</v>
      </c>
      <c r="BD267" s="43">
        <v>0</v>
      </c>
      <c r="BE267" s="43">
        <v>0</v>
      </c>
      <c r="BF267" s="43">
        <v>0</v>
      </c>
      <c r="BG267" s="43">
        <v>0</v>
      </c>
      <c r="BH267" s="43">
        <v>0</v>
      </c>
      <c r="BI267" s="43">
        <v>0</v>
      </c>
      <c r="BJ267" s="43">
        <v>0</v>
      </c>
      <c r="BK267" s="43">
        <v>0</v>
      </c>
      <c r="BL267" s="43">
        <v>0</v>
      </c>
      <c r="BM267" s="43">
        <v>0</v>
      </c>
      <c r="BN267" s="43" t="s">
        <v>711</v>
      </c>
      <c r="BO267" s="43">
        <v>1</v>
      </c>
      <c r="BP267" s="43">
        <v>114000</v>
      </c>
      <c r="BQ267" s="43">
        <v>0</v>
      </c>
      <c r="BR267" s="43">
        <v>0</v>
      </c>
    </row>
    <row r="268" spans="1:70" s="50" customFormat="1" x14ac:dyDescent="0.15">
      <c r="A268" s="43">
        <v>4088</v>
      </c>
      <c r="B268" s="43" t="s">
        <v>348</v>
      </c>
      <c r="C268" s="43">
        <v>11791850</v>
      </c>
      <c r="D268" s="43">
        <v>8071240</v>
      </c>
      <c r="E268" s="43">
        <v>7765</v>
      </c>
      <c r="F268" s="43">
        <v>0</v>
      </c>
      <c r="G268" s="43">
        <v>3722072</v>
      </c>
      <c r="H268" s="43">
        <v>0</v>
      </c>
      <c r="I268" s="43">
        <v>0</v>
      </c>
      <c r="J268" s="43">
        <v>0</v>
      </c>
      <c r="K268" s="43">
        <v>0</v>
      </c>
      <c r="L268" s="43">
        <v>9227</v>
      </c>
      <c r="M268" s="43">
        <v>43</v>
      </c>
      <c r="N268" s="43">
        <v>17</v>
      </c>
      <c r="O268" s="43">
        <v>1271</v>
      </c>
      <c r="P268" s="43">
        <v>1288</v>
      </c>
      <c r="Q268" s="43">
        <v>46</v>
      </c>
      <c r="R268" s="43">
        <v>18</v>
      </c>
      <c r="S268" s="43">
        <v>1265</v>
      </c>
      <c r="T268" s="43">
        <v>1283</v>
      </c>
      <c r="U268" s="43">
        <v>44</v>
      </c>
      <c r="V268" s="43">
        <v>18</v>
      </c>
      <c r="W268" s="43">
        <v>1244</v>
      </c>
      <c r="X268" s="43">
        <v>1262</v>
      </c>
      <c r="Y268" s="43">
        <v>44</v>
      </c>
      <c r="Z268" s="43">
        <v>18</v>
      </c>
      <c r="AA268" s="43">
        <v>1274</v>
      </c>
      <c r="AB268" s="43">
        <v>1292</v>
      </c>
      <c r="AC268" s="43">
        <v>0</v>
      </c>
      <c r="AD268" s="43">
        <v>0</v>
      </c>
      <c r="AE268" s="43">
        <v>0</v>
      </c>
      <c r="AF268" s="43">
        <v>7901301</v>
      </c>
      <c r="AG268" s="43">
        <v>7901301</v>
      </c>
      <c r="AH268" s="43">
        <v>0</v>
      </c>
      <c r="AI268" s="43">
        <v>0</v>
      </c>
      <c r="AJ268" s="43">
        <v>0</v>
      </c>
      <c r="AK268" s="43">
        <v>0</v>
      </c>
      <c r="AL268" s="43">
        <v>0</v>
      </c>
      <c r="AM268" s="43">
        <v>38124</v>
      </c>
      <c r="AN268" s="43">
        <v>884000</v>
      </c>
      <c r="AO268" s="43">
        <v>552253826</v>
      </c>
      <c r="AP268" s="43">
        <v>553137826</v>
      </c>
      <c r="AQ268" s="43" t="s">
        <v>716</v>
      </c>
      <c r="AR268" s="43">
        <v>3957177</v>
      </c>
      <c r="AS268" s="43">
        <v>0</v>
      </c>
      <c r="AT268" s="43">
        <v>1228059</v>
      </c>
      <c r="AU268" s="43">
        <v>0</v>
      </c>
      <c r="AV268" s="43">
        <v>0</v>
      </c>
      <c r="AW268" s="43">
        <v>65000</v>
      </c>
      <c r="AX268" s="43">
        <v>0</v>
      </c>
      <c r="AY268" s="43">
        <v>0</v>
      </c>
      <c r="AZ268" s="43">
        <v>0</v>
      </c>
      <c r="BA268" s="43">
        <v>0</v>
      </c>
      <c r="BB268" s="43">
        <v>0</v>
      </c>
      <c r="BC268" s="43">
        <v>0</v>
      </c>
      <c r="BD268" s="43">
        <v>0</v>
      </c>
      <c r="BE268" s="43">
        <v>0</v>
      </c>
      <c r="BF268" s="43">
        <v>18454</v>
      </c>
      <c r="BG268" s="43">
        <v>0</v>
      </c>
      <c r="BH268" s="43">
        <v>0</v>
      </c>
      <c r="BI268" s="43">
        <v>0</v>
      </c>
      <c r="BJ268" s="43">
        <v>0</v>
      </c>
      <c r="BK268" s="43">
        <v>0</v>
      </c>
      <c r="BL268" s="43">
        <v>0</v>
      </c>
      <c r="BM268" s="43">
        <v>0</v>
      </c>
      <c r="BN268" s="43" t="s">
        <v>711</v>
      </c>
      <c r="BO268" s="43">
        <v>1</v>
      </c>
      <c r="BP268" s="43">
        <v>53279</v>
      </c>
      <c r="BQ268" s="43">
        <v>0</v>
      </c>
      <c r="BR268" s="43">
        <v>15155</v>
      </c>
    </row>
    <row r="269" spans="1:70" s="50" customFormat="1" x14ac:dyDescent="0.15">
      <c r="A269" s="43">
        <v>4095</v>
      </c>
      <c r="B269" s="43" t="s">
        <v>349</v>
      </c>
      <c r="C269" s="43">
        <v>26613876</v>
      </c>
      <c r="D269" s="43">
        <v>13309807</v>
      </c>
      <c r="E269" s="43">
        <v>143671</v>
      </c>
      <c r="F269" s="43">
        <v>0</v>
      </c>
      <c r="G269" s="43">
        <v>15425568</v>
      </c>
      <c r="H269" s="43">
        <v>210000</v>
      </c>
      <c r="I269" s="43">
        <v>0</v>
      </c>
      <c r="J269" s="43">
        <v>0</v>
      </c>
      <c r="K269" s="43">
        <v>0</v>
      </c>
      <c r="L269" s="43">
        <v>2475170</v>
      </c>
      <c r="M269" s="43">
        <v>102</v>
      </c>
      <c r="N269" s="43">
        <v>41</v>
      </c>
      <c r="O269" s="43">
        <v>2830</v>
      </c>
      <c r="P269" s="43">
        <v>2871</v>
      </c>
      <c r="Q269" s="43">
        <v>106</v>
      </c>
      <c r="R269" s="43">
        <v>42</v>
      </c>
      <c r="S269" s="43">
        <v>2801</v>
      </c>
      <c r="T269" s="43">
        <v>2843</v>
      </c>
      <c r="U269" s="43">
        <v>103</v>
      </c>
      <c r="V269" s="43">
        <v>41</v>
      </c>
      <c r="W269" s="43">
        <v>2810</v>
      </c>
      <c r="X269" s="43">
        <v>2851</v>
      </c>
      <c r="Y269" s="43">
        <v>110</v>
      </c>
      <c r="Z269" s="43">
        <v>44</v>
      </c>
      <c r="AA269" s="43">
        <v>2836</v>
      </c>
      <c r="AB269" s="43">
        <v>2880</v>
      </c>
      <c r="AC269" s="43">
        <v>0</v>
      </c>
      <c r="AD269" s="43">
        <v>0</v>
      </c>
      <c r="AE269" s="43">
        <v>2400000</v>
      </c>
      <c r="AF269" s="43">
        <v>12841178</v>
      </c>
      <c r="AG269" s="43">
        <v>12841178</v>
      </c>
      <c r="AH269" s="43">
        <v>0</v>
      </c>
      <c r="AI269" s="43">
        <v>0</v>
      </c>
      <c r="AJ269" s="43">
        <v>80968</v>
      </c>
      <c r="AK269" s="43">
        <v>0</v>
      </c>
      <c r="AL269" s="43">
        <v>0</v>
      </c>
      <c r="AM269" s="43">
        <v>0</v>
      </c>
      <c r="AN269" s="43">
        <v>10864200</v>
      </c>
      <c r="AO269" s="43">
        <v>1759908345</v>
      </c>
      <c r="AP269" s="43">
        <v>1770772545</v>
      </c>
      <c r="AQ269" s="43" t="s">
        <v>716</v>
      </c>
      <c r="AR269" s="43">
        <v>16250834</v>
      </c>
      <c r="AS269" s="43">
        <v>213212</v>
      </c>
      <c r="AT269" s="43">
        <v>2094545</v>
      </c>
      <c r="AU269" s="43">
        <v>0</v>
      </c>
      <c r="AV269" s="43">
        <v>0</v>
      </c>
      <c r="AW269" s="43">
        <v>0</v>
      </c>
      <c r="AX269" s="43">
        <v>116</v>
      </c>
      <c r="AY269" s="43">
        <v>0</v>
      </c>
      <c r="AZ269" s="43">
        <v>0</v>
      </c>
      <c r="BA269" s="43">
        <v>175791</v>
      </c>
      <c r="BB269" s="43">
        <v>0</v>
      </c>
      <c r="BC269" s="43">
        <v>0</v>
      </c>
      <c r="BD269" s="43">
        <v>0</v>
      </c>
      <c r="BE269" s="43">
        <v>0</v>
      </c>
      <c r="BF269" s="43">
        <v>130506</v>
      </c>
      <c r="BG269" s="43">
        <v>0</v>
      </c>
      <c r="BH269" s="43">
        <v>0</v>
      </c>
      <c r="BI269" s="43">
        <v>0</v>
      </c>
      <c r="BJ269" s="43">
        <v>0</v>
      </c>
      <c r="BK269" s="43">
        <v>0</v>
      </c>
      <c r="BL269" s="43">
        <v>0</v>
      </c>
      <c r="BM269" s="43">
        <v>0</v>
      </c>
      <c r="BN269" s="43" t="s">
        <v>711</v>
      </c>
      <c r="BO269" s="43">
        <v>1</v>
      </c>
      <c r="BP269" s="43">
        <v>0</v>
      </c>
      <c r="BQ269" s="43">
        <v>0</v>
      </c>
      <c r="BR269" s="43">
        <v>0</v>
      </c>
    </row>
    <row r="270" spans="1:70" s="50" customFormat="1" x14ac:dyDescent="0.15">
      <c r="A270" s="43">
        <v>4137</v>
      </c>
      <c r="B270" s="43" t="s">
        <v>350</v>
      </c>
      <c r="C270" s="43">
        <v>9328800</v>
      </c>
      <c r="D270" s="43">
        <v>5351728</v>
      </c>
      <c r="E270" s="43">
        <v>3804</v>
      </c>
      <c r="F270" s="43">
        <v>0</v>
      </c>
      <c r="G270" s="43">
        <v>4174579</v>
      </c>
      <c r="H270" s="43">
        <v>0</v>
      </c>
      <c r="I270" s="43">
        <v>0</v>
      </c>
      <c r="J270" s="43">
        <v>0</v>
      </c>
      <c r="K270" s="43">
        <v>0</v>
      </c>
      <c r="L270" s="43">
        <v>201311</v>
      </c>
      <c r="M270" s="43">
        <v>8</v>
      </c>
      <c r="N270" s="43">
        <v>3</v>
      </c>
      <c r="O270" s="43">
        <v>1014</v>
      </c>
      <c r="P270" s="43">
        <v>1017</v>
      </c>
      <c r="Q270" s="43">
        <v>14</v>
      </c>
      <c r="R270" s="43">
        <v>6</v>
      </c>
      <c r="S270" s="43">
        <v>1032</v>
      </c>
      <c r="T270" s="43">
        <v>1038</v>
      </c>
      <c r="U270" s="43">
        <v>14</v>
      </c>
      <c r="V270" s="43">
        <v>6</v>
      </c>
      <c r="W270" s="43">
        <v>981</v>
      </c>
      <c r="X270" s="43">
        <v>987</v>
      </c>
      <c r="Y270" s="43">
        <v>11</v>
      </c>
      <c r="Z270" s="43">
        <v>4</v>
      </c>
      <c r="AA270" s="43">
        <v>979</v>
      </c>
      <c r="AB270" s="43">
        <v>983</v>
      </c>
      <c r="AC270" s="43">
        <v>0</v>
      </c>
      <c r="AD270" s="43">
        <v>0</v>
      </c>
      <c r="AE270" s="43">
        <v>0</v>
      </c>
      <c r="AF270" s="43">
        <v>5132735</v>
      </c>
      <c r="AG270" s="43">
        <v>5132735</v>
      </c>
      <c r="AH270" s="43">
        <v>0</v>
      </c>
      <c r="AI270" s="43">
        <v>0</v>
      </c>
      <c r="AJ270" s="43">
        <v>0</v>
      </c>
      <c r="AK270" s="43">
        <v>0</v>
      </c>
      <c r="AL270" s="43">
        <v>0</v>
      </c>
      <c r="AM270" s="43">
        <v>0</v>
      </c>
      <c r="AN270" s="43">
        <v>443700</v>
      </c>
      <c r="AO270" s="43">
        <v>518941043</v>
      </c>
      <c r="AP270" s="43">
        <v>519384743</v>
      </c>
      <c r="AQ270" s="43" t="s">
        <v>716</v>
      </c>
      <c r="AR270" s="43">
        <v>4394731</v>
      </c>
      <c r="AS270" s="43">
        <v>0</v>
      </c>
      <c r="AT270" s="43">
        <v>781490</v>
      </c>
      <c r="AU270" s="43">
        <v>0</v>
      </c>
      <c r="AV270" s="43">
        <v>0</v>
      </c>
      <c r="AW270" s="43">
        <v>20000</v>
      </c>
      <c r="AX270" s="43">
        <v>0</v>
      </c>
      <c r="AY270" s="43">
        <v>0</v>
      </c>
      <c r="AZ270" s="43">
        <v>101200</v>
      </c>
      <c r="BA270" s="43">
        <v>0</v>
      </c>
      <c r="BB270" s="43">
        <v>0</v>
      </c>
      <c r="BC270" s="43">
        <v>709.3</v>
      </c>
      <c r="BD270" s="43">
        <v>0</v>
      </c>
      <c r="BE270" s="43">
        <v>0</v>
      </c>
      <c r="BF270" s="43">
        <v>92000</v>
      </c>
      <c r="BG270" s="43">
        <v>0</v>
      </c>
      <c r="BH270" s="43">
        <v>0</v>
      </c>
      <c r="BI270" s="43">
        <v>0</v>
      </c>
      <c r="BJ270" s="43">
        <v>0</v>
      </c>
      <c r="BK270" s="43">
        <v>0</v>
      </c>
      <c r="BL270" s="43">
        <v>0</v>
      </c>
      <c r="BM270" s="43">
        <v>0</v>
      </c>
      <c r="BN270" s="43" t="s">
        <v>711</v>
      </c>
      <c r="BO270" s="43">
        <v>1</v>
      </c>
      <c r="BP270" s="43">
        <v>0</v>
      </c>
      <c r="BQ270" s="43">
        <v>0</v>
      </c>
      <c r="BR270" s="43">
        <v>0</v>
      </c>
    </row>
    <row r="271" spans="1:70" s="50" customFormat="1" x14ac:dyDescent="0.15">
      <c r="A271" s="43">
        <v>4144</v>
      </c>
      <c r="B271" s="43" t="s">
        <v>351</v>
      </c>
      <c r="C271" s="43">
        <v>37409410</v>
      </c>
      <c r="D271" s="43">
        <v>19317669</v>
      </c>
      <c r="E271" s="43">
        <v>14489</v>
      </c>
      <c r="F271" s="43">
        <v>0</v>
      </c>
      <c r="G271" s="43">
        <v>17946525</v>
      </c>
      <c r="H271" s="43">
        <v>531120</v>
      </c>
      <c r="I271" s="43">
        <v>0</v>
      </c>
      <c r="J271" s="43">
        <v>393</v>
      </c>
      <c r="K271" s="43">
        <v>0</v>
      </c>
      <c r="L271" s="43">
        <v>400000</v>
      </c>
      <c r="M271" s="43">
        <v>117</v>
      </c>
      <c r="N271" s="43">
        <v>47</v>
      </c>
      <c r="O271" s="43">
        <v>3545</v>
      </c>
      <c r="P271" s="43">
        <v>3592</v>
      </c>
      <c r="Q271" s="43">
        <v>126</v>
      </c>
      <c r="R271" s="43">
        <v>50</v>
      </c>
      <c r="S271" s="43">
        <v>3572</v>
      </c>
      <c r="T271" s="43">
        <v>3622</v>
      </c>
      <c r="U271" s="43">
        <v>119</v>
      </c>
      <c r="V271" s="43">
        <v>48</v>
      </c>
      <c r="W271" s="43">
        <v>3579</v>
      </c>
      <c r="X271" s="43">
        <v>3627</v>
      </c>
      <c r="Y271" s="43">
        <v>119</v>
      </c>
      <c r="Z271" s="43">
        <v>48</v>
      </c>
      <c r="AA271" s="43">
        <v>3635</v>
      </c>
      <c r="AB271" s="43">
        <v>3683</v>
      </c>
      <c r="AC271" s="43">
        <v>0</v>
      </c>
      <c r="AD271" s="43">
        <v>355864</v>
      </c>
      <c r="AE271" s="43">
        <v>400000</v>
      </c>
      <c r="AF271" s="43">
        <v>18789116</v>
      </c>
      <c r="AG271" s="43">
        <v>18789116</v>
      </c>
      <c r="AH271" s="43">
        <v>0</v>
      </c>
      <c r="AI271" s="43">
        <v>0</v>
      </c>
      <c r="AJ271" s="43">
        <v>0</v>
      </c>
      <c r="AK271" s="43">
        <v>0</v>
      </c>
      <c r="AL271" s="43">
        <v>0</v>
      </c>
      <c r="AM271" s="43">
        <v>0</v>
      </c>
      <c r="AN271" s="43">
        <v>1301300</v>
      </c>
      <c r="AO271" s="43">
        <v>2003124120</v>
      </c>
      <c r="AP271" s="43">
        <v>2004425420</v>
      </c>
      <c r="AQ271" s="43" t="s">
        <v>716</v>
      </c>
      <c r="AR271" s="43">
        <v>19155860</v>
      </c>
      <c r="AS271" s="43">
        <v>529123</v>
      </c>
      <c r="AT271" s="43">
        <v>4172598</v>
      </c>
      <c r="AU271" s="43">
        <v>0</v>
      </c>
      <c r="AV271" s="43">
        <v>0</v>
      </c>
      <c r="AW271" s="43">
        <v>399628</v>
      </c>
      <c r="AX271" s="43">
        <v>341</v>
      </c>
      <c r="AY271" s="43">
        <v>0</v>
      </c>
      <c r="AZ271" s="43">
        <v>0</v>
      </c>
      <c r="BA271" s="43">
        <v>0</v>
      </c>
      <c r="BB271" s="43">
        <v>0</v>
      </c>
      <c r="BC271" s="43">
        <v>14038.86</v>
      </c>
      <c r="BD271" s="43">
        <v>0</v>
      </c>
      <c r="BE271" s="43">
        <v>0</v>
      </c>
      <c r="BF271" s="43">
        <v>0</v>
      </c>
      <c r="BG271" s="43">
        <v>0</v>
      </c>
      <c r="BH271" s="43">
        <v>0</v>
      </c>
      <c r="BI271" s="43">
        <v>0</v>
      </c>
      <c r="BJ271" s="43">
        <v>0</v>
      </c>
      <c r="BK271" s="43">
        <v>0</v>
      </c>
      <c r="BL271" s="43">
        <v>0</v>
      </c>
      <c r="BM271" s="43">
        <v>0</v>
      </c>
      <c r="BN271" s="43" t="s">
        <v>711</v>
      </c>
      <c r="BO271" s="43">
        <v>1</v>
      </c>
      <c r="BP271" s="43">
        <v>0</v>
      </c>
      <c r="BQ271" s="43">
        <v>0</v>
      </c>
      <c r="BR271" s="43">
        <v>0</v>
      </c>
    </row>
    <row r="272" spans="1:70" s="50" customFormat="1" x14ac:dyDescent="0.15">
      <c r="A272" s="43">
        <v>4165</v>
      </c>
      <c r="B272" s="43" t="s">
        <v>352</v>
      </c>
      <c r="C272" s="43">
        <v>15712674</v>
      </c>
      <c r="D272" s="43">
        <v>10569466</v>
      </c>
      <c r="E272" s="43">
        <v>3874</v>
      </c>
      <c r="F272" s="43">
        <v>0</v>
      </c>
      <c r="G272" s="43">
        <v>5392973</v>
      </c>
      <c r="H272" s="43">
        <v>157409</v>
      </c>
      <c r="I272" s="43">
        <v>0</v>
      </c>
      <c r="J272" s="43">
        <v>0</v>
      </c>
      <c r="K272" s="43">
        <v>0</v>
      </c>
      <c r="L272" s="43">
        <v>411048</v>
      </c>
      <c r="M272" s="43">
        <v>84</v>
      </c>
      <c r="N272" s="43">
        <v>34</v>
      </c>
      <c r="O272" s="43">
        <v>1675</v>
      </c>
      <c r="P272" s="43">
        <v>1709</v>
      </c>
      <c r="Q272" s="43">
        <v>70</v>
      </c>
      <c r="R272" s="43">
        <v>28</v>
      </c>
      <c r="S272" s="43">
        <v>1638</v>
      </c>
      <c r="T272" s="43">
        <v>1666</v>
      </c>
      <c r="U272" s="43">
        <v>77</v>
      </c>
      <c r="V272" s="43">
        <v>31</v>
      </c>
      <c r="W272" s="43">
        <v>1627</v>
      </c>
      <c r="X272" s="43">
        <v>1658</v>
      </c>
      <c r="Y272" s="43">
        <v>86</v>
      </c>
      <c r="Z272" s="43">
        <v>34</v>
      </c>
      <c r="AA272" s="43">
        <v>1606</v>
      </c>
      <c r="AB272" s="43">
        <v>1640</v>
      </c>
      <c r="AC272" s="43">
        <v>0</v>
      </c>
      <c r="AD272" s="43">
        <v>0</v>
      </c>
      <c r="AE272" s="43">
        <v>0</v>
      </c>
      <c r="AF272" s="43">
        <v>10395577</v>
      </c>
      <c r="AG272" s="43">
        <v>10395577</v>
      </c>
      <c r="AH272" s="43">
        <v>0</v>
      </c>
      <c r="AI272" s="43">
        <v>0</v>
      </c>
      <c r="AJ272" s="43">
        <v>10941</v>
      </c>
      <c r="AK272" s="43">
        <v>0</v>
      </c>
      <c r="AL272" s="43">
        <v>0</v>
      </c>
      <c r="AM272" s="43">
        <v>301116</v>
      </c>
      <c r="AN272" s="43">
        <v>429300</v>
      </c>
      <c r="AO272" s="43">
        <v>758173846</v>
      </c>
      <c r="AP272" s="43">
        <v>758603146</v>
      </c>
      <c r="AQ272" s="43" t="s">
        <v>716</v>
      </c>
      <c r="AR272" s="43">
        <v>5743177</v>
      </c>
      <c r="AS272" s="43">
        <v>92648</v>
      </c>
      <c r="AT272" s="43">
        <v>1630440</v>
      </c>
      <c r="AU272" s="43">
        <v>0</v>
      </c>
      <c r="AV272" s="43">
        <v>0</v>
      </c>
      <c r="AW272" s="43">
        <v>20000</v>
      </c>
      <c r="AX272" s="43">
        <v>0</v>
      </c>
      <c r="AY272" s="43">
        <v>0</v>
      </c>
      <c r="AZ272" s="43">
        <v>215370</v>
      </c>
      <c r="BA272" s="43">
        <v>1622</v>
      </c>
      <c r="BB272" s="43">
        <v>0</v>
      </c>
      <c r="BC272" s="43">
        <v>0</v>
      </c>
      <c r="BD272" s="43">
        <v>0</v>
      </c>
      <c r="BE272" s="43">
        <v>0</v>
      </c>
      <c r="BF272" s="43">
        <v>0</v>
      </c>
      <c r="BG272" s="43">
        <v>99905</v>
      </c>
      <c r="BH272" s="43">
        <v>0</v>
      </c>
      <c r="BI272" s="43">
        <v>9665</v>
      </c>
      <c r="BJ272" s="43">
        <v>90240</v>
      </c>
      <c r="BK272" s="43">
        <v>0</v>
      </c>
      <c r="BL272" s="43">
        <v>99905</v>
      </c>
      <c r="BM272" s="43">
        <v>0</v>
      </c>
      <c r="BN272" s="43" t="s">
        <v>702</v>
      </c>
      <c r="BO272" s="43">
        <v>2</v>
      </c>
      <c r="BP272" s="43">
        <v>98730</v>
      </c>
      <c r="BQ272" s="43">
        <v>202386</v>
      </c>
      <c r="BR272" s="43">
        <v>0</v>
      </c>
    </row>
    <row r="273" spans="1:70" s="50" customFormat="1" x14ac:dyDescent="0.15">
      <c r="A273" s="43">
        <v>4179</v>
      </c>
      <c r="B273" s="43" t="s">
        <v>353</v>
      </c>
      <c r="C273" s="43">
        <v>90424874</v>
      </c>
      <c r="D273" s="43">
        <v>52306868</v>
      </c>
      <c r="E273" s="43">
        <v>204508</v>
      </c>
      <c r="F273" s="43">
        <v>0</v>
      </c>
      <c r="G273" s="43">
        <v>40698071</v>
      </c>
      <c r="H273" s="43">
        <v>3875001</v>
      </c>
      <c r="I273" s="43">
        <v>0</v>
      </c>
      <c r="J273" s="43">
        <v>0</v>
      </c>
      <c r="K273" s="43">
        <v>0</v>
      </c>
      <c r="L273" s="43">
        <v>6659574</v>
      </c>
      <c r="M273" s="43">
        <v>154</v>
      </c>
      <c r="N273" s="43">
        <v>62</v>
      </c>
      <c r="O273" s="43">
        <v>9819</v>
      </c>
      <c r="P273" s="43">
        <v>9881</v>
      </c>
      <c r="Q273" s="43">
        <v>126</v>
      </c>
      <c r="R273" s="43">
        <v>50</v>
      </c>
      <c r="S273" s="43">
        <v>9758</v>
      </c>
      <c r="T273" s="43">
        <v>9808</v>
      </c>
      <c r="U273" s="43">
        <v>138</v>
      </c>
      <c r="V273" s="43">
        <v>55</v>
      </c>
      <c r="W273" s="43">
        <v>9672</v>
      </c>
      <c r="X273" s="43">
        <v>9727</v>
      </c>
      <c r="Y273" s="43">
        <v>154</v>
      </c>
      <c r="Z273" s="43">
        <v>62</v>
      </c>
      <c r="AA273" s="43">
        <v>9665</v>
      </c>
      <c r="AB273" s="43">
        <v>9727</v>
      </c>
      <c r="AC273" s="43">
        <v>0</v>
      </c>
      <c r="AD273" s="43">
        <v>0</v>
      </c>
      <c r="AE273" s="43">
        <v>3950000</v>
      </c>
      <c r="AF273" s="43">
        <v>53404154</v>
      </c>
      <c r="AG273" s="43">
        <v>53404154</v>
      </c>
      <c r="AH273" s="43">
        <v>0</v>
      </c>
      <c r="AI273" s="43">
        <v>0</v>
      </c>
      <c r="AJ273" s="43">
        <v>163009</v>
      </c>
      <c r="AK273" s="43">
        <v>0</v>
      </c>
      <c r="AL273" s="43">
        <v>0</v>
      </c>
      <c r="AM273" s="43">
        <v>2043292</v>
      </c>
      <c r="AN273" s="43">
        <v>33823900</v>
      </c>
      <c r="AO273" s="43">
        <v>4806545163</v>
      </c>
      <c r="AP273" s="43">
        <v>4840369063</v>
      </c>
      <c r="AQ273" s="43" t="s">
        <v>716</v>
      </c>
      <c r="AR273" s="43">
        <v>39958423</v>
      </c>
      <c r="AS273" s="43">
        <v>3788966</v>
      </c>
      <c r="AT273" s="43">
        <v>952863</v>
      </c>
      <c r="AU273" s="43">
        <v>0</v>
      </c>
      <c r="AV273" s="43">
        <v>0</v>
      </c>
      <c r="AW273" s="43">
        <v>1380366</v>
      </c>
      <c r="AX273" s="43">
        <v>26095</v>
      </c>
      <c r="AY273" s="43">
        <v>0</v>
      </c>
      <c r="AZ273" s="43">
        <v>470365</v>
      </c>
      <c r="BA273" s="43">
        <v>24400</v>
      </c>
      <c r="BB273" s="43">
        <v>0</v>
      </c>
      <c r="BC273" s="43">
        <v>21970.250000000004</v>
      </c>
      <c r="BD273" s="43">
        <v>0</v>
      </c>
      <c r="BE273" s="43">
        <v>0</v>
      </c>
      <c r="BF273" s="43">
        <v>359670</v>
      </c>
      <c r="BG273" s="43">
        <v>1055850</v>
      </c>
      <c r="BH273" s="43">
        <v>0</v>
      </c>
      <c r="BI273" s="43">
        <v>756300</v>
      </c>
      <c r="BJ273" s="43">
        <v>299550</v>
      </c>
      <c r="BK273" s="43">
        <v>0</v>
      </c>
      <c r="BL273" s="43">
        <v>2099725</v>
      </c>
      <c r="BM273" s="43">
        <v>0</v>
      </c>
      <c r="BN273" s="43" t="s">
        <v>702</v>
      </c>
      <c r="BO273" s="43">
        <v>2</v>
      </c>
      <c r="BP273" s="43">
        <v>2104019</v>
      </c>
      <c r="BQ273" s="43">
        <v>0</v>
      </c>
      <c r="BR273" s="43">
        <v>60727</v>
      </c>
    </row>
    <row r="274" spans="1:70" s="50" customFormat="1" x14ac:dyDescent="0.15">
      <c r="A274" s="43">
        <v>4186</v>
      </c>
      <c r="B274" s="43" t="s">
        <v>354</v>
      </c>
      <c r="C274" s="43">
        <v>8956234</v>
      </c>
      <c r="D274" s="43">
        <v>6473391</v>
      </c>
      <c r="E274" s="43">
        <v>3626</v>
      </c>
      <c r="F274" s="43">
        <v>0</v>
      </c>
      <c r="G274" s="43">
        <v>2749750</v>
      </c>
      <c r="H274" s="43">
        <v>209452</v>
      </c>
      <c r="I274" s="43">
        <v>0</v>
      </c>
      <c r="J274" s="43">
        <v>9408</v>
      </c>
      <c r="K274" s="43">
        <v>0</v>
      </c>
      <c r="L274" s="43">
        <v>470577</v>
      </c>
      <c r="M274" s="43">
        <v>33</v>
      </c>
      <c r="N274" s="43">
        <v>13</v>
      </c>
      <c r="O274" s="43">
        <v>965</v>
      </c>
      <c r="P274" s="43">
        <v>978</v>
      </c>
      <c r="Q274" s="43">
        <v>43</v>
      </c>
      <c r="R274" s="43">
        <v>17</v>
      </c>
      <c r="S274" s="43">
        <v>937</v>
      </c>
      <c r="T274" s="43">
        <v>954</v>
      </c>
      <c r="U274" s="43">
        <v>47</v>
      </c>
      <c r="V274" s="43">
        <v>19</v>
      </c>
      <c r="W274" s="43">
        <v>902</v>
      </c>
      <c r="X274" s="43">
        <v>921</v>
      </c>
      <c r="Y274" s="43">
        <v>50</v>
      </c>
      <c r="Z274" s="43">
        <v>20</v>
      </c>
      <c r="AA274" s="43">
        <v>881</v>
      </c>
      <c r="AB274" s="43">
        <v>901</v>
      </c>
      <c r="AC274" s="43">
        <v>0</v>
      </c>
      <c r="AD274" s="43">
        <v>0</v>
      </c>
      <c r="AE274" s="43">
        <v>0</v>
      </c>
      <c r="AF274" s="43">
        <v>6253724</v>
      </c>
      <c r="AG274" s="43">
        <v>6253724</v>
      </c>
      <c r="AH274" s="43">
        <v>0</v>
      </c>
      <c r="AI274" s="43">
        <v>0</v>
      </c>
      <c r="AJ274" s="43">
        <v>4333</v>
      </c>
      <c r="AK274" s="43">
        <v>0</v>
      </c>
      <c r="AL274" s="43">
        <v>0</v>
      </c>
      <c r="AM274" s="43">
        <v>93262</v>
      </c>
      <c r="AN274" s="43">
        <v>505800</v>
      </c>
      <c r="AO274" s="43">
        <v>380441824</v>
      </c>
      <c r="AP274" s="43">
        <v>380947624</v>
      </c>
      <c r="AQ274" s="43" t="s">
        <v>716</v>
      </c>
      <c r="AR274" s="43">
        <v>2841516</v>
      </c>
      <c r="AS274" s="43">
        <v>206722</v>
      </c>
      <c r="AT274" s="43">
        <v>1494113</v>
      </c>
      <c r="AU274" s="43">
        <v>0</v>
      </c>
      <c r="AV274" s="43">
        <v>0</v>
      </c>
      <c r="AW274" s="43">
        <v>80000</v>
      </c>
      <c r="AX274" s="43">
        <v>0</v>
      </c>
      <c r="AY274" s="43">
        <v>0</v>
      </c>
      <c r="AZ274" s="43">
        <v>244861</v>
      </c>
      <c r="BA274" s="43">
        <v>0</v>
      </c>
      <c r="BB274" s="43">
        <v>0</v>
      </c>
      <c r="BC274" s="43">
        <v>0</v>
      </c>
      <c r="BD274" s="43">
        <v>0</v>
      </c>
      <c r="BE274" s="43">
        <v>0</v>
      </c>
      <c r="BF274" s="43">
        <v>9418</v>
      </c>
      <c r="BG274" s="43">
        <v>93654</v>
      </c>
      <c r="BH274" s="43">
        <v>0</v>
      </c>
      <c r="BI274" s="43">
        <v>92230</v>
      </c>
      <c r="BJ274" s="43">
        <v>1617</v>
      </c>
      <c r="BK274" s="43">
        <v>0</v>
      </c>
      <c r="BL274" s="43">
        <v>93262</v>
      </c>
      <c r="BM274" s="43">
        <v>0</v>
      </c>
      <c r="BN274" s="43" t="s">
        <v>702</v>
      </c>
      <c r="BO274" s="43">
        <v>2</v>
      </c>
      <c r="BP274" s="43">
        <v>93262</v>
      </c>
      <c r="BQ274" s="43">
        <v>0</v>
      </c>
      <c r="BR274" s="43">
        <v>0</v>
      </c>
    </row>
    <row r="275" spans="1:70" s="50" customFormat="1" x14ac:dyDescent="0.15">
      <c r="A275" s="43">
        <v>4207</v>
      </c>
      <c r="B275" s="43" t="s">
        <v>355</v>
      </c>
      <c r="C275" s="43">
        <v>4733041</v>
      </c>
      <c r="D275" s="43">
        <v>3261082</v>
      </c>
      <c r="E275" s="43">
        <v>1464</v>
      </c>
      <c r="F275" s="43">
        <v>31288</v>
      </c>
      <c r="G275" s="43">
        <v>1763730</v>
      </c>
      <c r="H275" s="43">
        <v>102000</v>
      </c>
      <c r="I275" s="43">
        <v>0</v>
      </c>
      <c r="J275" s="43">
        <v>0</v>
      </c>
      <c r="K275" s="43">
        <v>0</v>
      </c>
      <c r="L275" s="43">
        <v>426523</v>
      </c>
      <c r="M275" s="43">
        <v>17</v>
      </c>
      <c r="N275" s="43">
        <v>7</v>
      </c>
      <c r="O275" s="43">
        <v>521</v>
      </c>
      <c r="P275" s="43">
        <v>528</v>
      </c>
      <c r="Q275" s="43">
        <v>18</v>
      </c>
      <c r="R275" s="43">
        <v>7</v>
      </c>
      <c r="S275" s="43">
        <v>505</v>
      </c>
      <c r="T275" s="43">
        <v>512</v>
      </c>
      <c r="U275" s="43">
        <v>15</v>
      </c>
      <c r="V275" s="43">
        <v>6</v>
      </c>
      <c r="W275" s="43">
        <v>497</v>
      </c>
      <c r="X275" s="43">
        <v>503</v>
      </c>
      <c r="Y275" s="43">
        <v>17</v>
      </c>
      <c r="Z275" s="43">
        <v>7</v>
      </c>
      <c r="AA275" s="43">
        <v>495</v>
      </c>
      <c r="AB275" s="43">
        <v>502</v>
      </c>
      <c r="AC275" s="43">
        <v>0</v>
      </c>
      <c r="AD275" s="43">
        <v>0</v>
      </c>
      <c r="AE275" s="43">
        <v>300000</v>
      </c>
      <c r="AF275" s="43">
        <v>3259469</v>
      </c>
      <c r="AG275" s="43">
        <v>3225327</v>
      </c>
      <c r="AH275" s="43">
        <v>34142</v>
      </c>
      <c r="AI275" s="43">
        <v>0</v>
      </c>
      <c r="AJ275" s="43">
        <v>0</v>
      </c>
      <c r="AK275" s="43">
        <v>0</v>
      </c>
      <c r="AL275" s="43">
        <v>0</v>
      </c>
      <c r="AM275" s="43">
        <v>0</v>
      </c>
      <c r="AN275" s="43">
        <v>175000</v>
      </c>
      <c r="AO275" s="43">
        <v>207836300</v>
      </c>
      <c r="AP275" s="43">
        <v>208011300</v>
      </c>
      <c r="AQ275" s="43" t="s">
        <v>716</v>
      </c>
      <c r="AR275" s="43">
        <v>1743680</v>
      </c>
      <c r="AS275" s="43">
        <v>102000</v>
      </c>
      <c r="AT275" s="43">
        <v>0</v>
      </c>
      <c r="AU275" s="43">
        <v>0</v>
      </c>
      <c r="AV275" s="43">
        <v>0</v>
      </c>
      <c r="AW275" s="43">
        <v>5000</v>
      </c>
      <c r="AX275" s="43">
        <v>0</v>
      </c>
      <c r="AY275" s="43">
        <v>0</v>
      </c>
      <c r="AZ275" s="43">
        <v>73666</v>
      </c>
      <c r="BA275" s="43">
        <v>0</v>
      </c>
      <c r="BB275" s="43">
        <v>0</v>
      </c>
      <c r="BC275" s="43">
        <v>0</v>
      </c>
      <c r="BD275" s="43">
        <v>0</v>
      </c>
      <c r="BE275" s="43">
        <v>0</v>
      </c>
      <c r="BF275" s="43">
        <v>0</v>
      </c>
      <c r="BG275" s="43">
        <v>0</v>
      </c>
      <c r="BH275" s="43">
        <v>0</v>
      </c>
      <c r="BI275" s="43">
        <v>0</v>
      </c>
      <c r="BJ275" s="43">
        <v>0</v>
      </c>
      <c r="BK275" s="43">
        <v>0</v>
      </c>
      <c r="BL275" s="43">
        <v>0</v>
      </c>
      <c r="BM275" s="43">
        <v>0</v>
      </c>
      <c r="BN275" s="43" t="s">
        <v>711</v>
      </c>
      <c r="BO275" s="43">
        <v>1</v>
      </c>
      <c r="BP275" s="43">
        <v>0</v>
      </c>
      <c r="BQ275" s="43">
        <v>0</v>
      </c>
      <c r="BR275" s="43">
        <v>0</v>
      </c>
    </row>
    <row r="276" spans="1:70" s="50" customFormat="1" x14ac:dyDescent="0.15">
      <c r="A276" s="43">
        <v>4221</v>
      </c>
      <c r="B276" s="43" t="s">
        <v>356</v>
      </c>
      <c r="C276" s="43">
        <v>11451299</v>
      </c>
      <c r="D276" s="43">
        <v>5101146</v>
      </c>
      <c r="E276" s="43">
        <v>11586</v>
      </c>
      <c r="F276" s="43">
        <v>0</v>
      </c>
      <c r="G276" s="43">
        <v>6902969</v>
      </c>
      <c r="H276" s="43">
        <v>111958</v>
      </c>
      <c r="I276" s="43">
        <v>0</v>
      </c>
      <c r="J276" s="43">
        <v>0</v>
      </c>
      <c r="K276" s="43">
        <v>0</v>
      </c>
      <c r="L276" s="43">
        <v>676360</v>
      </c>
      <c r="M276" s="43">
        <v>23</v>
      </c>
      <c r="N276" s="43">
        <v>9</v>
      </c>
      <c r="O276" s="43">
        <v>1221</v>
      </c>
      <c r="P276" s="43">
        <v>1230</v>
      </c>
      <c r="Q276" s="43">
        <v>26</v>
      </c>
      <c r="R276" s="43">
        <v>10</v>
      </c>
      <c r="S276" s="43">
        <v>1177</v>
      </c>
      <c r="T276" s="43">
        <v>1187</v>
      </c>
      <c r="U276" s="43">
        <v>21</v>
      </c>
      <c r="V276" s="43">
        <v>8</v>
      </c>
      <c r="W276" s="43">
        <v>1146</v>
      </c>
      <c r="X276" s="43">
        <v>1154</v>
      </c>
      <c r="Y276" s="43">
        <v>17</v>
      </c>
      <c r="Z276" s="43">
        <v>7</v>
      </c>
      <c r="AA276" s="43">
        <v>1152</v>
      </c>
      <c r="AB276" s="43">
        <v>1159</v>
      </c>
      <c r="AC276" s="43">
        <v>0</v>
      </c>
      <c r="AD276" s="43">
        <v>0</v>
      </c>
      <c r="AE276" s="43">
        <v>0</v>
      </c>
      <c r="AF276" s="43">
        <v>4945248</v>
      </c>
      <c r="AG276" s="43">
        <v>4945248</v>
      </c>
      <c r="AH276" s="43">
        <v>0</v>
      </c>
      <c r="AI276" s="43">
        <v>0</v>
      </c>
      <c r="AJ276" s="43">
        <v>0</v>
      </c>
      <c r="AK276" s="43">
        <v>0</v>
      </c>
      <c r="AL276" s="43">
        <v>0</v>
      </c>
      <c r="AM276" s="43">
        <v>249588</v>
      </c>
      <c r="AN276" s="43">
        <v>1607100</v>
      </c>
      <c r="AO276" s="43">
        <v>736032637</v>
      </c>
      <c r="AP276" s="43">
        <v>737639737</v>
      </c>
      <c r="AQ276" s="43" t="s">
        <v>716</v>
      </c>
      <c r="AR276" s="43">
        <v>6872293</v>
      </c>
      <c r="AS276" s="43">
        <v>115500</v>
      </c>
      <c r="AT276" s="43">
        <v>1177748</v>
      </c>
      <c r="AU276" s="43">
        <v>0</v>
      </c>
      <c r="AV276" s="43">
        <v>0</v>
      </c>
      <c r="AW276" s="43">
        <v>98088</v>
      </c>
      <c r="AX276" s="43">
        <v>0</v>
      </c>
      <c r="AY276" s="43">
        <v>0</v>
      </c>
      <c r="AZ276" s="43">
        <v>221328</v>
      </c>
      <c r="BA276" s="43">
        <v>0</v>
      </c>
      <c r="BB276" s="43">
        <v>0</v>
      </c>
      <c r="BC276" s="43">
        <v>0</v>
      </c>
      <c r="BD276" s="43">
        <v>0</v>
      </c>
      <c r="BE276" s="43">
        <v>0</v>
      </c>
      <c r="BF276" s="43">
        <v>28869</v>
      </c>
      <c r="BG276" s="43">
        <v>135000</v>
      </c>
      <c r="BH276" s="43">
        <v>135000</v>
      </c>
      <c r="BI276" s="43">
        <v>0</v>
      </c>
      <c r="BJ276" s="43">
        <v>0</v>
      </c>
      <c r="BK276" s="43">
        <v>0</v>
      </c>
      <c r="BL276" s="43">
        <v>100000</v>
      </c>
      <c r="BM276" s="43">
        <v>100000</v>
      </c>
      <c r="BN276" s="43" t="s">
        <v>701</v>
      </c>
      <c r="BO276" s="43">
        <v>1</v>
      </c>
      <c r="BP276" s="43">
        <v>249588</v>
      </c>
      <c r="BQ276" s="43">
        <v>0</v>
      </c>
      <c r="BR276" s="43">
        <v>0</v>
      </c>
    </row>
    <row r="277" spans="1:70" s="50" customFormat="1" x14ac:dyDescent="0.15">
      <c r="A277" s="43">
        <v>4228</v>
      </c>
      <c r="B277" s="43" t="s">
        <v>357</v>
      </c>
      <c r="C277" s="43">
        <v>8116910</v>
      </c>
      <c r="D277" s="43">
        <v>4167772</v>
      </c>
      <c r="E277" s="43">
        <v>2013</v>
      </c>
      <c r="F277" s="43">
        <v>0</v>
      </c>
      <c r="G277" s="43">
        <v>4856631</v>
      </c>
      <c r="H277" s="43">
        <v>0</v>
      </c>
      <c r="I277" s="43">
        <v>25000</v>
      </c>
      <c r="J277" s="43">
        <v>139</v>
      </c>
      <c r="K277" s="43">
        <v>0</v>
      </c>
      <c r="L277" s="43">
        <v>934367</v>
      </c>
      <c r="M277" s="43">
        <v>5</v>
      </c>
      <c r="N277" s="43">
        <v>2</v>
      </c>
      <c r="O277" s="43">
        <v>888</v>
      </c>
      <c r="P277" s="43">
        <v>890</v>
      </c>
      <c r="Q277" s="43">
        <v>14</v>
      </c>
      <c r="R277" s="43">
        <v>6</v>
      </c>
      <c r="S277" s="43">
        <v>878</v>
      </c>
      <c r="T277" s="43">
        <v>884</v>
      </c>
      <c r="U277" s="43">
        <v>16</v>
      </c>
      <c r="V277" s="43">
        <v>6</v>
      </c>
      <c r="W277" s="43">
        <v>872</v>
      </c>
      <c r="X277" s="43">
        <v>878</v>
      </c>
      <c r="Y277" s="43">
        <v>14</v>
      </c>
      <c r="Z277" s="43">
        <v>6</v>
      </c>
      <c r="AA277" s="43">
        <v>873</v>
      </c>
      <c r="AB277" s="43">
        <v>879</v>
      </c>
      <c r="AC277" s="43">
        <v>0</v>
      </c>
      <c r="AD277" s="43">
        <v>0</v>
      </c>
      <c r="AE277" s="43">
        <v>885000</v>
      </c>
      <c r="AF277" s="43">
        <v>4226623</v>
      </c>
      <c r="AG277" s="43">
        <v>4226623</v>
      </c>
      <c r="AH277" s="43">
        <v>0</v>
      </c>
      <c r="AI277" s="43">
        <v>0</v>
      </c>
      <c r="AJ277" s="43">
        <v>18301</v>
      </c>
      <c r="AK277" s="43">
        <v>0</v>
      </c>
      <c r="AL277" s="43">
        <v>0</v>
      </c>
      <c r="AM277" s="43">
        <v>0</v>
      </c>
      <c r="AN277" s="43">
        <v>130600</v>
      </c>
      <c r="AO277" s="43">
        <v>490882937</v>
      </c>
      <c r="AP277" s="43">
        <v>491013537</v>
      </c>
      <c r="AQ277" s="43" t="s">
        <v>716</v>
      </c>
      <c r="AR277" s="43">
        <v>4803935</v>
      </c>
      <c r="AS277" s="43">
        <v>0</v>
      </c>
      <c r="AT277" s="43">
        <v>360050</v>
      </c>
      <c r="AU277" s="43">
        <v>25000</v>
      </c>
      <c r="AV277" s="43">
        <v>0</v>
      </c>
      <c r="AW277" s="43">
        <v>0</v>
      </c>
      <c r="AX277" s="43">
        <v>0</v>
      </c>
      <c r="AY277" s="43">
        <v>0</v>
      </c>
      <c r="AZ277" s="43">
        <v>36732</v>
      </c>
      <c r="BA277" s="43">
        <v>4792</v>
      </c>
      <c r="BB277" s="43">
        <v>0</v>
      </c>
      <c r="BC277" s="43">
        <v>0</v>
      </c>
      <c r="BD277" s="43">
        <v>0</v>
      </c>
      <c r="BE277" s="43">
        <v>0</v>
      </c>
      <c r="BF277" s="43">
        <v>0</v>
      </c>
      <c r="BG277" s="43">
        <v>0</v>
      </c>
      <c r="BH277" s="43">
        <v>0</v>
      </c>
      <c r="BI277" s="43">
        <v>0</v>
      </c>
      <c r="BJ277" s="43">
        <v>0</v>
      </c>
      <c r="BK277" s="43">
        <v>0</v>
      </c>
      <c r="BL277" s="43">
        <v>0</v>
      </c>
      <c r="BM277" s="43">
        <v>0</v>
      </c>
      <c r="BN277" s="43" t="s">
        <v>711</v>
      </c>
      <c r="BO277" s="43">
        <v>1</v>
      </c>
      <c r="BP277" s="43">
        <v>0</v>
      </c>
      <c r="BQ277" s="43">
        <v>0</v>
      </c>
      <c r="BR277" s="43">
        <v>0</v>
      </c>
    </row>
    <row r="278" spans="1:70" s="50" customFormat="1" x14ac:dyDescent="0.15">
      <c r="A278" s="43">
        <v>4235</v>
      </c>
      <c r="B278" s="43" t="s">
        <v>358</v>
      </c>
      <c r="C278" s="43">
        <v>1863810</v>
      </c>
      <c r="D278" s="43">
        <v>184855</v>
      </c>
      <c r="E278" s="43">
        <v>1867</v>
      </c>
      <c r="F278" s="43">
        <v>0</v>
      </c>
      <c r="G278" s="43">
        <v>1785475</v>
      </c>
      <c r="H278" s="43">
        <v>0</v>
      </c>
      <c r="I278" s="43">
        <v>70000</v>
      </c>
      <c r="J278" s="43">
        <v>0</v>
      </c>
      <c r="K278" s="43">
        <v>0</v>
      </c>
      <c r="L278" s="43">
        <v>178387</v>
      </c>
      <c r="M278" s="43">
        <v>0</v>
      </c>
      <c r="N278" s="43">
        <v>0</v>
      </c>
      <c r="O278" s="43">
        <v>190</v>
      </c>
      <c r="P278" s="43">
        <v>190</v>
      </c>
      <c r="Q278" s="43">
        <v>0</v>
      </c>
      <c r="R278" s="43">
        <v>0</v>
      </c>
      <c r="S278" s="43">
        <v>170</v>
      </c>
      <c r="T278" s="43">
        <v>170</v>
      </c>
      <c r="U278" s="43">
        <v>0</v>
      </c>
      <c r="V278" s="43">
        <v>0</v>
      </c>
      <c r="W278" s="43">
        <v>169</v>
      </c>
      <c r="X278" s="43">
        <v>169</v>
      </c>
      <c r="Y278" s="43">
        <v>0</v>
      </c>
      <c r="Z278" s="43">
        <v>0</v>
      </c>
      <c r="AA278" s="43">
        <v>158</v>
      </c>
      <c r="AB278" s="43">
        <v>158</v>
      </c>
      <c r="AC278" s="43">
        <v>0</v>
      </c>
      <c r="AD278" s="43">
        <v>0</v>
      </c>
      <c r="AE278" s="43">
        <v>0</v>
      </c>
      <c r="AF278" s="43">
        <v>181357</v>
      </c>
      <c r="AG278" s="43">
        <v>181357</v>
      </c>
      <c r="AH278" s="43">
        <v>0</v>
      </c>
      <c r="AI278" s="43">
        <v>0</v>
      </c>
      <c r="AJ278" s="43">
        <v>0</v>
      </c>
      <c r="AK278" s="43">
        <v>0</v>
      </c>
      <c r="AL278" s="43">
        <v>0</v>
      </c>
      <c r="AM278" s="43">
        <v>0</v>
      </c>
      <c r="AN278" s="43">
        <v>190700</v>
      </c>
      <c r="AO278" s="43">
        <v>237099196</v>
      </c>
      <c r="AP278" s="43">
        <v>237289896</v>
      </c>
      <c r="AQ278" s="43" t="s">
        <v>716</v>
      </c>
      <c r="AR278" s="43">
        <v>1636909</v>
      </c>
      <c r="AS278" s="43">
        <v>0</v>
      </c>
      <c r="AT278" s="43">
        <v>0</v>
      </c>
      <c r="AU278" s="43">
        <v>150000</v>
      </c>
      <c r="AV278" s="43">
        <v>0</v>
      </c>
      <c r="AW278" s="43">
        <v>0</v>
      </c>
      <c r="AX278" s="43">
        <v>0</v>
      </c>
      <c r="AY278" s="43">
        <v>0</v>
      </c>
      <c r="AZ278" s="43">
        <v>105898</v>
      </c>
      <c r="BA278" s="43">
        <v>0</v>
      </c>
      <c r="BB278" s="43">
        <v>0</v>
      </c>
      <c r="BC278" s="43">
        <v>0</v>
      </c>
      <c r="BD278" s="43">
        <v>0</v>
      </c>
      <c r="BE278" s="43">
        <v>0</v>
      </c>
      <c r="BF278" s="43">
        <v>0</v>
      </c>
      <c r="BG278" s="43">
        <v>0</v>
      </c>
      <c r="BH278" s="43">
        <v>0</v>
      </c>
      <c r="BI278" s="43">
        <v>0</v>
      </c>
      <c r="BJ278" s="43">
        <v>0</v>
      </c>
      <c r="BK278" s="43">
        <v>0</v>
      </c>
      <c r="BL278" s="43">
        <v>0</v>
      </c>
      <c r="BM278" s="43">
        <v>0</v>
      </c>
      <c r="BN278" s="43" t="s">
        <v>711</v>
      </c>
      <c r="BO278" s="43">
        <v>1</v>
      </c>
      <c r="BP278" s="43">
        <v>0</v>
      </c>
      <c r="BQ278" s="43">
        <v>0</v>
      </c>
      <c r="BR278" s="43">
        <v>0</v>
      </c>
    </row>
    <row r="279" spans="1:70" s="50" customFormat="1" x14ac:dyDescent="0.15">
      <c r="A279" s="43">
        <v>4151</v>
      </c>
      <c r="B279" s="43" t="s">
        <v>359</v>
      </c>
      <c r="C279" s="43">
        <v>8879044</v>
      </c>
      <c r="D279" s="43">
        <v>5481605</v>
      </c>
      <c r="E279" s="43">
        <v>2319</v>
      </c>
      <c r="F279" s="43">
        <v>0</v>
      </c>
      <c r="G279" s="43">
        <v>3844865</v>
      </c>
      <c r="H279" s="43">
        <v>296317</v>
      </c>
      <c r="I279" s="43">
        <v>0</v>
      </c>
      <c r="J279" s="43">
        <v>0</v>
      </c>
      <c r="K279" s="43">
        <v>0</v>
      </c>
      <c r="L279" s="43">
        <v>746062</v>
      </c>
      <c r="M279" s="43">
        <v>12</v>
      </c>
      <c r="N279" s="43">
        <v>5</v>
      </c>
      <c r="O279" s="43">
        <v>926</v>
      </c>
      <c r="P279" s="43">
        <v>931</v>
      </c>
      <c r="Q279" s="43">
        <v>14</v>
      </c>
      <c r="R279" s="43">
        <v>6</v>
      </c>
      <c r="S279" s="43">
        <v>885</v>
      </c>
      <c r="T279" s="43">
        <v>891</v>
      </c>
      <c r="U279" s="43">
        <v>13</v>
      </c>
      <c r="V279" s="43">
        <v>5</v>
      </c>
      <c r="W279" s="43">
        <v>878</v>
      </c>
      <c r="X279" s="43">
        <v>883</v>
      </c>
      <c r="Y279" s="43">
        <v>14</v>
      </c>
      <c r="Z279" s="43">
        <v>6</v>
      </c>
      <c r="AA279" s="43">
        <v>857</v>
      </c>
      <c r="AB279" s="43">
        <v>863</v>
      </c>
      <c r="AC279" s="43">
        <v>0</v>
      </c>
      <c r="AD279" s="43">
        <v>0</v>
      </c>
      <c r="AE279" s="43">
        <v>350000</v>
      </c>
      <c r="AF279" s="43">
        <v>5481004</v>
      </c>
      <c r="AG279" s="43">
        <v>5481004</v>
      </c>
      <c r="AH279" s="43">
        <v>0</v>
      </c>
      <c r="AI279" s="43">
        <v>0</v>
      </c>
      <c r="AJ279" s="43">
        <v>0</v>
      </c>
      <c r="AK279" s="43">
        <v>0</v>
      </c>
      <c r="AL279" s="43">
        <v>0</v>
      </c>
      <c r="AM279" s="43">
        <v>0</v>
      </c>
      <c r="AN279" s="43">
        <v>147000</v>
      </c>
      <c r="AO279" s="43">
        <v>386289693</v>
      </c>
      <c r="AP279" s="43">
        <v>386436693</v>
      </c>
      <c r="AQ279" s="43" t="s">
        <v>716</v>
      </c>
      <c r="AR279" s="43">
        <v>3912991</v>
      </c>
      <c r="AS279" s="43">
        <v>160100</v>
      </c>
      <c r="AT279" s="43">
        <v>1101118</v>
      </c>
      <c r="AU279" s="43">
        <v>0</v>
      </c>
      <c r="AV279" s="43">
        <v>0</v>
      </c>
      <c r="AW279" s="43">
        <v>38127</v>
      </c>
      <c r="AX279" s="43">
        <v>133</v>
      </c>
      <c r="AY279" s="43">
        <v>0</v>
      </c>
      <c r="AZ279" s="43">
        <v>226405</v>
      </c>
      <c r="BA279" s="43">
        <v>4976</v>
      </c>
      <c r="BB279" s="43">
        <v>0</v>
      </c>
      <c r="BC279" s="43">
        <v>16903.18</v>
      </c>
      <c r="BD279" s="43">
        <v>0</v>
      </c>
      <c r="BE279" s="43">
        <v>0</v>
      </c>
      <c r="BF279" s="43">
        <v>78750</v>
      </c>
      <c r="BG279" s="43">
        <v>0</v>
      </c>
      <c r="BH279" s="43">
        <v>0</v>
      </c>
      <c r="BI279" s="43">
        <v>0</v>
      </c>
      <c r="BJ279" s="43">
        <v>0</v>
      </c>
      <c r="BK279" s="43">
        <v>0</v>
      </c>
      <c r="BL279" s="43">
        <v>0</v>
      </c>
      <c r="BM279" s="43">
        <v>0</v>
      </c>
      <c r="BN279" s="43" t="s">
        <v>711</v>
      </c>
      <c r="BO279" s="43">
        <v>1</v>
      </c>
      <c r="BP279" s="43">
        <v>0</v>
      </c>
      <c r="BQ279" s="43">
        <v>0</v>
      </c>
      <c r="BR279" s="43">
        <v>0</v>
      </c>
    </row>
    <row r="280" spans="1:70" s="50" customFormat="1" x14ac:dyDescent="0.15">
      <c r="A280" s="43">
        <v>490</v>
      </c>
      <c r="B280" s="43" t="s">
        <v>360</v>
      </c>
      <c r="C280" s="43">
        <v>5029284</v>
      </c>
      <c r="D280" s="43">
        <v>2332190</v>
      </c>
      <c r="E280" s="43">
        <v>1047</v>
      </c>
      <c r="F280" s="43">
        <v>0</v>
      </c>
      <c r="G280" s="43">
        <v>2481294</v>
      </c>
      <c r="H280" s="43">
        <v>214752.86000000002</v>
      </c>
      <c r="I280" s="43">
        <v>0</v>
      </c>
      <c r="J280" s="43">
        <v>0</v>
      </c>
      <c r="K280" s="43">
        <v>0</v>
      </c>
      <c r="L280" s="43">
        <v>0</v>
      </c>
      <c r="M280" s="43">
        <v>13</v>
      </c>
      <c r="N280" s="43">
        <v>5</v>
      </c>
      <c r="O280" s="43">
        <v>435</v>
      </c>
      <c r="P280" s="43">
        <v>440</v>
      </c>
      <c r="Q280" s="43">
        <v>12</v>
      </c>
      <c r="R280" s="43">
        <v>5</v>
      </c>
      <c r="S280" s="43">
        <v>423</v>
      </c>
      <c r="T280" s="43">
        <v>428</v>
      </c>
      <c r="U280" s="43">
        <v>12</v>
      </c>
      <c r="V280" s="43">
        <v>5</v>
      </c>
      <c r="W280" s="43">
        <v>439</v>
      </c>
      <c r="X280" s="43">
        <v>444</v>
      </c>
      <c r="Y280" s="43">
        <v>14</v>
      </c>
      <c r="Z280" s="43">
        <v>6</v>
      </c>
      <c r="AA280" s="43">
        <v>452</v>
      </c>
      <c r="AB280" s="43">
        <v>458</v>
      </c>
      <c r="AC280" s="43">
        <v>0</v>
      </c>
      <c r="AD280" s="43">
        <v>0</v>
      </c>
      <c r="AE280" s="43">
        <v>0</v>
      </c>
      <c r="AF280" s="43">
        <v>2535397</v>
      </c>
      <c r="AG280" s="43">
        <v>2535397</v>
      </c>
      <c r="AH280" s="43">
        <v>0</v>
      </c>
      <c r="AI280" s="43">
        <v>0</v>
      </c>
      <c r="AJ280" s="43">
        <v>34017</v>
      </c>
      <c r="AK280" s="43">
        <v>0</v>
      </c>
      <c r="AL280" s="43">
        <v>0</v>
      </c>
      <c r="AM280" s="43">
        <v>0</v>
      </c>
      <c r="AN280" s="43">
        <v>105000</v>
      </c>
      <c r="AO280" s="43">
        <v>226605415</v>
      </c>
      <c r="AP280" s="43">
        <v>226710415</v>
      </c>
      <c r="AQ280" s="43" t="s">
        <v>716</v>
      </c>
      <c r="AR280" s="43">
        <v>2384058</v>
      </c>
      <c r="AS280" s="43">
        <v>214753</v>
      </c>
      <c r="AT280" s="43">
        <v>0</v>
      </c>
      <c r="AU280" s="43">
        <v>0</v>
      </c>
      <c r="AV280" s="43">
        <v>0</v>
      </c>
      <c r="AW280" s="43">
        <v>0</v>
      </c>
      <c r="AX280" s="43">
        <v>0</v>
      </c>
      <c r="AY280" s="43">
        <v>0</v>
      </c>
      <c r="AZ280" s="43">
        <v>0</v>
      </c>
      <c r="BA280" s="43">
        <v>3059</v>
      </c>
      <c r="BB280" s="43">
        <v>0</v>
      </c>
      <c r="BC280" s="43">
        <v>0</v>
      </c>
      <c r="BD280" s="43">
        <v>0</v>
      </c>
      <c r="BE280" s="43">
        <v>0</v>
      </c>
      <c r="BF280" s="43">
        <v>0</v>
      </c>
      <c r="BG280" s="43">
        <v>0</v>
      </c>
      <c r="BH280" s="43">
        <v>0</v>
      </c>
      <c r="BI280" s="43">
        <v>0</v>
      </c>
      <c r="BJ280" s="43">
        <v>0</v>
      </c>
      <c r="BK280" s="43">
        <v>0</v>
      </c>
      <c r="BL280" s="43">
        <v>0</v>
      </c>
      <c r="BM280" s="43">
        <v>0</v>
      </c>
      <c r="BN280" s="43" t="s">
        <v>711</v>
      </c>
      <c r="BO280" s="43">
        <v>1</v>
      </c>
      <c r="BP280" s="43">
        <v>0</v>
      </c>
      <c r="BQ280" s="43">
        <v>0</v>
      </c>
      <c r="BR280" s="43">
        <v>0</v>
      </c>
    </row>
    <row r="281" spans="1:70" s="50" customFormat="1" x14ac:dyDescent="0.15">
      <c r="A281" s="43">
        <v>4270</v>
      </c>
      <c r="B281" s="43" t="s">
        <v>361</v>
      </c>
      <c r="C281" s="43">
        <v>3363070</v>
      </c>
      <c r="D281" s="43">
        <v>395101</v>
      </c>
      <c r="E281" s="43">
        <v>268</v>
      </c>
      <c r="F281" s="43">
        <v>0</v>
      </c>
      <c r="G281" s="43">
        <v>2967701</v>
      </c>
      <c r="H281" s="43">
        <v>0</v>
      </c>
      <c r="I281" s="43">
        <v>0</v>
      </c>
      <c r="J281" s="43">
        <v>0</v>
      </c>
      <c r="K281" s="43">
        <v>0</v>
      </c>
      <c r="L281" s="43">
        <v>0</v>
      </c>
      <c r="M281" s="43">
        <v>8</v>
      </c>
      <c r="N281" s="43">
        <v>3</v>
      </c>
      <c r="O281" s="43">
        <v>238</v>
      </c>
      <c r="P281" s="43">
        <v>241</v>
      </c>
      <c r="Q281" s="43">
        <v>9</v>
      </c>
      <c r="R281" s="43">
        <v>4</v>
      </c>
      <c r="S281" s="43">
        <v>235</v>
      </c>
      <c r="T281" s="43">
        <v>239</v>
      </c>
      <c r="U281" s="43">
        <v>9</v>
      </c>
      <c r="V281" s="43">
        <v>4</v>
      </c>
      <c r="W281" s="43">
        <v>239</v>
      </c>
      <c r="X281" s="43">
        <v>243</v>
      </c>
      <c r="Y281" s="43">
        <v>10</v>
      </c>
      <c r="Z281" s="43">
        <v>4</v>
      </c>
      <c r="AA281" s="43">
        <v>243</v>
      </c>
      <c r="AB281" s="43">
        <v>247</v>
      </c>
      <c r="AC281" s="43">
        <v>0</v>
      </c>
      <c r="AD281" s="43">
        <v>0</v>
      </c>
      <c r="AE281" s="43">
        <v>0</v>
      </c>
      <c r="AF281" s="43">
        <v>335588</v>
      </c>
      <c r="AG281" s="43">
        <v>335588</v>
      </c>
      <c r="AH281" s="43">
        <v>0</v>
      </c>
      <c r="AI281" s="43">
        <v>0</v>
      </c>
      <c r="AJ281" s="43">
        <v>0</v>
      </c>
      <c r="AK281" s="43">
        <v>0</v>
      </c>
      <c r="AL281" s="43">
        <v>0</v>
      </c>
      <c r="AM281" s="43">
        <v>0</v>
      </c>
      <c r="AN281" s="43">
        <v>16300</v>
      </c>
      <c r="AO281" s="43">
        <v>214351560</v>
      </c>
      <c r="AP281" s="43">
        <v>214367860</v>
      </c>
      <c r="AQ281" s="43" t="s">
        <v>716</v>
      </c>
      <c r="AR281" s="43">
        <v>3055159</v>
      </c>
      <c r="AS281" s="43">
        <v>0</v>
      </c>
      <c r="AT281" s="43">
        <v>0</v>
      </c>
      <c r="AU281" s="43">
        <v>0</v>
      </c>
      <c r="AV281" s="43">
        <v>0</v>
      </c>
      <c r="AW281" s="43">
        <v>10000</v>
      </c>
      <c r="AX281" s="43">
        <v>0</v>
      </c>
      <c r="AY281" s="43">
        <v>0</v>
      </c>
      <c r="AZ281" s="43">
        <v>0</v>
      </c>
      <c r="BA281" s="43">
        <v>0</v>
      </c>
      <c r="BB281" s="43">
        <v>0</v>
      </c>
      <c r="BC281" s="43">
        <v>0</v>
      </c>
      <c r="BD281" s="43">
        <v>0</v>
      </c>
      <c r="BE281" s="43">
        <v>0</v>
      </c>
      <c r="BF281" s="43">
        <v>0</v>
      </c>
      <c r="BG281" s="43">
        <v>0</v>
      </c>
      <c r="BH281" s="43">
        <v>0</v>
      </c>
      <c r="BI281" s="43">
        <v>0</v>
      </c>
      <c r="BJ281" s="43">
        <v>0</v>
      </c>
      <c r="BK281" s="43">
        <v>0</v>
      </c>
      <c r="BL281" s="43">
        <v>0</v>
      </c>
      <c r="BM281" s="43">
        <v>0</v>
      </c>
      <c r="BN281" s="43" t="s">
        <v>711</v>
      </c>
      <c r="BO281" s="43">
        <v>1</v>
      </c>
      <c r="BP281" s="43">
        <v>0</v>
      </c>
      <c r="BQ281" s="43">
        <v>0</v>
      </c>
      <c r="BR281" s="43">
        <v>0</v>
      </c>
    </row>
    <row r="282" spans="1:70" s="50" customFormat="1" x14ac:dyDescent="0.15">
      <c r="A282" s="43">
        <v>4305</v>
      </c>
      <c r="B282" s="43" t="s">
        <v>362</v>
      </c>
      <c r="C282" s="43">
        <v>10620566</v>
      </c>
      <c r="D282" s="43">
        <v>7983862</v>
      </c>
      <c r="E282" s="43">
        <v>2652</v>
      </c>
      <c r="F282" s="43">
        <v>68005</v>
      </c>
      <c r="G282" s="43">
        <v>2584582</v>
      </c>
      <c r="H282" s="43">
        <v>0</v>
      </c>
      <c r="I282" s="43">
        <v>0</v>
      </c>
      <c r="J282" s="43">
        <v>0</v>
      </c>
      <c r="K282" s="43">
        <v>0</v>
      </c>
      <c r="L282" s="43">
        <v>18535</v>
      </c>
      <c r="M282" s="43">
        <v>19</v>
      </c>
      <c r="N282" s="43">
        <v>8</v>
      </c>
      <c r="O282" s="43">
        <v>1136</v>
      </c>
      <c r="P282" s="43">
        <v>1144</v>
      </c>
      <c r="Q282" s="43">
        <v>25</v>
      </c>
      <c r="R282" s="43">
        <v>10</v>
      </c>
      <c r="S282" s="43">
        <v>1165</v>
      </c>
      <c r="T282" s="43">
        <v>1175</v>
      </c>
      <c r="U282" s="43">
        <v>25</v>
      </c>
      <c r="V282" s="43">
        <v>10</v>
      </c>
      <c r="W282" s="43">
        <v>1108</v>
      </c>
      <c r="X282" s="43">
        <v>1118</v>
      </c>
      <c r="Y282" s="43">
        <v>21</v>
      </c>
      <c r="Z282" s="43">
        <v>8</v>
      </c>
      <c r="AA282" s="43">
        <v>1085</v>
      </c>
      <c r="AB282" s="43">
        <v>1093</v>
      </c>
      <c r="AC282" s="43">
        <v>0</v>
      </c>
      <c r="AD282" s="43">
        <v>0</v>
      </c>
      <c r="AE282" s="43">
        <v>0</v>
      </c>
      <c r="AF282" s="43">
        <v>8000835</v>
      </c>
      <c r="AG282" s="43">
        <v>8000835</v>
      </c>
      <c r="AH282" s="43">
        <v>0</v>
      </c>
      <c r="AI282" s="43">
        <v>0</v>
      </c>
      <c r="AJ282" s="43">
        <v>0</v>
      </c>
      <c r="AK282" s="43">
        <v>0</v>
      </c>
      <c r="AL282" s="43">
        <v>0</v>
      </c>
      <c r="AM282" s="43">
        <v>0</v>
      </c>
      <c r="AN282" s="43">
        <v>306300</v>
      </c>
      <c r="AO282" s="43">
        <v>345354882</v>
      </c>
      <c r="AP282" s="43">
        <v>345661182</v>
      </c>
      <c r="AQ282" s="43" t="s">
        <v>716</v>
      </c>
      <c r="AR282" s="43">
        <v>2774459</v>
      </c>
      <c r="AS282" s="43">
        <v>0</v>
      </c>
      <c r="AT282" s="43">
        <v>404700</v>
      </c>
      <c r="AU282" s="43">
        <v>0</v>
      </c>
      <c r="AV282" s="43">
        <v>0</v>
      </c>
      <c r="AW282" s="43">
        <v>0</v>
      </c>
      <c r="AX282" s="43">
        <v>0</v>
      </c>
      <c r="AY282" s="43">
        <v>0</v>
      </c>
      <c r="AZ282" s="43">
        <v>157547</v>
      </c>
      <c r="BA282" s="43">
        <v>0</v>
      </c>
      <c r="BB282" s="43">
        <v>0</v>
      </c>
      <c r="BC282" s="43">
        <v>0</v>
      </c>
      <c r="BD282" s="43">
        <v>0</v>
      </c>
      <c r="BE282" s="43">
        <v>0</v>
      </c>
      <c r="BF282" s="43">
        <v>0</v>
      </c>
      <c r="BG282" s="43">
        <v>0</v>
      </c>
      <c r="BH282" s="43">
        <v>0</v>
      </c>
      <c r="BI282" s="43">
        <v>0</v>
      </c>
      <c r="BJ282" s="43">
        <v>0</v>
      </c>
      <c r="BK282" s="43">
        <v>0</v>
      </c>
      <c r="BL282" s="43">
        <v>0</v>
      </c>
      <c r="BM282" s="43">
        <v>0</v>
      </c>
      <c r="BN282" s="43" t="s">
        <v>711</v>
      </c>
      <c r="BO282" s="43">
        <v>1</v>
      </c>
      <c r="BP282" s="43">
        <v>0</v>
      </c>
      <c r="BQ282" s="43">
        <v>0</v>
      </c>
      <c r="BR282" s="43">
        <v>0</v>
      </c>
    </row>
    <row r="283" spans="1:70" s="50" customFormat="1" x14ac:dyDescent="0.15">
      <c r="A283" s="43">
        <v>4312</v>
      </c>
      <c r="B283" s="43" t="s">
        <v>363</v>
      </c>
      <c r="C283" s="43">
        <v>26660503</v>
      </c>
      <c r="D283" s="43">
        <v>3344741</v>
      </c>
      <c r="E283" s="43">
        <v>100159</v>
      </c>
      <c r="F283" s="43">
        <v>0</v>
      </c>
      <c r="G283" s="43">
        <v>22591990</v>
      </c>
      <c r="H283" s="43">
        <v>223613</v>
      </c>
      <c r="I283" s="43">
        <v>400000</v>
      </c>
      <c r="J283" s="43">
        <v>0</v>
      </c>
      <c r="K283" s="43">
        <v>0</v>
      </c>
      <c r="L283" s="43">
        <v>0</v>
      </c>
      <c r="M283" s="43">
        <v>70</v>
      </c>
      <c r="N283" s="43">
        <v>28</v>
      </c>
      <c r="O283" s="43">
        <v>2431</v>
      </c>
      <c r="P283" s="43">
        <v>2459</v>
      </c>
      <c r="Q283" s="43">
        <v>64</v>
      </c>
      <c r="R283" s="43">
        <v>26</v>
      </c>
      <c r="S283" s="43">
        <v>2578</v>
      </c>
      <c r="T283" s="43">
        <v>2604</v>
      </c>
      <c r="U283" s="43">
        <v>71</v>
      </c>
      <c r="V283" s="43">
        <v>28</v>
      </c>
      <c r="W283" s="43">
        <v>2610</v>
      </c>
      <c r="X283" s="43">
        <v>2638</v>
      </c>
      <c r="Y283" s="43">
        <v>72</v>
      </c>
      <c r="Z283" s="43">
        <v>29</v>
      </c>
      <c r="AA283" s="43">
        <v>2669</v>
      </c>
      <c r="AB283" s="43">
        <v>2698</v>
      </c>
      <c r="AC283" s="43">
        <v>3211</v>
      </c>
      <c r="AD283" s="43">
        <v>0</v>
      </c>
      <c r="AE283" s="43">
        <v>0</v>
      </c>
      <c r="AF283" s="43">
        <v>3661151</v>
      </c>
      <c r="AG283" s="43">
        <v>3661151</v>
      </c>
      <c r="AH283" s="43">
        <v>0</v>
      </c>
      <c r="AI283" s="43">
        <v>0</v>
      </c>
      <c r="AJ283" s="43">
        <v>14266</v>
      </c>
      <c r="AK283" s="43">
        <v>0</v>
      </c>
      <c r="AL283" s="43">
        <v>0</v>
      </c>
      <c r="AM283" s="43">
        <v>0</v>
      </c>
      <c r="AN283" s="43">
        <v>8687700</v>
      </c>
      <c r="AO283" s="43">
        <v>2481629361</v>
      </c>
      <c r="AP283" s="43">
        <v>2490317061</v>
      </c>
      <c r="AQ283" s="43" t="s">
        <v>716</v>
      </c>
      <c r="AR283" s="43">
        <v>23058176</v>
      </c>
      <c r="AS283" s="43">
        <v>416838</v>
      </c>
      <c r="AT283" s="43">
        <v>2723526</v>
      </c>
      <c r="AU283" s="43">
        <v>300000</v>
      </c>
      <c r="AV283" s="43">
        <v>0</v>
      </c>
      <c r="AW283" s="43">
        <v>0</v>
      </c>
      <c r="AX283" s="43">
        <v>1143</v>
      </c>
      <c r="AY283" s="43">
        <v>0</v>
      </c>
      <c r="AZ283" s="43">
        <v>0</v>
      </c>
      <c r="BA283" s="43">
        <v>0</v>
      </c>
      <c r="BB283" s="43">
        <v>0</v>
      </c>
      <c r="BC283" s="43">
        <v>9699.73</v>
      </c>
      <c r="BD283" s="43">
        <v>0</v>
      </c>
      <c r="BE283" s="43">
        <v>0</v>
      </c>
      <c r="BF283" s="43">
        <v>20772</v>
      </c>
      <c r="BG283" s="43">
        <v>0</v>
      </c>
      <c r="BH283" s="43">
        <v>0</v>
      </c>
      <c r="BI283" s="43">
        <v>0</v>
      </c>
      <c r="BJ283" s="43">
        <v>0</v>
      </c>
      <c r="BK283" s="43">
        <v>0</v>
      </c>
      <c r="BL283" s="43">
        <v>0</v>
      </c>
      <c r="BM283" s="43">
        <v>0</v>
      </c>
      <c r="BN283" s="43" t="s">
        <v>711</v>
      </c>
      <c r="BO283" s="43">
        <v>1</v>
      </c>
      <c r="BP283" s="43">
        <v>0</v>
      </c>
      <c r="BQ283" s="43">
        <v>0</v>
      </c>
      <c r="BR283" s="43">
        <v>0</v>
      </c>
    </row>
    <row r="284" spans="1:70" s="50" customFormat="1" x14ac:dyDescent="0.15">
      <c r="A284" s="43">
        <v>4330</v>
      </c>
      <c r="B284" s="43" t="s">
        <v>364</v>
      </c>
      <c r="C284" s="43">
        <v>1588604</v>
      </c>
      <c r="D284" s="43">
        <v>8379</v>
      </c>
      <c r="E284" s="43">
        <v>172</v>
      </c>
      <c r="F284" s="43">
        <v>8231</v>
      </c>
      <c r="G284" s="43">
        <v>2447829.5499999998</v>
      </c>
      <c r="H284" s="43">
        <v>19165.45</v>
      </c>
      <c r="I284" s="43">
        <v>0</v>
      </c>
      <c r="J284" s="43">
        <v>173</v>
      </c>
      <c r="K284" s="43">
        <v>0</v>
      </c>
      <c r="L284" s="43">
        <v>895000</v>
      </c>
      <c r="M284" s="43">
        <v>0</v>
      </c>
      <c r="N284" s="43">
        <v>0</v>
      </c>
      <c r="O284" s="43">
        <v>138</v>
      </c>
      <c r="P284" s="43">
        <v>138</v>
      </c>
      <c r="Q284" s="43">
        <v>0</v>
      </c>
      <c r="R284" s="43">
        <v>0</v>
      </c>
      <c r="S284" s="43">
        <v>143</v>
      </c>
      <c r="T284" s="43">
        <v>143</v>
      </c>
      <c r="U284" s="43">
        <v>0</v>
      </c>
      <c r="V284" s="43">
        <v>0</v>
      </c>
      <c r="W284" s="43">
        <v>144</v>
      </c>
      <c r="X284" s="43">
        <v>144</v>
      </c>
      <c r="Y284" s="43">
        <v>0</v>
      </c>
      <c r="Z284" s="43">
        <v>0</v>
      </c>
      <c r="AA284" s="43">
        <v>155</v>
      </c>
      <c r="AB284" s="43">
        <v>155</v>
      </c>
      <c r="AC284" s="43">
        <v>0</v>
      </c>
      <c r="AD284" s="43">
        <v>0</v>
      </c>
      <c r="AE284" s="43">
        <v>1182000</v>
      </c>
      <c r="AF284" s="43">
        <v>16434</v>
      </c>
      <c r="AG284" s="43">
        <v>6972</v>
      </c>
      <c r="AH284" s="43">
        <v>9462</v>
      </c>
      <c r="AI284" s="43">
        <v>0</v>
      </c>
      <c r="AJ284" s="43">
        <v>0</v>
      </c>
      <c r="AK284" s="43">
        <v>0</v>
      </c>
      <c r="AL284" s="43">
        <v>0</v>
      </c>
      <c r="AM284" s="43">
        <v>0</v>
      </c>
      <c r="AN284" s="43">
        <v>22800</v>
      </c>
      <c r="AO284" s="43">
        <v>389363090</v>
      </c>
      <c r="AP284" s="43">
        <v>389385890</v>
      </c>
      <c r="AQ284" s="43" t="s">
        <v>716</v>
      </c>
      <c r="AR284" s="43">
        <v>2790774.55</v>
      </c>
      <c r="AS284" s="43">
        <v>19165.45</v>
      </c>
      <c r="AT284" s="43">
        <v>0</v>
      </c>
      <c r="AU284" s="43">
        <v>0</v>
      </c>
      <c r="AV284" s="43">
        <v>0</v>
      </c>
      <c r="AW284" s="43">
        <v>28000</v>
      </c>
      <c r="AX284" s="43">
        <v>0</v>
      </c>
      <c r="AY284" s="43">
        <v>0</v>
      </c>
      <c r="AZ284" s="43">
        <v>0</v>
      </c>
      <c r="BA284" s="43">
        <v>0</v>
      </c>
      <c r="BB284" s="43">
        <v>0</v>
      </c>
      <c r="BC284" s="43">
        <v>0</v>
      </c>
      <c r="BD284" s="43">
        <v>0</v>
      </c>
      <c r="BE284" s="43">
        <v>0</v>
      </c>
      <c r="BF284" s="43">
        <v>0</v>
      </c>
      <c r="BG284" s="43">
        <v>0</v>
      </c>
      <c r="BH284" s="43">
        <v>0</v>
      </c>
      <c r="BI284" s="43">
        <v>0</v>
      </c>
      <c r="BJ284" s="43">
        <v>0</v>
      </c>
      <c r="BK284" s="43">
        <v>0</v>
      </c>
      <c r="BL284" s="43">
        <v>0</v>
      </c>
      <c r="BM284" s="43">
        <v>0</v>
      </c>
      <c r="BN284" s="43" t="s">
        <v>711</v>
      </c>
      <c r="BO284" s="43">
        <v>1</v>
      </c>
      <c r="BP284" s="43">
        <v>0</v>
      </c>
      <c r="BQ284" s="43">
        <v>0</v>
      </c>
      <c r="BR284" s="43">
        <v>0</v>
      </c>
    </row>
    <row r="285" spans="1:70" s="50" customFormat="1" x14ac:dyDescent="0.15">
      <c r="A285" s="43">
        <v>4347</v>
      </c>
      <c r="B285" s="43" t="s">
        <v>365</v>
      </c>
      <c r="C285" s="43">
        <v>7555150</v>
      </c>
      <c r="D285" s="43">
        <v>2518412</v>
      </c>
      <c r="E285" s="43">
        <v>7178</v>
      </c>
      <c r="F285" s="43">
        <v>0</v>
      </c>
      <c r="G285" s="43">
        <v>4945450</v>
      </c>
      <c r="H285" s="43">
        <v>240199.80000000002</v>
      </c>
      <c r="I285" s="43">
        <v>0</v>
      </c>
      <c r="J285" s="43">
        <v>0</v>
      </c>
      <c r="K285" s="43">
        <v>0</v>
      </c>
      <c r="L285" s="43">
        <v>156090.33000000002</v>
      </c>
      <c r="M285" s="43">
        <v>11</v>
      </c>
      <c r="N285" s="43">
        <v>4</v>
      </c>
      <c r="O285" s="43">
        <v>838</v>
      </c>
      <c r="P285" s="43">
        <v>842</v>
      </c>
      <c r="Q285" s="43">
        <v>11</v>
      </c>
      <c r="R285" s="43">
        <v>4</v>
      </c>
      <c r="S285" s="43">
        <v>808</v>
      </c>
      <c r="T285" s="43">
        <v>812</v>
      </c>
      <c r="U285" s="43">
        <v>15</v>
      </c>
      <c r="V285" s="43">
        <v>6</v>
      </c>
      <c r="W285" s="43">
        <v>802</v>
      </c>
      <c r="X285" s="43">
        <v>808</v>
      </c>
      <c r="Y285" s="43">
        <v>15</v>
      </c>
      <c r="Z285" s="43">
        <v>6</v>
      </c>
      <c r="AA285" s="43">
        <v>771</v>
      </c>
      <c r="AB285" s="43">
        <v>777</v>
      </c>
      <c r="AC285" s="43">
        <v>0</v>
      </c>
      <c r="AD285" s="43">
        <v>0</v>
      </c>
      <c r="AE285" s="43">
        <v>0</v>
      </c>
      <c r="AF285" s="43">
        <v>2514777</v>
      </c>
      <c r="AG285" s="43">
        <v>2514777</v>
      </c>
      <c r="AH285" s="43">
        <v>0</v>
      </c>
      <c r="AI285" s="43">
        <v>0</v>
      </c>
      <c r="AJ285" s="43">
        <v>26381</v>
      </c>
      <c r="AK285" s="43">
        <v>0</v>
      </c>
      <c r="AL285" s="43">
        <v>0</v>
      </c>
      <c r="AM285" s="43">
        <v>117993</v>
      </c>
      <c r="AN285" s="43">
        <v>778800</v>
      </c>
      <c r="AO285" s="43">
        <v>596280539</v>
      </c>
      <c r="AP285" s="43">
        <v>597059339</v>
      </c>
      <c r="AQ285" s="43" t="s">
        <v>716</v>
      </c>
      <c r="AR285" s="43">
        <v>5155314</v>
      </c>
      <c r="AS285" s="43">
        <v>264466.47000000003</v>
      </c>
      <c r="AT285" s="43">
        <v>0</v>
      </c>
      <c r="AU285" s="43">
        <v>0</v>
      </c>
      <c r="AV285" s="43">
        <v>0</v>
      </c>
      <c r="AW285" s="43">
        <v>311500</v>
      </c>
      <c r="AX285" s="43">
        <v>0</v>
      </c>
      <c r="AY285" s="43">
        <v>0</v>
      </c>
      <c r="AZ285" s="43">
        <v>202448</v>
      </c>
      <c r="BA285" s="43">
        <v>40068</v>
      </c>
      <c r="BB285" s="43">
        <v>0</v>
      </c>
      <c r="BC285" s="43">
        <v>0</v>
      </c>
      <c r="BD285" s="43">
        <v>0</v>
      </c>
      <c r="BE285" s="43">
        <v>0</v>
      </c>
      <c r="BF285" s="43">
        <v>0</v>
      </c>
      <c r="BG285" s="43">
        <v>0</v>
      </c>
      <c r="BH285" s="43">
        <v>0</v>
      </c>
      <c r="BI285" s="43">
        <v>0</v>
      </c>
      <c r="BJ285" s="43">
        <v>0</v>
      </c>
      <c r="BK285" s="43">
        <v>0</v>
      </c>
      <c r="BL285" s="43">
        <v>117958</v>
      </c>
      <c r="BM285" s="43">
        <v>0</v>
      </c>
      <c r="BN285" s="43" t="s">
        <v>702</v>
      </c>
      <c r="BO285" s="43">
        <v>2</v>
      </c>
      <c r="BP285" s="43">
        <v>142225</v>
      </c>
      <c r="BQ285" s="43">
        <v>0</v>
      </c>
      <c r="BR285" s="43">
        <v>24232</v>
      </c>
    </row>
    <row r="286" spans="1:70" s="50" customFormat="1" x14ac:dyDescent="0.15">
      <c r="A286" s="43">
        <v>4368</v>
      </c>
      <c r="B286" s="43" t="s">
        <v>366</v>
      </c>
      <c r="C286" s="43">
        <v>6041040</v>
      </c>
      <c r="D286" s="43">
        <v>3182187</v>
      </c>
      <c r="E286" s="43">
        <v>899</v>
      </c>
      <c r="F286" s="43">
        <v>0</v>
      </c>
      <c r="G286" s="43">
        <v>3051323</v>
      </c>
      <c r="H286" s="43">
        <v>150000</v>
      </c>
      <c r="I286" s="43">
        <v>0</v>
      </c>
      <c r="J286" s="43">
        <v>0</v>
      </c>
      <c r="K286" s="43">
        <v>0</v>
      </c>
      <c r="L286" s="43">
        <v>343369</v>
      </c>
      <c r="M286" s="43">
        <v>5</v>
      </c>
      <c r="N286" s="43">
        <v>2</v>
      </c>
      <c r="O286" s="43">
        <v>619</v>
      </c>
      <c r="P286" s="43">
        <v>621</v>
      </c>
      <c r="Q286" s="43">
        <v>3</v>
      </c>
      <c r="R286" s="43">
        <v>1</v>
      </c>
      <c r="S286" s="43">
        <v>608</v>
      </c>
      <c r="T286" s="43">
        <v>609</v>
      </c>
      <c r="U286" s="43">
        <v>3</v>
      </c>
      <c r="V286" s="43">
        <v>1</v>
      </c>
      <c r="W286" s="43">
        <v>585</v>
      </c>
      <c r="X286" s="43">
        <v>586</v>
      </c>
      <c r="Y286" s="43">
        <v>3</v>
      </c>
      <c r="Z286" s="43">
        <v>1</v>
      </c>
      <c r="AA286" s="43">
        <v>585</v>
      </c>
      <c r="AB286" s="43">
        <v>586</v>
      </c>
      <c r="AC286" s="43">
        <v>0</v>
      </c>
      <c r="AD286" s="43">
        <v>0</v>
      </c>
      <c r="AE286" s="43">
        <v>0</v>
      </c>
      <c r="AF286" s="43">
        <v>3094650</v>
      </c>
      <c r="AG286" s="43">
        <v>3094650</v>
      </c>
      <c r="AH286" s="43">
        <v>0</v>
      </c>
      <c r="AI286" s="43">
        <v>0</v>
      </c>
      <c r="AJ286" s="43">
        <v>0</v>
      </c>
      <c r="AK286" s="43">
        <v>0</v>
      </c>
      <c r="AL286" s="43">
        <v>0</v>
      </c>
      <c r="AM286" s="43">
        <v>150903</v>
      </c>
      <c r="AN286" s="43">
        <v>70100</v>
      </c>
      <c r="AO286" s="43">
        <v>311297444</v>
      </c>
      <c r="AP286" s="43">
        <v>311367544</v>
      </c>
      <c r="AQ286" s="43" t="s">
        <v>716</v>
      </c>
      <c r="AR286" s="43">
        <v>3056227</v>
      </c>
      <c r="AS286" s="43">
        <v>150903</v>
      </c>
      <c r="AT286" s="43">
        <v>0</v>
      </c>
      <c r="AU286" s="43">
        <v>0</v>
      </c>
      <c r="AV286" s="43">
        <v>0</v>
      </c>
      <c r="AW286" s="43">
        <v>0</v>
      </c>
      <c r="AX286" s="43">
        <v>0</v>
      </c>
      <c r="AY286" s="43">
        <v>0</v>
      </c>
      <c r="AZ286" s="43">
        <v>109837</v>
      </c>
      <c r="BA286" s="43">
        <v>0</v>
      </c>
      <c r="BB286" s="43">
        <v>0</v>
      </c>
      <c r="BC286" s="43">
        <v>0</v>
      </c>
      <c r="BD286" s="43">
        <v>0</v>
      </c>
      <c r="BE286" s="43">
        <v>0</v>
      </c>
      <c r="BF286" s="43">
        <v>0</v>
      </c>
      <c r="BG286" s="43">
        <v>0</v>
      </c>
      <c r="BH286" s="43">
        <v>0</v>
      </c>
      <c r="BI286" s="43">
        <v>0</v>
      </c>
      <c r="BJ286" s="43">
        <v>0</v>
      </c>
      <c r="BK286" s="43">
        <v>0</v>
      </c>
      <c r="BL286" s="43">
        <v>150000</v>
      </c>
      <c r="BM286" s="43">
        <v>0</v>
      </c>
      <c r="BN286" s="43" t="s">
        <v>702</v>
      </c>
      <c r="BO286" s="43">
        <v>2</v>
      </c>
      <c r="BP286" s="43">
        <v>200500</v>
      </c>
      <c r="BQ286" s="43">
        <v>0</v>
      </c>
      <c r="BR286" s="43">
        <v>49597</v>
      </c>
    </row>
    <row r="287" spans="1:70" s="50" customFormat="1" x14ac:dyDescent="0.15">
      <c r="A287" s="43">
        <v>4389</v>
      </c>
      <c r="B287" s="43" t="s">
        <v>367</v>
      </c>
      <c r="C287" s="43">
        <v>15061231</v>
      </c>
      <c r="D287" s="43">
        <v>7717516</v>
      </c>
      <c r="E287" s="43">
        <v>14473</v>
      </c>
      <c r="F287" s="43">
        <v>0</v>
      </c>
      <c r="G287" s="43">
        <v>7339480</v>
      </c>
      <c r="H287" s="43">
        <v>0</v>
      </c>
      <c r="I287" s="43">
        <v>0</v>
      </c>
      <c r="J287" s="43">
        <v>10238</v>
      </c>
      <c r="K287" s="43">
        <v>0</v>
      </c>
      <c r="L287" s="43">
        <v>0</v>
      </c>
      <c r="M287" s="43">
        <v>26</v>
      </c>
      <c r="N287" s="43">
        <v>10</v>
      </c>
      <c r="O287" s="43">
        <v>1460</v>
      </c>
      <c r="P287" s="43">
        <v>1470</v>
      </c>
      <c r="Q287" s="43">
        <v>25</v>
      </c>
      <c r="R287" s="43">
        <v>10</v>
      </c>
      <c r="S287" s="43">
        <v>1460</v>
      </c>
      <c r="T287" s="43">
        <v>1470</v>
      </c>
      <c r="U287" s="43">
        <v>26</v>
      </c>
      <c r="V287" s="43">
        <v>10</v>
      </c>
      <c r="W287" s="43">
        <v>1464</v>
      </c>
      <c r="X287" s="43">
        <v>1474</v>
      </c>
      <c r="Y287" s="43">
        <v>33</v>
      </c>
      <c r="Z287" s="43">
        <v>13</v>
      </c>
      <c r="AA287" s="43">
        <v>1477</v>
      </c>
      <c r="AB287" s="43">
        <v>1490</v>
      </c>
      <c r="AC287" s="43">
        <v>0</v>
      </c>
      <c r="AD287" s="43">
        <v>0</v>
      </c>
      <c r="AE287" s="43">
        <v>0</v>
      </c>
      <c r="AF287" s="43">
        <v>7431027</v>
      </c>
      <c r="AG287" s="43">
        <v>7431027</v>
      </c>
      <c r="AH287" s="43">
        <v>0</v>
      </c>
      <c r="AI287" s="43">
        <v>0</v>
      </c>
      <c r="AJ287" s="43">
        <v>0</v>
      </c>
      <c r="AK287" s="43">
        <v>0</v>
      </c>
      <c r="AL287" s="43">
        <v>0</v>
      </c>
      <c r="AM287" s="43">
        <v>0</v>
      </c>
      <c r="AN287" s="43">
        <v>1306300</v>
      </c>
      <c r="AO287" s="43">
        <v>823773368</v>
      </c>
      <c r="AP287" s="43">
        <v>825079668</v>
      </c>
      <c r="AQ287" s="43" t="s">
        <v>716</v>
      </c>
      <c r="AR287" s="43">
        <v>7687224</v>
      </c>
      <c r="AS287" s="43">
        <v>0</v>
      </c>
      <c r="AT287" s="43">
        <v>1246023</v>
      </c>
      <c r="AU287" s="43">
        <v>0</v>
      </c>
      <c r="AV287" s="43">
        <v>0</v>
      </c>
      <c r="AW287" s="43">
        <v>12521</v>
      </c>
      <c r="AX287" s="43">
        <v>0</v>
      </c>
      <c r="AY287" s="43">
        <v>0</v>
      </c>
      <c r="AZ287" s="43">
        <v>0</v>
      </c>
      <c r="BA287" s="43">
        <v>0</v>
      </c>
      <c r="BB287" s="43">
        <v>0</v>
      </c>
      <c r="BC287" s="43">
        <v>0</v>
      </c>
      <c r="BD287" s="43">
        <v>0</v>
      </c>
      <c r="BE287" s="43">
        <v>0</v>
      </c>
      <c r="BF287" s="43">
        <v>0</v>
      </c>
      <c r="BG287" s="43">
        <v>0</v>
      </c>
      <c r="BH287" s="43">
        <v>0</v>
      </c>
      <c r="BI287" s="43">
        <v>0</v>
      </c>
      <c r="BJ287" s="43">
        <v>0</v>
      </c>
      <c r="BK287" s="43">
        <v>0</v>
      </c>
      <c r="BL287" s="43">
        <v>0</v>
      </c>
      <c r="BM287" s="43">
        <v>0</v>
      </c>
      <c r="BN287" s="43" t="s">
        <v>711</v>
      </c>
      <c r="BO287" s="43">
        <v>1</v>
      </c>
      <c r="BP287" s="43">
        <v>0</v>
      </c>
      <c r="BQ287" s="43">
        <v>0</v>
      </c>
      <c r="BR287" s="43">
        <v>0</v>
      </c>
    </row>
    <row r="288" spans="1:70" s="50" customFormat="1" x14ac:dyDescent="0.15">
      <c r="A288" s="43">
        <v>4459</v>
      </c>
      <c r="B288" s="43" t="s">
        <v>368</v>
      </c>
      <c r="C288" s="43">
        <v>2782739</v>
      </c>
      <c r="D288" s="43">
        <v>1605233</v>
      </c>
      <c r="E288" s="43">
        <v>108</v>
      </c>
      <c r="F288" s="43">
        <v>0</v>
      </c>
      <c r="G288" s="43">
        <v>1188026</v>
      </c>
      <c r="H288" s="43">
        <v>0</v>
      </c>
      <c r="I288" s="43">
        <v>0</v>
      </c>
      <c r="J288" s="43">
        <v>0</v>
      </c>
      <c r="K288" s="43">
        <v>0</v>
      </c>
      <c r="L288" s="43">
        <v>10628</v>
      </c>
      <c r="M288" s="43">
        <v>13</v>
      </c>
      <c r="N288" s="43">
        <v>5</v>
      </c>
      <c r="O288" s="43">
        <v>268</v>
      </c>
      <c r="P288" s="43">
        <v>273</v>
      </c>
      <c r="Q288" s="43">
        <v>8</v>
      </c>
      <c r="R288" s="43">
        <v>3</v>
      </c>
      <c r="S288" s="43">
        <v>272</v>
      </c>
      <c r="T288" s="43">
        <v>275</v>
      </c>
      <c r="U288" s="43">
        <v>9</v>
      </c>
      <c r="V288" s="43">
        <v>4</v>
      </c>
      <c r="W288" s="43">
        <v>275</v>
      </c>
      <c r="X288" s="43">
        <v>279</v>
      </c>
      <c r="Y288" s="43">
        <v>8</v>
      </c>
      <c r="Z288" s="43">
        <v>3</v>
      </c>
      <c r="AA288" s="43">
        <v>286</v>
      </c>
      <c r="AB288" s="43">
        <v>289</v>
      </c>
      <c r="AC288" s="43">
        <v>0</v>
      </c>
      <c r="AD288" s="43">
        <v>0</v>
      </c>
      <c r="AE288" s="43">
        <v>0</v>
      </c>
      <c r="AF288" s="43">
        <v>1658722</v>
      </c>
      <c r="AG288" s="43">
        <v>1658722</v>
      </c>
      <c r="AH288" s="43">
        <v>0</v>
      </c>
      <c r="AI288" s="43">
        <v>0</v>
      </c>
      <c r="AJ288" s="43">
        <v>26611</v>
      </c>
      <c r="AK288" s="43">
        <v>0</v>
      </c>
      <c r="AL288" s="43">
        <v>0</v>
      </c>
      <c r="AM288" s="43">
        <v>0</v>
      </c>
      <c r="AN288" s="43">
        <v>23200</v>
      </c>
      <c r="AO288" s="43">
        <v>129821360</v>
      </c>
      <c r="AP288" s="43">
        <v>129844560</v>
      </c>
      <c r="AQ288" s="43" t="s">
        <v>716</v>
      </c>
      <c r="AR288" s="43">
        <v>1200791</v>
      </c>
      <c r="AS288" s="43">
        <v>0</v>
      </c>
      <c r="AT288" s="43">
        <v>197300</v>
      </c>
      <c r="AU288" s="43">
        <v>0</v>
      </c>
      <c r="AV288" s="43">
        <v>0</v>
      </c>
      <c r="AW288" s="43">
        <v>0</v>
      </c>
      <c r="AX288" s="43">
        <v>0</v>
      </c>
      <c r="AY288" s="43">
        <v>0</v>
      </c>
      <c r="AZ288" s="43">
        <v>0</v>
      </c>
      <c r="BA288" s="43">
        <v>0</v>
      </c>
      <c r="BB288" s="43">
        <v>0</v>
      </c>
      <c r="BC288" s="43">
        <v>0</v>
      </c>
      <c r="BD288" s="43">
        <v>0</v>
      </c>
      <c r="BE288" s="43">
        <v>0</v>
      </c>
      <c r="BF288" s="43">
        <v>0</v>
      </c>
      <c r="BG288" s="43">
        <v>0</v>
      </c>
      <c r="BH288" s="43">
        <v>0</v>
      </c>
      <c r="BI288" s="43">
        <v>0</v>
      </c>
      <c r="BJ288" s="43">
        <v>0</v>
      </c>
      <c r="BK288" s="43">
        <v>0</v>
      </c>
      <c r="BL288" s="43">
        <v>0</v>
      </c>
      <c r="BM288" s="43">
        <v>0</v>
      </c>
      <c r="BN288" s="43" t="s">
        <v>711</v>
      </c>
      <c r="BO288" s="43">
        <v>1</v>
      </c>
      <c r="BP288" s="43">
        <v>0</v>
      </c>
      <c r="BQ288" s="43">
        <v>0</v>
      </c>
      <c r="BR288" s="43">
        <v>0</v>
      </c>
    </row>
    <row r="289" spans="1:70" s="50" customFormat="1" x14ac:dyDescent="0.15">
      <c r="A289" s="43">
        <v>4473</v>
      </c>
      <c r="B289" s="43" t="s">
        <v>369</v>
      </c>
      <c r="C289" s="43">
        <v>20464939</v>
      </c>
      <c r="D289" s="43">
        <v>10494961</v>
      </c>
      <c r="E289" s="43">
        <v>154983</v>
      </c>
      <c r="F289" s="43">
        <v>0</v>
      </c>
      <c r="G289" s="43">
        <v>9666385.25</v>
      </c>
      <c r="H289" s="43">
        <v>162753.75</v>
      </c>
      <c r="I289" s="43">
        <v>0</v>
      </c>
      <c r="J289" s="43">
        <v>9181</v>
      </c>
      <c r="K289" s="43">
        <v>0</v>
      </c>
      <c r="L289" s="43">
        <v>4963</v>
      </c>
      <c r="M289" s="43">
        <v>81</v>
      </c>
      <c r="N289" s="43">
        <v>32</v>
      </c>
      <c r="O289" s="43">
        <v>2174</v>
      </c>
      <c r="P289" s="43">
        <v>2206</v>
      </c>
      <c r="Q289" s="43">
        <v>87</v>
      </c>
      <c r="R289" s="43">
        <v>35</v>
      </c>
      <c r="S289" s="43">
        <v>2185</v>
      </c>
      <c r="T289" s="43">
        <v>2220</v>
      </c>
      <c r="U289" s="43">
        <v>83</v>
      </c>
      <c r="V289" s="43">
        <v>33</v>
      </c>
      <c r="W289" s="43">
        <v>2228</v>
      </c>
      <c r="X289" s="43">
        <v>2261</v>
      </c>
      <c r="Y289" s="43">
        <v>79</v>
      </c>
      <c r="Z289" s="43">
        <v>32</v>
      </c>
      <c r="AA289" s="43">
        <v>2207</v>
      </c>
      <c r="AB289" s="43">
        <v>2239</v>
      </c>
      <c r="AC289" s="43">
        <v>0</v>
      </c>
      <c r="AD289" s="43">
        <v>0</v>
      </c>
      <c r="AE289" s="43">
        <v>0</v>
      </c>
      <c r="AF289" s="43">
        <v>10773884</v>
      </c>
      <c r="AG289" s="43">
        <v>10773884</v>
      </c>
      <c r="AH289" s="43">
        <v>0</v>
      </c>
      <c r="AI289" s="43">
        <v>0</v>
      </c>
      <c r="AJ289" s="43">
        <v>0</v>
      </c>
      <c r="AK289" s="43">
        <v>0</v>
      </c>
      <c r="AL289" s="43">
        <v>0</v>
      </c>
      <c r="AM289" s="43">
        <v>0</v>
      </c>
      <c r="AN289" s="43">
        <v>17897800</v>
      </c>
      <c r="AO289" s="43">
        <v>1337613810</v>
      </c>
      <c r="AP289" s="43">
        <v>1355511610</v>
      </c>
      <c r="AQ289" s="43" t="s">
        <v>716</v>
      </c>
      <c r="AR289" s="43">
        <v>9630047</v>
      </c>
      <c r="AS289" s="43">
        <v>163795</v>
      </c>
      <c r="AT289" s="43">
        <v>1277775</v>
      </c>
      <c r="AU289" s="43">
        <v>0</v>
      </c>
      <c r="AV289" s="43">
        <v>0</v>
      </c>
      <c r="AW289" s="43">
        <v>200000</v>
      </c>
      <c r="AX289" s="43">
        <v>0</v>
      </c>
      <c r="AY289" s="43">
        <v>0</v>
      </c>
      <c r="AZ289" s="43">
        <v>0</v>
      </c>
      <c r="BA289" s="43">
        <v>5713</v>
      </c>
      <c r="BB289" s="43">
        <v>0</v>
      </c>
      <c r="BC289" s="43">
        <v>0</v>
      </c>
      <c r="BD289" s="43">
        <v>0</v>
      </c>
      <c r="BE289" s="43">
        <v>0</v>
      </c>
      <c r="BF289" s="43">
        <v>137718</v>
      </c>
      <c r="BG289" s="43">
        <v>0</v>
      </c>
      <c r="BH289" s="43">
        <v>0</v>
      </c>
      <c r="BI289" s="43">
        <v>0</v>
      </c>
      <c r="BJ289" s="43">
        <v>0</v>
      </c>
      <c r="BK289" s="43">
        <v>0</v>
      </c>
      <c r="BL289" s="43">
        <v>0</v>
      </c>
      <c r="BM289" s="43">
        <v>0</v>
      </c>
      <c r="BN289" s="43" t="s">
        <v>711</v>
      </c>
      <c r="BO289" s="43">
        <v>1</v>
      </c>
      <c r="BP289" s="43">
        <v>0</v>
      </c>
      <c r="BQ289" s="43">
        <v>0</v>
      </c>
      <c r="BR289" s="43">
        <v>0</v>
      </c>
    </row>
    <row r="290" spans="1:70" s="50" customFormat="1" x14ac:dyDescent="0.15">
      <c r="A290" s="43">
        <v>4508</v>
      </c>
      <c r="B290" s="43" t="s">
        <v>370</v>
      </c>
      <c r="C290" s="43">
        <v>4256682</v>
      </c>
      <c r="D290" s="43">
        <v>2593384</v>
      </c>
      <c r="E290" s="43">
        <v>973</v>
      </c>
      <c r="F290" s="43">
        <v>0</v>
      </c>
      <c r="G290" s="43">
        <v>1871583</v>
      </c>
      <c r="H290" s="43">
        <v>110457</v>
      </c>
      <c r="I290" s="43">
        <v>0</v>
      </c>
      <c r="J290" s="43">
        <v>973</v>
      </c>
      <c r="K290" s="43">
        <v>0</v>
      </c>
      <c r="L290" s="43">
        <v>318742</v>
      </c>
      <c r="M290" s="43">
        <v>12</v>
      </c>
      <c r="N290" s="43">
        <v>5</v>
      </c>
      <c r="O290" s="43">
        <v>409</v>
      </c>
      <c r="P290" s="43">
        <v>414</v>
      </c>
      <c r="Q290" s="43">
        <v>16</v>
      </c>
      <c r="R290" s="43">
        <v>6</v>
      </c>
      <c r="S290" s="43">
        <v>395</v>
      </c>
      <c r="T290" s="43">
        <v>401</v>
      </c>
      <c r="U290" s="43">
        <v>13</v>
      </c>
      <c r="V290" s="43">
        <v>5</v>
      </c>
      <c r="W290" s="43">
        <v>363</v>
      </c>
      <c r="X290" s="43">
        <v>368</v>
      </c>
      <c r="Y290" s="43">
        <v>6</v>
      </c>
      <c r="Z290" s="43">
        <v>2</v>
      </c>
      <c r="AA290" s="43">
        <v>373</v>
      </c>
      <c r="AB290" s="43">
        <v>375</v>
      </c>
      <c r="AC290" s="43">
        <v>0</v>
      </c>
      <c r="AD290" s="43">
        <v>0</v>
      </c>
      <c r="AE290" s="43">
        <v>0</v>
      </c>
      <c r="AF290" s="43">
        <v>2475296</v>
      </c>
      <c r="AG290" s="43">
        <v>2475296</v>
      </c>
      <c r="AH290" s="43">
        <v>0</v>
      </c>
      <c r="AI290" s="43">
        <v>0</v>
      </c>
      <c r="AJ290" s="43">
        <v>0</v>
      </c>
      <c r="AK290" s="43">
        <v>0</v>
      </c>
      <c r="AL290" s="43">
        <v>0</v>
      </c>
      <c r="AM290" s="43">
        <v>182685</v>
      </c>
      <c r="AN290" s="43">
        <v>77200</v>
      </c>
      <c r="AO290" s="43">
        <v>162378076</v>
      </c>
      <c r="AP290" s="43">
        <v>162455276</v>
      </c>
      <c r="AQ290" s="43" t="s">
        <v>716</v>
      </c>
      <c r="AR290" s="43">
        <v>2023334</v>
      </c>
      <c r="AS290" s="43">
        <v>86080</v>
      </c>
      <c r="AT290" s="43">
        <v>0</v>
      </c>
      <c r="AU290" s="43">
        <v>0</v>
      </c>
      <c r="AV290" s="43">
        <v>0</v>
      </c>
      <c r="AW290" s="43">
        <v>1500</v>
      </c>
      <c r="AX290" s="43">
        <v>0</v>
      </c>
      <c r="AY290" s="43">
        <v>0</v>
      </c>
      <c r="AZ290" s="43">
        <v>140449</v>
      </c>
      <c r="BA290" s="43">
        <v>5898</v>
      </c>
      <c r="BB290" s="43">
        <v>0</v>
      </c>
      <c r="BC290" s="43">
        <v>0</v>
      </c>
      <c r="BD290" s="43">
        <v>0</v>
      </c>
      <c r="BE290" s="43">
        <v>0</v>
      </c>
      <c r="BF290" s="43">
        <v>10804</v>
      </c>
      <c r="BG290" s="43">
        <v>0</v>
      </c>
      <c r="BH290" s="43">
        <v>0</v>
      </c>
      <c r="BI290" s="43">
        <v>0</v>
      </c>
      <c r="BJ290" s="43">
        <v>0</v>
      </c>
      <c r="BK290" s="43">
        <v>0</v>
      </c>
      <c r="BL290" s="43">
        <v>0</v>
      </c>
      <c r="BM290" s="43">
        <v>0</v>
      </c>
      <c r="BN290" s="43" t="s">
        <v>711</v>
      </c>
      <c r="BO290" s="43">
        <v>1</v>
      </c>
      <c r="BP290" s="43">
        <v>0</v>
      </c>
      <c r="BQ290" s="43">
        <v>182685</v>
      </c>
      <c r="BR290" s="43">
        <v>0</v>
      </c>
    </row>
    <row r="291" spans="1:70" s="50" customFormat="1" x14ac:dyDescent="0.15">
      <c r="A291" s="43">
        <v>4515</v>
      </c>
      <c r="B291" s="43" t="s">
        <v>371</v>
      </c>
      <c r="C291" s="43">
        <v>26614633</v>
      </c>
      <c r="D291" s="43">
        <v>13493562</v>
      </c>
      <c r="E291" s="43">
        <v>56598</v>
      </c>
      <c r="F291" s="43">
        <v>0</v>
      </c>
      <c r="G291" s="43">
        <v>13326815</v>
      </c>
      <c r="H291" s="43">
        <v>171100</v>
      </c>
      <c r="I291" s="43">
        <v>0</v>
      </c>
      <c r="J291" s="43">
        <v>0</v>
      </c>
      <c r="K291" s="43">
        <v>0</v>
      </c>
      <c r="L291" s="43">
        <v>433442</v>
      </c>
      <c r="M291" s="43">
        <v>130</v>
      </c>
      <c r="N291" s="43">
        <v>52</v>
      </c>
      <c r="O291" s="43">
        <v>2596</v>
      </c>
      <c r="P291" s="43">
        <v>2648</v>
      </c>
      <c r="Q291" s="43">
        <v>131</v>
      </c>
      <c r="R291" s="43">
        <v>52</v>
      </c>
      <c r="S291" s="43">
        <v>2607</v>
      </c>
      <c r="T291" s="43">
        <v>2659</v>
      </c>
      <c r="U291" s="43">
        <v>121</v>
      </c>
      <c r="V291" s="43">
        <v>48</v>
      </c>
      <c r="W291" s="43">
        <v>2563</v>
      </c>
      <c r="X291" s="43">
        <v>2611</v>
      </c>
      <c r="Y291" s="43">
        <v>124</v>
      </c>
      <c r="Z291" s="43">
        <v>50</v>
      </c>
      <c r="AA291" s="43">
        <v>2562</v>
      </c>
      <c r="AB291" s="43">
        <v>2612</v>
      </c>
      <c r="AC291" s="43">
        <v>0</v>
      </c>
      <c r="AD291" s="43">
        <v>0</v>
      </c>
      <c r="AE291" s="43">
        <v>0</v>
      </c>
      <c r="AF291" s="43">
        <v>12460624</v>
      </c>
      <c r="AG291" s="43">
        <v>12460624</v>
      </c>
      <c r="AH291" s="43">
        <v>0</v>
      </c>
      <c r="AI291" s="43">
        <v>0</v>
      </c>
      <c r="AJ291" s="43">
        <v>66896</v>
      </c>
      <c r="AK291" s="43">
        <v>0</v>
      </c>
      <c r="AL291" s="43">
        <v>0</v>
      </c>
      <c r="AM291" s="43">
        <v>171849</v>
      </c>
      <c r="AN291" s="43">
        <v>5904600</v>
      </c>
      <c r="AO291" s="43">
        <v>1504079419</v>
      </c>
      <c r="AP291" s="43">
        <v>1509984019</v>
      </c>
      <c r="AQ291" s="43" t="s">
        <v>716</v>
      </c>
      <c r="AR291" s="43">
        <v>14306951</v>
      </c>
      <c r="AS291" s="43">
        <v>171849</v>
      </c>
      <c r="AT291" s="43">
        <v>1070000</v>
      </c>
      <c r="AU291" s="43">
        <v>0</v>
      </c>
      <c r="AV291" s="43">
        <v>0</v>
      </c>
      <c r="AW291" s="43">
        <v>252411</v>
      </c>
      <c r="AX291" s="43">
        <v>0</v>
      </c>
      <c r="AY291" s="43">
        <v>0</v>
      </c>
      <c r="AZ291" s="43">
        <v>121023</v>
      </c>
      <c r="BA291" s="43">
        <v>15002</v>
      </c>
      <c r="BB291" s="43">
        <v>0</v>
      </c>
      <c r="BC291" s="43">
        <v>0</v>
      </c>
      <c r="BD291" s="43">
        <v>0</v>
      </c>
      <c r="BE291" s="43">
        <v>0</v>
      </c>
      <c r="BF291" s="43">
        <v>10085</v>
      </c>
      <c r="BG291" s="43">
        <v>193355</v>
      </c>
      <c r="BH291" s="43">
        <v>0</v>
      </c>
      <c r="BI291" s="43">
        <v>179178</v>
      </c>
      <c r="BJ291" s="43">
        <v>12321</v>
      </c>
      <c r="BK291" s="43">
        <v>1857</v>
      </c>
      <c r="BL291" s="43">
        <v>173013</v>
      </c>
      <c r="BM291" s="43">
        <v>0</v>
      </c>
      <c r="BN291" s="43" t="s">
        <v>702</v>
      </c>
      <c r="BO291" s="43">
        <v>2</v>
      </c>
      <c r="BP291" s="43">
        <v>193849</v>
      </c>
      <c r="BQ291" s="43">
        <v>0</v>
      </c>
      <c r="BR291" s="43">
        <v>22000</v>
      </c>
    </row>
    <row r="292" spans="1:70" s="50" customFormat="1" x14ac:dyDescent="0.15">
      <c r="A292" s="43">
        <v>4501</v>
      </c>
      <c r="B292" s="43" t="s">
        <v>372</v>
      </c>
      <c r="C292" s="43">
        <v>22702286</v>
      </c>
      <c r="D292" s="43">
        <v>13464519</v>
      </c>
      <c r="E292" s="43">
        <v>24619</v>
      </c>
      <c r="F292" s="43">
        <v>0</v>
      </c>
      <c r="G292" s="43">
        <v>11249519</v>
      </c>
      <c r="H292" s="43">
        <v>0</v>
      </c>
      <c r="I292" s="43">
        <v>0</v>
      </c>
      <c r="J292" s="43">
        <v>0</v>
      </c>
      <c r="K292" s="43">
        <v>0</v>
      </c>
      <c r="L292" s="43">
        <v>2036371</v>
      </c>
      <c r="M292" s="43">
        <v>72</v>
      </c>
      <c r="N292" s="43">
        <v>29</v>
      </c>
      <c r="O292" s="43">
        <v>2467</v>
      </c>
      <c r="P292" s="43">
        <v>2496</v>
      </c>
      <c r="Q292" s="43">
        <v>61</v>
      </c>
      <c r="R292" s="43">
        <v>24</v>
      </c>
      <c r="S292" s="43">
        <v>2395</v>
      </c>
      <c r="T292" s="43">
        <v>2419</v>
      </c>
      <c r="U292" s="43">
        <v>41</v>
      </c>
      <c r="V292" s="43">
        <v>16</v>
      </c>
      <c r="W292" s="43">
        <v>2384</v>
      </c>
      <c r="X292" s="43">
        <v>2400</v>
      </c>
      <c r="Y292" s="43">
        <v>43</v>
      </c>
      <c r="Z292" s="43">
        <v>17</v>
      </c>
      <c r="AA292" s="43">
        <v>2392</v>
      </c>
      <c r="AB292" s="43">
        <v>2409</v>
      </c>
      <c r="AC292" s="43">
        <v>0</v>
      </c>
      <c r="AD292" s="43">
        <v>0</v>
      </c>
      <c r="AE292" s="43">
        <v>2600000</v>
      </c>
      <c r="AF292" s="43">
        <v>12917674</v>
      </c>
      <c r="AG292" s="43">
        <v>12917674</v>
      </c>
      <c r="AH292" s="43">
        <v>0</v>
      </c>
      <c r="AI292" s="43">
        <v>0</v>
      </c>
      <c r="AJ292" s="43">
        <v>21881</v>
      </c>
      <c r="AK292" s="43">
        <v>0</v>
      </c>
      <c r="AL292" s="43">
        <v>0</v>
      </c>
      <c r="AM292" s="43">
        <v>0</v>
      </c>
      <c r="AN292" s="43">
        <v>2307400</v>
      </c>
      <c r="AO292" s="43">
        <v>1184213684</v>
      </c>
      <c r="AP292" s="43">
        <v>1186521084</v>
      </c>
      <c r="AQ292" s="43" t="s">
        <v>716</v>
      </c>
      <c r="AR292" s="43">
        <v>11502962</v>
      </c>
      <c r="AS292" s="43">
        <v>0</v>
      </c>
      <c r="AT292" s="43">
        <v>320200</v>
      </c>
      <c r="AU292" s="43">
        <v>0</v>
      </c>
      <c r="AV292" s="43">
        <v>0</v>
      </c>
      <c r="AW292" s="43">
        <v>0</v>
      </c>
      <c r="AX292" s="43">
        <v>481</v>
      </c>
      <c r="AY292" s="43">
        <v>0</v>
      </c>
      <c r="AZ292" s="43">
        <v>270039</v>
      </c>
      <c r="BA292" s="43">
        <v>15555</v>
      </c>
      <c r="BB292" s="43">
        <v>0</v>
      </c>
      <c r="BC292" s="43">
        <v>0</v>
      </c>
      <c r="BD292" s="43">
        <v>0</v>
      </c>
      <c r="BE292" s="43">
        <v>0</v>
      </c>
      <c r="BF292" s="43">
        <v>204861</v>
      </c>
      <c r="BG292" s="43">
        <v>0</v>
      </c>
      <c r="BH292" s="43">
        <v>0</v>
      </c>
      <c r="BI292" s="43">
        <v>0</v>
      </c>
      <c r="BJ292" s="43">
        <v>0</v>
      </c>
      <c r="BK292" s="43">
        <v>0</v>
      </c>
      <c r="BL292" s="43">
        <v>0</v>
      </c>
      <c r="BM292" s="43">
        <v>0</v>
      </c>
      <c r="BN292" s="43" t="s">
        <v>711</v>
      </c>
      <c r="BO292" s="43">
        <v>1</v>
      </c>
      <c r="BP292" s="43">
        <v>0</v>
      </c>
      <c r="BQ292" s="43">
        <v>0</v>
      </c>
      <c r="BR292" s="43">
        <v>0</v>
      </c>
    </row>
    <row r="293" spans="1:70" s="50" customFormat="1" x14ac:dyDescent="0.15">
      <c r="A293" s="43">
        <v>4529</v>
      </c>
      <c r="B293" s="43" t="s">
        <v>373</v>
      </c>
      <c r="C293" s="43">
        <v>3734347</v>
      </c>
      <c r="D293" s="43">
        <v>2124707</v>
      </c>
      <c r="E293" s="43">
        <v>257</v>
      </c>
      <c r="F293" s="43">
        <v>0</v>
      </c>
      <c r="G293" s="43">
        <v>1747651</v>
      </c>
      <c r="H293" s="43">
        <v>0</v>
      </c>
      <c r="I293" s="43">
        <v>0</v>
      </c>
      <c r="J293" s="43">
        <v>0</v>
      </c>
      <c r="K293" s="43">
        <v>0</v>
      </c>
      <c r="L293" s="43">
        <v>138268</v>
      </c>
      <c r="M293" s="43">
        <v>31</v>
      </c>
      <c r="N293" s="43">
        <v>12</v>
      </c>
      <c r="O293" s="43">
        <v>324</v>
      </c>
      <c r="P293" s="43">
        <v>336</v>
      </c>
      <c r="Q293" s="43">
        <v>30</v>
      </c>
      <c r="R293" s="43">
        <v>12</v>
      </c>
      <c r="S293" s="43">
        <v>301</v>
      </c>
      <c r="T293" s="43">
        <v>313</v>
      </c>
      <c r="U293" s="43">
        <v>31</v>
      </c>
      <c r="V293" s="43">
        <v>12</v>
      </c>
      <c r="W293" s="43">
        <v>301</v>
      </c>
      <c r="X293" s="43">
        <v>313</v>
      </c>
      <c r="Y293" s="43">
        <v>27</v>
      </c>
      <c r="Z293" s="43">
        <v>11</v>
      </c>
      <c r="AA293" s="43">
        <v>308</v>
      </c>
      <c r="AB293" s="43">
        <v>319</v>
      </c>
      <c r="AC293" s="43">
        <v>0</v>
      </c>
      <c r="AD293" s="43">
        <v>0</v>
      </c>
      <c r="AE293" s="43">
        <v>0</v>
      </c>
      <c r="AF293" s="43">
        <v>2213117</v>
      </c>
      <c r="AG293" s="43">
        <v>2213117</v>
      </c>
      <c r="AH293" s="43">
        <v>0</v>
      </c>
      <c r="AI293" s="43">
        <v>0</v>
      </c>
      <c r="AJ293" s="43">
        <v>11418</v>
      </c>
      <c r="AK293" s="43">
        <v>0</v>
      </c>
      <c r="AL293" s="43">
        <v>0</v>
      </c>
      <c r="AM293" s="43">
        <v>0</v>
      </c>
      <c r="AN293" s="43">
        <v>13200</v>
      </c>
      <c r="AO293" s="43">
        <v>144043122</v>
      </c>
      <c r="AP293" s="43">
        <v>144056322</v>
      </c>
      <c r="AQ293" s="43" t="s">
        <v>716</v>
      </c>
      <c r="AR293" s="43">
        <v>1607335</v>
      </c>
      <c r="AS293" s="43">
        <v>0</v>
      </c>
      <c r="AT293" s="43">
        <v>175000</v>
      </c>
      <c r="AU293" s="43">
        <v>0</v>
      </c>
      <c r="AV293" s="43">
        <v>0</v>
      </c>
      <c r="AW293" s="43">
        <v>0</v>
      </c>
      <c r="AX293" s="43">
        <v>0</v>
      </c>
      <c r="AY293" s="43">
        <v>0</v>
      </c>
      <c r="AZ293" s="43">
        <v>69801</v>
      </c>
      <c r="BA293" s="43">
        <v>5049</v>
      </c>
      <c r="BB293" s="43">
        <v>0</v>
      </c>
      <c r="BC293" s="43">
        <v>0</v>
      </c>
      <c r="BD293" s="43">
        <v>0</v>
      </c>
      <c r="BE293" s="43">
        <v>0</v>
      </c>
      <c r="BF293" s="43">
        <v>0</v>
      </c>
      <c r="BG293" s="43">
        <v>0</v>
      </c>
      <c r="BH293" s="43">
        <v>0</v>
      </c>
      <c r="BI293" s="43">
        <v>0</v>
      </c>
      <c r="BJ293" s="43">
        <v>0</v>
      </c>
      <c r="BK293" s="43">
        <v>0</v>
      </c>
      <c r="BL293" s="43">
        <v>0</v>
      </c>
      <c r="BM293" s="43">
        <v>0</v>
      </c>
      <c r="BN293" s="43" t="s">
        <v>711</v>
      </c>
      <c r="BO293" s="43">
        <v>1</v>
      </c>
      <c r="BP293" s="43">
        <v>0</v>
      </c>
      <c r="BQ293" s="43">
        <v>0</v>
      </c>
      <c r="BR293" s="43">
        <v>0</v>
      </c>
    </row>
    <row r="294" spans="1:70" s="50" customFormat="1" x14ac:dyDescent="0.15">
      <c r="A294" s="43">
        <v>4536</v>
      </c>
      <c r="B294" s="43" t="s">
        <v>374</v>
      </c>
      <c r="C294" s="43">
        <v>10310909</v>
      </c>
      <c r="D294" s="43">
        <v>5496260</v>
      </c>
      <c r="E294" s="43">
        <v>3240</v>
      </c>
      <c r="F294" s="43">
        <v>0</v>
      </c>
      <c r="G294" s="43">
        <v>4752463</v>
      </c>
      <c r="H294" s="43">
        <v>201821</v>
      </c>
      <c r="I294" s="43">
        <v>0</v>
      </c>
      <c r="J294" s="43">
        <v>0</v>
      </c>
      <c r="K294" s="43">
        <v>0</v>
      </c>
      <c r="L294" s="43">
        <v>142875</v>
      </c>
      <c r="M294" s="43">
        <v>31</v>
      </c>
      <c r="N294" s="43">
        <v>12</v>
      </c>
      <c r="O294" s="43">
        <v>1106</v>
      </c>
      <c r="P294" s="43">
        <v>1118</v>
      </c>
      <c r="Q294" s="43">
        <v>30</v>
      </c>
      <c r="R294" s="43">
        <v>12</v>
      </c>
      <c r="S294" s="43">
        <v>1094</v>
      </c>
      <c r="T294" s="43">
        <v>1106</v>
      </c>
      <c r="U294" s="43">
        <v>31</v>
      </c>
      <c r="V294" s="43">
        <v>12</v>
      </c>
      <c r="W294" s="43">
        <v>1108</v>
      </c>
      <c r="X294" s="43">
        <v>1120</v>
      </c>
      <c r="Y294" s="43">
        <v>29</v>
      </c>
      <c r="Z294" s="43">
        <v>12</v>
      </c>
      <c r="AA294" s="43">
        <v>1087</v>
      </c>
      <c r="AB294" s="43">
        <v>1099</v>
      </c>
      <c r="AC294" s="43">
        <v>0</v>
      </c>
      <c r="AD294" s="43">
        <v>0</v>
      </c>
      <c r="AE294" s="43">
        <v>0</v>
      </c>
      <c r="AF294" s="43">
        <v>5487493</v>
      </c>
      <c r="AG294" s="43">
        <v>5487493</v>
      </c>
      <c r="AH294" s="43">
        <v>0</v>
      </c>
      <c r="AI294" s="43">
        <v>0</v>
      </c>
      <c r="AJ294" s="43">
        <v>0</v>
      </c>
      <c r="AK294" s="43">
        <v>0</v>
      </c>
      <c r="AL294" s="43">
        <v>0</v>
      </c>
      <c r="AM294" s="43">
        <v>60110</v>
      </c>
      <c r="AN294" s="43">
        <v>304600</v>
      </c>
      <c r="AO294" s="43">
        <v>625101123</v>
      </c>
      <c r="AP294" s="43">
        <v>625405723</v>
      </c>
      <c r="AQ294" s="43" t="s">
        <v>716</v>
      </c>
      <c r="AR294" s="43">
        <v>4751377</v>
      </c>
      <c r="AS294" s="43">
        <v>206204</v>
      </c>
      <c r="AT294" s="43">
        <v>934733</v>
      </c>
      <c r="AU294" s="43">
        <v>0</v>
      </c>
      <c r="AV294" s="43">
        <v>0</v>
      </c>
      <c r="AW294" s="43">
        <v>25000</v>
      </c>
      <c r="AX294" s="43">
        <v>0</v>
      </c>
      <c r="AY294" s="43">
        <v>0</v>
      </c>
      <c r="AZ294" s="43">
        <v>64734</v>
      </c>
      <c r="BA294" s="43">
        <v>21453</v>
      </c>
      <c r="BB294" s="43">
        <v>0</v>
      </c>
      <c r="BC294" s="43">
        <v>0</v>
      </c>
      <c r="BD294" s="43">
        <v>0</v>
      </c>
      <c r="BE294" s="43">
        <v>0</v>
      </c>
      <c r="BF294" s="43">
        <v>0</v>
      </c>
      <c r="BG294" s="43">
        <v>124942</v>
      </c>
      <c r="BH294" s="43">
        <v>0</v>
      </c>
      <c r="BI294" s="43">
        <v>14864</v>
      </c>
      <c r="BJ294" s="43">
        <v>109864</v>
      </c>
      <c r="BK294" s="43">
        <v>244</v>
      </c>
      <c r="BL294" s="43">
        <v>124419</v>
      </c>
      <c r="BM294" s="43">
        <v>0</v>
      </c>
      <c r="BN294" s="43" t="s">
        <v>702</v>
      </c>
      <c r="BO294" s="43">
        <v>2</v>
      </c>
      <c r="BP294" s="43">
        <v>128492</v>
      </c>
      <c r="BQ294" s="43">
        <v>0</v>
      </c>
      <c r="BR294" s="43">
        <v>68382</v>
      </c>
    </row>
    <row r="295" spans="1:70" s="50" customFormat="1" x14ac:dyDescent="0.15">
      <c r="A295" s="43">
        <v>4543</v>
      </c>
      <c r="B295" s="43" t="s">
        <v>375</v>
      </c>
      <c r="C295" s="43">
        <v>10230400</v>
      </c>
      <c r="D295" s="43">
        <v>7258288</v>
      </c>
      <c r="E295" s="43">
        <v>21113</v>
      </c>
      <c r="F295" s="43">
        <v>66896</v>
      </c>
      <c r="G295" s="43">
        <v>3560000</v>
      </c>
      <c r="H295" s="43">
        <v>0</v>
      </c>
      <c r="I295" s="43">
        <v>0</v>
      </c>
      <c r="J295" s="43">
        <v>0</v>
      </c>
      <c r="K295" s="43">
        <v>0</v>
      </c>
      <c r="L295" s="43">
        <v>675897</v>
      </c>
      <c r="M295" s="43">
        <v>43</v>
      </c>
      <c r="N295" s="43">
        <v>17</v>
      </c>
      <c r="O295" s="43">
        <v>1102</v>
      </c>
      <c r="P295" s="43">
        <v>1119</v>
      </c>
      <c r="Q295" s="43">
        <v>35</v>
      </c>
      <c r="R295" s="43">
        <v>14</v>
      </c>
      <c r="S295" s="43">
        <v>1096</v>
      </c>
      <c r="T295" s="43">
        <v>1110</v>
      </c>
      <c r="U295" s="43">
        <v>42</v>
      </c>
      <c r="V295" s="43">
        <v>17</v>
      </c>
      <c r="W295" s="43">
        <v>1089</v>
      </c>
      <c r="X295" s="43">
        <v>1106</v>
      </c>
      <c r="Y295" s="43">
        <v>39</v>
      </c>
      <c r="Z295" s="43">
        <v>16</v>
      </c>
      <c r="AA295" s="43">
        <v>1083</v>
      </c>
      <c r="AB295" s="43">
        <v>1099</v>
      </c>
      <c r="AC295" s="43">
        <v>0</v>
      </c>
      <c r="AD295" s="43">
        <v>0</v>
      </c>
      <c r="AE295" s="43">
        <v>0</v>
      </c>
      <c r="AF295" s="43">
        <v>6990920</v>
      </c>
      <c r="AG295" s="43">
        <v>6916746</v>
      </c>
      <c r="AH295" s="43">
        <v>74174</v>
      </c>
      <c r="AI295" s="43">
        <v>0</v>
      </c>
      <c r="AJ295" s="43">
        <v>16478</v>
      </c>
      <c r="AK295" s="43">
        <v>0</v>
      </c>
      <c r="AL295" s="43">
        <v>0</v>
      </c>
      <c r="AM295" s="43">
        <v>538990</v>
      </c>
      <c r="AN295" s="43">
        <v>1719200</v>
      </c>
      <c r="AO295" s="43">
        <v>492576501</v>
      </c>
      <c r="AP295" s="43">
        <v>494295701</v>
      </c>
      <c r="AQ295" s="43" t="s">
        <v>716</v>
      </c>
      <c r="AR295" s="43">
        <v>3844068</v>
      </c>
      <c r="AS295" s="43">
        <v>0</v>
      </c>
      <c r="AT295" s="43">
        <v>1406799</v>
      </c>
      <c r="AU295" s="43">
        <v>0</v>
      </c>
      <c r="AV295" s="43">
        <v>0</v>
      </c>
      <c r="AW295" s="43">
        <v>0</v>
      </c>
      <c r="AX295" s="43">
        <v>0</v>
      </c>
      <c r="AY295" s="43">
        <v>0</v>
      </c>
      <c r="AZ295" s="43">
        <v>64400</v>
      </c>
      <c r="BA295" s="43">
        <v>0</v>
      </c>
      <c r="BB295" s="43">
        <v>0</v>
      </c>
      <c r="BC295" s="43">
        <v>3046.6000000000004</v>
      </c>
      <c r="BD295" s="43">
        <v>0</v>
      </c>
      <c r="BE295" s="43">
        <v>0</v>
      </c>
      <c r="BF295" s="43">
        <v>0</v>
      </c>
      <c r="BG295" s="43">
        <v>0</v>
      </c>
      <c r="BH295" s="43">
        <v>0</v>
      </c>
      <c r="BI295" s="43">
        <v>0</v>
      </c>
      <c r="BJ295" s="43">
        <v>0</v>
      </c>
      <c r="BK295" s="43">
        <v>0</v>
      </c>
      <c r="BL295" s="43">
        <v>584449</v>
      </c>
      <c r="BM295" s="43">
        <v>584449</v>
      </c>
      <c r="BN295" s="43" t="s">
        <v>701</v>
      </c>
      <c r="BO295" s="43">
        <v>1</v>
      </c>
      <c r="BP295" s="43">
        <v>0</v>
      </c>
      <c r="BQ295" s="43">
        <v>538990</v>
      </c>
      <c r="BR295" s="43">
        <v>0</v>
      </c>
    </row>
    <row r="296" spans="1:70" s="50" customFormat="1" x14ac:dyDescent="0.15">
      <c r="A296" s="43">
        <v>4557</v>
      </c>
      <c r="B296" s="43" t="s">
        <v>376</v>
      </c>
      <c r="C296" s="43">
        <v>3155873</v>
      </c>
      <c r="D296" s="43">
        <v>2601435</v>
      </c>
      <c r="E296" s="43">
        <v>191</v>
      </c>
      <c r="F296" s="43">
        <v>0</v>
      </c>
      <c r="G296" s="43">
        <v>1075181</v>
      </c>
      <c r="H296" s="43">
        <v>0</v>
      </c>
      <c r="I296" s="43">
        <v>0</v>
      </c>
      <c r="J296" s="43">
        <v>0</v>
      </c>
      <c r="K296" s="43">
        <v>0</v>
      </c>
      <c r="L296" s="43">
        <v>520934</v>
      </c>
      <c r="M296" s="43">
        <v>14</v>
      </c>
      <c r="N296" s="43">
        <v>6</v>
      </c>
      <c r="O296" s="43">
        <v>321</v>
      </c>
      <c r="P296" s="43">
        <v>327</v>
      </c>
      <c r="Q296" s="43">
        <v>17</v>
      </c>
      <c r="R296" s="43">
        <v>7</v>
      </c>
      <c r="S296" s="43">
        <v>327</v>
      </c>
      <c r="T296" s="43">
        <v>334</v>
      </c>
      <c r="U296" s="43">
        <v>17</v>
      </c>
      <c r="V296" s="43">
        <v>7</v>
      </c>
      <c r="W296" s="43">
        <v>319</v>
      </c>
      <c r="X296" s="43">
        <v>326</v>
      </c>
      <c r="Y296" s="43">
        <v>11</v>
      </c>
      <c r="Z296" s="43">
        <v>4</v>
      </c>
      <c r="AA296" s="43">
        <v>300</v>
      </c>
      <c r="AB296" s="43">
        <v>304</v>
      </c>
      <c r="AC296" s="43">
        <v>0</v>
      </c>
      <c r="AD296" s="43">
        <v>0</v>
      </c>
      <c r="AE296" s="43">
        <v>500000</v>
      </c>
      <c r="AF296" s="43">
        <v>2480494</v>
      </c>
      <c r="AG296" s="43">
        <v>2480494</v>
      </c>
      <c r="AH296" s="43">
        <v>0</v>
      </c>
      <c r="AI296" s="43">
        <v>0</v>
      </c>
      <c r="AJ296" s="43">
        <v>0</v>
      </c>
      <c r="AK296" s="43">
        <v>0</v>
      </c>
      <c r="AL296" s="43">
        <v>0</v>
      </c>
      <c r="AM296" s="43">
        <v>0</v>
      </c>
      <c r="AN296" s="43">
        <v>17800</v>
      </c>
      <c r="AO296" s="43">
        <v>127816853</v>
      </c>
      <c r="AP296" s="43">
        <v>127834653</v>
      </c>
      <c r="AQ296" s="43" t="s">
        <v>716</v>
      </c>
      <c r="AR296" s="43">
        <v>1251941</v>
      </c>
      <c r="AS296" s="43">
        <v>0</v>
      </c>
      <c r="AT296" s="43">
        <v>0</v>
      </c>
      <c r="AU296" s="43">
        <v>0</v>
      </c>
      <c r="AV296" s="43">
        <v>0</v>
      </c>
      <c r="AW296" s="43">
        <v>20000</v>
      </c>
      <c r="AX296" s="43">
        <v>0</v>
      </c>
      <c r="AY296" s="43">
        <v>0</v>
      </c>
      <c r="AZ296" s="43">
        <v>76738</v>
      </c>
      <c r="BA296" s="43">
        <v>0</v>
      </c>
      <c r="BB296" s="43">
        <v>0</v>
      </c>
      <c r="BC296" s="43">
        <v>0</v>
      </c>
      <c r="BD296" s="43">
        <v>0</v>
      </c>
      <c r="BE296" s="43">
        <v>0</v>
      </c>
      <c r="BF296" s="43">
        <v>0</v>
      </c>
      <c r="BG296" s="43">
        <v>0</v>
      </c>
      <c r="BH296" s="43">
        <v>0</v>
      </c>
      <c r="BI296" s="43">
        <v>0</v>
      </c>
      <c r="BJ296" s="43">
        <v>0</v>
      </c>
      <c r="BK296" s="43">
        <v>0</v>
      </c>
      <c r="BL296" s="43">
        <v>0</v>
      </c>
      <c r="BM296" s="43">
        <v>0</v>
      </c>
      <c r="BN296" s="43" t="s">
        <v>711</v>
      </c>
      <c r="BO296" s="43">
        <v>1</v>
      </c>
      <c r="BP296" s="43">
        <v>0</v>
      </c>
      <c r="BQ296" s="43">
        <v>0</v>
      </c>
      <c r="BR296" s="43">
        <v>0</v>
      </c>
    </row>
    <row r="297" spans="1:70" s="50" customFormat="1" x14ac:dyDescent="0.15">
      <c r="A297" s="43">
        <v>4571</v>
      </c>
      <c r="B297" s="43" t="s">
        <v>377</v>
      </c>
      <c r="C297" s="43">
        <v>4475030</v>
      </c>
      <c r="D297" s="43">
        <v>1663240</v>
      </c>
      <c r="E297" s="43">
        <v>3395</v>
      </c>
      <c r="F297" s="43">
        <v>0</v>
      </c>
      <c r="G297" s="43">
        <v>2842448</v>
      </c>
      <c r="H297" s="43">
        <v>0</v>
      </c>
      <c r="I297" s="43">
        <v>0</v>
      </c>
      <c r="J297" s="43">
        <v>0</v>
      </c>
      <c r="K297" s="43">
        <v>0</v>
      </c>
      <c r="L297" s="43">
        <v>34053</v>
      </c>
      <c r="M297" s="43">
        <v>12</v>
      </c>
      <c r="N297" s="43">
        <v>5</v>
      </c>
      <c r="O297" s="43">
        <v>447</v>
      </c>
      <c r="P297" s="43">
        <v>452</v>
      </c>
      <c r="Q297" s="43">
        <v>12</v>
      </c>
      <c r="R297" s="43">
        <v>5</v>
      </c>
      <c r="S297" s="43">
        <v>444</v>
      </c>
      <c r="T297" s="43">
        <v>449</v>
      </c>
      <c r="U297" s="43">
        <v>12</v>
      </c>
      <c r="V297" s="43">
        <v>5</v>
      </c>
      <c r="W297" s="43">
        <v>427</v>
      </c>
      <c r="X297" s="43">
        <v>432</v>
      </c>
      <c r="Y297" s="43">
        <v>13</v>
      </c>
      <c r="Z297" s="43">
        <v>5</v>
      </c>
      <c r="AA297" s="43">
        <v>418</v>
      </c>
      <c r="AB297" s="43">
        <v>423</v>
      </c>
      <c r="AC297" s="43">
        <v>0</v>
      </c>
      <c r="AD297" s="43">
        <v>0</v>
      </c>
      <c r="AE297" s="43">
        <v>0</v>
      </c>
      <c r="AF297" s="43">
        <v>1425134</v>
      </c>
      <c r="AG297" s="43">
        <v>1425134</v>
      </c>
      <c r="AH297" s="43">
        <v>0</v>
      </c>
      <c r="AI297" s="43">
        <v>0</v>
      </c>
      <c r="AJ297" s="43">
        <v>0</v>
      </c>
      <c r="AK297" s="43">
        <v>0</v>
      </c>
      <c r="AL297" s="43">
        <v>0</v>
      </c>
      <c r="AM297" s="43">
        <v>0</v>
      </c>
      <c r="AN297" s="43">
        <v>585200</v>
      </c>
      <c r="AO297" s="43">
        <v>303629099</v>
      </c>
      <c r="AP297" s="43">
        <v>304214299</v>
      </c>
      <c r="AQ297" s="43" t="s">
        <v>716</v>
      </c>
      <c r="AR297" s="43">
        <v>3140613</v>
      </c>
      <c r="AS297" s="43">
        <v>0</v>
      </c>
      <c r="AT297" s="43">
        <v>298200</v>
      </c>
      <c r="AU297" s="43">
        <v>0</v>
      </c>
      <c r="AV297" s="43">
        <v>0</v>
      </c>
      <c r="AW297" s="43">
        <v>0</v>
      </c>
      <c r="AX297" s="43">
        <v>0</v>
      </c>
      <c r="AY297" s="43">
        <v>0</v>
      </c>
      <c r="AZ297" s="43">
        <v>90708</v>
      </c>
      <c r="BA297" s="43">
        <v>6635</v>
      </c>
      <c r="BB297" s="43">
        <v>0</v>
      </c>
      <c r="BC297" s="43">
        <v>0</v>
      </c>
      <c r="BD297" s="43">
        <v>0</v>
      </c>
      <c r="BE297" s="43">
        <v>0</v>
      </c>
      <c r="BF297" s="43">
        <v>0</v>
      </c>
      <c r="BG297" s="43">
        <v>0</v>
      </c>
      <c r="BH297" s="43">
        <v>0</v>
      </c>
      <c r="BI297" s="43">
        <v>0</v>
      </c>
      <c r="BJ297" s="43">
        <v>0</v>
      </c>
      <c r="BK297" s="43">
        <v>0</v>
      </c>
      <c r="BL297" s="43">
        <v>0</v>
      </c>
      <c r="BM297" s="43">
        <v>0</v>
      </c>
      <c r="BN297" s="43" t="s">
        <v>711</v>
      </c>
      <c r="BO297" s="43">
        <v>1</v>
      </c>
      <c r="BP297" s="43">
        <v>0</v>
      </c>
      <c r="BQ297" s="43">
        <v>0</v>
      </c>
      <c r="BR297" s="43">
        <v>0</v>
      </c>
    </row>
    <row r="298" spans="1:70" s="50" customFormat="1" x14ac:dyDescent="0.15">
      <c r="A298" s="43">
        <v>4578</v>
      </c>
      <c r="B298" s="43" t="s">
        <v>378</v>
      </c>
      <c r="C298" s="43">
        <v>12643270</v>
      </c>
      <c r="D298" s="43">
        <v>7749651</v>
      </c>
      <c r="E298" s="43">
        <v>2571</v>
      </c>
      <c r="F298" s="43">
        <v>0</v>
      </c>
      <c r="G298" s="43">
        <v>6311177</v>
      </c>
      <c r="H298" s="43">
        <v>129999</v>
      </c>
      <c r="I298" s="43">
        <v>0</v>
      </c>
      <c r="J298" s="43">
        <v>0</v>
      </c>
      <c r="K298" s="43">
        <v>0</v>
      </c>
      <c r="L298" s="43">
        <v>1550128</v>
      </c>
      <c r="M298" s="43">
        <v>67</v>
      </c>
      <c r="N298" s="43">
        <v>27</v>
      </c>
      <c r="O298" s="43">
        <v>1327</v>
      </c>
      <c r="P298" s="43">
        <v>1354</v>
      </c>
      <c r="Q298" s="43">
        <v>60</v>
      </c>
      <c r="R298" s="43">
        <v>24</v>
      </c>
      <c r="S298" s="43">
        <v>1330</v>
      </c>
      <c r="T298" s="43">
        <v>1354</v>
      </c>
      <c r="U298" s="43">
        <v>63</v>
      </c>
      <c r="V298" s="43">
        <v>25</v>
      </c>
      <c r="W298" s="43">
        <v>1358</v>
      </c>
      <c r="X298" s="43">
        <v>1383</v>
      </c>
      <c r="Y298" s="43">
        <v>58</v>
      </c>
      <c r="Z298" s="43">
        <v>23</v>
      </c>
      <c r="AA298" s="43">
        <v>1353</v>
      </c>
      <c r="AB298" s="43">
        <v>1376</v>
      </c>
      <c r="AC298" s="43">
        <v>0</v>
      </c>
      <c r="AD298" s="43">
        <v>0</v>
      </c>
      <c r="AE298" s="43">
        <v>1460000</v>
      </c>
      <c r="AF298" s="43">
        <v>7887046</v>
      </c>
      <c r="AG298" s="43">
        <v>7887046</v>
      </c>
      <c r="AH298" s="43">
        <v>0</v>
      </c>
      <c r="AI298" s="43">
        <v>0</v>
      </c>
      <c r="AJ298" s="43">
        <v>18917</v>
      </c>
      <c r="AK298" s="43">
        <v>0</v>
      </c>
      <c r="AL298" s="43">
        <v>0</v>
      </c>
      <c r="AM298" s="43">
        <v>76365</v>
      </c>
      <c r="AN298" s="43">
        <v>157700</v>
      </c>
      <c r="AO298" s="43">
        <v>715161021</v>
      </c>
      <c r="AP298" s="43">
        <v>715318721</v>
      </c>
      <c r="AQ298" s="43" t="s">
        <v>716</v>
      </c>
      <c r="AR298" s="43">
        <v>6244919</v>
      </c>
      <c r="AS298" s="43">
        <v>129550</v>
      </c>
      <c r="AT298" s="43">
        <v>2241367</v>
      </c>
      <c r="AU298" s="43">
        <v>0</v>
      </c>
      <c r="AV298" s="43">
        <v>0</v>
      </c>
      <c r="AW298" s="43">
        <v>100000</v>
      </c>
      <c r="AX298" s="43">
        <v>0</v>
      </c>
      <c r="AY298" s="43">
        <v>0</v>
      </c>
      <c r="AZ298" s="43">
        <v>0</v>
      </c>
      <c r="BA298" s="43">
        <v>0</v>
      </c>
      <c r="BB298" s="43">
        <v>0</v>
      </c>
      <c r="BC298" s="43">
        <v>0</v>
      </c>
      <c r="BD298" s="43">
        <v>0</v>
      </c>
      <c r="BE298" s="43">
        <v>0</v>
      </c>
      <c r="BF298" s="43">
        <v>0</v>
      </c>
      <c r="BG298" s="43">
        <v>75658</v>
      </c>
      <c r="BH298" s="43">
        <v>0</v>
      </c>
      <c r="BI298" s="43">
        <v>67205</v>
      </c>
      <c r="BJ298" s="43">
        <v>8453</v>
      </c>
      <c r="BK298" s="43">
        <v>0</v>
      </c>
      <c r="BL298" s="43">
        <v>76725</v>
      </c>
      <c r="BM298" s="43">
        <v>0</v>
      </c>
      <c r="BN298" s="43" t="s">
        <v>702</v>
      </c>
      <c r="BO298" s="43">
        <v>2</v>
      </c>
      <c r="BP298" s="43">
        <v>76365</v>
      </c>
      <c r="BQ298" s="43">
        <v>0</v>
      </c>
      <c r="BR298" s="43">
        <v>0</v>
      </c>
    </row>
    <row r="299" spans="1:70" s="50" customFormat="1" x14ac:dyDescent="0.15">
      <c r="A299" s="43">
        <v>4606</v>
      </c>
      <c r="B299" s="43" t="s">
        <v>379</v>
      </c>
      <c r="C299" s="43">
        <v>3641307</v>
      </c>
      <c r="D299" s="43">
        <v>325584</v>
      </c>
      <c r="E299" s="43">
        <v>2856</v>
      </c>
      <c r="F299" s="43">
        <v>0</v>
      </c>
      <c r="G299" s="43">
        <v>3312150</v>
      </c>
      <c r="H299" s="43">
        <v>16383</v>
      </c>
      <c r="I299" s="43">
        <v>0</v>
      </c>
      <c r="J299" s="43">
        <v>0</v>
      </c>
      <c r="K299" s="43">
        <v>0</v>
      </c>
      <c r="L299" s="43">
        <v>15666</v>
      </c>
      <c r="M299" s="43">
        <v>6</v>
      </c>
      <c r="N299" s="43">
        <v>2</v>
      </c>
      <c r="O299" s="43">
        <v>399</v>
      </c>
      <c r="P299" s="43">
        <v>401</v>
      </c>
      <c r="Q299" s="43">
        <v>6</v>
      </c>
      <c r="R299" s="43">
        <v>2</v>
      </c>
      <c r="S299" s="43">
        <v>392</v>
      </c>
      <c r="T299" s="43">
        <v>394</v>
      </c>
      <c r="U299" s="43">
        <v>5</v>
      </c>
      <c r="V299" s="43">
        <v>2</v>
      </c>
      <c r="W299" s="43">
        <v>392</v>
      </c>
      <c r="X299" s="43">
        <v>394</v>
      </c>
      <c r="Y299" s="43">
        <v>6</v>
      </c>
      <c r="Z299" s="43">
        <v>2</v>
      </c>
      <c r="AA299" s="43">
        <v>380</v>
      </c>
      <c r="AB299" s="43">
        <v>382</v>
      </c>
      <c r="AC299" s="43">
        <v>0</v>
      </c>
      <c r="AD299" s="43">
        <v>0</v>
      </c>
      <c r="AE299" s="43">
        <v>400000</v>
      </c>
      <c r="AF299" s="43">
        <v>319467</v>
      </c>
      <c r="AG299" s="43">
        <v>319467</v>
      </c>
      <c r="AH299" s="43">
        <v>0</v>
      </c>
      <c r="AI299" s="43">
        <v>0</v>
      </c>
      <c r="AJ299" s="43">
        <v>17671</v>
      </c>
      <c r="AK299" s="43">
        <v>0</v>
      </c>
      <c r="AL299" s="43">
        <v>0</v>
      </c>
      <c r="AM299" s="43">
        <v>0</v>
      </c>
      <c r="AN299" s="43">
        <v>313000</v>
      </c>
      <c r="AO299" s="43">
        <v>375078772</v>
      </c>
      <c r="AP299" s="43">
        <v>375391772</v>
      </c>
      <c r="AQ299" s="43" t="s">
        <v>716</v>
      </c>
      <c r="AR299" s="43">
        <v>3793417</v>
      </c>
      <c r="AS299" s="43">
        <v>16383</v>
      </c>
      <c r="AT299" s="43">
        <v>102350</v>
      </c>
      <c r="AU299" s="43">
        <v>0</v>
      </c>
      <c r="AV299" s="43">
        <v>0</v>
      </c>
      <c r="AW299" s="43">
        <v>10000</v>
      </c>
      <c r="AX299" s="43">
        <v>0</v>
      </c>
      <c r="AY299" s="43">
        <v>0</v>
      </c>
      <c r="AZ299" s="43">
        <v>55171</v>
      </c>
      <c r="BA299" s="43">
        <v>0</v>
      </c>
      <c r="BB299" s="43">
        <v>0</v>
      </c>
      <c r="BC299" s="43">
        <v>0</v>
      </c>
      <c r="BD299" s="43">
        <v>0</v>
      </c>
      <c r="BE299" s="43">
        <v>0</v>
      </c>
      <c r="BF299" s="43">
        <v>0</v>
      </c>
      <c r="BG299" s="43">
        <v>0</v>
      </c>
      <c r="BH299" s="43">
        <v>0</v>
      </c>
      <c r="BI299" s="43">
        <v>0</v>
      </c>
      <c r="BJ299" s="43">
        <v>0</v>
      </c>
      <c r="BK299" s="43">
        <v>0</v>
      </c>
      <c r="BL299" s="43">
        <v>0</v>
      </c>
      <c r="BM299" s="43">
        <v>0</v>
      </c>
      <c r="BN299" s="43" t="s">
        <v>711</v>
      </c>
      <c r="BO299" s="43">
        <v>1</v>
      </c>
      <c r="BP299" s="43">
        <v>0</v>
      </c>
      <c r="BQ299" s="43">
        <v>0</v>
      </c>
      <c r="BR299" s="43">
        <v>0</v>
      </c>
    </row>
    <row r="300" spans="1:70" s="50" customFormat="1" x14ac:dyDescent="0.15">
      <c r="A300" s="43">
        <v>4613</v>
      </c>
      <c r="B300" s="43" t="s">
        <v>380</v>
      </c>
      <c r="C300" s="43">
        <v>35323364</v>
      </c>
      <c r="D300" s="43">
        <v>22806599</v>
      </c>
      <c r="E300" s="43">
        <v>7710</v>
      </c>
      <c r="F300" s="43">
        <v>0</v>
      </c>
      <c r="G300" s="43">
        <v>11999582</v>
      </c>
      <c r="H300" s="43">
        <v>305546.37</v>
      </c>
      <c r="I300" s="43">
        <v>265000</v>
      </c>
      <c r="J300" s="43">
        <v>37848</v>
      </c>
      <c r="K300" s="43">
        <v>0</v>
      </c>
      <c r="L300" s="43">
        <v>23225</v>
      </c>
      <c r="M300" s="43">
        <v>156</v>
      </c>
      <c r="N300" s="43">
        <v>62</v>
      </c>
      <c r="O300" s="43">
        <v>3654</v>
      </c>
      <c r="P300" s="43">
        <v>3716</v>
      </c>
      <c r="Q300" s="43">
        <v>138</v>
      </c>
      <c r="R300" s="43">
        <v>55</v>
      </c>
      <c r="S300" s="43">
        <v>3647</v>
      </c>
      <c r="T300" s="43">
        <v>3702</v>
      </c>
      <c r="U300" s="43">
        <v>107</v>
      </c>
      <c r="V300" s="43">
        <v>43</v>
      </c>
      <c r="W300" s="43">
        <v>3704</v>
      </c>
      <c r="X300" s="43">
        <v>3747</v>
      </c>
      <c r="Y300" s="43">
        <v>127</v>
      </c>
      <c r="Z300" s="43">
        <v>51</v>
      </c>
      <c r="AA300" s="43">
        <v>3683</v>
      </c>
      <c r="AB300" s="43">
        <v>3734</v>
      </c>
      <c r="AC300" s="43">
        <v>0</v>
      </c>
      <c r="AD300" s="43">
        <v>0</v>
      </c>
      <c r="AE300" s="43">
        <v>0</v>
      </c>
      <c r="AF300" s="43">
        <v>23050509</v>
      </c>
      <c r="AG300" s="43">
        <v>23050509</v>
      </c>
      <c r="AH300" s="43">
        <v>0</v>
      </c>
      <c r="AI300" s="43">
        <v>0</v>
      </c>
      <c r="AJ300" s="43">
        <v>68176</v>
      </c>
      <c r="AK300" s="43">
        <v>0</v>
      </c>
      <c r="AL300" s="43">
        <v>0</v>
      </c>
      <c r="AM300" s="43">
        <v>0</v>
      </c>
      <c r="AN300" s="43">
        <v>743500</v>
      </c>
      <c r="AO300" s="43">
        <v>1610482392</v>
      </c>
      <c r="AP300" s="43">
        <v>1611225892</v>
      </c>
      <c r="AQ300" s="43" t="s">
        <v>716</v>
      </c>
      <c r="AR300" s="43">
        <v>11878426</v>
      </c>
      <c r="AS300" s="43">
        <v>331000</v>
      </c>
      <c r="AT300" s="43">
        <v>1613078.76</v>
      </c>
      <c r="AU300" s="43">
        <v>265000</v>
      </c>
      <c r="AV300" s="43">
        <v>0</v>
      </c>
      <c r="AW300" s="43">
        <v>150000</v>
      </c>
      <c r="AX300" s="43">
        <v>502</v>
      </c>
      <c r="AY300" s="43">
        <v>0</v>
      </c>
      <c r="AZ300" s="43">
        <v>0</v>
      </c>
      <c r="BA300" s="43">
        <v>21321</v>
      </c>
      <c r="BB300" s="43">
        <v>0</v>
      </c>
      <c r="BC300" s="43">
        <v>0</v>
      </c>
      <c r="BD300" s="43">
        <v>0</v>
      </c>
      <c r="BE300" s="43">
        <v>0</v>
      </c>
      <c r="BF300" s="43">
        <v>61688</v>
      </c>
      <c r="BG300" s="43">
        <v>0</v>
      </c>
      <c r="BH300" s="43">
        <v>0</v>
      </c>
      <c r="BI300" s="43">
        <v>0</v>
      </c>
      <c r="BJ300" s="43">
        <v>0</v>
      </c>
      <c r="BK300" s="43">
        <v>0</v>
      </c>
      <c r="BL300" s="43">
        <v>0</v>
      </c>
      <c r="BM300" s="43">
        <v>0</v>
      </c>
      <c r="BN300" s="43" t="s">
        <v>711</v>
      </c>
      <c r="BO300" s="43">
        <v>1</v>
      </c>
      <c r="BP300" s="43">
        <v>0</v>
      </c>
      <c r="BQ300" s="43">
        <v>0</v>
      </c>
      <c r="BR300" s="43">
        <v>0</v>
      </c>
    </row>
    <row r="301" spans="1:70" s="50" customFormat="1" x14ac:dyDescent="0.15">
      <c r="A301" s="43">
        <v>4620</v>
      </c>
      <c r="B301" s="43" t="s">
        <v>381</v>
      </c>
      <c r="C301" s="43">
        <v>204420301</v>
      </c>
      <c r="D301" s="43">
        <v>140330096</v>
      </c>
      <c r="E301" s="43">
        <v>447930</v>
      </c>
      <c r="F301" s="43">
        <v>1244580</v>
      </c>
      <c r="G301" s="43">
        <v>71791303</v>
      </c>
      <c r="H301" s="43">
        <v>2209342</v>
      </c>
      <c r="I301" s="43">
        <v>0</v>
      </c>
      <c r="J301" s="43">
        <v>0</v>
      </c>
      <c r="K301" s="43">
        <v>0</v>
      </c>
      <c r="L301" s="43">
        <v>11602950</v>
      </c>
      <c r="M301" s="43">
        <v>435</v>
      </c>
      <c r="N301" s="43">
        <v>174</v>
      </c>
      <c r="O301" s="43">
        <v>20938</v>
      </c>
      <c r="P301" s="43">
        <v>21112</v>
      </c>
      <c r="Q301" s="43">
        <v>420</v>
      </c>
      <c r="R301" s="43">
        <v>168</v>
      </c>
      <c r="S301" s="43">
        <v>20691</v>
      </c>
      <c r="T301" s="43">
        <v>20859</v>
      </c>
      <c r="U301" s="43">
        <v>397</v>
      </c>
      <c r="V301" s="43">
        <v>159</v>
      </c>
      <c r="W301" s="43">
        <v>20438</v>
      </c>
      <c r="X301" s="43">
        <v>20597</v>
      </c>
      <c r="Y301" s="43">
        <v>419</v>
      </c>
      <c r="Z301" s="43">
        <v>168</v>
      </c>
      <c r="AA301" s="43">
        <v>20299</v>
      </c>
      <c r="AB301" s="43">
        <v>20467</v>
      </c>
      <c r="AC301" s="43">
        <v>0</v>
      </c>
      <c r="AD301" s="43">
        <v>0</v>
      </c>
      <c r="AE301" s="43">
        <v>8500000</v>
      </c>
      <c r="AF301" s="43">
        <v>141272736</v>
      </c>
      <c r="AG301" s="43">
        <v>139895661</v>
      </c>
      <c r="AH301" s="43">
        <v>1377075</v>
      </c>
      <c r="AI301" s="43">
        <v>0</v>
      </c>
      <c r="AJ301" s="43">
        <v>1201191</v>
      </c>
      <c r="AK301" s="43">
        <v>0</v>
      </c>
      <c r="AL301" s="43">
        <v>0</v>
      </c>
      <c r="AM301" s="43">
        <v>2016564.75</v>
      </c>
      <c r="AN301" s="43">
        <v>107211200</v>
      </c>
      <c r="AO301" s="43">
        <v>8054829150</v>
      </c>
      <c r="AP301" s="43">
        <v>8162040350</v>
      </c>
      <c r="AQ301" s="43" t="s">
        <v>716</v>
      </c>
      <c r="AR301" s="43">
        <v>77839657</v>
      </c>
      <c r="AS301" s="43">
        <v>3650539</v>
      </c>
      <c r="AT301" s="43">
        <v>3278773</v>
      </c>
      <c r="AU301" s="43">
        <v>0</v>
      </c>
      <c r="AV301" s="43">
        <v>0</v>
      </c>
      <c r="AW301" s="43">
        <v>850000</v>
      </c>
      <c r="AX301" s="43">
        <v>0</v>
      </c>
      <c r="AY301" s="43">
        <v>0</v>
      </c>
      <c r="AZ301" s="43">
        <v>2107333</v>
      </c>
      <c r="BA301" s="43">
        <v>63373</v>
      </c>
      <c r="BB301" s="43">
        <v>0</v>
      </c>
      <c r="BC301" s="43">
        <v>12801.11</v>
      </c>
      <c r="BD301" s="43">
        <v>0</v>
      </c>
      <c r="BE301" s="43">
        <v>0</v>
      </c>
      <c r="BF301" s="43">
        <v>5580980</v>
      </c>
      <c r="BG301" s="43">
        <v>2664911</v>
      </c>
      <c r="BH301" s="43">
        <v>234924</v>
      </c>
      <c r="BI301" s="43">
        <v>1825962</v>
      </c>
      <c r="BJ301" s="43">
        <v>416781</v>
      </c>
      <c r="BK301" s="43">
        <v>43178.75</v>
      </c>
      <c r="BL301" s="43">
        <v>1633974</v>
      </c>
      <c r="BM301" s="43">
        <v>0</v>
      </c>
      <c r="BN301" s="43" t="s">
        <v>702</v>
      </c>
      <c r="BO301" s="43">
        <v>2</v>
      </c>
      <c r="BP301" s="43">
        <v>2242743</v>
      </c>
      <c r="BQ301" s="43">
        <v>0</v>
      </c>
      <c r="BR301" s="43">
        <v>82113</v>
      </c>
    </row>
    <row r="302" spans="1:70" s="50" customFormat="1" x14ac:dyDescent="0.15">
      <c r="A302" s="43">
        <v>4627</v>
      </c>
      <c r="B302" s="43" t="s">
        <v>382</v>
      </c>
      <c r="C302" s="43">
        <v>5290920</v>
      </c>
      <c r="D302" s="43">
        <v>1587012</v>
      </c>
      <c r="E302" s="43">
        <v>1492</v>
      </c>
      <c r="F302" s="43">
        <v>0</v>
      </c>
      <c r="G302" s="43">
        <v>4319377</v>
      </c>
      <c r="H302" s="43">
        <v>0</v>
      </c>
      <c r="I302" s="43">
        <v>0</v>
      </c>
      <c r="J302" s="43">
        <v>0</v>
      </c>
      <c r="K302" s="43">
        <v>0</v>
      </c>
      <c r="L302" s="43">
        <v>616961</v>
      </c>
      <c r="M302" s="43">
        <v>3</v>
      </c>
      <c r="N302" s="43">
        <v>1</v>
      </c>
      <c r="O302" s="43">
        <v>578</v>
      </c>
      <c r="P302" s="43">
        <v>579</v>
      </c>
      <c r="Q302" s="43">
        <v>3</v>
      </c>
      <c r="R302" s="43">
        <v>1</v>
      </c>
      <c r="S302" s="43">
        <v>569</v>
      </c>
      <c r="T302" s="43">
        <v>570</v>
      </c>
      <c r="U302" s="43">
        <v>3</v>
      </c>
      <c r="V302" s="43">
        <v>1</v>
      </c>
      <c r="W302" s="43">
        <v>566</v>
      </c>
      <c r="X302" s="43">
        <v>567</v>
      </c>
      <c r="Y302" s="43">
        <v>4</v>
      </c>
      <c r="Z302" s="43">
        <v>2</v>
      </c>
      <c r="AA302" s="43">
        <v>542</v>
      </c>
      <c r="AB302" s="43">
        <v>544</v>
      </c>
      <c r="AC302" s="43">
        <v>0</v>
      </c>
      <c r="AD302" s="43">
        <v>0</v>
      </c>
      <c r="AE302" s="43">
        <v>460000</v>
      </c>
      <c r="AF302" s="43">
        <v>1530992</v>
      </c>
      <c r="AG302" s="43">
        <v>1530992</v>
      </c>
      <c r="AH302" s="43">
        <v>0</v>
      </c>
      <c r="AI302" s="43">
        <v>0</v>
      </c>
      <c r="AJ302" s="43">
        <v>51747</v>
      </c>
      <c r="AK302" s="43">
        <v>0</v>
      </c>
      <c r="AL302" s="43">
        <v>0</v>
      </c>
      <c r="AM302" s="43">
        <v>0</v>
      </c>
      <c r="AN302" s="43">
        <v>269300</v>
      </c>
      <c r="AO302" s="43">
        <v>668794657</v>
      </c>
      <c r="AP302" s="43">
        <v>669063957</v>
      </c>
      <c r="AQ302" s="43" t="s">
        <v>716</v>
      </c>
      <c r="AR302" s="43">
        <v>4391373</v>
      </c>
      <c r="AS302" s="43">
        <v>0</v>
      </c>
      <c r="AT302" s="43">
        <v>0</v>
      </c>
      <c r="AU302" s="43">
        <v>0</v>
      </c>
      <c r="AV302" s="43">
        <v>0</v>
      </c>
      <c r="AW302" s="43">
        <v>0</v>
      </c>
      <c r="AX302" s="43">
        <v>0</v>
      </c>
      <c r="AY302" s="43">
        <v>0</v>
      </c>
      <c r="AZ302" s="43">
        <v>110998</v>
      </c>
      <c r="BA302" s="43">
        <v>10468</v>
      </c>
      <c r="BB302" s="43">
        <v>0</v>
      </c>
      <c r="BC302" s="43">
        <v>0</v>
      </c>
      <c r="BD302" s="43">
        <v>0</v>
      </c>
      <c r="BE302" s="43">
        <v>0</v>
      </c>
      <c r="BF302" s="43">
        <v>0</v>
      </c>
      <c r="BG302" s="43">
        <v>0</v>
      </c>
      <c r="BH302" s="43">
        <v>0</v>
      </c>
      <c r="BI302" s="43">
        <v>0</v>
      </c>
      <c r="BJ302" s="43">
        <v>0</v>
      </c>
      <c r="BK302" s="43">
        <v>0</v>
      </c>
      <c r="BL302" s="43">
        <v>276183</v>
      </c>
      <c r="BM302" s="43">
        <v>276583</v>
      </c>
      <c r="BN302" s="43" t="s">
        <v>701</v>
      </c>
      <c r="BO302" s="43">
        <v>1</v>
      </c>
      <c r="BP302" s="43">
        <v>0</v>
      </c>
      <c r="BQ302" s="43">
        <v>0</v>
      </c>
      <c r="BR302" s="43">
        <v>0</v>
      </c>
    </row>
    <row r="303" spans="1:70" s="50" customFormat="1" x14ac:dyDescent="0.15">
      <c r="A303" s="43">
        <v>4634</v>
      </c>
      <c r="B303" s="43" t="s">
        <v>383</v>
      </c>
      <c r="C303" s="43">
        <v>5359640</v>
      </c>
      <c r="D303" s="43">
        <v>3181408</v>
      </c>
      <c r="E303" s="43">
        <v>529</v>
      </c>
      <c r="F303" s="43">
        <v>0</v>
      </c>
      <c r="G303" s="43">
        <v>2178232</v>
      </c>
      <c r="H303" s="43">
        <v>0</v>
      </c>
      <c r="I303" s="43">
        <v>0</v>
      </c>
      <c r="J303" s="43">
        <v>529</v>
      </c>
      <c r="K303" s="43">
        <v>0</v>
      </c>
      <c r="L303" s="43">
        <v>0</v>
      </c>
      <c r="M303" s="43">
        <v>6</v>
      </c>
      <c r="N303" s="43">
        <v>2</v>
      </c>
      <c r="O303" s="43">
        <v>523</v>
      </c>
      <c r="P303" s="43">
        <v>525</v>
      </c>
      <c r="Q303" s="43">
        <v>6</v>
      </c>
      <c r="R303" s="43">
        <v>2</v>
      </c>
      <c r="S303" s="43">
        <v>521</v>
      </c>
      <c r="T303" s="43">
        <v>523</v>
      </c>
      <c r="U303" s="43">
        <v>8</v>
      </c>
      <c r="V303" s="43">
        <v>3</v>
      </c>
      <c r="W303" s="43">
        <v>533</v>
      </c>
      <c r="X303" s="43">
        <v>536</v>
      </c>
      <c r="Y303" s="43">
        <v>9</v>
      </c>
      <c r="Z303" s="43">
        <v>4</v>
      </c>
      <c r="AA303" s="43">
        <v>522</v>
      </c>
      <c r="AB303" s="43">
        <v>526</v>
      </c>
      <c r="AC303" s="43">
        <v>0</v>
      </c>
      <c r="AD303" s="43">
        <v>0</v>
      </c>
      <c r="AE303" s="43">
        <v>0</v>
      </c>
      <c r="AF303" s="43">
        <v>3336222</v>
      </c>
      <c r="AG303" s="43">
        <v>3336222</v>
      </c>
      <c r="AH303" s="43">
        <v>0</v>
      </c>
      <c r="AI303" s="43">
        <v>0</v>
      </c>
      <c r="AJ303" s="43">
        <v>0</v>
      </c>
      <c r="AK303" s="43">
        <v>0</v>
      </c>
      <c r="AL303" s="43">
        <v>0</v>
      </c>
      <c r="AM303" s="43">
        <v>0</v>
      </c>
      <c r="AN303" s="43">
        <v>41900</v>
      </c>
      <c r="AO303" s="43">
        <v>203970657</v>
      </c>
      <c r="AP303" s="43">
        <v>204012557</v>
      </c>
      <c r="AQ303" s="43" t="s">
        <v>716</v>
      </c>
      <c r="AR303" s="43">
        <v>2033002</v>
      </c>
      <c r="AS303" s="43">
        <v>0</v>
      </c>
      <c r="AT303" s="43">
        <v>728000</v>
      </c>
      <c r="AU303" s="43">
        <v>0</v>
      </c>
      <c r="AV303" s="43">
        <v>0</v>
      </c>
      <c r="AW303" s="43">
        <v>0</v>
      </c>
      <c r="AX303" s="43">
        <v>0</v>
      </c>
      <c r="AY303" s="43">
        <v>0</v>
      </c>
      <c r="AZ303" s="43">
        <v>2</v>
      </c>
      <c r="BA303" s="43">
        <v>0</v>
      </c>
      <c r="BB303" s="43">
        <v>0</v>
      </c>
      <c r="BC303" s="43">
        <v>0</v>
      </c>
      <c r="BD303" s="43">
        <v>0</v>
      </c>
      <c r="BE303" s="43">
        <v>0</v>
      </c>
      <c r="BF303" s="43">
        <v>10151</v>
      </c>
      <c r="BG303" s="43">
        <v>0</v>
      </c>
      <c r="BH303" s="43">
        <v>0</v>
      </c>
      <c r="BI303" s="43">
        <v>0</v>
      </c>
      <c r="BJ303" s="43">
        <v>0</v>
      </c>
      <c r="BK303" s="43">
        <v>0</v>
      </c>
      <c r="BL303" s="43">
        <v>0</v>
      </c>
      <c r="BM303" s="43">
        <v>0</v>
      </c>
      <c r="BN303" s="43" t="s">
        <v>711</v>
      </c>
      <c r="BO303" s="43">
        <v>1</v>
      </c>
      <c r="BP303" s="43">
        <v>0</v>
      </c>
      <c r="BQ303" s="43">
        <v>0</v>
      </c>
      <c r="BR303" s="43">
        <v>0</v>
      </c>
    </row>
    <row r="304" spans="1:70" s="50" customFormat="1" x14ac:dyDescent="0.15">
      <c r="A304" s="43">
        <v>4641</v>
      </c>
      <c r="B304" s="43" t="s">
        <v>384</v>
      </c>
      <c r="C304" s="43">
        <v>8592800</v>
      </c>
      <c r="D304" s="43">
        <v>4156191</v>
      </c>
      <c r="E304" s="43">
        <v>5671</v>
      </c>
      <c r="F304" s="43">
        <v>0</v>
      </c>
      <c r="G304" s="43">
        <v>4671875</v>
      </c>
      <c r="H304" s="43">
        <v>80074</v>
      </c>
      <c r="I304" s="43">
        <v>0</v>
      </c>
      <c r="J304" s="43">
        <v>5671</v>
      </c>
      <c r="K304" s="43">
        <v>0</v>
      </c>
      <c r="L304" s="43">
        <v>315340</v>
      </c>
      <c r="M304" s="43">
        <v>31</v>
      </c>
      <c r="N304" s="43">
        <v>12</v>
      </c>
      <c r="O304" s="43">
        <v>956</v>
      </c>
      <c r="P304" s="43">
        <v>968</v>
      </c>
      <c r="Q304" s="43">
        <v>30</v>
      </c>
      <c r="R304" s="43">
        <v>12</v>
      </c>
      <c r="S304" s="43">
        <v>902</v>
      </c>
      <c r="T304" s="43">
        <v>914</v>
      </c>
      <c r="U304" s="43">
        <v>31</v>
      </c>
      <c r="V304" s="43">
        <v>12</v>
      </c>
      <c r="W304" s="43">
        <v>908</v>
      </c>
      <c r="X304" s="43">
        <v>920</v>
      </c>
      <c r="Y304" s="43">
        <v>32</v>
      </c>
      <c r="Z304" s="43">
        <v>13</v>
      </c>
      <c r="AA304" s="43">
        <v>892</v>
      </c>
      <c r="AB304" s="43">
        <v>905</v>
      </c>
      <c r="AC304" s="43">
        <v>0</v>
      </c>
      <c r="AD304" s="43">
        <v>0</v>
      </c>
      <c r="AE304" s="43">
        <v>0</v>
      </c>
      <c r="AF304" s="43">
        <v>4309519</v>
      </c>
      <c r="AG304" s="43">
        <v>4309519</v>
      </c>
      <c r="AH304" s="43">
        <v>0</v>
      </c>
      <c r="AI304" s="43">
        <v>0</v>
      </c>
      <c r="AJ304" s="43">
        <v>0</v>
      </c>
      <c r="AK304" s="43">
        <v>0</v>
      </c>
      <c r="AL304" s="43">
        <v>0</v>
      </c>
      <c r="AM304" s="43">
        <v>0</v>
      </c>
      <c r="AN304" s="43">
        <v>740000</v>
      </c>
      <c r="AO304" s="43">
        <v>539160489</v>
      </c>
      <c r="AP304" s="43">
        <v>539900489</v>
      </c>
      <c r="AQ304" s="43" t="s">
        <v>716</v>
      </c>
      <c r="AR304" s="43">
        <v>4390534</v>
      </c>
      <c r="AS304" s="43">
        <v>83948</v>
      </c>
      <c r="AT304" s="43">
        <v>725000</v>
      </c>
      <c r="AU304" s="43">
        <v>0</v>
      </c>
      <c r="AV304" s="43">
        <v>0</v>
      </c>
      <c r="AW304" s="43">
        <v>43804</v>
      </c>
      <c r="AX304" s="43">
        <v>0</v>
      </c>
      <c r="AY304" s="43">
        <v>0</v>
      </c>
      <c r="AZ304" s="43">
        <v>193200</v>
      </c>
      <c r="BA304" s="43">
        <v>5197</v>
      </c>
      <c r="BB304" s="43">
        <v>0</v>
      </c>
      <c r="BC304" s="43">
        <v>0</v>
      </c>
      <c r="BD304" s="43">
        <v>0</v>
      </c>
      <c r="BE304" s="43">
        <v>0</v>
      </c>
      <c r="BF304" s="43">
        <v>0</v>
      </c>
      <c r="BG304" s="43">
        <v>0</v>
      </c>
      <c r="BH304" s="43">
        <v>0</v>
      </c>
      <c r="BI304" s="43">
        <v>0</v>
      </c>
      <c r="BJ304" s="43">
        <v>0</v>
      </c>
      <c r="BK304" s="43">
        <v>0</v>
      </c>
      <c r="BL304" s="43">
        <v>0</v>
      </c>
      <c r="BM304" s="43">
        <v>0</v>
      </c>
      <c r="BN304" s="43" t="s">
        <v>711</v>
      </c>
      <c r="BO304" s="43">
        <v>1</v>
      </c>
      <c r="BP304" s="43">
        <v>0</v>
      </c>
      <c r="BQ304" s="43">
        <v>0</v>
      </c>
      <c r="BR304" s="43">
        <v>0</v>
      </c>
    </row>
    <row r="305" spans="1:70" s="50" customFormat="1" x14ac:dyDescent="0.15">
      <c r="A305" s="43">
        <v>4686</v>
      </c>
      <c r="B305" s="43" t="s">
        <v>385</v>
      </c>
      <c r="C305" s="43">
        <v>3556786</v>
      </c>
      <c r="D305" s="43">
        <v>791631</v>
      </c>
      <c r="E305" s="43">
        <v>24918</v>
      </c>
      <c r="F305" s="43">
        <v>0</v>
      </c>
      <c r="G305" s="43">
        <v>2956336</v>
      </c>
      <c r="H305" s="43">
        <v>170912</v>
      </c>
      <c r="I305" s="43">
        <v>0</v>
      </c>
      <c r="J305" s="43">
        <v>0</v>
      </c>
      <c r="K305" s="43">
        <v>0</v>
      </c>
      <c r="L305" s="43">
        <v>387011</v>
      </c>
      <c r="M305" s="43">
        <v>7</v>
      </c>
      <c r="N305" s="43">
        <v>3</v>
      </c>
      <c r="O305" s="43">
        <v>346</v>
      </c>
      <c r="P305" s="43">
        <v>349</v>
      </c>
      <c r="Q305" s="43">
        <v>6</v>
      </c>
      <c r="R305" s="43">
        <v>2</v>
      </c>
      <c r="S305" s="43">
        <v>321</v>
      </c>
      <c r="T305" s="43">
        <v>323</v>
      </c>
      <c r="U305" s="43">
        <v>7</v>
      </c>
      <c r="V305" s="43">
        <v>3</v>
      </c>
      <c r="W305" s="43">
        <v>321</v>
      </c>
      <c r="X305" s="43">
        <v>324</v>
      </c>
      <c r="Y305" s="43">
        <v>6</v>
      </c>
      <c r="Z305" s="43">
        <v>2</v>
      </c>
      <c r="AA305" s="43">
        <v>322</v>
      </c>
      <c r="AB305" s="43">
        <v>324</v>
      </c>
      <c r="AC305" s="43">
        <v>0</v>
      </c>
      <c r="AD305" s="43">
        <v>0</v>
      </c>
      <c r="AE305" s="43">
        <v>0</v>
      </c>
      <c r="AF305" s="43">
        <v>723674</v>
      </c>
      <c r="AG305" s="43">
        <v>723674</v>
      </c>
      <c r="AH305" s="43">
        <v>0</v>
      </c>
      <c r="AI305" s="43">
        <v>0</v>
      </c>
      <c r="AJ305" s="43">
        <v>0</v>
      </c>
      <c r="AK305" s="43">
        <v>0</v>
      </c>
      <c r="AL305" s="43">
        <v>0</v>
      </c>
      <c r="AM305" s="43">
        <v>134157</v>
      </c>
      <c r="AN305" s="43">
        <v>2712900</v>
      </c>
      <c r="AO305" s="43">
        <v>403848663</v>
      </c>
      <c r="AP305" s="43">
        <v>406561563</v>
      </c>
      <c r="AQ305" s="43" t="s">
        <v>716</v>
      </c>
      <c r="AR305" s="43">
        <v>2868858</v>
      </c>
      <c r="AS305" s="43">
        <v>172274</v>
      </c>
      <c r="AT305" s="43">
        <v>316795</v>
      </c>
      <c r="AU305" s="43">
        <v>0</v>
      </c>
      <c r="AV305" s="43">
        <v>0</v>
      </c>
      <c r="AW305" s="43">
        <v>0</v>
      </c>
      <c r="AX305" s="43">
        <v>0</v>
      </c>
      <c r="AY305" s="43">
        <v>0</v>
      </c>
      <c r="AZ305" s="43">
        <v>85706</v>
      </c>
      <c r="BA305" s="43">
        <v>0</v>
      </c>
      <c r="BB305" s="43">
        <v>0</v>
      </c>
      <c r="BC305" s="43">
        <v>0</v>
      </c>
      <c r="BD305" s="43">
        <v>0</v>
      </c>
      <c r="BE305" s="43">
        <v>0</v>
      </c>
      <c r="BF305" s="43">
        <v>0</v>
      </c>
      <c r="BG305" s="43">
        <v>0</v>
      </c>
      <c r="BH305" s="43">
        <v>0</v>
      </c>
      <c r="BI305" s="43">
        <v>0</v>
      </c>
      <c r="BJ305" s="43">
        <v>0</v>
      </c>
      <c r="BK305" s="43">
        <v>0</v>
      </c>
      <c r="BL305" s="43">
        <v>134343</v>
      </c>
      <c r="BM305" s="43">
        <v>0</v>
      </c>
      <c r="BN305" s="43" t="s">
        <v>702</v>
      </c>
      <c r="BO305" s="43">
        <v>2</v>
      </c>
      <c r="BP305" s="43">
        <v>134157</v>
      </c>
      <c r="BQ305" s="43">
        <v>0</v>
      </c>
      <c r="BR305" s="43">
        <v>0</v>
      </c>
    </row>
    <row r="306" spans="1:70" s="50" customFormat="1" x14ac:dyDescent="0.15">
      <c r="A306" s="43">
        <v>4753</v>
      </c>
      <c r="B306" s="43" t="s">
        <v>386</v>
      </c>
      <c r="C306" s="43">
        <v>25354866</v>
      </c>
      <c r="D306" s="43">
        <v>14248646</v>
      </c>
      <c r="E306" s="43">
        <v>18144</v>
      </c>
      <c r="F306" s="43">
        <v>0</v>
      </c>
      <c r="G306" s="43">
        <v>10925203</v>
      </c>
      <c r="H306" s="43">
        <v>188211</v>
      </c>
      <c r="I306" s="43">
        <v>0</v>
      </c>
      <c r="J306" s="43">
        <v>747</v>
      </c>
      <c r="K306" s="43">
        <v>0</v>
      </c>
      <c r="L306" s="43">
        <v>24591</v>
      </c>
      <c r="M306" s="43">
        <v>15</v>
      </c>
      <c r="N306" s="43">
        <v>6</v>
      </c>
      <c r="O306" s="43">
        <v>2643</v>
      </c>
      <c r="P306" s="43">
        <v>2649</v>
      </c>
      <c r="Q306" s="43">
        <v>13</v>
      </c>
      <c r="R306" s="43">
        <v>5</v>
      </c>
      <c r="S306" s="43">
        <v>2671</v>
      </c>
      <c r="T306" s="43">
        <v>2676</v>
      </c>
      <c r="U306" s="43">
        <v>10</v>
      </c>
      <c r="V306" s="43">
        <v>4</v>
      </c>
      <c r="W306" s="43">
        <v>2658</v>
      </c>
      <c r="X306" s="43">
        <v>2662</v>
      </c>
      <c r="Y306" s="43">
        <v>12</v>
      </c>
      <c r="Z306" s="43">
        <v>5</v>
      </c>
      <c r="AA306" s="43">
        <v>2651</v>
      </c>
      <c r="AB306" s="43">
        <v>2656</v>
      </c>
      <c r="AC306" s="43">
        <v>0</v>
      </c>
      <c r="AD306" s="43">
        <v>0</v>
      </c>
      <c r="AE306" s="43">
        <v>0</v>
      </c>
      <c r="AF306" s="43">
        <v>14667607</v>
      </c>
      <c r="AG306" s="43">
        <v>14667607</v>
      </c>
      <c r="AH306" s="43">
        <v>0</v>
      </c>
      <c r="AI306" s="43">
        <v>0</v>
      </c>
      <c r="AJ306" s="43">
        <v>71393</v>
      </c>
      <c r="AK306" s="43">
        <v>0</v>
      </c>
      <c r="AL306" s="43">
        <v>0</v>
      </c>
      <c r="AM306" s="43">
        <v>0</v>
      </c>
      <c r="AN306" s="43">
        <v>1765600</v>
      </c>
      <c r="AO306" s="43">
        <v>1353811869</v>
      </c>
      <c r="AP306" s="43">
        <v>1355577469</v>
      </c>
      <c r="AQ306" s="43" t="s">
        <v>716</v>
      </c>
      <c r="AR306" s="43">
        <v>10576676</v>
      </c>
      <c r="AS306" s="43">
        <v>194220</v>
      </c>
      <c r="AT306" s="43">
        <v>2246503</v>
      </c>
      <c r="AU306" s="43">
        <v>0</v>
      </c>
      <c r="AV306" s="43">
        <v>0</v>
      </c>
      <c r="AW306" s="43">
        <v>151849</v>
      </c>
      <c r="AX306" s="43">
        <v>365</v>
      </c>
      <c r="AY306" s="43">
        <v>0</v>
      </c>
      <c r="AZ306" s="43">
        <v>0</v>
      </c>
      <c r="BA306" s="43">
        <v>0</v>
      </c>
      <c r="BB306" s="43">
        <v>0</v>
      </c>
      <c r="BC306" s="43">
        <v>852.73</v>
      </c>
      <c r="BD306" s="43">
        <v>0</v>
      </c>
      <c r="BE306" s="43">
        <v>0</v>
      </c>
      <c r="BF306" s="43">
        <v>0</v>
      </c>
      <c r="BG306" s="43">
        <v>0</v>
      </c>
      <c r="BH306" s="43">
        <v>0</v>
      </c>
      <c r="BI306" s="43">
        <v>0</v>
      </c>
      <c r="BJ306" s="43">
        <v>0</v>
      </c>
      <c r="BK306" s="43">
        <v>0</v>
      </c>
      <c r="BL306" s="43">
        <v>0</v>
      </c>
      <c r="BM306" s="43">
        <v>0</v>
      </c>
      <c r="BN306" s="43" t="s">
        <v>711</v>
      </c>
      <c r="BO306" s="43">
        <v>1</v>
      </c>
      <c r="BP306" s="43">
        <v>0</v>
      </c>
      <c r="BQ306" s="43">
        <v>0</v>
      </c>
      <c r="BR306" s="43">
        <v>0</v>
      </c>
    </row>
    <row r="307" spans="1:70" s="50" customFormat="1" x14ac:dyDescent="0.15">
      <c r="A307" s="43">
        <v>4760</v>
      </c>
      <c r="B307" s="43" t="s">
        <v>387</v>
      </c>
      <c r="C307" s="43">
        <v>6600446</v>
      </c>
      <c r="D307" s="43">
        <v>3862245</v>
      </c>
      <c r="E307" s="43">
        <v>1602</v>
      </c>
      <c r="F307" s="43">
        <v>0</v>
      </c>
      <c r="G307" s="43">
        <v>2486599</v>
      </c>
      <c r="H307" s="43">
        <v>0</v>
      </c>
      <c r="I307" s="43">
        <v>250000</v>
      </c>
      <c r="J307" s="43">
        <v>0</v>
      </c>
      <c r="K307" s="43">
        <v>0</v>
      </c>
      <c r="L307" s="43">
        <v>0</v>
      </c>
      <c r="M307" s="43">
        <v>26</v>
      </c>
      <c r="N307" s="43">
        <v>10</v>
      </c>
      <c r="O307" s="43">
        <v>623</v>
      </c>
      <c r="P307" s="43">
        <v>633</v>
      </c>
      <c r="Q307" s="43">
        <v>28</v>
      </c>
      <c r="R307" s="43">
        <v>11</v>
      </c>
      <c r="S307" s="43">
        <v>648</v>
      </c>
      <c r="T307" s="43">
        <v>659</v>
      </c>
      <c r="U307" s="43">
        <v>21</v>
      </c>
      <c r="V307" s="43">
        <v>8</v>
      </c>
      <c r="W307" s="43">
        <v>626</v>
      </c>
      <c r="X307" s="43">
        <v>634</v>
      </c>
      <c r="Y307" s="43">
        <v>23</v>
      </c>
      <c r="Z307" s="43">
        <v>9</v>
      </c>
      <c r="AA307" s="43">
        <v>635</v>
      </c>
      <c r="AB307" s="43">
        <v>644</v>
      </c>
      <c r="AC307" s="43">
        <v>243623</v>
      </c>
      <c r="AD307" s="43">
        <v>0</v>
      </c>
      <c r="AE307" s="43">
        <v>0</v>
      </c>
      <c r="AF307" s="43">
        <v>3620966</v>
      </c>
      <c r="AG307" s="43">
        <v>3620966</v>
      </c>
      <c r="AH307" s="43">
        <v>0</v>
      </c>
      <c r="AI307" s="43">
        <v>0</v>
      </c>
      <c r="AJ307" s="43">
        <v>0</v>
      </c>
      <c r="AK307" s="43">
        <v>0</v>
      </c>
      <c r="AL307" s="43">
        <v>0</v>
      </c>
      <c r="AM307" s="43">
        <v>0</v>
      </c>
      <c r="AN307" s="43">
        <v>129600</v>
      </c>
      <c r="AO307" s="43">
        <v>325479837</v>
      </c>
      <c r="AP307" s="43">
        <v>325609437</v>
      </c>
      <c r="AQ307" s="43" t="s">
        <v>716</v>
      </c>
      <c r="AR307" s="43">
        <v>2807206</v>
      </c>
      <c r="AS307" s="43">
        <v>0</v>
      </c>
      <c r="AT307" s="43">
        <v>1441266</v>
      </c>
      <c r="AU307" s="43">
        <v>0</v>
      </c>
      <c r="AV307" s="43">
        <v>0</v>
      </c>
      <c r="AW307" s="43">
        <v>20000</v>
      </c>
      <c r="AX307" s="43">
        <v>0</v>
      </c>
      <c r="AY307" s="43">
        <v>0</v>
      </c>
      <c r="AZ307" s="43">
        <v>0</v>
      </c>
      <c r="BA307" s="43">
        <v>6856</v>
      </c>
      <c r="BB307" s="43">
        <v>0</v>
      </c>
      <c r="BC307" s="43">
        <v>0</v>
      </c>
      <c r="BD307" s="43">
        <v>0</v>
      </c>
      <c r="BE307" s="43">
        <v>0</v>
      </c>
      <c r="BF307" s="43">
        <v>61686</v>
      </c>
      <c r="BG307" s="43">
        <v>0</v>
      </c>
      <c r="BH307" s="43">
        <v>0</v>
      </c>
      <c r="BI307" s="43">
        <v>0</v>
      </c>
      <c r="BJ307" s="43">
        <v>0</v>
      </c>
      <c r="BK307" s="43">
        <v>0</v>
      </c>
      <c r="BL307" s="43">
        <v>0</v>
      </c>
      <c r="BM307" s="43">
        <v>0</v>
      </c>
      <c r="BN307" s="43" t="s">
        <v>711</v>
      </c>
      <c r="BO307" s="43">
        <v>1</v>
      </c>
      <c r="BP307" s="43">
        <v>0</v>
      </c>
      <c r="BQ307" s="43">
        <v>0</v>
      </c>
      <c r="BR307" s="43">
        <v>0</v>
      </c>
    </row>
    <row r="308" spans="1:70" s="50" customFormat="1" x14ac:dyDescent="0.15">
      <c r="A308" s="43">
        <v>4781</v>
      </c>
      <c r="B308" s="43" t="s">
        <v>388</v>
      </c>
      <c r="C308" s="43">
        <v>23215573</v>
      </c>
      <c r="D308" s="43">
        <v>3084222</v>
      </c>
      <c r="E308" s="43">
        <v>43434</v>
      </c>
      <c r="F308" s="43">
        <v>0</v>
      </c>
      <c r="G308" s="43">
        <v>23749269</v>
      </c>
      <c r="H308" s="43">
        <v>348000</v>
      </c>
      <c r="I308" s="43">
        <v>0</v>
      </c>
      <c r="J308" s="43">
        <v>9352</v>
      </c>
      <c r="K308" s="43">
        <v>0</v>
      </c>
      <c r="L308" s="43">
        <v>4000000</v>
      </c>
      <c r="M308" s="43">
        <v>70</v>
      </c>
      <c r="N308" s="43">
        <v>28</v>
      </c>
      <c r="O308" s="43">
        <v>2466</v>
      </c>
      <c r="P308" s="43">
        <v>2494</v>
      </c>
      <c r="Q308" s="43">
        <v>71</v>
      </c>
      <c r="R308" s="43">
        <v>28</v>
      </c>
      <c r="S308" s="43">
        <v>2426</v>
      </c>
      <c r="T308" s="43">
        <v>2454</v>
      </c>
      <c r="U308" s="43">
        <v>72</v>
      </c>
      <c r="V308" s="43">
        <v>29</v>
      </c>
      <c r="W308" s="43">
        <v>2467</v>
      </c>
      <c r="X308" s="43">
        <v>2496</v>
      </c>
      <c r="Y308" s="43">
        <v>62</v>
      </c>
      <c r="Z308" s="43">
        <v>25</v>
      </c>
      <c r="AA308" s="43">
        <v>2418</v>
      </c>
      <c r="AB308" s="43">
        <v>2443</v>
      </c>
      <c r="AC308" s="43">
        <v>0</v>
      </c>
      <c r="AD308" s="43">
        <v>0</v>
      </c>
      <c r="AE308" s="43">
        <v>4000000</v>
      </c>
      <c r="AF308" s="43">
        <v>3784101</v>
      </c>
      <c r="AG308" s="43">
        <v>3784101</v>
      </c>
      <c r="AH308" s="43">
        <v>0</v>
      </c>
      <c r="AI308" s="43">
        <v>0</v>
      </c>
      <c r="AJ308" s="43">
        <v>84937</v>
      </c>
      <c r="AK308" s="43">
        <v>0</v>
      </c>
      <c r="AL308" s="43">
        <v>0</v>
      </c>
      <c r="AM308" s="43">
        <v>0</v>
      </c>
      <c r="AN308" s="43">
        <v>5416700</v>
      </c>
      <c r="AO308" s="43">
        <v>2321329942</v>
      </c>
      <c r="AP308" s="43">
        <v>2326746642</v>
      </c>
      <c r="AQ308" s="43" t="s">
        <v>716</v>
      </c>
      <c r="AR308" s="43">
        <v>23125875</v>
      </c>
      <c r="AS308" s="43">
        <v>346333</v>
      </c>
      <c r="AT308" s="43">
        <v>1560000</v>
      </c>
      <c r="AU308" s="43">
        <v>0</v>
      </c>
      <c r="AV308" s="43">
        <v>0</v>
      </c>
      <c r="AW308" s="43">
        <v>480000</v>
      </c>
      <c r="AX308" s="43">
        <v>0</v>
      </c>
      <c r="AY308" s="43">
        <v>0</v>
      </c>
      <c r="AZ308" s="43">
        <v>159063</v>
      </c>
      <c r="BA308" s="43">
        <v>0</v>
      </c>
      <c r="BB308" s="43">
        <v>0</v>
      </c>
      <c r="BC308" s="43">
        <v>15317.76</v>
      </c>
      <c r="BD308" s="43">
        <v>0</v>
      </c>
      <c r="BE308" s="43">
        <v>0</v>
      </c>
      <c r="BF308" s="43">
        <v>0</v>
      </c>
      <c r="BG308" s="43">
        <v>49028</v>
      </c>
      <c r="BH308" s="43">
        <v>49028</v>
      </c>
      <c r="BI308" s="43">
        <v>0</v>
      </c>
      <c r="BJ308" s="43">
        <v>0</v>
      </c>
      <c r="BK308" s="43">
        <v>0</v>
      </c>
      <c r="BL308" s="43">
        <v>0</v>
      </c>
      <c r="BM308" s="43">
        <v>0</v>
      </c>
      <c r="BN308" s="43" t="s">
        <v>711</v>
      </c>
      <c r="BO308" s="43">
        <v>1</v>
      </c>
      <c r="BP308" s="43">
        <v>0</v>
      </c>
      <c r="BQ308" s="43">
        <v>0</v>
      </c>
      <c r="BR308" s="43">
        <v>0</v>
      </c>
    </row>
    <row r="309" spans="1:70" s="50" customFormat="1" x14ac:dyDescent="0.15">
      <c r="A309" s="43">
        <v>4795</v>
      </c>
      <c r="B309" s="43" t="s">
        <v>389</v>
      </c>
      <c r="C309" s="43">
        <v>4434458</v>
      </c>
      <c r="D309" s="43">
        <v>2437704</v>
      </c>
      <c r="E309" s="43">
        <v>104</v>
      </c>
      <c r="F309" s="43">
        <v>28953</v>
      </c>
      <c r="G309" s="43">
        <v>1929202</v>
      </c>
      <c r="H309" s="43">
        <v>51806</v>
      </c>
      <c r="I309" s="43">
        <v>0</v>
      </c>
      <c r="J309" s="43">
        <v>0</v>
      </c>
      <c r="K309" s="43">
        <v>0</v>
      </c>
      <c r="L309" s="43">
        <v>13311</v>
      </c>
      <c r="M309" s="43">
        <v>14</v>
      </c>
      <c r="N309" s="43">
        <v>6</v>
      </c>
      <c r="O309" s="43">
        <v>483</v>
      </c>
      <c r="P309" s="43">
        <v>489</v>
      </c>
      <c r="Q309" s="43">
        <v>11</v>
      </c>
      <c r="R309" s="43">
        <v>4</v>
      </c>
      <c r="S309" s="43">
        <v>477</v>
      </c>
      <c r="T309" s="43">
        <v>481</v>
      </c>
      <c r="U309" s="43">
        <v>10</v>
      </c>
      <c r="V309" s="43">
        <v>4</v>
      </c>
      <c r="W309" s="43">
        <v>473</v>
      </c>
      <c r="X309" s="43">
        <v>477</v>
      </c>
      <c r="Y309" s="43">
        <v>11</v>
      </c>
      <c r="Z309" s="43">
        <v>4</v>
      </c>
      <c r="AA309" s="43">
        <v>477</v>
      </c>
      <c r="AB309" s="43">
        <v>481</v>
      </c>
      <c r="AC309" s="43">
        <v>0</v>
      </c>
      <c r="AD309" s="43">
        <v>0</v>
      </c>
      <c r="AE309" s="43">
        <v>0</v>
      </c>
      <c r="AF309" s="43">
        <v>2447306</v>
      </c>
      <c r="AG309" s="43">
        <v>2415215</v>
      </c>
      <c r="AH309" s="43">
        <v>32091</v>
      </c>
      <c r="AI309" s="43">
        <v>0</v>
      </c>
      <c r="AJ309" s="43">
        <v>0</v>
      </c>
      <c r="AK309" s="43">
        <v>0</v>
      </c>
      <c r="AL309" s="43">
        <v>0</v>
      </c>
      <c r="AM309" s="43">
        <v>0</v>
      </c>
      <c r="AN309" s="43">
        <v>9600</v>
      </c>
      <c r="AO309" s="43">
        <v>252954860</v>
      </c>
      <c r="AP309" s="43">
        <v>252964460</v>
      </c>
      <c r="AQ309" s="43" t="s">
        <v>716</v>
      </c>
      <c r="AR309" s="43">
        <v>1953642</v>
      </c>
      <c r="AS309" s="43">
        <v>51806</v>
      </c>
      <c r="AT309" s="43">
        <v>722369</v>
      </c>
      <c r="AU309" s="43">
        <v>0</v>
      </c>
      <c r="AV309" s="43">
        <v>0</v>
      </c>
      <c r="AW309" s="43">
        <v>22500</v>
      </c>
      <c r="AX309" s="43">
        <v>0</v>
      </c>
      <c r="AY309" s="43">
        <v>0</v>
      </c>
      <c r="AZ309" s="43">
        <v>18400</v>
      </c>
      <c r="BA309" s="43">
        <v>0</v>
      </c>
      <c r="BB309" s="43">
        <v>0</v>
      </c>
      <c r="BC309" s="43">
        <v>0</v>
      </c>
      <c r="BD309" s="43">
        <v>0</v>
      </c>
      <c r="BE309" s="43">
        <v>0</v>
      </c>
      <c r="BF309" s="43">
        <v>0</v>
      </c>
      <c r="BG309" s="43">
        <v>0</v>
      </c>
      <c r="BH309" s="43">
        <v>0</v>
      </c>
      <c r="BI309" s="43">
        <v>0</v>
      </c>
      <c r="BJ309" s="43">
        <v>0</v>
      </c>
      <c r="BK309" s="43">
        <v>0</v>
      </c>
      <c r="BL309" s="43">
        <v>0</v>
      </c>
      <c r="BM309" s="43">
        <v>0</v>
      </c>
      <c r="BN309" s="43" t="s">
        <v>711</v>
      </c>
      <c r="BO309" s="43">
        <v>1</v>
      </c>
      <c r="BP309" s="43">
        <v>0</v>
      </c>
      <c r="BQ309" s="43">
        <v>0</v>
      </c>
      <c r="BR309" s="43">
        <v>0</v>
      </c>
    </row>
    <row r="310" spans="1:70" s="50" customFormat="1" x14ac:dyDescent="0.15">
      <c r="A310" s="43">
        <v>4802</v>
      </c>
      <c r="B310" s="43" t="s">
        <v>390</v>
      </c>
      <c r="C310" s="43">
        <v>22464458</v>
      </c>
      <c r="D310" s="43">
        <v>10523538</v>
      </c>
      <c r="E310" s="43">
        <v>37076</v>
      </c>
      <c r="F310" s="43">
        <v>0</v>
      </c>
      <c r="G310" s="43">
        <v>12553727</v>
      </c>
      <c r="H310" s="43">
        <v>26250</v>
      </c>
      <c r="I310" s="43">
        <v>0</v>
      </c>
      <c r="J310" s="43">
        <v>0</v>
      </c>
      <c r="K310" s="43">
        <v>0</v>
      </c>
      <c r="L310" s="43">
        <v>676133</v>
      </c>
      <c r="M310" s="43">
        <v>83</v>
      </c>
      <c r="N310" s="43">
        <v>33</v>
      </c>
      <c r="O310" s="43">
        <v>2290</v>
      </c>
      <c r="P310" s="43">
        <v>2323</v>
      </c>
      <c r="Q310" s="43">
        <v>77</v>
      </c>
      <c r="R310" s="43">
        <v>31</v>
      </c>
      <c r="S310" s="43">
        <v>2272</v>
      </c>
      <c r="T310" s="43">
        <v>2303</v>
      </c>
      <c r="U310" s="43">
        <v>67</v>
      </c>
      <c r="V310" s="43">
        <v>27</v>
      </c>
      <c r="W310" s="43">
        <v>2176</v>
      </c>
      <c r="X310" s="43">
        <v>2203</v>
      </c>
      <c r="Y310" s="43">
        <v>77</v>
      </c>
      <c r="Z310" s="43">
        <v>31</v>
      </c>
      <c r="AA310" s="43">
        <v>2221</v>
      </c>
      <c r="AB310" s="43">
        <v>2252</v>
      </c>
      <c r="AC310" s="43">
        <v>0</v>
      </c>
      <c r="AD310" s="43">
        <v>0</v>
      </c>
      <c r="AE310" s="43">
        <v>0</v>
      </c>
      <c r="AF310" s="43">
        <v>9227517</v>
      </c>
      <c r="AG310" s="43">
        <v>9227517</v>
      </c>
      <c r="AH310" s="43">
        <v>0</v>
      </c>
      <c r="AI310" s="43">
        <v>0</v>
      </c>
      <c r="AJ310" s="43">
        <v>0</v>
      </c>
      <c r="AK310" s="43">
        <v>0</v>
      </c>
      <c r="AL310" s="43">
        <v>0</v>
      </c>
      <c r="AM310" s="43">
        <v>0</v>
      </c>
      <c r="AN310" s="43">
        <v>4895900</v>
      </c>
      <c r="AO310" s="43">
        <v>1397871506</v>
      </c>
      <c r="AP310" s="43">
        <v>1402767406</v>
      </c>
      <c r="AQ310" s="43" t="s">
        <v>716</v>
      </c>
      <c r="AR310" s="43">
        <v>8125127</v>
      </c>
      <c r="AS310" s="43">
        <v>26250</v>
      </c>
      <c r="AT310" s="43">
        <v>6872450</v>
      </c>
      <c r="AU310" s="43">
        <v>0</v>
      </c>
      <c r="AV310" s="43">
        <v>0</v>
      </c>
      <c r="AW310" s="43">
        <v>153700</v>
      </c>
      <c r="AX310" s="43">
        <v>124</v>
      </c>
      <c r="AY310" s="43">
        <v>0</v>
      </c>
      <c r="AZ310" s="43">
        <v>227010</v>
      </c>
      <c r="BA310" s="43">
        <v>25176</v>
      </c>
      <c r="BB310" s="43">
        <v>0</v>
      </c>
      <c r="BC310" s="43">
        <v>15405.250000000002</v>
      </c>
      <c r="BD310" s="43">
        <v>0</v>
      </c>
      <c r="BE310" s="43">
        <v>0</v>
      </c>
      <c r="BF310" s="43">
        <v>0</v>
      </c>
      <c r="BG310" s="43">
        <v>0</v>
      </c>
      <c r="BH310" s="43">
        <v>0</v>
      </c>
      <c r="BI310" s="43">
        <v>0</v>
      </c>
      <c r="BJ310" s="43">
        <v>0</v>
      </c>
      <c r="BK310" s="43">
        <v>0</v>
      </c>
      <c r="BL310" s="43">
        <v>0</v>
      </c>
      <c r="BM310" s="43">
        <v>0</v>
      </c>
      <c r="BN310" s="43" t="s">
        <v>711</v>
      </c>
      <c r="BO310" s="43">
        <v>1</v>
      </c>
      <c r="BP310" s="43">
        <v>0</v>
      </c>
      <c r="BQ310" s="43">
        <v>0</v>
      </c>
      <c r="BR310" s="43">
        <v>0</v>
      </c>
    </row>
    <row r="311" spans="1:70" s="50" customFormat="1" x14ac:dyDescent="0.15">
      <c r="A311" s="43">
        <v>4820</v>
      </c>
      <c r="B311" s="43" t="s">
        <v>391</v>
      </c>
      <c r="C311" s="43">
        <v>4517633</v>
      </c>
      <c r="D311" s="43">
        <v>1335823</v>
      </c>
      <c r="E311" s="43">
        <v>5013</v>
      </c>
      <c r="F311" s="43">
        <v>0</v>
      </c>
      <c r="G311" s="43">
        <v>2256162</v>
      </c>
      <c r="H311" s="43">
        <v>50052</v>
      </c>
      <c r="I311" s="43">
        <v>1000000</v>
      </c>
      <c r="J311" s="43">
        <v>0</v>
      </c>
      <c r="K311" s="43">
        <v>0</v>
      </c>
      <c r="L311" s="43">
        <v>129417</v>
      </c>
      <c r="M311" s="43">
        <v>12</v>
      </c>
      <c r="N311" s="43">
        <v>5</v>
      </c>
      <c r="O311" s="43">
        <v>452</v>
      </c>
      <c r="P311" s="43">
        <v>457</v>
      </c>
      <c r="Q311" s="43">
        <v>13</v>
      </c>
      <c r="R311" s="43">
        <v>5</v>
      </c>
      <c r="S311" s="43">
        <v>465</v>
      </c>
      <c r="T311" s="43">
        <v>470</v>
      </c>
      <c r="U311" s="43">
        <v>12</v>
      </c>
      <c r="V311" s="43">
        <v>5</v>
      </c>
      <c r="W311" s="43">
        <v>462</v>
      </c>
      <c r="X311" s="43">
        <v>467</v>
      </c>
      <c r="Y311" s="43">
        <v>7</v>
      </c>
      <c r="Z311" s="43">
        <v>3</v>
      </c>
      <c r="AA311" s="43">
        <v>439</v>
      </c>
      <c r="AB311" s="43">
        <v>442</v>
      </c>
      <c r="AC311" s="43">
        <v>0</v>
      </c>
      <c r="AD311" s="43">
        <v>0</v>
      </c>
      <c r="AE311" s="43">
        <v>0</v>
      </c>
      <c r="AF311" s="43">
        <v>1278553</v>
      </c>
      <c r="AG311" s="43">
        <v>1278553</v>
      </c>
      <c r="AH311" s="43">
        <v>0</v>
      </c>
      <c r="AI311" s="43">
        <v>0</v>
      </c>
      <c r="AJ311" s="43">
        <v>0</v>
      </c>
      <c r="AK311" s="43">
        <v>0</v>
      </c>
      <c r="AL311" s="43">
        <v>0</v>
      </c>
      <c r="AM311" s="43">
        <v>24056</v>
      </c>
      <c r="AN311" s="43">
        <v>982100</v>
      </c>
      <c r="AO311" s="43">
        <v>599540336</v>
      </c>
      <c r="AP311" s="43">
        <v>600522436</v>
      </c>
      <c r="AQ311" s="43" t="s">
        <v>716</v>
      </c>
      <c r="AR311" s="43">
        <v>2859596</v>
      </c>
      <c r="AS311" s="43">
        <v>46618</v>
      </c>
      <c r="AT311" s="43">
        <v>0</v>
      </c>
      <c r="AU311" s="43">
        <v>400000</v>
      </c>
      <c r="AV311" s="43">
        <v>0</v>
      </c>
      <c r="AW311" s="43">
        <v>51000</v>
      </c>
      <c r="AX311" s="43">
        <v>0</v>
      </c>
      <c r="AY311" s="43">
        <v>0</v>
      </c>
      <c r="AZ311" s="43">
        <v>48577</v>
      </c>
      <c r="BA311" s="43">
        <v>0</v>
      </c>
      <c r="BB311" s="43">
        <v>0</v>
      </c>
      <c r="BC311" s="43">
        <v>0</v>
      </c>
      <c r="BD311" s="43">
        <v>0</v>
      </c>
      <c r="BE311" s="43">
        <v>0</v>
      </c>
      <c r="BF311" s="43">
        <v>0</v>
      </c>
      <c r="BG311" s="43">
        <v>25000</v>
      </c>
      <c r="BH311" s="43">
        <v>25000</v>
      </c>
      <c r="BI311" s="43">
        <v>0</v>
      </c>
      <c r="BJ311" s="43">
        <v>0</v>
      </c>
      <c r="BK311" s="43">
        <v>0</v>
      </c>
      <c r="BL311" s="43">
        <v>128851</v>
      </c>
      <c r="BM311" s="43">
        <v>128851</v>
      </c>
      <c r="BN311" s="43" t="s">
        <v>701</v>
      </c>
      <c r="BO311" s="43">
        <v>1</v>
      </c>
      <c r="BP311" s="43">
        <v>0</v>
      </c>
      <c r="BQ311" s="43">
        <v>24056</v>
      </c>
      <c r="BR311" s="43">
        <v>0</v>
      </c>
    </row>
    <row r="312" spans="1:70" s="50" customFormat="1" x14ac:dyDescent="0.15">
      <c r="A312" s="43">
        <v>4851</v>
      </c>
      <c r="B312" s="43" t="s">
        <v>392</v>
      </c>
      <c r="C312" s="43">
        <v>12935368</v>
      </c>
      <c r="D312" s="43">
        <v>7888264</v>
      </c>
      <c r="E312" s="43">
        <v>9120</v>
      </c>
      <c r="F312" s="43">
        <v>81022</v>
      </c>
      <c r="G312" s="43">
        <v>4792095</v>
      </c>
      <c r="H312" s="43">
        <v>711298</v>
      </c>
      <c r="I312" s="43">
        <v>0</v>
      </c>
      <c r="J312" s="43">
        <v>0</v>
      </c>
      <c r="K312" s="43">
        <v>0</v>
      </c>
      <c r="L312" s="43">
        <v>546430.77</v>
      </c>
      <c r="M312" s="43">
        <v>18</v>
      </c>
      <c r="N312" s="43">
        <v>7</v>
      </c>
      <c r="O312" s="43">
        <v>1368</v>
      </c>
      <c r="P312" s="43">
        <v>1375</v>
      </c>
      <c r="Q312" s="43">
        <v>15</v>
      </c>
      <c r="R312" s="43">
        <v>6</v>
      </c>
      <c r="S312" s="43">
        <v>1382</v>
      </c>
      <c r="T312" s="43">
        <v>1388</v>
      </c>
      <c r="U312" s="43">
        <v>15</v>
      </c>
      <c r="V312" s="43">
        <v>6</v>
      </c>
      <c r="W312" s="43">
        <v>1405</v>
      </c>
      <c r="X312" s="43">
        <v>1411</v>
      </c>
      <c r="Y312" s="43">
        <v>15</v>
      </c>
      <c r="Z312" s="43">
        <v>6</v>
      </c>
      <c r="AA312" s="43">
        <v>1425</v>
      </c>
      <c r="AB312" s="43">
        <v>1431</v>
      </c>
      <c r="AC312" s="43">
        <v>0</v>
      </c>
      <c r="AD312" s="43">
        <v>0</v>
      </c>
      <c r="AE312" s="43">
        <v>0</v>
      </c>
      <c r="AF312" s="43">
        <v>8190389</v>
      </c>
      <c r="AG312" s="43">
        <v>8096233</v>
      </c>
      <c r="AH312" s="43">
        <v>94156</v>
      </c>
      <c r="AI312" s="43">
        <v>0</v>
      </c>
      <c r="AJ312" s="43">
        <v>17404</v>
      </c>
      <c r="AK312" s="43">
        <v>0</v>
      </c>
      <c r="AL312" s="43">
        <v>0</v>
      </c>
      <c r="AM312" s="43">
        <v>546813</v>
      </c>
      <c r="AN312" s="43">
        <v>1056000</v>
      </c>
      <c r="AO312" s="43">
        <v>602139978</v>
      </c>
      <c r="AP312" s="43">
        <v>603195978</v>
      </c>
      <c r="AQ312" s="43" t="s">
        <v>716</v>
      </c>
      <c r="AR312" s="43">
        <v>4755014</v>
      </c>
      <c r="AS312" s="43">
        <v>721219</v>
      </c>
      <c r="AT312" s="43">
        <v>0</v>
      </c>
      <c r="AU312" s="43">
        <v>0</v>
      </c>
      <c r="AV312" s="43">
        <v>0</v>
      </c>
      <c r="AW312" s="43">
        <v>26000</v>
      </c>
      <c r="AX312" s="43">
        <v>0</v>
      </c>
      <c r="AY312" s="43">
        <v>0</v>
      </c>
      <c r="AZ312" s="43">
        <v>0</v>
      </c>
      <c r="BA312" s="43">
        <v>0</v>
      </c>
      <c r="BB312" s="43">
        <v>0</v>
      </c>
      <c r="BC312" s="43">
        <v>0</v>
      </c>
      <c r="BD312" s="43">
        <v>0</v>
      </c>
      <c r="BE312" s="43">
        <v>0</v>
      </c>
      <c r="BF312" s="43">
        <v>0</v>
      </c>
      <c r="BG312" s="43">
        <v>0</v>
      </c>
      <c r="BH312" s="43">
        <v>0</v>
      </c>
      <c r="BI312" s="43">
        <v>0</v>
      </c>
      <c r="BJ312" s="43">
        <v>0</v>
      </c>
      <c r="BK312" s="43">
        <v>0</v>
      </c>
      <c r="BL312" s="43">
        <v>540017</v>
      </c>
      <c r="BM312" s="43">
        <v>0</v>
      </c>
      <c r="BN312" s="43" t="s">
        <v>702</v>
      </c>
      <c r="BO312" s="43">
        <v>2</v>
      </c>
      <c r="BP312" s="43">
        <v>546813</v>
      </c>
      <c r="BQ312" s="43">
        <v>0</v>
      </c>
      <c r="BR312" s="43">
        <v>0</v>
      </c>
    </row>
    <row r="313" spans="1:70" s="50" customFormat="1" x14ac:dyDescent="0.15">
      <c r="A313" s="43">
        <v>3122</v>
      </c>
      <c r="B313" s="43" t="s">
        <v>393</v>
      </c>
      <c r="C313" s="43">
        <v>4911877</v>
      </c>
      <c r="D313" s="43">
        <v>2834671</v>
      </c>
      <c r="E313" s="43">
        <v>109</v>
      </c>
      <c r="F313" s="43">
        <v>0</v>
      </c>
      <c r="G313" s="43">
        <v>2053647</v>
      </c>
      <c r="H313" s="43">
        <v>23450</v>
      </c>
      <c r="I313" s="43">
        <v>0</v>
      </c>
      <c r="J313" s="43">
        <v>0</v>
      </c>
      <c r="K313" s="43">
        <v>0</v>
      </c>
      <c r="L313" s="43">
        <v>0</v>
      </c>
      <c r="M313" s="43">
        <v>18</v>
      </c>
      <c r="N313" s="43">
        <v>7</v>
      </c>
      <c r="O313" s="43">
        <v>438</v>
      </c>
      <c r="P313" s="43">
        <v>445</v>
      </c>
      <c r="Q313" s="43">
        <v>22</v>
      </c>
      <c r="R313" s="43">
        <v>9</v>
      </c>
      <c r="S313" s="43">
        <v>464</v>
      </c>
      <c r="T313" s="43">
        <v>473</v>
      </c>
      <c r="U313" s="43">
        <v>21</v>
      </c>
      <c r="V313" s="43">
        <v>8</v>
      </c>
      <c r="W313" s="43">
        <v>456</v>
      </c>
      <c r="X313" s="43">
        <v>464</v>
      </c>
      <c r="Y313" s="43">
        <v>24</v>
      </c>
      <c r="Z313" s="43">
        <v>10</v>
      </c>
      <c r="AA313" s="43">
        <v>431</v>
      </c>
      <c r="AB313" s="43">
        <v>441</v>
      </c>
      <c r="AC313" s="43">
        <v>0</v>
      </c>
      <c r="AD313" s="43">
        <v>0</v>
      </c>
      <c r="AE313" s="43">
        <v>0</v>
      </c>
      <c r="AF313" s="43">
        <v>2703882</v>
      </c>
      <c r="AG313" s="43">
        <v>2703882</v>
      </c>
      <c r="AH313" s="43">
        <v>0</v>
      </c>
      <c r="AI313" s="43">
        <v>0</v>
      </c>
      <c r="AJ313" s="43">
        <v>0</v>
      </c>
      <c r="AK313" s="43">
        <v>0</v>
      </c>
      <c r="AL313" s="43">
        <v>0</v>
      </c>
      <c r="AM313" s="43">
        <v>0</v>
      </c>
      <c r="AN313" s="43">
        <v>12700</v>
      </c>
      <c r="AO313" s="43">
        <v>363023180</v>
      </c>
      <c r="AP313" s="43">
        <v>363035880</v>
      </c>
      <c r="AQ313" s="43" t="s">
        <v>716</v>
      </c>
      <c r="AR313" s="43">
        <v>2233044</v>
      </c>
      <c r="AS313" s="43">
        <v>0</v>
      </c>
      <c r="AT313" s="43">
        <v>459926</v>
      </c>
      <c r="AU313" s="43">
        <v>0</v>
      </c>
      <c r="AV313" s="43">
        <v>0</v>
      </c>
      <c r="AW313" s="43">
        <v>0</v>
      </c>
      <c r="AX313" s="43">
        <v>0</v>
      </c>
      <c r="AY313" s="43">
        <v>0</v>
      </c>
      <c r="AZ313" s="43">
        <v>21310</v>
      </c>
      <c r="BA313" s="43">
        <v>3833</v>
      </c>
      <c r="BB313" s="43">
        <v>0</v>
      </c>
      <c r="BC313" s="43">
        <v>0</v>
      </c>
      <c r="BD313" s="43">
        <v>0</v>
      </c>
      <c r="BE313" s="43">
        <v>0</v>
      </c>
      <c r="BF313" s="43">
        <v>0</v>
      </c>
      <c r="BG313" s="43">
        <v>0</v>
      </c>
      <c r="BH313" s="43">
        <v>0</v>
      </c>
      <c r="BI313" s="43">
        <v>0</v>
      </c>
      <c r="BJ313" s="43">
        <v>0</v>
      </c>
      <c r="BK313" s="43">
        <v>0</v>
      </c>
      <c r="BL313" s="43">
        <v>0</v>
      </c>
      <c r="BM313" s="43">
        <v>0</v>
      </c>
      <c r="BN313" s="43" t="s">
        <v>711</v>
      </c>
      <c r="BO313" s="43">
        <v>1</v>
      </c>
      <c r="BP313" s="43">
        <v>0</v>
      </c>
      <c r="BQ313" s="43">
        <v>0</v>
      </c>
      <c r="BR313" s="43">
        <v>0</v>
      </c>
    </row>
    <row r="314" spans="1:70" s="50" customFormat="1" x14ac:dyDescent="0.15">
      <c r="A314" s="43">
        <v>4865</v>
      </c>
      <c r="B314" s="43" t="s">
        <v>394</v>
      </c>
      <c r="C314" s="43">
        <v>4556484</v>
      </c>
      <c r="D314" s="43">
        <v>2908127</v>
      </c>
      <c r="E314" s="43">
        <v>685</v>
      </c>
      <c r="F314" s="43">
        <v>0</v>
      </c>
      <c r="G314" s="43">
        <v>2383220</v>
      </c>
      <c r="H314" s="43">
        <v>46534</v>
      </c>
      <c r="I314" s="43">
        <v>0</v>
      </c>
      <c r="J314" s="43">
        <v>0</v>
      </c>
      <c r="K314" s="43">
        <v>0</v>
      </c>
      <c r="L314" s="43">
        <v>782082</v>
      </c>
      <c r="M314" s="43">
        <v>16</v>
      </c>
      <c r="N314" s="43">
        <v>6</v>
      </c>
      <c r="O314" s="43">
        <v>495</v>
      </c>
      <c r="P314" s="43">
        <v>501</v>
      </c>
      <c r="Q314" s="43">
        <v>15</v>
      </c>
      <c r="R314" s="43">
        <v>6</v>
      </c>
      <c r="S314" s="43">
        <v>478</v>
      </c>
      <c r="T314" s="43">
        <v>484</v>
      </c>
      <c r="U314" s="43">
        <v>12</v>
      </c>
      <c r="V314" s="43">
        <v>5</v>
      </c>
      <c r="W314" s="43">
        <v>452</v>
      </c>
      <c r="X314" s="43">
        <v>457</v>
      </c>
      <c r="Y314" s="43">
        <v>11</v>
      </c>
      <c r="Z314" s="43">
        <v>4</v>
      </c>
      <c r="AA314" s="43">
        <v>433</v>
      </c>
      <c r="AB314" s="43">
        <v>437</v>
      </c>
      <c r="AC314" s="43">
        <v>0</v>
      </c>
      <c r="AD314" s="43">
        <v>0</v>
      </c>
      <c r="AE314" s="43">
        <v>650000</v>
      </c>
      <c r="AF314" s="43">
        <v>2620273</v>
      </c>
      <c r="AG314" s="43">
        <v>2620273</v>
      </c>
      <c r="AH314" s="43">
        <v>0</v>
      </c>
      <c r="AI314" s="43">
        <v>0</v>
      </c>
      <c r="AJ314" s="43">
        <v>429</v>
      </c>
      <c r="AK314" s="43">
        <v>0</v>
      </c>
      <c r="AL314" s="43">
        <v>0</v>
      </c>
      <c r="AM314" s="43">
        <v>0</v>
      </c>
      <c r="AN314" s="43">
        <v>42400</v>
      </c>
      <c r="AO314" s="43">
        <v>228588993</v>
      </c>
      <c r="AP314" s="43">
        <v>228631393</v>
      </c>
      <c r="AQ314" s="43" t="s">
        <v>716</v>
      </c>
      <c r="AR314" s="43">
        <v>2753277</v>
      </c>
      <c r="AS314" s="43">
        <v>41250</v>
      </c>
      <c r="AT314" s="43">
        <v>0</v>
      </c>
      <c r="AU314" s="43">
        <v>0</v>
      </c>
      <c r="AV314" s="43">
        <v>0</v>
      </c>
      <c r="AW314" s="43">
        <v>0</v>
      </c>
      <c r="AX314" s="43">
        <v>0</v>
      </c>
      <c r="AY314" s="43">
        <v>0</v>
      </c>
      <c r="AZ314" s="43">
        <v>208405</v>
      </c>
      <c r="BA314" s="43">
        <v>0</v>
      </c>
      <c r="BB314" s="43">
        <v>0</v>
      </c>
      <c r="BC314" s="43">
        <v>0</v>
      </c>
      <c r="BD314" s="43">
        <v>0</v>
      </c>
      <c r="BE314" s="43">
        <v>0</v>
      </c>
      <c r="BF314" s="43">
        <v>0</v>
      </c>
      <c r="BG314" s="43">
        <v>0</v>
      </c>
      <c r="BH314" s="43">
        <v>0</v>
      </c>
      <c r="BI314" s="43">
        <v>0</v>
      </c>
      <c r="BJ314" s="43">
        <v>0</v>
      </c>
      <c r="BK314" s="43">
        <v>0</v>
      </c>
      <c r="BL314" s="43">
        <v>0</v>
      </c>
      <c r="BM314" s="43">
        <v>0</v>
      </c>
      <c r="BN314" s="43" t="s">
        <v>711</v>
      </c>
      <c r="BO314" s="43">
        <v>1</v>
      </c>
      <c r="BP314" s="43">
        <v>0</v>
      </c>
      <c r="BQ314" s="43">
        <v>0</v>
      </c>
      <c r="BR314" s="43">
        <v>0</v>
      </c>
    </row>
    <row r="315" spans="1:70" s="50" customFormat="1" x14ac:dyDescent="0.15">
      <c r="A315" s="43">
        <v>4872</v>
      </c>
      <c r="B315" s="43" t="s">
        <v>395</v>
      </c>
      <c r="C315" s="43">
        <v>16293445</v>
      </c>
      <c r="D315" s="43">
        <v>11167666</v>
      </c>
      <c r="E315" s="43">
        <v>55911</v>
      </c>
      <c r="F315" s="43">
        <v>0</v>
      </c>
      <c r="G315" s="43">
        <v>5744203</v>
      </c>
      <c r="H315" s="43">
        <v>141018</v>
      </c>
      <c r="I315" s="43">
        <v>0</v>
      </c>
      <c r="J315" s="43">
        <v>0</v>
      </c>
      <c r="K315" s="43">
        <v>0</v>
      </c>
      <c r="L315" s="43">
        <v>815353</v>
      </c>
      <c r="M315" s="43">
        <v>69</v>
      </c>
      <c r="N315" s="43">
        <v>28</v>
      </c>
      <c r="O315" s="43">
        <v>1705</v>
      </c>
      <c r="P315" s="43">
        <v>1733</v>
      </c>
      <c r="Q315" s="43">
        <v>74</v>
      </c>
      <c r="R315" s="43">
        <v>30</v>
      </c>
      <c r="S315" s="43">
        <v>1656</v>
      </c>
      <c r="T315" s="43">
        <v>1686</v>
      </c>
      <c r="U315" s="43">
        <v>113</v>
      </c>
      <c r="V315" s="43">
        <v>45</v>
      </c>
      <c r="W315" s="43">
        <v>1602</v>
      </c>
      <c r="X315" s="43">
        <v>1647</v>
      </c>
      <c r="Y315" s="43">
        <v>89</v>
      </c>
      <c r="Z315" s="43">
        <v>36</v>
      </c>
      <c r="AA315" s="43">
        <v>1564</v>
      </c>
      <c r="AB315" s="43">
        <v>1600</v>
      </c>
      <c r="AC315" s="43">
        <v>0</v>
      </c>
      <c r="AD315" s="43">
        <v>0</v>
      </c>
      <c r="AE315" s="43">
        <v>500000</v>
      </c>
      <c r="AF315" s="43">
        <v>11293905</v>
      </c>
      <c r="AG315" s="43">
        <v>11293905</v>
      </c>
      <c r="AH315" s="43">
        <v>0</v>
      </c>
      <c r="AI315" s="43">
        <v>0</v>
      </c>
      <c r="AJ315" s="43">
        <v>0</v>
      </c>
      <c r="AK315" s="43">
        <v>0</v>
      </c>
      <c r="AL315" s="43">
        <v>0</v>
      </c>
      <c r="AM315" s="43">
        <v>0</v>
      </c>
      <c r="AN315" s="43">
        <v>4113500</v>
      </c>
      <c r="AO315" s="43">
        <v>651572126</v>
      </c>
      <c r="AP315" s="43">
        <v>655685626</v>
      </c>
      <c r="AQ315" s="43" t="s">
        <v>716</v>
      </c>
      <c r="AR315" s="43">
        <v>5775190</v>
      </c>
      <c r="AS315" s="43">
        <v>139668</v>
      </c>
      <c r="AT315" s="43">
        <v>1874517</v>
      </c>
      <c r="AU315" s="43">
        <v>0</v>
      </c>
      <c r="AV315" s="43">
        <v>0</v>
      </c>
      <c r="AW315" s="43">
        <v>251272</v>
      </c>
      <c r="AX315" s="43">
        <v>3843</v>
      </c>
      <c r="AY315" s="43">
        <v>0</v>
      </c>
      <c r="AZ315" s="43">
        <v>434106</v>
      </c>
      <c r="BA315" s="43">
        <v>0</v>
      </c>
      <c r="BB315" s="43">
        <v>0</v>
      </c>
      <c r="BC315" s="43">
        <v>3057.13</v>
      </c>
      <c r="BD315" s="43">
        <v>0</v>
      </c>
      <c r="BE315" s="43">
        <v>0</v>
      </c>
      <c r="BF315" s="43">
        <v>19294</v>
      </c>
      <c r="BG315" s="43">
        <v>0</v>
      </c>
      <c r="BH315" s="43">
        <v>0</v>
      </c>
      <c r="BI315" s="43">
        <v>0</v>
      </c>
      <c r="BJ315" s="43">
        <v>0</v>
      </c>
      <c r="BK315" s="43">
        <v>0</v>
      </c>
      <c r="BL315" s="43">
        <v>0</v>
      </c>
      <c r="BM315" s="43">
        <v>0</v>
      </c>
      <c r="BN315" s="43" t="s">
        <v>711</v>
      </c>
      <c r="BO315" s="43">
        <v>1</v>
      </c>
      <c r="BP315" s="43">
        <v>0</v>
      </c>
      <c r="BQ315" s="43">
        <v>0</v>
      </c>
      <c r="BR315" s="43">
        <v>0</v>
      </c>
    </row>
    <row r="316" spans="1:70" s="50" customFormat="1" x14ac:dyDescent="0.15">
      <c r="A316" s="43">
        <v>4893</v>
      </c>
      <c r="B316" s="43" t="s">
        <v>396</v>
      </c>
      <c r="C316" s="43">
        <v>28655937</v>
      </c>
      <c r="D316" s="43">
        <v>15919700</v>
      </c>
      <c r="E316" s="43">
        <v>14219</v>
      </c>
      <c r="F316" s="43">
        <v>0</v>
      </c>
      <c r="G316" s="43">
        <v>12511977</v>
      </c>
      <c r="H316" s="43">
        <v>226110</v>
      </c>
      <c r="I316" s="43">
        <v>0</v>
      </c>
      <c r="J316" s="43">
        <v>0</v>
      </c>
      <c r="K316" s="43">
        <v>0</v>
      </c>
      <c r="L316" s="43">
        <v>16069</v>
      </c>
      <c r="M316" s="43">
        <v>64</v>
      </c>
      <c r="N316" s="43">
        <v>26</v>
      </c>
      <c r="O316" s="43">
        <v>2981</v>
      </c>
      <c r="P316" s="43">
        <v>3007</v>
      </c>
      <c r="Q316" s="43">
        <v>61</v>
      </c>
      <c r="R316" s="43">
        <v>24</v>
      </c>
      <c r="S316" s="43">
        <v>3066</v>
      </c>
      <c r="T316" s="43">
        <v>3090</v>
      </c>
      <c r="U316" s="43">
        <v>60</v>
      </c>
      <c r="V316" s="43">
        <v>24</v>
      </c>
      <c r="W316" s="43">
        <v>3041</v>
      </c>
      <c r="X316" s="43">
        <v>3065</v>
      </c>
      <c r="Y316" s="43">
        <v>64</v>
      </c>
      <c r="Z316" s="43">
        <v>26</v>
      </c>
      <c r="AA316" s="43">
        <v>3130</v>
      </c>
      <c r="AB316" s="43">
        <v>3156</v>
      </c>
      <c r="AC316" s="43">
        <v>0</v>
      </c>
      <c r="AD316" s="43">
        <v>0</v>
      </c>
      <c r="AE316" s="43">
        <v>0</v>
      </c>
      <c r="AF316" s="43">
        <v>14941000</v>
      </c>
      <c r="AG316" s="43">
        <v>14941000</v>
      </c>
      <c r="AH316" s="43">
        <v>0</v>
      </c>
      <c r="AI316" s="43">
        <v>0</v>
      </c>
      <c r="AJ316" s="43">
        <v>53990</v>
      </c>
      <c r="AK316" s="43">
        <v>0</v>
      </c>
      <c r="AL316" s="43">
        <v>0</v>
      </c>
      <c r="AM316" s="43">
        <v>0</v>
      </c>
      <c r="AN316" s="43">
        <v>1463000</v>
      </c>
      <c r="AO316" s="43">
        <v>1783728944</v>
      </c>
      <c r="AP316" s="43">
        <v>1785191944</v>
      </c>
      <c r="AQ316" s="43" t="s">
        <v>716</v>
      </c>
      <c r="AR316" s="43">
        <v>13985579</v>
      </c>
      <c r="AS316" s="43">
        <v>239460</v>
      </c>
      <c r="AT316" s="43">
        <v>3881328</v>
      </c>
      <c r="AU316" s="43">
        <v>0</v>
      </c>
      <c r="AV316" s="43">
        <v>0</v>
      </c>
      <c r="AW316" s="43">
        <v>150000</v>
      </c>
      <c r="AX316" s="43">
        <v>3432</v>
      </c>
      <c r="AY316" s="43">
        <v>0</v>
      </c>
      <c r="AZ316" s="43">
        <v>0</v>
      </c>
      <c r="BA316" s="43">
        <v>1946</v>
      </c>
      <c r="BB316" s="43">
        <v>0</v>
      </c>
      <c r="BC316" s="43">
        <v>0</v>
      </c>
      <c r="BD316" s="43">
        <v>0</v>
      </c>
      <c r="BE316" s="43">
        <v>0</v>
      </c>
      <c r="BF316" s="43">
        <v>0</v>
      </c>
      <c r="BG316" s="43">
        <v>0</v>
      </c>
      <c r="BH316" s="43">
        <v>0</v>
      </c>
      <c r="BI316" s="43">
        <v>0</v>
      </c>
      <c r="BJ316" s="43">
        <v>0</v>
      </c>
      <c r="BK316" s="43">
        <v>0</v>
      </c>
      <c r="BL316" s="43">
        <v>0</v>
      </c>
      <c r="BM316" s="43">
        <v>0</v>
      </c>
      <c r="BN316" s="43" t="s">
        <v>711</v>
      </c>
      <c r="BO316" s="43">
        <v>1</v>
      </c>
      <c r="BP316" s="43">
        <v>0</v>
      </c>
      <c r="BQ316" s="43">
        <v>0</v>
      </c>
      <c r="BR316" s="43">
        <v>0</v>
      </c>
    </row>
    <row r="317" spans="1:70" s="50" customFormat="1" x14ac:dyDescent="0.15">
      <c r="A317" s="43">
        <v>4904</v>
      </c>
      <c r="B317" s="43" t="s">
        <v>397</v>
      </c>
      <c r="C317" s="43">
        <v>5657808</v>
      </c>
      <c r="D317" s="43">
        <v>3129588</v>
      </c>
      <c r="E317" s="43">
        <v>4086</v>
      </c>
      <c r="F317" s="43">
        <v>29595</v>
      </c>
      <c r="G317" s="43">
        <v>2647277</v>
      </c>
      <c r="H317" s="43">
        <v>0</v>
      </c>
      <c r="I317" s="43">
        <v>0</v>
      </c>
      <c r="J317" s="43">
        <v>0</v>
      </c>
      <c r="K317" s="43">
        <v>0</v>
      </c>
      <c r="L317" s="43">
        <v>152738</v>
      </c>
      <c r="M317" s="43">
        <v>7</v>
      </c>
      <c r="N317" s="43">
        <v>3</v>
      </c>
      <c r="O317" s="43">
        <v>503</v>
      </c>
      <c r="P317" s="43">
        <v>506</v>
      </c>
      <c r="Q317" s="43">
        <v>12</v>
      </c>
      <c r="R317" s="43">
        <v>5</v>
      </c>
      <c r="S317" s="43">
        <v>484</v>
      </c>
      <c r="T317" s="43">
        <v>489</v>
      </c>
      <c r="U317" s="43">
        <v>8</v>
      </c>
      <c r="V317" s="43">
        <v>3</v>
      </c>
      <c r="W317" s="43">
        <v>526</v>
      </c>
      <c r="X317" s="43">
        <v>529</v>
      </c>
      <c r="Y317" s="43">
        <v>7</v>
      </c>
      <c r="Z317" s="43">
        <v>3</v>
      </c>
      <c r="AA317" s="43">
        <v>521</v>
      </c>
      <c r="AB317" s="43">
        <v>524</v>
      </c>
      <c r="AC317" s="43">
        <v>0</v>
      </c>
      <c r="AD317" s="43">
        <v>0</v>
      </c>
      <c r="AE317" s="43">
        <v>150000</v>
      </c>
      <c r="AF317" s="43">
        <v>3473861</v>
      </c>
      <c r="AG317" s="43">
        <v>3473861</v>
      </c>
      <c r="AH317" s="43">
        <v>0</v>
      </c>
      <c r="AI317" s="43">
        <v>0</v>
      </c>
      <c r="AJ317" s="43">
        <v>0</v>
      </c>
      <c r="AK317" s="43">
        <v>0</v>
      </c>
      <c r="AL317" s="43">
        <v>0</v>
      </c>
      <c r="AM317" s="43">
        <v>182263</v>
      </c>
      <c r="AN317" s="43">
        <v>252100</v>
      </c>
      <c r="AO317" s="43">
        <v>218463662</v>
      </c>
      <c r="AP317" s="43">
        <v>218715762</v>
      </c>
      <c r="AQ317" s="43" t="s">
        <v>716</v>
      </c>
      <c r="AR317" s="43">
        <v>2396018</v>
      </c>
      <c r="AS317" s="43">
        <v>183963</v>
      </c>
      <c r="AT317" s="43">
        <v>67270</v>
      </c>
      <c r="AU317" s="43">
        <v>0</v>
      </c>
      <c r="AV317" s="43">
        <v>0</v>
      </c>
      <c r="AW317" s="43">
        <v>0</v>
      </c>
      <c r="AX317" s="43">
        <v>0</v>
      </c>
      <c r="AY317" s="43">
        <v>0</v>
      </c>
      <c r="AZ317" s="43">
        <v>0</v>
      </c>
      <c r="BA317" s="43">
        <v>0</v>
      </c>
      <c r="BB317" s="43">
        <v>0</v>
      </c>
      <c r="BC317" s="43">
        <v>0</v>
      </c>
      <c r="BD317" s="43">
        <v>0</v>
      </c>
      <c r="BE317" s="43">
        <v>0</v>
      </c>
      <c r="BF317" s="43">
        <v>0</v>
      </c>
      <c r="BG317" s="43">
        <v>0</v>
      </c>
      <c r="BH317" s="43">
        <v>0</v>
      </c>
      <c r="BI317" s="43">
        <v>0</v>
      </c>
      <c r="BJ317" s="43">
        <v>0</v>
      </c>
      <c r="BK317" s="43">
        <v>0</v>
      </c>
      <c r="BL317" s="43">
        <v>0</v>
      </c>
      <c r="BM317" s="43">
        <v>0</v>
      </c>
      <c r="BN317" s="43" t="s">
        <v>711</v>
      </c>
      <c r="BO317" s="43">
        <v>1</v>
      </c>
      <c r="BP317" s="43">
        <v>183963</v>
      </c>
      <c r="BQ317" s="43">
        <v>0</v>
      </c>
      <c r="BR317" s="43">
        <v>1700</v>
      </c>
    </row>
    <row r="318" spans="1:70" s="50" customFormat="1" x14ac:dyDescent="0.15">
      <c r="A318" s="43">
        <v>5523</v>
      </c>
      <c r="B318" s="43" t="s">
        <v>398</v>
      </c>
      <c r="C318" s="43">
        <v>13581464</v>
      </c>
      <c r="D318" s="43">
        <v>5645659</v>
      </c>
      <c r="E318" s="43">
        <v>17854</v>
      </c>
      <c r="F318" s="43">
        <v>0</v>
      </c>
      <c r="G318" s="43">
        <v>8292549</v>
      </c>
      <c r="H318" s="43">
        <v>128771</v>
      </c>
      <c r="I318" s="43">
        <v>0</v>
      </c>
      <c r="J318" s="43">
        <v>0</v>
      </c>
      <c r="K318" s="43">
        <v>0</v>
      </c>
      <c r="L318" s="43">
        <v>503369</v>
      </c>
      <c r="M318" s="43">
        <v>11</v>
      </c>
      <c r="N318" s="43">
        <v>4</v>
      </c>
      <c r="O318" s="43">
        <v>1327</v>
      </c>
      <c r="P318" s="43">
        <v>1331</v>
      </c>
      <c r="Q318" s="43">
        <v>11</v>
      </c>
      <c r="R318" s="43">
        <v>4</v>
      </c>
      <c r="S318" s="43">
        <v>1362</v>
      </c>
      <c r="T318" s="43">
        <v>1366</v>
      </c>
      <c r="U318" s="43">
        <v>12</v>
      </c>
      <c r="V318" s="43">
        <v>5</v>
      </c>
      <c r="W318" s="43">
        <v>1341</v>
      </c>
      <c r="X318" s="43">
        <v>1346</v>
      </c>
      <c r="Y318" s="43">
        <v>12</v>
      </c>
      <c r="Z318" s="43">
        <v>5</v>
      </c>
      <c r="AA318" s="43">
        <v>1287</v>
      </c>
      <c r="AB318" s="43">
        <v>1292</v>
      </c>
      <c r="AC318" s="43">
        <v>0</v>
      </c>
      <c r="AD318" s="43">
        <v>0</v>
      </c>
      <c r="AE318" s="43">
        <v>0</v>
      </c>
      <c r="AF318" s="43">
        <v>5560313</v>
      </c>
      <c r="AG318" s="43">
        <v>5560313</v>
      </c>
      <c r="AH318" s="43">
        <v>0</v>
      </c>
      <c r="AI318" s="43">
        <v>0</v>
      </c>
      <c r="AJ318" s="43">
        <v>0</v>
      </c>
      <c r="AK318" s="43">
        <v>0</v>
      </c>
      <c r="AL318" s="43">
        <v>0</v>
      </c>
      <c r="AM318" s="43">
        <v>450000</v>
      </c>
      <c r="AN318" s="43">
        <v>1640000</v>
      </c>
      <c r="AO318" s="43">
        <v>866449092</v>
      </c>
      <c r="AP318" s="43">
        <v>868089092</v>
      </c>
      <c r="AQ318" s="43" t="s">
        <v>716</v>
      </c>
      <c r="AR318" s="43">
        <v>8455696</v>
      </c>
      <c r="AS318" s="43">
        <v>128756</v>
      </c>
      <c r="AT318" s="43">
        <v>675000</v>
      </c>
      <c r="AU318" s="43">
        <v>0</v>
      </c>
      <c r="AV318" s="43">
        <v>0</v>
      </c>
      <c r="AW318" s="43">
        <v>80000</v>
      </c>
      <c r="AX318" s="43">
        <v>293</v>
      </c>
      <c r="AY318" s="43">
        <v>0</v>
      </c>
      <c r="AZ318" s="43">
        <v>130979</v>
      </c>
      <c r="BA318" s="43">
        <v>0</v>
      </c>
      <c r="BB318" s="43">
        <v>0</v>
      </c>
      <c r="BC318" s="43">
        <v>0</v>
      </c>
      <c r="BD318" s="43">
        <v>0</v>
      </c>
      <c r="BE318" s="43">
        <v>0</v>
      </c>
      <c r="BF318" s="43">
        <v>0</v>
      </c>
      <c r="BG318" s="43">
        <v>0</v>
      </c>
      <c r="BH318" s="43">
        <v>0</v>
      </c>
      <c r="BI318" s="43">
        <v>0</v>
      </c>
      <c r="BJ318" s="43">
        <v>0</v>
      </c>
      <c r="BK318" s="43">
        <v>0</v>
      </c>
      <c r="BL318" s="43">
        <v>450000</v>
      </c>
      <c r="BM318" s="43">
        <v>450000</v>
      </c>
      <c r="BN318" s="43" t="s">
        <v>701</v>
      </c>
      <c r="BO318" s="43">
        <v>1</v>
      </c>
      <c r="BP318" s="43">
        <v>0</v>
      </c>
      <c r="BQ318" s="43">
        <v>450000</v>
      </c>
      <c r="BR318" s="43">
        <v>0</v>
      </c>
    </row>
    <row r="319" spans="1:70" s="50" customFormat="1" x14ac:dyDescent="0.15">
      <c r="A319" s="43">
        <v>3850</v>
      </c>
      <c r="B319" s="43" t="s">
        <v>399</v>
      </c>
      <c r="C319" s="43">
        <v>6476800</v>
      </c>
      <c r="D319" s="43">
        <v>4535032</v>
      </c>
      <c r="E319" s="43">
        <v>942</v>
      </c>
      <c r="F319" s="43">
        <v>41445</v>
      </c>
      <c r="G319" s="43">
        <v>1835011</v>
      </c>
      <c r="H319" s="43">
        <v>1046221</v>
      </c>
      <c r="I319" s="43">
        <v>0</v>
      </c>
      <c r="J319" s="43">
        <v>1686</v>
      </c>
      <c r="K319" s="43">
        <v>0</v>
      </c>
      <c r="L319" s="43">
        <v>980165</v>
      </c>
      <c r="M319" s="43">
        <v>23</v>
      </c>
      <c r="N319" s="43">
        <v>9</v>
      </c>
      <c r="O319" s="43">
        <v>685</v>
      </c>
      <c r="P319" s="43">
        <v>694</v>
      </c>
      <c r="Q319" s="43">
        <v>21</v>
      </c>
      <c r="R319" s="43">
        <v>8</v>
      </c>
      <c r="S319" s="43">
        <v>693</v>
      </c>
      <c r="T319" s="43">
        <v>701</v>
      </c>
      <c r="U319" s="43">
        <v>19</v>
      </c>
      <c r="V319" s="43">
        <v>8</v>
      </c>
      <c r="W319" s="43">
        <v>709</v>
      </c>
      <c r="X319" s="43">
        <v>717</v>
      </c>
      <c r="Y319" s="43">
        <v>23</v>
      </c>
      <c r="Z319" s="43">
        <v>9</v>
      </c>
      <c r="AA319" s="43">
        <v>683</v>
      </c>
      <c r="AB319" s="43">
        <v>692</v>
      </c>
      <c r="AC319" s="43">
        <v>0</v>
      </c>
      <c r="AD319" s="43">
        <v>0</v>
      </c>
      <c r="AE319" s="43">
        <v>0</v>
      </c>
      <c r="AF319" s="43">
        <v>4726005</v>
      </c>
      <c r="AG319" s="43">
        <v>4678034</v>
      </c>
      <c r="AH319" s="43">
        <v>47971</v>
      </c>
      <c r="AI319" s="43">
        <v>0</v>
      </c>
      <c r="AJ319" s="43">
        <v>0</v>
      </c>
      <c r="AK319" s="43">
        <v>0</v>
      </c>
      <c r="AL319" s="43">
        <v>0</v>
      </c>
      <c r="AM319" s="43">
        <v>1147820</v>
      </c>
      <c r="AN319" s="43">
        <v>108600</v>
      </c>
      <c r="AO319" s="43">
        <v>286598762</v>
      </c>
      <c r="AP319" s="43">
        <v>286707362</v>
      </c>
      <c r="AQ319" s="43" t="s">
        <v>716</v>
      </c>
      <c r="AR319" s="43">
        <v>1883788</v>
      </c>
      <c r="AS319" s="43">
        <v>1039780</v>
      </c>
      <c r="AT319" s="43">
        <v>0</v>
      </c>
      <c r="AU319" s="43">
        <v>0</v>
      </c>
      <c r="AV319" s="43">
        <v>0</v>
      </c>
      <c r="AW319" s="43">
        <v>27000</v>
      </c>
      <c r="AX319" s="43">
        <v>0</v>
      </c>
      <c r="AY319" s="43">
        <v>0</v>
      </c>
      <c r="AZ319" s="43">
        <v>9200</v>
      </c>
      <c r="BA319" s="43">
        <v>13528</v>
      </c>
      <c r="BB319" s="43">
        <v>0</v>
      </c>
      <c r="BC319" s="43">
        <v>0</v>
      </c>
      <c r="BD319" s="43">
        <v>0</v>
      </c>
      <c r="BE319" s="43">
        <v>0</v>
      </c>
      <c r="BF319" s="43">
        <v>0</v>
      </c>
      <c r="BG319" s="43">
        <v>30973</v>
      </c>
      <c r="BH319" s="43">
        <v>30973</v>
      </c>
      <c r="BI319" s="43">
        <v>0</v>
      </c>
      <c r="BJ319" s="43">
        <v>0</v>
      </c>
      <c r="BK319" s="43">
        <v>0</v>
      </c>
      <c r="BL319" s="43">
        <v>979916</v>
      </c>
      <c r="BM319" s="43">
        <v>0</v>
      </c>
      <c r="BN319" s="43" t="s">
        <v>702</v>
      </c>
      <c r="BO319" s="43">
        <v>2</v>
      </c>
      <c r="BP319" s="43">
        <v>974105</v>
      </c>
      <c r="BQ319" s="43">
        <v>173715</v>
      </c>
      <c r="BR319" s="43">
        <v>0</v>
      </c>
    </row>
    <row r="320" spans="1:70" s="50" customFormat="1" x14ac:dyDescent="0.15">
      <c r="A320" s="43">
        <v>4956</v>
      </c>
      <c r="B320" s="43" t="s">
        <v>400</v>
      </c>
      <c r="C320" s="43">
        <v>8976153</v>
      </c>
      <c r="D320" s="43">
        <v>6353202</v>
      </c>
      <c r="E320" s="43">
        <v>869</v>
      </c>
      <c r="F320" s="43">
        <v>0</v>
      </c>
      <c r="G320" s="43">
        <v>2501869</v>
      </c>
      <c r="H320" s="43">
        <v>128176</v>
      </c>
      <c r="I320" s="43">
        <v>0</v>
      </c>
      <c r="J320" s="43">
        <v>0</v>
      </c>
      <c r="K320" s="43">
        <v>0</v>
      </c>
      <c r="L320" s="43">
        <v>7963</v>
      </c>
      <c r="M320" s="43">
        <v>43</v>
      </c>
      <c r="N320" s="43">
        <v>17</v>
      </c>
      <c r="O320" s="43">
        <v>930</v>
      </c>
      <c r="P320" s="43">
        <v>947</v>
      </c>
      <c r="Q320" s="43">
        <v>37</v>
      </c>
      <c r="R320" s="43">
        <v>15</v>
      </c>
      <c r="S320" s="43">
        <v>932</v>
      </c>
      <c r="T320" s="43">
        <v>947</v>
      </c>
      <c r="U320" s="43">
        <v>45</v>
      </c>
      <c r="V320" s="43">
        <v>18</v>
      </c>
      <c r="W320" s="43">
        <v>940</v>
      </c>
      <c r="X320" s="43">
        <v>958</v>
      </c>
      <c r="Y320" s="43">
        <v>41</v>
      </c>
      <c r="Z320" s="43">
        <v>16</v>
      </c>
      <c r="AA320" s="43">
        <v>933</v>
      </c>
      <c r="AB320" s="43">
        <v>949</v>
      </c>
      <c r="AC320" s="43">
        <v>0</v>
      </c>
      <c r="AD320" s="43">
        <v>0</v>
      </c>
      <c r="AE320" s="43">
        <v>0</v>
      </c>
      <c r="AF320" s="43">
        <v>6408870</v>
      </c>
      <c r="AG320" s="43">
        <v>6408870</v>
      </c>
      <c r="AH320" s="43">
        <v>0</v>
      </c>
      <c r="AI320" s="43">
        <v>0</v>
      </c>
      <c r="AJ320" s="43">
        <v>4206</v>
      </c>
      <c r="AK320" s="43">
        <v>0</v>
      </c>
      <c r="AL320" s="43">
        <v>0</v>
      </c>
      <c r="AM320" s="43">
        <v>0</v>
      </c>
      <c r="AN320" s="43">
        <v>95700</v>
      </c>
      <c r="AO320" s="43">
        <v>368446635</v>
      </c>
      <c r="AP320" s="43">
        <v>368542335</v>
      </c>
      <c r="AQ320" s="43" t="s">
        <v>716</v>
      </c>
      <c r="AR320" s="43">
        <v>2478103</v>
      </c>
      <c r="AS320" s="43">
        <v>130295</v>
      </c>
      <c r="AT320" s="43">
        <v>658800</v>
      </c>
      <c r="AU320" s="43">
        <v>0</v>
      </c>
      <c r="AV320" s="43">
        <v>0</v>
      </c>
      <c r="AW320" s="43">
        <v>0</v>
      </c>
      <c r="AX320" s="43">
        <v>0</v>
      </c>
      <c r="AY320" s="43">
        <v>0</v>
      </c>
      <c r="AZ320" s="43">
        <v>0</v>
      </c>
      <c r="BA320" s="43">
        <v>0</v>
      </c>
      <c r="BB320" s="43">
        <v>0</v>
      </c>
      <c r="BC320" s="43">
        <v>0</v>
      </c>
      <c r="BD320" s="43">
        <v>0</v>
      </c>
      <c r="BE320" s="43">
        <v>0</v>
      </c>
      <c r="BF320" s="43">
        <v>28316</v>
      </c>
      <c r="BG320" s="43">
        <v>0</v>
      </c>
      <c r="BH320" s="43">
        <v>0</v>
      </c>
      <c r="BI320" s="43">
        <v>0</v>
      </c>
      <c r="BJ320" s="43">
        <v>0</v>
      </c>
      <c r="BK320" s="43">
        <v>0</v>
      </c>
      <c r="BL320" s="43">
        <v>0</v>
      </c>
      <c r="BM320" s="43">
        <v>0</v>
      </c>
      <c r="BN320" s="43" t="s">
        <v>711</v>
      </c>
      <c r="BO320" s="43">
        <v>1</v>
      </c>
      <c r="BP320" s="43">
        <v>0</v>
      </c>
      <c r="BQ320" s="43">
        <v>0</v>
      </c>
      <c r="BR320" s="43">
        <v>0</v>
      </c>
    </row>
    <row r="321" spans="1:70" s="50" customFormat="1" x14ac:dyDescent="0.15">
      <c r="A321" s="43">
        <v>4963</v>
      </c>
      <c r="B321" s="43" t="s">
        <v>401</v>
      </c>
      <c r="C321" s="43">
        <v>5428963</v>
      </c>
      <c r="D321" s="43">
        <v>2498836</v>
      </c>
      <c r="E321" s="43">
        <v>1903</v>
      </c>
      <c r="F321" s="43">
        <v>0</v>
      </c>
      <c r="G321" s="43">
        <v>3188993</v>
      </c>
      <c r="H321" s="43">
        <v>0</v>
      </c>
      <c r="I321" s="43">
        <v>0</v>
      </c>
      <c r="J321" s="43">
        <v>1903</v>
      </c>
      <c r="K321" s="43">
        <v>0</v>
      </c>
      <c r="L321" s="43">
        <v>258866</v>
      </c>
      <c r="M321" s="43">
        <v>2</v>
      </c>
      <c r="N321" s="43">
        <v>1</v>
      </c>
      <c r="O321" s="43">
        <v>587</v>
      </c>
      <c r="P321" s="43">
        <v>588</v>
      </c>
      <c r="Q321" s="43">
        <v>1</v>
      </c>
      <c r="R321" s="43">
        <v>0</v>
      </c>
      <c r="S321" s="43">
        <v>569</v>
      </c>
      <c r="T321" s="43">
        <v>569</v>
      </c>
      <c r="U321" s="43">
        <v>2</v>
      </c>
      <c r="V321" s="43">
        <v>1</v>
      </c>
      <c r="W321" s="43">
        <v>556</v>
      </c>
      <c r="X321" s="43">
        <v>557</v>
      </c>
      <c r="Y321" s="43">
        <v>1</v>
      </c>
      <c r="Z321" s="43">
        <v>0</v>
      </c>
      <c r="AA321" s="43">
        <v>543</v>
      </c>
      <c r="AB321" s="43">
        <v>543</v>
      </c>
      <c r="AC321" s="43">
        <v>0</v>
      </c>
      <c r="AD321" s="43">
        <v>0</v>
      </c>
      <c r="AE321" s="43">
        <v>0</v>
      </c>
      <c r="AF321" s="43">
        <v>2519856</v>
      </c>
      <c r="AG321" s="43">
        <v>2519856</v>
      </c>
      <c r="AH321" s="43">
        <v>0</v>
      </c>
      <c r="AI321" s="43">
        <v>0</v>
      </c>
      <c r="AJ321" s="43">
        <v>16018</v>
      </c>
      <c r="AK321" s="43">
        <v>0</v>
      </c>
      <c r="AL321" s="43">
        <v>0</v>
      </c>
      <c r="AM321" s="43">
        <v>0</v>
      </c>
      <c r="AN321" s="43">
        <v>167600</v>
      </c>
      <c r="AO321" s="43">
        <v>338944042</v>
      </c>
      <c r="AP321" s="43">
        <v>339111642</v>
      </c>
      <c r="AQ321" s="43" t="s">
        <v>716</v>
      </c>
      <c r="AR321" s="43">
        <v>3075610</v>
      </c>
      <c r="AS321" s="43">
        <v>0</v>
      </c>
      <c r="AT321" s="43">
        <v>401800</v>
      </c>
      <c r="AU321" s="43">
        <v>0</v>
      </c>
      <c r="AV321" s="43">
        <v>0</v>
      </c>
      <c r="AW321" s="43">
        <v>0</v>
      </c>
      <c r="AX321" s="43">
        <v>0</v>
      </c>
      <c r="AY321" s="43">
        <v>0</v>
      </c>
      <c r="AZ321" s="43">
        <v>142615</v>
      </c>
      <c r="BA321" s="43">
        <v>19095</v>
      </c>
      <c r="BB321" s="43">
        <v>0</v>
      </c>
      <c r="BC321" s="43">
        <v>0</v>
      </c>
      <c r="BD321" s="43">
        <v>0</v>
      </c>
      <c r="BE321" s="43">
        <v>0</v>
      </c>
      <c r="BF321" s="43">
        <v>0</v>
      </c>
      <c r="BG321" s="43">
        <v>0</v>
      </c>
      <c r="BH321" s="43">
        <v>0</v>
      </c>
      <c r="BI321" s="43">
        <v>0</v>
      </c>
      <c r="BJ321" s="43">
        <v>0</v>
      </c>
      <c r="BK321" s="43">
        <v>0</v>
      </c>
      <c r="BL321" s="43">
        <v>0</v>
      </c>
      <c r="BM321" s="43">
        <v>0</v>
      </c>
      <c r="BN321" s="43" t="s">
        <v>711</v>
      </c>
      <c r="BO321" s="43">
        <v>1</v>
      </c>
      <c r="BP321" s="43">
        <v>0</v>
      </c>
      <c r="BQ321" s="43">
        <v>0</v>
      </c>
      <c r="BR321" s="43">
        <v>0</v>
      </c>
    </row>
    <row r="322" spans="1:70" s="50" customFormat="1" x14ac:dyDescent="0.15">
      <c r="A322" s="43">
        <v>1673</v>
      </c>
      <c r="B322" s="43" t="s">
        <v>402</v>
      </c>
      <c r="C322" s="43">
        <v>6395295</v>
      </c>
      <c r="D322" s="43">
        <v>4866255</v>
      </c>
      <c r="E322" s="43">
        <v>4060</v>
      </c>
      <c r="F322" s="43">
        <v>0</v>
      </c>
      <c r="G322" s="43">
        <v>1577423</v>
      </c>
      <c r="H322" s="43">
        <v>250000</v>
      </c>
      <c r="I322" s="43">
        <v>0</v>
      </c>
      <c r="J322" s="43">
        <v>12327</v>
      </c>
      <c r="K322" s="43">
        <v>0</v>
      </c>
      <c r="L322" s="43">
        <v>290116</v>
      </c>
      <c r="M322" s="43">
        <v>23</v>
      </c>
      <c r="N322" s="43">
        <v>9</v>
      </c>
      <c r="O322" s="43">
        <v>627</v>
      </c>
      <c r="P322" s="43">
        <v>636</v>
      </c>
      <c r="Q322" s="43">
        <v>24</v>
      </c>
      <c r="R322" s="43">
        <v>10</v>
      </c>
      <c r="S322" s="43">
        <v>636</v>
      </c>
      <c r="T322" s="43">
        <v>646</v>
      </c>
      <c r="U322" s="43">
        <v>19</v>
      </c>
      <c r="V322" s="43">
        <v>8</v>
      </c>
      <c r="W322" s="43">
        <v>611</v>
      </c>
      <c r="X322" s="43">
        <v>619</v>
      </c>
      <c r="Y322" s="43">
        <v>23</v>
      </c>
      <c r="Z322" s="43">
        <v>9</v>
      </c>
      <c r="AA322" s="43">
        <v>573</v>
      </c>
      <c r="AB322" s="43">
        <v>582</v>
      </c>
      <c r="AC322" s="43">
        <v>0</v>
      </c>
      <c r="AD322" s="43">
        <v>0</v>
      </c>
      <c r="AE322" s="43">
        <v>0</v>
      </c>
      <c r="AF322" s="43">
        <v>4562078</v>
      </c>
      <c r="AG322" s="43">
        <v>4520922</v>
      </c>
      <c r="AH322" s="43">
        <v>41156</v>
      </c>
      <c r="AI322" s="43">
        <v>0</v>
      </c>
      <c r="AJ322" s="43">
        <v>2459</v>
      </c>
      <c r="AK322" s="43">
        <v>0</v>
      </c>
      <c r="AL322" s="43">
        <v>0</v>
      </c>
      <c r="AM322" s="43">
        <v>218799</v>
      </c>
      <c r="AN322" s="43">
        <v>410600</v>
      </c>
      <c r="AO322" s="43">
        <v>197781049</v>
      </c>
      <c r="AP322" s="43">
        <v>198191649</v>
      </c>
      <c r="AQ322" s="43" t="s">
        <v>716</v>
      </c>
      <c r="AR322" s="43">
        <v>2011810</v>
      </c>
      <c r="AS322" s="43">
        <v>218799</v>
      </c>
      <c r="AT322" s="43">
        <v>375025</v>
      </c>
      <c r="AU322" s="43">
        <v>0</v>
      </c>
      <c r="AV322" s="43">
        <v>0</v>
      </c>
      <c r="AW322" s="43">
        <v>13000</v>
      </c>
      <c r="AX322" s="43">
        <v>0</v>
      </c>
      <c r="AY322" s="43">
        <v>0</v>
      </c>
      <c r="AZ322" s="43">
        <v>181567</v>
      </c>
      <c r="BA322" s="43">
        <v>0</v>
      </c>
      <c r="BB322" s="43">
        <v>0</v>
      </c>
      <c r="BC322" s="43">
        <v>0</v>
      </c>
      <c r="BD322" s="43">
        <v>0</v>
      </c>
      <c r="BE322" s="43">
        <v>0</v>
      </c>
      <c r="BF322" s="43">
        <v>0</v>
      </c>
      <c r="BG322" s="43">
        <v>0</v>
      </c>
      <c r="BH322" s="43">
        <v>0</v>
      </c>
      <c r="BI322" s="43">
        <v>0</v>
      </c>
      <c r="BJ322" s="43">
        <v>0</v>
      </c>
      <c r="BK322" s="43">
        <v>0</v>
      </c>
      <c r="BL322" s="43">
        <v>250000</v>
      </c>
      <c r="BM322" s="43">
        <v>0</v>
      </c>
      <c r="BN322" s="43" t="s">
        <v>702</v>
      </c>
      <c r="BO322" s="43">
        <v>2</v>
      </c>
      <c r="BP322" s="43">
        <v>218799</v>
      </c>
      <c r="BQ322" s="43">
        <v>0</v>
      </c>
      <c r="BR322" s="43">
        <v>0</v>
      </c>
    </row>
    <row r="323" spans="1:70" s="50" customFormat="1" x14ac:dyDescent="0.15">
      <c r="A323" s="43">
        <v>4998</v>
      </c>
      <c r="B323" s="43" t="s">
        <v>403</v>
      </c>
      <c r="C323" s="43">
        <v>891397</v>
      </c>
      <c r="D323" s="43">
        <v>355987</v>
      </c>
      <c r="E323" s="43">
        <v>1050</v>
      </c>
      <c r="F323" s="43">
        <v>0</v>
      </c>
      <c r="G323" s="43">
        <v>520428</v>
      </c>
      <c r="H323" s="43">
        <v>13932</v>
      </c>
      <c r="I323" s="43">
        <v>0</v>
      </c>
      <c r="J323" s="43">
        <v>0</v>
      </c>
      <c r="K323" s="43">
        <v>0</v>
      </c>
      <c r="L323" s="43">
        <v>0</v>
      </c>
      <c r="M323" s="43">
        <v>2</v>
      </c>
      <c r="N323" s="43">
        <v>1</v>
      </c>
      <c r="O323" s="43">
        <v>98</v>
      </c>
      <c r="P323" s="43">
        <v>99</v>
      </c>
      <c r="Q323" s="43">
        <v>0</v>
      </c>
      <c r="R323" s="43">
        <v>0</v>
      </c>
      <c r="S323" s="43">
        <v>96</v>
      </c>
      <c r="T323" s="43">
        <v>96</v>
      </c>
      <c r="U323" s="43">
        <v>0</v>
      </c>
      <c r="V323" s="43">
        <v>0</v>
      </c>
      <c r="W323" s="43">
        <v>94</v>
      </c>
      <c r="X323" s="43">
        <v>94</v>
      </c>
      <c r="Y323" s="43">
        <v>0</v>
      </c>
      <c r="Z323" s="43">
        <v>0</v>
      </c>
      <c r="AA323" s="43">
        <v>92</v>
      </c>
      <c r="AB323" s="43">
        <v>92</v>
      </c>
      <c r="AC323" s="43">
        <v>0</v>
      </c>
      <c r="AD323" s="43">
        <v>0</v>
      </c>
      <c r="AE323" s="43">
        <v>0</v>
      </c>
      <c r="AF323" s="43">
        <v>302313</v>
      </c>
      <c r="AG323" s="43">
        <v>302313</v>
      </c>
      <c r="AH323" s="43">
        <v>0</v>
      </c>
      <c r="AI323" s="43">
        <v>0</v>
      </c>
      <c r="AJ323" s="43">
        <v>0</v>
      </c>
      <c r="AK323" s="43">
        <v>0</v>
      </c>
      <c r="AL323" s="43">
        <v>0</v>
      </c>
      <c r="AM323" s="43">
        <v>0</v>
      </c>
      <c r="AN323" s="43">
        <v>131100</v>
      </c>
      <c r="AO323" s="43">
        <v>114824254</v>
      </c>
      <c r="AP323" s="43">
        <v>114955354</v>
      </c>
      <c r="AQ323" s="43" t="s">
        <v>716</v>
      </c>
      <c r="AR323" s="43">
        <v>592918</v>
      </c>
      <c r="AS323" s="43">
        <v>13932</v>
      </c>
      <c r="AT323" s="43">
        <v>97530</v>
      </c>
      <c r="AU323" s="43">
        <v>0</v>
      </c>
      <c r="AV323" s="43">
        <v>0</v>
      </c>
      <c r="AW323" s="43">
        <v>1000</v>
      </c>
      <c r="AX323" s="43">
        <v>0</v>
      </c>
      <c r="AY323" s="43">
        <v>0</v>
      </c>
      <c r="AZ323" s="43">
        <v>18570</v>
      </c>
      <c r="BA323" s="43">
        <v>0</v>
      </c>
      <c r="BB323" s="43">
        <v>0</v>
      </c>
      <c r="BC323" s="43">
        <v>0</v>
      </c>
      <c r="BD323" s="43">
        <v>0</v>
      </c>
      <c r="BE323" s="43">
        <v>0</v>
      </c>
      <c r="BF323" s="43">
        <v>0</v>
      </c>
      <c r="BG323" s="43">
        <v>0</v>
      </c>
      <c r="BH323" s="43">
        <v>0</v>
      </c>
      <c r="BI323" s="43">
        <v>0</v>
      </c>
      <c r="BJ323" s="43">
        <v>0</v>
      </c>
      <c r="BK323" s="43">
        <v>0</v>
      </c>
      <c r="BL323" s="43">
        <v>0</v>
      </c>
      <c r="BM323" s="43">
        <v>0</v>
      </c>
      <c r="BN323" s="43" t="s">
        <v>711</v>
      </c>
      <c r="BO323" s="43">
        <v>1</v>
      </c>
      <c r="BP323" s="43">
        <v>0</v>
      </c>
      <c r="BQ323" s="43">
        <v>0</v>
      </c>
      <c r="BR323" s="43">
        <v>0</v>
      </c>
    </row>
    <row r="324" spans="1:70" s="50" customFormat="1" x14ac:dyDescent="0.15">
      <c r="A324" s="43">
        <v>2422</v>
      </c>
      <c r="B324" s="43" t="s">
        <v>404</v>
      </c>
      <c r="C324" s="43">
        <v>14215819</v>
      </c>
      <c r="D324" s="43">
        <v>10941818</v>
      </c>
      <c r="E324" s="43">
        <v>4084</v>
      </c>
      <c r="F324" s="43">
        <v>0</v>
      </c>
      <c r="G324" s="43">
        <v>3234609</v>
      </c>
      <c r="H324" s="43">
        <v>1018133</v>
      </c>
      <c r="I324" s="43">
        <v>0</v>
      </c>
      <c r="J324" s="43">
        <v>1</v>
      </c>
      <c r="K324" s="43">
        <v>0</v>
      </c>
      <c r="L324" s="43">
        <v>982824</v>
      </c>
      <c r="M324" s="43">
        <v>46</v>
      </c>
      <c r="N324" s="43">
        <v>18</v>
      </c>
      <c r="O324" s="43">
        <v>1503</v>
      </c>
      <c r="P324" s="43">
        <v>1521</v>
      </c>
      <c r="Q324" s="43">
        <v>49</v>
      </c>
      <c r="R324" s="43">
        <v>20</v>
      </c>
      <c r="S324" s="43">
        <v>1519</v>
      </c>
      <c r="T324" s="43">
        <v>1539</v>
      </c>
      <c r="U324" s="43">
        <v>43</v>
      </c>
      <c r="V324" s="43">
        <v>17</v>
      </c>
      <c r="W324" s="43">
        <v>1500</v>
      </c>
      <c r="X324" s="43">
        <v>1517</v>
      </c>
      <c r="Y324" s="43">
        <v>55</v>
      </c>
      <c r="Z324" s="43">
        <v>22</v>
      </c>
      <c r="AA324" s="43">
        <v>1510</v>
      </c>
      <c r="AB324" s="43">
        <v>1532</v>
      </c>
      <c r="AC324" s="43">
        <v>0</v>
      </c>
      <c r="AD324" s="43">
        <v>300000</v>
      </c>
      <c r="AE324" s="43">
        <v>0</v>
      </c>
      <c r="AF324" s="43">
        <v>10791544</v>
      </c>
      <c r="AG324" s="43">
        <v>10791544</v>
      </c>
      <c r="AH324" s="43">
        <v>0</v>
      </c>
      <c r="AI324" s="43">
        <v>0</v>
      </c>
      <c r="AJ324" s="43">
        <v>0</v>
      </c>
      <c r="AK324" s="43">
        <v>0</v>
      </c>
      <c r="AL324" s="43">
        <v>0</v>
      </c>
      <c r="AM324" s="43">
        <v>600487</v>
      </c>
      <c r="AN324" s="43">
        <v>307300</v>
      </c>
      <c r="AO324" s="43">
        <v>540459428</v>
      </c>
      <c r="AP324" s="43">
        <v>540766728</v>
      </c>
      <c r="AQ324" s="43" t="s">
        <v>716</v>
      </c>
      <c r="AR324" s="43">
        <v>3629863</v>
      </c>
      <c r="AS324" s="43">
        <v>719398</v>
      </c>
      <c r="AT324" s="43">
        <v>1644746</v>
      </c>
      <c r="AU324" s="43">
        <v>0</v>
      </c>
      <c r="AV324" s="43">
        <v>0</v>
      </c>
      <c r="AW324" s="43">
        <v>70000</v>
      </c>
      <c r="AX324" s="43">
        <v>0</v>
      </c>
      <c r="AY324" s="43">
        <v>0</v>
      </c>
      <c r="AZ324" s="43">
        <v>0</v>
      </c>
      <c r="BA324" s="43">
        <v>0</v>
      </c>
      <c r="BB324" s="43">
        <v>0</v>
      </c>
      <c r="BC324" s="43">
        <v>0</v>
      </c>
      <c r="BD324" s="43">
        <v>0</v>
      </c>
      <c r="BE324" s="43">
        <v>0</v>
      </c>
      <c r="BF324" s="43">
        <v>0</v>
      </c>
      <c r="BG324" s="43">
        <v>952738</v>
      </c>
      <c r="BH324" s="43">
        <v>390000</v>
      </c>
      <c r="BI324" s="43">
        <v>450544</v>
      </c>
      <c r="BJ324" s="43">
        <v>112194</v>
      </c>
      <c r="BK324" s="43">
        <v>0</v>
      </c>
      <c r="BL324" s="43">
        <v>942138</v>
      </c>
      <c r="BM324" s="43">
        <v>0</v>
      </c>
      <c r="BN324" s="43" t="s">
        <v>702</v>
      </c>
      <c r="BO324" s="43">
        <v>2</v>
      </c>
      <c r="BP324" s="43">
        <v>645488</v>
      </c>
      <c r="BQ324" s="43">
        <v>0</v>
      </c>
      <c r="BR324" s="43">
        <v>45001</v>
      </c>
    </row>
    <row r="325" spans="1:70" s="50" customFormat="1" x14ac:dyDescent="0.15">
      <c r="A325" s="43">
        <v>5019</v>
      </c>
      <c r="B325" s="43" t="s">
        <v>405</v>
      </c>
      <c r="C325" s="43">
        <v>11130929</v>
      </c>
      <c r="D325" s="43">
        <v>5731614</v>
      </c>
      <c r="E325" s="43">
        <v>10428</v>
      </c>
      <c r="F325" s="43">
        <v>0</v>
      </c>
      <c r="G325" s="43">
        <v>5131558</v>
      </c>
      <c r="H325" s="43">
        <v>227329</v>
      </c>
      <c r="I325" s="43">
        <v>30000</v>
      </c>
      <c r="J325" s="43">
        <v>0</v>
      </c>
      <c r="K325" s="43">
        <v>0</v>
      </c>
      <c r="L325" s="43">
        <v>0</v>
      </c>
      <c r="M325" s="43">
        <v>44</v>
      </c>
      <c r="N325" s="43">
        <v>18</v>
      </c>
      <c r="O325" s="43">
        <v>1110</v>
      </c>
      <c r="P325" s="43">
        <v>1128</v>
      </c>
      <c r="Q325" s="43">
        <v>52</v>
      </c>
      <c r="R325" s="43">
        <v>21</v>
      </c>
      <c r="S325" s="43">
        <v>1105</v>
      </c>
      <c r="T325" s="43">
        <v>1126</v>
      </c>
      <c r="U325" s="43">
        <v>49</v>
      </c>
      <c r="V325" s="43">
        <v>20</v>
      </c>
      <c r="W325" s="43">
        <v>1105</v>
      </c>
      <c r="X325" s="43">
        <v>1125</v>
      </c>
      <c r="Y325" s="43">
        <v>51</v>
      </c>
      <c r="Z325" s="43">
        <v>20</v>
      </c>
      <c r="AA325" s="43">
        <v>1073</v>
      </c>
      <c r="AB325" s="43">
        <v>1093</v>
      </c>
      <c r="AC325" s="43">
        <v>0</v>
      </c>
      <c r="AD325" s="43">
        <v>0</v>
      </c>
      <c r="AE325" s="43">
        <v>0</v>
      </c>
      <c r="AF325" s="43">
        <v>5496432</v>
      </c>
      <c r="AG325" s="43">
        <v>5496432</v>
      </c>
      <c r="AH325" s="43">
        <v>0</v>
      </c>
      <c r="AI325" s="43">
        <v>0</v>
      </c>
      <c r="AJ325" s="43">
        <v>7969</v>
      </c>
      <c r="AK325" s="43">
        <v>0</v>
      </c>
      <c r="AL325" s="43">
        <v>0</v>
      </c>
      <c r="AM325" s="43">
        <v>0</v>
      </c>
      <c r="AN325" s="43">
        <v>1158300</v>
      </c>
      <c r="AO325" s="43">
        <v>630247161</v>
      </c>
      <c r="AP325" s="43">
        <v>631405461</v>
      </c>
      <c r="AQ325" s="43" t="s">
        <v>716</v>
      </c>
      <c r="AR325" s="43">
        <v>5487534</v>
      </c>
      <c r="AS325" s="43">
        <v>221622</v>
      </c>
      <c r="AT325" s="43">
        <v>817025</v>
      </c>
      <c r="AU325" s="43">
        <v>30000</v>
      </c>
      <c r="AV325" s="43">
        <v>0</v>
      </c>
      <c r="AW325" s="43">
        <v>0</v>
      </c>
      <c r="AX325" s="43">
        <v>0</v>
      </c>
      <c r="AY325" s="43">
        <v>0</v>
      </c>
      <c r="AZ325" s="43">
        <v>108741</v>
      </c>
      <c r="BA325" s="43">
        <v>0</v>
      </c>
      <c r="BB325" s="43">
        <v>0</v>
      </c>
      <c r="BC325" s="43">
        <v>0</v>
      </c>
      <c r="BD325" s="43">
        <v>0</v>
      </c>
      <c r="BE325" s="43">
        <v>0</v>
      </c>
      <c r="BF325" s="43">
        <v>0</v>
      </c>
      <c r="BG325" s="43">
        <v>0</v>
      </c>
      <c r="BH325" s="43">
        <v>0</v>
      </c>
      <c r="BI325" s="43">
        <v>0</v>
      </c>
      <c r="BJ325" s="43">
        <v>0</v>
      </c>
      <c r="BK325" s="43">
        <v>0</v>
      </c>
      <c r="BL325" s="43">
        <v>0</v>
      </c>
      <c r="BM325" s="43">
        <v>0</v>
      </c>
      <c r="BN325" s="43" t="s">
        <v>711</v>
      </c>
      <c r="BO325" s="43">
        <v>1</v>
      </c>
      <c r="BP325" s="43">
        <v>0</v>
      </c>
      <c r="BQ325" s="43">
        <v>0</v>
      </c>
      <c r="BR325" s="43">
        <v>0</v>
      </c>
    </row>
    <row r="326" spans="1:70" s="50" customFormat="1" x14ac:dyDescent="0.15">
      <c r="A326" s="43">
        <v>5026</v>
      </c>
      <c r="B326" s="43" t="s">
        <v>406</v>
      </c>
      <c r="C326" s="43">
        <v>8666350</v>
      </c>
      <c r="D326" s="43">
        <v>3644463</v>
      </c>
      <c r="E326" s="43">
        <v>35934</v>
      </c>
      <c r="F326" s="43">
        <v>51369</v>
      </c>
      <c r="G326" s="43">
        <v>5095803</v>
      </c>
      <c r="H326" s="43">
        <v>138618</v>
      </c>
      <c r="I326" s="43">
        <v>0</v>
      </c>
      <c r="J326" s="43">
        <v>0</v>
      </c>
      <c r="K326" s="43">
        <v>0</v>
      </c>
      <c r="L326" s="43">
        <v>299837</v>
      </c>
      <c r="M326" s="43">
        <v>18</v>
      </c>
      <c r="N326" s="43">
        <v>7</v>
      </c>
      <c r="O326" s="43">
        <v>864</v>
      </c>
      <c r="P326" s="43">
        <v>871</v>
      </c>
      <c r="Q326" s="43">
        <v>18</v>
      </c>
      <c r="R326" s="43">
        <v>7</v>
      </c>
      <c r="S326" s="43">
        <v>872</v>
      </c>
      <c r="T326" s="43">
        <v>879</v>
      </c>
      <c r="U326" s="43">
        <v>20</v>
      </c>
      <c r="V326" s="43">
        <v>8</v>
      </c>
      <c r="W326" s="43">
        <v>831</v>
      </c>
      <c r="X326" s="43">
        <v>839</v>
      </c>
      <c r="Y326" s="43">
        <v>21</v>
      </c>
      <c r="Z326" s="43">
        <v>8</v>
      </c>
      <c r="AA326" s="43">
        <v>813</v>
      </c>
      <c r="AB326" s="43">
        <v>821</v>
      </c>
      <c r="AC326" s="43">
        <v>0</v>
      </c>
      <c r="AD326" s="43">
        <v>0</v>
      </c>
      <c r="AE326" s="43">
        <v>0</v>
      </c>
      <c r="AF326" s="43">
        <v>3380895</v>
      </c>
      <c r="AG326" s="43">
        <v>3380895</v>
      </c>
      <c r="AH326" s="43">
        <v>0</v>
      </c>
      <c r="AI326" s="43">
        <v>0</v>
      </c>
      <c r="AJ326" s="43">
        <v>0</v>
      </c>
      <c r="AK326" s="43">
        <v>0</v>
      </c>
      <c r="AL326" s="43">
        <v>0</v>
      </c>
      <c r="AM326" s="43">
        <v>0</v>
      </c>
      <c r="AN326" s="43">
        <v>1419100</v>
      </c>
      <c r="AO326" s="43">
        <v>600112100</v>
      </c>
      <c r="AP326" s="43">
        <v>601531200</v>
      </c>
      <c r="AQ326" s="43" t="s">
        <v>716</v>
      </c>
      <c r="AR326" s="43">
        <v>5323629</v>
      </c>
      <c r="AS326" s="43">
        <v>139464</v>
      </c>
      <c r="AT326" s="43">
        <v>1093940</v>
      </c>
      <c r="AU326" s="43">
        <v>0</v>
      </c>
      <c r="AV326" s="43">
        <v>0</v>
      </c>
      <c r="AW326" s="43">
        <v>374000</v>
      </c>
      <c r="AX326" s="43">
        <v>0</v>
      </c>
      <c r="AY326" s="43">
        <v>0</v>
      </c>
      <c r="AZ326" s="43">
        <v>170716</v>
      </c>
      <c r="BA326" s="43">
        <v>13270</v>
      </c>
      <c r="BB326" s="43">
        <v>0</v>
      </c>
      <c r="BC326" s="43">
        <v>0</v>
      </c>
      <c r="BD326" s="43">
        <v>0</v>
      </c>
      <c r="BE326" s="43">
        <v>0</v>
      </c>
      <c r="BF326" s="43">
        <v>10042</v>
      </c>
      <c r="BG326" s="43">
        <v>0</v>
      </c>
      <c r="BH326" s="43">
        <v>0</v>
      </c>
      <c r="BI326" s="43">
        <v>0</v>
      </c>
      <c r="BJ326" s="43">
        <v>0</v>
      </c>
      <c r="BK326" s="43">
        <v>0</v>
      </c>
      <c r="BL326" s="43">
        <v>0</v>
      </c>
      <c r="BM326" s="43">
        <v>0</v>
      </c>
      <c r="BN326" s="43" t="s">
        <v>711</v>
      </c>
      <c r="BO326" s="43">
        <v>1</v>
      </c>
      <c r="BP326" s="43">
        <v>0</v>
      </c>
      <c r="BQ326" s="43">
        <v>0</v>
      </c>
      <c r="BR326" s="43">
        <v>0</v>
      </c>
    </row>
    <row r="327" spans="1:70" s="50" customFormat="1" x14ac:dyDescent="0.15">
      <c r="A327" s="43">
        <v>5068</v>
      </c>
      <c r="B327" s="43" t="s">
        <v>407</v>
      </c>
      <c r="C327" s="43">
        <v>10140818</v>
      </c>
      <c r="D327" s="43">
        <v>6456069</v>
      </c>
      <c r="E327" s="43">
        <v>3191</v>
      </c>
      <c r="F327" s="43">
        <v>0</v>
      </c>
      <c r="G327" s="43">
        <v>4758055</v>
      </c>
      <c r="H327" s="43">
        <v>0</v>
      </c>
      <c r="I327" s="43">
        <v>0</v>
      </c>
      <c r="J327" s="43">
        <v>0</v>
      </c>
      <c r="K327" s="43">
        <v>0</v>
      </c>
      <c r="L327" s="43">
        <v>1076497</v>
      </c>
      <c r="M327" s="43">
        <v>0</v>
      </c>
      <c r="N327" s="43">
        <v>0</v>
      </c>
      <c r="O327" s="43">
        <v>1092</v>
      </c>
      <c r="P327" s="43">
        <v>1092</v>
      </c>
      <c r="Q327" s="43">
        <v>18</v>
      </c>
      <c r="R327" s="43">
        <v>7</v>
      </c>
      <c r="S327" s="43">
        <v>1078</v>
      </c>
      <c r="T327" s="43">
        <v>1085</v>
      </c>
      <c r="U327" s="43">
        <v>18</v>
      </c>
      <c r="V327" s="43">
        <v>7</v>
      </c>
      <c r="W327" s="43">
        <v>1075</v>
      </c>
      <c r="X327" s="43">
        <v>1082</v>
      </c>
      <c r="Y327" s="43">
        <v>15</v>
      </c>
      <c r="Z327" s="43">
        <v>6</v>
      </c>
      <c r="AA327" s="43">
        <v>1051</v>
      </c>
      <c r="AB327" s="43">
        <v>1057</v>
      </c>
      <c r="AC327" s="43">
        <v>0</v>
      </c>
      <c r="AD327" s="43">
        <v>0</v>
      </c>
      <c r="AE327" s="43">
        <v>0</v>
      </c>
      <c r="AF327" s="43">
        <v>6508016</v>
      </c>
      <c r="AG327" s="43">
        <v>6508016</v>
      </c>
      <c r="AH327" s="43">
        <v>0</v>
      </c>
      <c r="AI327" s="43">
        <v>0</v>
      </c>
      <c r="AJ327" s="43">
        <v>132726</v>
      </c>
      <c r="AK327" s="43">
        <v>0</v>
      </c>
      <c r="AL327" s="43">
        <v>0</v>
      </c>
      <c r="AM327" s="43">
        <v>511583</v>
      </c>
      <c r="AN327" s="43">
        <v>526300</v>
      </c>
      <c r="AO327" s="43">
        <v>745384483</v>
      </c>
      <c r="AP327" s="43">
        <v>745910783</v>
      </c>
      <c r="AQ327" s="43" t="s">
        <v>716</v>
      </c>
      <c r="AR327" s="43">
        <v>3766522</v>
      </c>
      <c r="AS327" s="43">
        <v>634362</v>
      </c>
      <c r="AT327" s="43">
        <v>1361000</v>
      </c>
      <c r="AU327" s="43">
        <v>0</v>
      </c>
      <c r="AV327" s="43">
        <v>0</v>
      </c>
      <c r="AW327" s="43">
        <v>0</v>
      </c>
      <c r="AX327" s="43">
        <v>0</v>
      </c>
      <c r="AY327" s="43">
        <v>0</v>
      </c>
      <c r="AZ327" s="43">
        <v>102715</v>
      </c>
      <c r="BA327" s="43">
        <v>25126</v>
      </c>
      <c r="BB327" s="43">
        <v>0</v>
      </c>
      <c r="BC327" s="43">
        <v>0</v>
      </c>
      <c r="BD327" s="43">
        <v>0</v>
      </c>
      <c r="BE327" s="43">
        <v>0</v>
      </c>
      <c r="BF327" s="43">
        <v>0</v>
      </c>
      <c r="BG327" s="43">
        <v>290000</v>
      </c>
      <c r="BH327" s="43">
        <v>290000</v>
      </c>
      <c r="BI327" s="43">
        <v>0</v>
      </c>
      <c r="BJ327" s="43">
        <v>0</v>
      </c>
      <c r="BK327" s="43">
        <v>0</v>
      </c>
      <c r="BL327" s="43">
        <v>1030000</v>
      </c>
      <c r="BM327" s="43">
        <v>1030000</v>
      </c>
      <c r="BN327" s="43" t="s">
        <v>701</v>
      </c>
      <c r="BO327" s="43">
        <v>1</v>
      </c>
      <c r="BP327" s="43">
        <v>511583</v>
      </c>
      <c r="BQ327" s="43">
        <v>0</v>
      </c>
      <c r="BR327" s="43">
        <v>0</v>
      </c>
    </row>
    <row r="328" spans="1:70" s="50" customFormat="1" x14ac:dyDescent="0.15">
      <c r="A328" s="43">
        <v>5100</v>
      </c>
      <c r="B328" s="43" t="s">
        <v>408</v>
      </c>
      <c r="C328" s="43">
        <v>26187144</v>
      </c>
      <c r="D328" s="43">
        <v>11819623</v>
      </c>
      <c r="E328" s="43">
        <v>62222</v>
      </c>
      <c r="F328" s="43">
        <v>0</v>
      </c>
      <c r="G328" s="43">
        <v>14146083</v>
      </c>
      <c r="H328" s="43">
        <v>161940</v>
      </c>
      <c r="I328" s="43">
        <v>0</v>
      </c>
      <c r="J328" s="43">
        <v>0</v>
      </c>
      <c r="K328" s="43">
        <v>0</v>
      </c>
      <c r="L328" s="43">
        <v>2724</v>
      </c>
      <c r="M328" s="43">
        <v>105</v>
      </c>
      <c r="N328" s="43">
        <v>42</v>
      </c>
      <c r="O328" s="43">
        <v>2609</v>
      </c>
      <c r="P328" s="43">
        <v>2651</v>
      </c>
      <c r="Q328" s="43">
        <v>109</v>
      </c>
      <c r="R328" s="43">
        <v>44</v>
      </c>
      <c r="S328" s="43">
        <v>2638</v>
      </c>
      <c r="T328" s="43">
        <v>2682</v>
      </c>
      <c r="U328" s="43">
        <v>106</v>
      </c>
      <c r="V328" s="43">
        <v>42</v>
      </c>
      <c r="W328" s="43">
        <v>2625</v>
      </c>
      <c r="X328" s="43">
        <v>2667</v>
      </c>
      <c r="Y328" s="43">
        <v>107</v>
      </c>
      <c r="Z328" s="43">
        <v>43</v>
      </c>
      <c r="AA328" s="43">
        <v>2615</v>
      </c>
      <c r="AB328" s="43">
        <v>2658</v>
      </c>
      <c r="AC328" s="43">
        <v>0</v>
      </c>
      <c r="AD328" s="43">
        <v>0</v>
      </c>
      <c r="AE328" s="43">
        <v>0</v>
      </c>
      <c r="AF328" s="43">
        <v>11594443</v>
      </c>
      <c r="AG328" s="43">
        <v>11594443</v>
      </c>
      <c r="AH328" s="43">
        <v>0</v>
      </c>
      <c r="AI328" s="43">
        <v>0</v>
      </c>
      <c r="AJ328" s="43">
        <v>0</v>
      </c>
      <c r="AK328" s="43">
        <v>0</v>
      </c>
      <c r="AL328" s="43">
        <v>0</v>
      </c>
      <c r="AM328" s="43">
        <v>0</v>
      </c>
      <c r="AN328" s="43">
        <v>5438500</v>
      </c>
      <c r="AO328" s="43">
        <v>1724771299</v>
      </c>
      <c r="AP328" s="43">
        <v>1730209799</v>
      </c>
      <c r="AQ328" s="43" t="s">
        <v>716</v>
      </c>
      <c r="AR328" s="43">
        <v>14413404</v>
      </c>
      <c r="AS328" s="43">
        <v>165240</v>
      </c>
      <c r="AT328" s="43">
        <v>2925674</v>
      </c>
      <c r="AU328" s="43">
        <v>0</v>
      </c>
      <c r="AV328" s="43">
        <v>0</v>
      </c>
      <c r="AW328" s="43">
        <v>308497</v>
      </c>
      <c r="AX328" s="43">
        <v>0</v>
      </c>
      <c r="AY328" s="43">
        <v>0</v>
      </c>
      <c r="AZ328" s="43">
        <v>0</v>
      </c>
      <c r="BA328" s="43">
        <v>0</v>
      </c>
      <c r="BB328" s="43">
        <v>0</v>
      </c>
      <c r="BC328" s="43">
        <v>22476.309999999998</v>
      </c>
      <c r="BD328" s="43">
        <v>0</v>
      </c>
      <c r="BE328" s="43">
        <v>0</v>
      </c>
      <c r="BF328" s="43">
        <v>0</v>
      </c>
      <c r="BG328" s="43">
        <v>0</v>
      </c>
      <c r="BH328" s="43">
        <v>0</v>
      </c>
      <c r="BI328" s="43">
        <v>0</v>
      </c>
      <c r="BJ328" s="43">
        <v>0</v>
      </c>
      <c r="BK328" s="43">
        <v>0</v>
      </c>
      <c r="BL328" s="43">
        <v>0</v>
      </c>
      <c r="BM328" s="43">
        <v>0</v>
      </c>
      <c r="BN328" s="43" t="s">
        <v>711</v>
      </c>
      <c r="BO328" s="43">
        <v>1</v>
      </c>
      <c r="BP328" s="43">
        <v>0</v>
      </c>
      <c r="BQ328" s="43">
        <v>0</v>
      </c>
      <c r="BR328" s="43">
        <v>0</v>
      </c>
    </row>
    <row r="329" spans="1:70" s="50" customFormat="1" x14ac:dyDescent="0.15">
      <c r="A329" s="43">
        <v>5124</v>
      </c>
      <c r="B329" s="43" t="s">
        <v>409</v>
      </c>
      <c r="C329" s="43">
        <v>3271097</v>
      </c>
      <c r="D329" s="43">
        <v>1658020</v>
      </c>
      <c r="E329" s="43">
        <v>1075</v>
      </c>
      <c r="F329" s="43">
        <v>16987</v>
      </c>
      <c r="G329" s="43">
        <v>1552595</v>
      </c>
      <c r="H329" s="43">
        <v>42420</v>
      </c>
      <c r="I329" s="43">
        <v>0</v>
      </c>
      <c r="J329" s="43">
        <v>0</v>
      </c>
      <c r="K329" s="43">
        <v>0</v>
      </c>
      <c r="L329" s="43">
        <v>0</v>
      </c>
      <c r="M329" s="43">
        <v>2</v>
      </c>
      <c r="N329" s="43">
        <v>1</v>
      </c>
      <c r="O329" s="43">
        <v>287</v>
      </c>
      <c r="P329" s="43">
        <v>288</v>
      </c>
      <c r="Q329" s="43">
        <v>2</v>
      </c>
      <c r="R329" s="43">
        <v>1</v>
      </c>
      <c r="S329" s="43">
        <v>295</v>
      </c>
      <c r="T329" s="43">
        <v>296</v>
      </c>
      <c r="U329" s="43">
        <v>2</v>
      </c>
      <c r="V329" s="43">
        <v>1</v>
      </c>
      <c r="W329" s="43">
        <v>290</v>
      </c>
      <c r="X329" s="43">
        <v>291</v>
      </c>
      <c r="Y329" s="43">
        <v>1</v>
      </c>
      <c r="Z329" s="43">
        <v>0</v>
      </c>
      <c r="AA329" s="43">
        <v>297</v>
      </c>
      <c r="AB329" s="43">
        <v>297</v>
      </c>
      <c r="AC329" s="43">
        <v>196498</v>
      </c>
      <c r="AD329" s="43">
        <v>0</v>
      </c>
      <c r="AE329" s="43">
        <v>0</v>
      </c>
      <c r="AF329" s="43">
        <v>1597650</v>
      </c>
      <c r="AG329" s="43">
        <v>1578395</v>
      </c>
      <c r="AH329" s="43">
        <v>19255</v>
      </c>
      <c r="AI329" s="43">
        <v>0</v>
      </c>
      <c r="AJ329" s="43">
        <v>0</v>
      </c>
      <c r="AK329" s="43">
        <v>0</v>
      </c>
      <c r="AL329" s="43">
        <v>0</v>
      </c>
      <c r="AM329" s="43">
        <v>0</v>
      </c>
      <c r="AN329" s="43">
        <v>26300</v>
      </c>
      <c r="AO329" s="43">
        <v>150795621</v>
      </c>
      <c r="AP329" s="43">
        <v>150821921</v>
      </c>
      <c r="AQ329" s="43" t="s">
        <v>716</v>
      </c>
      <c r="AR329" s="43">
        <v>1588638</v>
      </c>
      <c r="AS329" s="43">
        <v>40688</v>
      </c>
      <c r="AT329" s="43">
        <v>0</v>
      </c>
      <c r="AU329" s="43">
        <v>0</v>
      </c>
      <c r="AV329" s="43">
        <v>0</v>
      </c>
      <c r="AW329" s="43">
        <v>0</v>
      </c>
      <c r="AX329" s="43">
        <v>0</v>
      </c>
      <c r="AY329" s="43">
        <v>0</v>
      </c>
      <c r="AZ329" s="43">
        <v>0</v>
      </c>
      <c r="BA329" s="43">
        <v>0</v>
      </c>
      <c r="BB329" s="43">
        <v>0</v>
      </c>
      <c r="BC329" s="43">
        <v>0</v>
      </c>
      <c r="BD329" s="43">
        <v>0</v>
      </c>
      <c r="BE329" s="43">
        <v>0</v>
      </c>
      <c r="BF329" s="43">
        <v>11202</v>
      </c>
      <c r="BG329" s="43">
        <v>0</v>
      </c>
      <c r="BH329" s="43">
        <v>0</v>
      </c>
      <c r="BI329" s="43">
        <v>0</v>
      </c>
      <c r="BJ329" s="43">
        <v>0</v>
      </c>
      <c r="BK329" s="43">
        <v>0</v>
      </c>
      <c r="BL329" s="43">
        <v>0</v>
      </c>
      <c r="BM329" s="43">
        <v>0</v>
      </c>
      <c r="BN329" s="43" t="s">
        <v>711</v>
      </c>
      <c r="BO329" s="43">
        <v>1</v>
      </c>
      <c r="BP329" s="43">
        <v>0</v>
      </c>
      <c r="BQ329" s="43">
        <v>0</v>
      </c>
      <c r="BR329" s="43">
        <v>0</v>
      </c>
    </row>
    <row r="330" spans="1:70" s="50" customFormat="1" x14ac:dyDescent="0.15">
      <c r="A330" s="43">
        <v>5130</v>
      </c>
      <c r="B330" s="43" t="s">
        <v>410</v>
      </c>
      <c r="C330" s="43">
        <v>5939193</v>
      </c>
      <c r="D330" s="43">
        <v>37275</v>
      </c>
      <c r="E330" s="43">
        <v>6550</v>
      </c>
      <c r="F330" s="43">
        <v>0</v>
      </c>
      <c r="G330" s="43">
        <v>7331398</v>
      </c>
      <c r="H330" s="43">
        <v>131945</v>
      </c>
      <c r="I330" s="43">
        <v>0</v>
      </c>
      <c r="J330" s="43">
        <v>0</v>
      </c>
      <c r="K330" s="43">
        <v>0</v>
      </c>
      <c r="L330" s="43">
        <v>1567974.59</v>
      </c>
      <c r="M330" s="43">
        <v>4</v>
      </c>
      <c r="N330" s="43">
        <v>2</v>
      </c>
      <c r="O330" s="43">
        <v>553</v>
      </c>
      <c r="P330" s="43">
        <v>555</v>
      </c>
      <c r="Q330" s="43">
        <v>5</v>
      </c>
      <c r="R330" s="43">
        <v>2</v>
      </c>
      <c r="S330" s="43">
        <v>549</v>
      </c>
      <c r="T330" s="43">
        <v>551</v>
      </c>
      <c r="U330" s="43">
        <v>12</v>
      </c>
      <c r="V330" s="43">
        <v>5</v>
      </c>
      <c r="W330" s="43">
        <v>560</v>
      </c>
      <c r="X330" s="43">
        <v>565</v>
      </c>
      <c r="Y330" s="43">
        <v>6</v>
      </c>
      <c r="Z330" s="43">
        <v>2</v>
      </c>
      <c r="AA330" s="43">
        <v>575</v>
      </c>
      <c r="AB330" s="43">
        <v>577</v>
      </c>
      <c r="AC330" s="43">
        <v>0</v>
      </c>
      <c r="AD330" s="43">
        <v>0</v>
      </c>
      <c r="AE330" s="43">
        <v>1750000</v>
      </c>
      <c r="AF330" s="43">
        <v>31662</v>
      </c>
      <c r="AG330" s="43">
        <v>31662</v>
      </c>
      <c r="AH330" s="43">
        <v>0</v>
      </c>
      <c r="AI330" s="43">
        <v>0</v>
      </c>
      <c r="AJ330" s="43">
        <v>0</v>
      </c>
      <c r="AK330" s="43">
        <v>0</v>
      </c>
      <c r="AL330" s="43">
        <v>0</v>
      </c>
      <c r="AM330" s="43">
        <v>115304</v>
      </c>
      <c r="AN330" s="43">
        <v>967900</v>
      </c>
      <c r="AO330" s="43">
        <v>1366847001</v>
      </c>
      <c r="AP330" s="43">
        <v>1367814901</v>
      </c>
      <c r="AQ330" s="43" t="s">
        <v>716</v>
      </c>
      <c r="AR330" s="43">
        <v>7718579</v>
      </c>
      <c r="AS330" s="43">
        <v>131945</v>
      </c>
      <c r="AT330" s="43">
        <v>0</v>
      </c>
      <c r="AU330" s="43">
        <v>0</v>
      </c>
      <c r="AV330" s="43">
        <v>0</v>
      </c>
      <c r="AW330" s="43">
        <v>20000</v>
      </c>
      <c r="AX330" s="43">
        <v>51</v>
      </c>
      <c r="AY330" s="43">
        <v>0</v>
      </c>
      <c r="AZ330" s="43">
        <v>0</v>
      </c>
      <c r="BA330" s="43">
        <v>8625</v>
      </c>
      <c r="BB330" s="43">
        <v>0</v>
      </c>
      <c r="BC330" s="43">
        <v>0</v>
      </c>
      <c r="BD330" s="43">
        <v>0</v>
      </c>
      <c r="BE330" s="43">
        <v>0</v>
      </c>
      <c r="BF330" s="43">
        <v>0</v>
      </c>
      <c r="BG330" s="43">
        <v>46000</v>
      </c>
      <c r="BH330" s="43">
        <v>46000</v>
      </c>
      <c r="BI330" s="43">
        <v>0</v>
      </c>
      <c r="BJ330" s="43">
        <v>0</v>
      </c>
      <c r="BK330" s="43">
        <v>0</v>
      </c>
      <c r="BL330" s="43">
        <v>217975</v>
      </c>
      <c r="BM330" s="43">
        <v>86030</v>
      </c>
      <c r="BN330" s="43" t="s">
        <v>702</v>
      </c>
      <c r="BO330" s="43">
        <v>2</v>
      </c>
      <c r="BP330" s="43">
        <v>131945</v>
      </c>
      <c r="BQ330" s="43">
        <v>0</v>
      </c>
      <c r="BR330" s="43">
        <v>16641</v>
      </c>
    </row>
    <row r="331" spans="1:70" s="50" customFormat="1" x14ac:dyDescent="0.15">
      <c r="A331" s="43">
        <v>5138</v>
      </c>
      <c r="B331" s="43" t="s">
        <v>411</v>
      </c>
      <c r="C331" s="43">
        <v>23146805</v>
      </c>
      <c r="D331" s="43">
        <v>17599814</v>
      </c>
      <c r="E331" s="43">
        <v>4671</v>
      </c>
      <c r="F331" s="43">
        <v>0</v>
      </c>
      <c r="G331" s="43">
        <v>5654495</v>
      </c>
      <c r="H331" s="43">
        <v>0</v>
      </c>
      <c r="I331" s="43">
        <v>0</v>
      </c>
      <c r="J331" s="43">
        <v>0</v>
      </c>
      <c r="K331" s="43">
        <v>0</v>
      </c>
      <c r="L331" s="43">
        <v>112175</v>
      </c>
      <c r="M331" s="43">
        <v>80</v>
      </c>
      <c r="N331" s="43">
        <v>32</v>
      </c>
      <c r="O331" s="43">
        <v>2468</v>
      </c>
      <c r="P331" s="43">
        <v>2500</v>
      </c>
      <c r="Q331" s="43">
        <v>75</v>
      </c>
      <c r="R331" s="43">
        <v>30</v>
      </c>
      <c r="S331" s="43">
        <v>2420</v>
      </c>
      <c r="T331" s="43">
        <v>2450</v>
      </c>
      <c r="U331" s="43">
        <v>78</v>
      </c>
      <c r="V331" s="43">
        <v>31</v>
      </c>
      <c r="W331" s="43">
        <v>2403</v>
      </c>
      <c r="X331" s="43">
        <v>2434</v>
      </c>
      <c r="Y331" s="43">
        <v>75</v>
      </c>
      <c r="Z331" s="43">
        <v>30</v>
      </c>
      <c r="AA331" s="43">
        <v>2360</v>
      </c>
      <c r="AB331" s="43">
        <v>2390</v>
      </c>
      <c r="AC331" s="43">
        <v>0</v>
      </c>
      <c r="AD331" s="43">
        <v>0</v>
      </c>
      <c r="AE331" s="43">
        <v>0</v>
      </c>
      <c r="AF331" s="43">
        <v>17694183</v>
      </c>
      <c r="AG331" s="43">
        <v>17694183</v>
      </c>
      <c r="AH331" s="43">
        <v>0</v>
      </c>
      <c r="AI331" s="43">
        <v>0</v>
      </c>
      <c r="AJ331" s="43">
        <v>21885</v>
      </c>
      <c r="AK331" s="43">
        <v>0</v>
      </c>
      <c r="AL331" s="43">
        <v>0</v>
      </c>
      <c r="AM331" s="43">
        <v>0</v>
      </c>
      <c r="AN331" s="43">
        <v>599000</v>
      </c>
      <c r="AO331" s="43">
        <v>710724080</v>
      </c>
      <c r="AP331" s="43">
        <v>711323080</v>
      </c>
      <c r="AQ331" s="43" t="s">
        <v>716</v>
      </c>
      <c r="AR331" s="43">
        <v>5835630</v>
      </c>
      <c r="AS331" s="43">
        <v>0</v>
      </c>
      <c r="AT331" s="43">
        <v>865769</v>
      </c>
      <c r="AU331" s="43">
        <v>0</v>
      </c>
      <c r="AV331" s="43">
        <v>0</v>
      </c>
      <c r="AW331" s="43">
        <v>49000</v>
      </c>
      <c r="AX331" s="43">
        <v>0</v>
      </c>
      <c r="AY331" s="43">
        <v>0</v>
      </c>
      <c r="AZ331" s="43">
        <v>338589</v>
      </c>
      <c r="BA331" s="43">
        <v>0</v>
      </c>
      <c r="BB331" s="43">
        <v>0</v>
      </c>
      <c r="BC331" s="43">
        <v>0</v>
      </c>
      <c r="BD331" s="43">
        <v>0</v>
      </c>
      <c r="BE331" s="43">
        <v>0</v>
      </c>
      <c r="BF331" s="43">
        <v>28216</v>
      </c>
      <c r="BG331" s="43">
        <v>0</v>
      </c>
      <c r="BH331" s="43">
        <v>0</v>
      </c>
      <c r="BI331" s="43">
        <v>0</v>
      </c>
      <c r="BJ331" s="43">
        <v>0</v>
      </c>
      <c r="BK331" s="43">
        <v>0</v>
      </c>
      <c r="BL331" s="43">
        <v>0</v>
      </c>
      <c r="BM331" s="43">
        <v>0</v>
      </c>
      <c r="BN331" s="43" t="s">
        <v>711</v>
      </c>
      <c r="BO331" s="43">
        <v>1</v>
      </c>
      <c r="BP331" s="43">
        <v>0</v>
      </c>
      <c r="BQ331" s="43">
        <v>0</v>
      </c>
      <c r="BR331" s="43">
        <v>0</v>
      </c>
    </row>
    <row r="332" spans="1:70" s="50" customFormat="1" x14ac:dyDescent="0.15">
      <c r="A332" s="43">
        <v>5258</v>
      </c>
      <c r="B332" s="43" t="s">
        <v>412</v>
      </c>
      <c r="C332" s="43">
        <v>3086269</v>
      </c>
      <c r="D332" s="43">
        <v>2389680</v>
      </c>
      <c r="E332" s="43">
        <v>500</v>
      </c>
      <c r="F332" s="43">
        <v>16578</v>
      </c>
      <c r="G332" s="43">
        <v>645712</v>
      </c>
      <c r="H332" s="43">
        <v>36642</v>
      </c>
      <c r="I332" s="43">
        <v>0</v>
      </c>
      <c r="J332" s="43">
        <v>0</v>
      </c>
      <c r="K332" s="43">
        <v>0</v>
      </c>
      <c r="L332" s="43">
        <v>2843</v>
      </c>
      <c r="M332" s="43">
        <v>14</v>
      </c>
      <c r="N332" s="43">
        <v>6</v>
      </c>
      <c r="O332" s="43">
        <v>273</v>
      </c>
      <c r="P332" s="43">
        <v>279</v>
      </c>
      <c r="Q332" s="43">
        <v>16</v>
      </c>
      <c r="R332" s="43">
        <v>6</v>
      </c>
      <c r="S332" s="43">
        <v>276</v>
      </c>
      <c r="T332" s="43">
        <v>282</v>
      </c>
      <c r="U332" s="43">
        <v>14</v>
      </c>
      <c r="V332" s="43">
        <v>6</v>
      </c>
      <c r="W332" s="43">
        <v>278</v>
      </c>
      <c r="X332" s="43">
        <v>284</v>
      </c>
      <c r="Y332" s="43">
        <v>12</v>
      </c>
      <c r="Z332" s="43">
        <v>5</v>
      </c>
      <c r="AA332" s="43">
        <v>267</v>
      </c>
      <c r="AB332" s="43">
        <v>272</v>
      </c>
      <c r="AC332" s="43">
        <v>0</v>
      </c>
      <c r="AD332" s="43">
        <v>0</v>
      </c>
      <c r="AE332" s="43">
        <v>0</v>
      </c>
      <c r="AF332" s="43">
        <v>2522950</v>
      </c>
      <c r="AG332" s="43">
        <v>2503894</v>
      </c>
      <c r="AH332" s="43">
        <v>19056</v>
      </c>
      <c r="AI332" s="43">
        <v>0</v>
      </c>
      <c r="AJ332" s="43">
        <v>36682</v>
      </c>
      <c r="AK332" s="43">
        <v>0</v>
      </c>
      <c r="AL332" s="43">
        <v>0</v>
      </c>
      <c r="AM332" s="43">
        <v>0</v>
      </c>
      <c r="AN332" s="43">
        <v>99900</v>
      </c>
      <c r="AO332" s="43">
        <v>106124780</v>
      </c>
      <c r="AP332" s="43">
        <v>106224680</v>
      </c>
      <c r="AQ332" s="43" t="s">
        <v>716</v>
      </c>
      <c r="AR332" s="43">
        <v>595614</v>
      </c>
      <c r="AS332" s="43">
        <v>36241</v>
      </c>
      <c r="AT332" s="43">
        <v>397625</v>
      </c>
      <c r="AU332" s="43">
        <v>0</v>
      </c>
      <c r="AV332" s="43">
        <v>0</v>
      </c>
      <c r="AW332" s="43">
        <v>10000</v>
      </c>
      <c r="AX332" s="43">
        <v>0</v>
      </c>
      <c r="AY332" s="43">
        <v>0</v>
      </c>
      <c r="AZ332" s="43">
        <v>32832</v>
      </c>
      <c r="BA332" s="43">
        <v>0</v>
      </c>
      <c r="BB332" s="43">
        <v>0</v>
      </c>
      <c r="BC332" s="43">
        <v>0</v>
      </c>
      <c r="BD332" s="43">
        <v>0</v>
      </c>
      <c r="BE332" s="43">
        <v>0</v>
      </c>
      <c r="BF332" s="43">
        <v>0</v>
      </c>
      <c r="BG332" s="43">
        <v>0</v>
      </c>
      <c r="BH332" s="43">
        <v>0</v>
      </c>
      <c r="BI332" s="43">
        <v>0</v>
      </c>
      <c r="BJ332" s="43">
        <v>0</v>
      </c>
      <c r="BK332" s="43">
        <v>0</v>
      </c>
      <c r="BL332" s="43">
        <v>0</v>
      </c>
      <c r="BM332" s="43">
        <v>0</v>
      </c>
      <c r="BN332" s="43" t="s">
        <v>711</v>
      </c>
      <c r="BO332" s="43">
        <v>1</v>
      </c>
      <c r="BP332" s="43">
        <v>0</v>
      </c>
      <c r="BQ332" s="43">
        <v>0</v>
      </c>
      <c r="BR332" s="43">
        <v>0</v>
      </c>
    </row>
    <row r="333" spans="1:70" s="50" customFormat="1" x14ac:dyDescent="0.15">
      <c r="A333" s="43">
        <v>5264</v>
      </c>
      <c r="B333" s="43" t="s">
        <v>413</v>
      </c>
      <c r="C333" s="43">
        <v>23435926</v>
      </c>
      <c r="D333" s="43">
        <v>13447319</v>
      </c>
      <c r="E333" s="43">
        <v>34922</v>
      </c>
      <c r="F333" s="43">
        <v>148152</v>
      </c>
      <c r="G333" s="43">
        <v>9535078</v>
      </c>
      <c r="H333" s="43">
        <v>270455</v>
      </c>
      <c r="I333" s="43">
        <v>0</v>
      </c>
      <c r="J333" s="43">
        <v>0</v>
      </c>
      <c r="K333" s="43">
        <v>0</v>
      </c>
      <c r="L333" s="43">
        <v>0</v>
      </c>
      <c r="M333" s="43">
        <v>136</v>
      </c>
      <c r="N333" s="43">
        <v>54</v>
      </c>
      <c r="O333" s="43">
        <v>2409</v>
      </c>
      <c r="P333" s="43">
        <v>2463</v>
      </c>
      <c r="Q333" s="43">
        <v>133</v>
      </c>
      <c r="R333" s="43">
        <v>53</v>
      </c>
      <c r="S333" s="43">
        <v>2429</v>
      </c>
      <c r="T333" s="43">
        <v>2482</v>
      </c>
      <c r="U333" s="43">
        <v>140</v>
      </c>
      <c r="V333" s="43">
        <v>56</v>
      </c>
      <c r="W333" s="43">
        <v>2372</v>
      </c>
      <c r="X333" s="43">
        <v>2428</v>
      </c>
      <c r="Y333" s="43">
        <v>123</v>
      </c>
      <c r="Z333" s="43">
        <v>49</v>
      </c>
      <c r="AA333" s="43">
        <v>2393</v>
      </c>
      <c r="AB333" s="43">
        <v>2442</v>
      </c>
      <c r="AC333" s="43">
        <v>185921</v>
      </c>
      <c r="AD333" s="43">
        <v>0</v>
      </c>
      <c r="AE333" s="43">
        <v>0</v>
      </c>
      <c r="AF333" s="43">
        <v>13634937</v>
      </c>
      <c r="AG333" s="43">
        <v>13468129</v>
      </c>
      <c r="AH333" s="43">
        <v>166808</v>
      </c>
      <c r="AI333" s="43">
        <v>0</v>
      </c>
      <c r="AJ333" s="43">
        <v>0</v>
      </c>
      <c r="AK333" s="43">
        <v>0</v>
      </c>
      <c r="AL333" s="43">
        <v>13711</v>
      </c>
      <c r="AM333" s="43">
        <v>0</v>
      </c>
      <c r="AN333" s="43">
        <v>3039800</v>
      </c>
      <c r="AO333" s="43">
        <v>1271833060</v>
      </c>
      <c r="AP333" s="43">
        <v>1274872860</v>
      </c>
      <c r="AQ333" s="43" t="s">
        <v>716</v>
      </c>
      <c r="AR333" s="43">
        <v>10295632</v>
      </c>
      <c r="AS333" s="43">
        <v>0</v>
      </c>
      <c r="AT333" s="43">
        <v>2632361</v>
      </c>
      <c r="AU333" s="43">
        <v>0</v>
      </c>
      <c r="AV333" s="43">
        <v>0</v>
      </c>
      <c r="AW333" s="43">
        <v>185000</v>
      </c>
      <c r="AX333" s="43">
        <v>7072</v>
      </c>
      <c r="AY333" s="43">
        <v>0</v>
      </c>
      <c r="AZ333" s="43">
        <v>66744</v>
      </c>
      <c r="BA333" s="43">
        <v>18702</v>
      </c>
      <c r="BB333" s="43">
        <v>0</v>
      </c>
      <c r="BC333" s="43">
        <v>6522.25</v>
      </c>
      <c r="BD333" s="43">
        <v>0</v>
      </c>
      <c r="BE333" s="43">
        <v>0</v>
      </c>
      <c r="BF333" s="43">
        <v>238364</v>
      </c>
      <c r="BG333" s="43">
        <v>0</v>
      </c>
      <c r="BH333" s="43">
        <v>0</v>
      </c>
      <c r="BI333" s="43">
        <v>0</v>
      </c>
      <c r="BJ333" s="43">
        <v>0</v>
      </c>
      <c r="BK333" s="43">
        <v>0</v>
      </c>
      <c r="BL333" s="43">
        <v>0</v>
      </c>
      <c r="BM333" s="43">
        <v>0</v>
      </c>
      <c r="BN333" s="43" t="s">
        <v>711</v>
      </c>
      <c r="BO333" s="43">
        <v>1</v>
      </c>
      <c r="BP333" s="43">
        <v>0</v>
      </c>
      <c r="BQ333" s="43">
        <v>0</v>
      </c>
      <c r="BR333" s="43">
        <v>0</v>
      </c>
    </row>
    <row r="334" spans="1:70" s="50" customFormat="1" x14ac:dyDescent="0.15">
      <c r="A334" s="43">
        <v>5271</v>
      </c>
      <c r="B334" s="43" t="s">
        <v>414</v>
      </c>
      <c r="C334" s="43">
        <v>105479689</v>
      </c>
      <c r="D334" s="43">
        <v>68379778</v>
      </c>
      <c r="E334" s="43">
        <v>262798</v>
      </c>
      <c r="F334" s="43">
        <v>0</v>
      </c>
      <c r="G334" s="43">
        <v>34281926</v>
      </c>
      <c r="H334" s="43">
        <v>1608648</v>
      </c>
      <c r="I334" s="43">
        <v>1000000</v>
      </c>
      <c r="J334" s="43">
        <v>0</v>
      </c>
      <c r="K334" s="43">
        <v>0</v>
      </c>
      <c r="L334" s="43">
        <v>53461</v>
      </c>
      <c r="M334" s="43">
        <v>160</v>
      </c>
      <c r="N334" s="43">
        <v>64</v>
      </c>
      <c r="O334" s="43">
        <v>10041</v>
      </c>
      <c r="P334" s="43">
        <v>10105</v>
      </c>
      <c r="Q334" s="43">
        <v>182</v>
      </c>
      <c r="R334" s="43">
        <v>73</v>
      </c>
      <c r="S334" s="43">
        <v>10022</v>
      </c>
      <c r="T334" s="43">
        <v>10095</v>
      </c>
      <c r="U334" s="43">
        <v>180</v>
      </c>
      <c r="V334" s="43">
        <v>72</v>
      </c>
      <c r="W334" s="43">
        <v>10044</v>
      </c>
      <c r="X334" s="43">
        <v>10116</v>
      </c>
      <c r="Y334" s="43">
        <v>176</v>
      </c>
      <c r="Z334" s="43">
        <v>70</v>
      </c>
      <c r="AA334" s="43">
        <v>10195</v>
      </c>
      <c r="AB334" s="43">
        <v>10265</v>
      </c>
      <c r="AC334" s="43">
        <v>0</v>
      </c>
      <c r="AD334" s="43">
        <v>0</v>
      </c>
      <c r="AE334" s="43">
        <v>0</v>
      </c>
      <c r="AF334" s="43">
        <v>71916266</v>
      </c>
      <c r="AG334" s="43">
        <v>71916266</v>
      </c>
      <c r="AH334" s="43">
        <v>0</v>
      </c>
      <c r="AI334" s="43">
        <v>0</v>
      </c>
      <c r="AJ334" s="43">
        <v>0</v>
      </c>
      <c r="AK334" s="43">
        <v>0</v>
      </c>
      <c r="AL334" s="43">
        <v>0</v>
      </c>
      <c r="AM334" s="43">
        <v>0</v>
      </c>
      <c r="AN334" s="43">
        <v>23170600</v>
      </c>
      <c r="AO334" s="43">
        <v>3287136559</v>
      </c>
      <c r="AP334" s="43">
        <v>3310307159</v>
      </c>
      <c r="AQ334" s="43" t="s">
        <v>716</v>
      </c>
      <c r="AR334" s="43">
        <v>31779003</v>
      </c>
      <c r="AS334" s="43">
        <v>1610858</v>
      </c>
      <c r="AT334" s="43">
        <v>3341215</v>
      </c>
      <c r="AU334" s="43">
        <v>1050000</v>
      </c>
      <c r="AV334" s="43">
        <v>0</v>
      </c>
      <c r="AW334" s="43">
        <v>1272528</v>
      </c>
      <c r="AX334" s="43">
        <v>0</v>
      </c>
      <c r="AY334" s="43">
        <v>0</v>
      </c>
      <c r="AZ334" s="43">
        <v>0</v>
      </c>
      <c r="BA334" s="43">
        <v>11169</v>
      </c>
      <c r="BB334" s="43">
        <v>0</v>
      </c>
      <c r="BC334" s="43">
        <v>900.91000000000008</v>
      </c>
      <c r="BD334" s="43">
        <v>0</v>
      </c>
      <c r="BE334" s="43">
        <v>0</v>
      </c>
      <c r="BF334" s="43">
        <v>568891</v>
      </c>
      <c r="BG334" s="43">
        <v>0</v>
      </c>
      <c r="BH334" s="43">
        <v>0</v>
      </c>
      <c r="BI334" s="43">
        <v>0</v>
      </c>
      <c r="BJ334" s="43">
        <v>0</v>
      </c>
      <c r="BK334" s="43">
        <v>0</v>
      </c>
      <c r="BL334" s="43">
        <v>0</v>
      </c>
      <c r="BM334" s="43">
        <v>0</v>
      </c>
      <c r="BN334" s="43" t="s">
        <v>711</v>
      </c>
      <c r="BO334" s="43">
        <v>1</v>
      </c>
      <c r="BP334" s="43">
        <v>0</v>
      </c>
      <c r="BQ334" s="43">
        <v>0</v>
      </c>
      <c r="BR334" s="43">
        <v>0</v>
      </c>
    </row>
    <row r="335" spans="1:70" s="50" customFormat="1" x14ac:dyDescent="0.15">
      <c r="A335" s="43">
        <v>5278</v>
      </c>
      <c r="B335" s="43" t="s">
        <v>415</v>
      </c>
      <c r="C335" s="43">
        <v>16153504</v>
      </c>
      <c r="D335" s="43">
        <v>9865066</v>
      </c>
      <c r="E335" s="43">
        <v>40402</v>
      </c>
      <c r="F335" s="43">
        <v>0</v>
      </c>
      <c r="G335" s="43">
        <v>6440849</v>
      </c>
      <c r="H335" s="43">
        <v>138113</v>
      </c>
      <c r="I335" s="43">
        <v>0</v>
      </c>
      <c r="J335" s="43">
        <v>0</v>
      </c>
      <c r="K335" s="43">
        <v>0</v>
      </c>
      <c r="L335" s="43">
        <v>330926</v>
      </c>
      <c r="M335" s="43">
        <v>26</v>
      </c>
      <c r="N335" s="43">
        <v>10</v>
      </c>
      <c r="O335" s="43">
        <v>1750</v>
      </c>
      <c r="P335" s="43">
        <v>1760</v>
      </c>
      <c r="Q335" s="43">
        <v>28</v>
      </c>
      <c r="R335" s="43">
        <v>11</v>
      </c>
      <c r="S335" s="43">
        <v>1768</v>
      </c>
      <c r="T335" s="43">
        <v>1779</v>
      </c>
      <c r="U335" s="43">
        <v>30</v>
      </c>
      <c r="V335" s="43">
        <v>12</v>
      </c>
      <c r="W335" s="43">
        <v>1691</v>
      </c>
      <c r="X335" s="43">
        <v>1703</v>
      </c>
      <c r="Y335" s="43">
        <v>28</v>
      </c>
      <c r="Z335" s="43">
        <v>11</v>
      </c>
      <c r="AA335" s="43">
        <v>1688</v>
      </c>
      <c r="AB335" s="43">
        <v>1699</v>
      </c>
      <c r="AC335" s="43">
        <v>0</v>
      </c>
      <c r="AD335" s="43">
        <v>0</v>
      </c>
      <c r="AE335" s="43">
        <v>0</v>
      </c>
      <c r="AF335" s="43">
        <v>9272661</v>
      </c>
      <c r="AG335" s="43">
        <v>9272661</v>
      </c>
      <c r="AH335" s="43">
        <v>0</v>
      </c>
      <c r="AI335" s="43">
        <v>0</v>
      </c>
      <c r="AJ335" s="43">
        <v>0</v>
      </c>
      <c r="AK335" s="43">
        <v>0</v>
      </c>
      <c r="AL335" s="43">
        <v>0</v>
      </c>
      <c r="AM335" s="43">
        <v>0</v>
      </c>
      <c r="AN335" s="43">
        <v>4114200</v>
      </c>
      <c r="AO335" s="43">
        <v>871233118</v>
      </c>
      <c r="AP335" s="43">
        <v>875347318</v>
      </c>
      <c r="AQ335" s="43" t="s">
        <v>716</v>
      </c>
      <c r="AR335" s="43">
        <v>6934068</v>
      </c>
      <c r="AS335" s="43">
        <v>143375</v>
      </c>
      <c r="AT335" s="43">
        <v>1754800</v>
      </c>
      <c r="AU335" s="43">
        <v>0</v>
      </c>
      <c r="AV335" s="43">
        <v>0</v>
      </c>
      <c r="AW335" s="43">
        <v>140000</v>
      </c>
      <c r="AX335" s="43">
        <v>0</v>
      </c>
      <c r="AY335" s="43">
        <v>0</v>
      </c>
      <c r="AZ335" s="43">
        <v>184937</v>
      </c>
      <c r="BA335" s="43">
        <v>3185</v>
      </c>
      <c r="BB335" s="43">
        <v>0</v>
      </c>
      <c r="BC335" s="43">
        <v>0</v>
      </c>
      <c r="BD335" s="43">
        <v>0</v>
      </c>
      <c r="BE335" s="43">
        <v>0</v>
      </c>
      <c r="BF335" s="43">
        <v>60102</v>
      </c>
      <c r="BG335" s="43">
        <v>0</v>
      </c>
      <c r="BH335" s="43">
        <v>0</v>
      </c>
      <c r="BI335" s="43">
        <v>0</v>
      </c>
      <c r="BJ335" s="43">
        <v>0</v>
      </c>
      <c r="BK335" s="43">
        <v>0</v>
      </c>
      <c r="BL335" s="43">
        <v>0</v>
      </c>
      <c r="BM335" s="43">
        <v>0</v>
      </c>
      <c r="BN335" s="43" t="s">
        <v>711</v>
      </c>
      <c r="BO335" s="43">
        <v>1</v>
      </c>
      <c r="BP335" s="43">
        <v>0</v>
      </c>
      <c r="BQ335" s="43">
        <v>0</v>
      </c>
      <c r="BR335" s="43">
        <v>0</v>
      </c>
    </row>
    <row r="336" spans="1:70" s="50" customFormat="1" x14ac:dyDescent="0.15">
      <c r="A336" s="43">
        <v>5306</v>
      </c>
      <c r="B336" s="43" t="s">
        <v>416</v>
      </c>
      <c r="C336" s="43">
        <v>6395338</v>
      </c>
      <c r="D336" s="43">
        <v>3104317</v>
      </c>
      <c r="E336" s="43">
        <v>1147</v>
      </c>
      <c r="F336" s="43">
        <v>36892</v>
      </c>
      <c r="G336" s="43">
        <v>3244023</v>
      </c>
      <c r="H336" s="43">
        <v>0</v>
      </c>
      <c r="I336" s="43">
        <v>30000</v>
      </c>
      <c r="J336" s="43">
        <v>0</v>
      </c>
      <c r="K336" s="43">
        <v>0</v>
      </c>
      <c r="L336" s="43">
        <v>21041</v>
      </c>
      <c r="M336" s="43">
        <v>13</v>
      </c>
      <c r="N336" s="43">
        <v>5</v>
      </c>
      <c r="O336" s="43">
        <v>617</v>
      </c>
      <c r="P336" s="43">
        <v>622</v>
      </c>
      <c r="Q336" s="43">
        <v>14</v>
      </c>
      <c r="R336" s="43">
        <v>6</v>
      </c>
      <c r="S336" s="43">
        <v>618</v>
      </c>
      <c r="T336" s="43">
        <v>624</v>
      </c>
      <c r="U336" s="43">
        <v>14</v>
      </c>
      <c r="V336" s="43">
        <v>6</v>
      </c>
      <c r="W336" s="43">
        <v>622</v>
      </c>
      <c r="X336" s="43">
        <v>628</v>
      </c>
      <c r="Y336" s="43">
        <v>15</v>
      </c>
      <c r="Z336" s="43">
        <v>6</v>
      </c>
      <c r="AA336" s="43">
        <v>618</v>
      </c>
      <c r="AB336" s="43">
        <v>624</v>
      </c>
      <c r="AC336" s="43">
        <v>0</v>
      </c>
      <c r="AD336" s="43">
        <v>0</v>
      </c>
      <c r="AE336" s="43">
        <v>0</v>
      </c>
      <c r="AF336" s="43">
        <v>3084343</v>
      </c>
      <c r="AG336" s="43">
        <v>3042790</v>
      </c>
      <c r="AH336" s="43">
        <v>41553</v>
      </c>
      <c r="AI336" s="43">
        <v>0</v>
      </c>
      <c r="AJ336" s="43">
        <v>13147</v>
      </c>
      <c r="AK336" s="43">
        <v>0</v>
      </c>
      <c r="AL336" s="43">
        <v>0</v>
      </c>
      <c r="AM336" s="43">
        <v>0</v>
      </c>
      <c r="AN336" s="43">
        <v>114500</v>
      </c>
      <c r="AO336" s="43">
        <v>357808637</v>
      </c>
      <c r="AP336" s="43">
        <v>357923137</v>
      </c>
      <c r="AQ336" s="43" t="s">
        <v>716</v>
      </c>
      <c r="AR336" s="43">
        <v>3303280</v>
      </c>
      <c r="AS336" s="43">
        <v>0</v>
      </c>
      <c r="AT336" s="43">
        <v>0</v>
      </c>
      <c r="AU336" s="43">
        <v>30000</v>
      </c>
      <c r="AV336" s="43">
        <v>0</v>
      </c>
      <c r="AW336" s="43">
        <v>86000</v>
      </c>
      <c r="AX336" s="43">
        <v>0</v>
      </c>
      <c r="AY336" s="43">
        <v>0</v>
      </c>
      <c r="AZ336" s="43">
        <v>0</v>
      </c>
      <c r="BA336" s="43">
        <v>0</v>
      </c>
      <c r="BB336" s="43">
        <v>0</v>
      </c>
      <c r="BC336" s="43">
        <v>0</v>
      </c>
      <c r="BD336" s="43">
        <v>0</v>
      </c>
      <c r="BE336" s="43">
        <v>0</v>
      </c>
      <c r="BF336" s="43">
        <v>0</v>
      </c>
      <c r="BG336" s="43">
        <v>250000</v>
      </c>
      <c r="BH336" s="43">
        <v>250000</v>
      </c>
      <c r="BI336" s="43">
        <v>0</v>
      </c>
      <c r="BJ336" s="43">
        <v>0</v>
      </c>
      <c r="BK336" s="43">
        <v>0</v>
      </c>
      <c r="BL336" s="43">
        <v>0</v>
      </c>
      <c r="BM336" s="43">
        <v>0</v>
      </c>
      <c r="BN336" s="43" t="s">
        <v>711</v>
      </c>
      <c r="BO336" s="43">
        <v>1</v>
      </c>
      <c r="BP336" s="43">
        <v>0</v>
      </c>
      <c r="BQ336" s="43">
        <v>0</v>
      </c>
      <c r="BR336" s="43">
        <v>0</v>
      </c>
    </row>
    <row r="337" spans="1:70" s="50" customFormat="1" x14ac:dyDescent="0.15">
      <c r="A337" s="43">
        <v>5348</v>
      </c>
      <c r="B337" s="43" t="s">
        <v>417</v>
      </c>
      <c r="C337" s="43">
        <v>7054746</v>
      </c>
      <c r="D337" s="43">
        <v>4939782</v>
      </c>
      <c r="E337" s="43">
        <v>289</v>
      </c>
      <c r="F337" s="43">
        <v>0</v>
      </c>
      <c r="G337" s="43">
        <v>3022505</v>
      </c>
      <c r="H337" s="43">
        <v>81635</v>
      </c>
      <c r="I337" s="43">
        <v>0</v>
      </c>
      <c r="J337" s="43">
        <v>0</v>
      </c>
      <c r="K337" s="43">
        <v>0</v>
      </c>
      <c r="L337" s="43">
        <v>989465</v>
      </c>
      <c r="M337" s="43">
        <v>16</v>
      </c>
      <c r="N337" s="43">
        <v>6</v>
      </c>
      <c r="O337" s="43">
        <v>775</v>
      </c>
      <c r="P337" s="43">
        <v>781</v>
      </c>
      <c r="Q337" s="43">
        <v>12</v>
      </c>
      <c r="R337" s="43">
        <v>5</v>
      </c>
      <c r="S337" s="43">
        <v>745</v>
      </c>
      <c r="T337" s="43">
        <v>750</v>
      </c>
      <c r="U337" s="43">
        <v>11</v>
      </c>
      <c r="V337" s="43">
        <v>4</v>
      </c>
      <c r="W337" s="43">
        <v>742</v>
      </c>
      <c r="X337" s="43">
        <v>746</v>
      </c>
      <c r="Y337" s="43">
        <v>14</v>
      </c>
      <c r="Z337" s="43">
        <v>6</v>
      </c>
      <c r="AA337" s="43">
        <v>706</v>
      </c>
      <c r="AB337" s="43">
        <v>712</v>
      </c>
      <c r="AC337" s="43">
        <v>0</v>
      </c>
      <c r="AD337" s="43">
        <v>0</v>
      </c>
      <c r="AE337" s="43">
        <v>809792</v>
      </c>
      <c r="AF337" s="43">
        <v>4962288</v>
      </c>
      <c r="AG337" s="43">
        <v>4962288</v>
      </c>
      <c r="AH337" s="43">
        <v>0</v>
      </c>
      <c r="AI337" s="43">
        <v>0</v>
      </c>
      <c r="AJ337" s="43">
        <v>0</v>
      </c>
      <c r="AK337" s="43">
        <v>0</v>
      </c>
      <c r="AL337" s="43">
        <v>0</v>
      </c>
      <c r="AM337" s="43">
        <v>0</v>
      </c>
      <c r="AN337" s="43">
        <v>25700</v>
      </c>
      <c r="AO337" s="43">
        <v>297306467</v>
      </c>
      <c r="AP337" s="43">
        <v>297332167</v>
      </c>
      <c r="AQ337" s="43" t="s">
        <v>716</v>
      </c>
      <c r="AR337" s="43">
        <v>2939997</v>
      </c>
      <c r="AS337" s="43">
        <v>81635</v>
      </c>
      <c r="AT337" s="43">
        <v>0</v>
      </c>
      <c r="AU337" s="43">
        <v>0</v>
      </c>
      <c r="AV337" s="43">
        <v>0</v>
      </c>
      <c r="AW337" s="43">
        <v>5000</v>
      </c>
      <c r="AX337" s="43">
        <v>0</v>
      </c>
      <c r="AY337" s="43">
        <v>0</v>
      </c>
      <c r="AZ337" s="43">
        <v>213781</v>
      </c>
      <c r="BA337" s="43">
        <v>8036</v>
      </c>
      <c r="BB337" s="43">
        <v>0</v>
      </c>
      <c r="BC337" s="43">
        <v>0</v>
      </c>
      <c r="BD337" s="43">
        <v>0</v>
      </c>
      <c r="BE337" s="43">
        <v>0</v>
      </c>
      <c r="BF337" s="43">
        <v>18590</v>
      </c>
      <c r="BG337" s="43">
        <v>0</v>
      </c>
      <c r="BH337" s="43">
        <v>0</v>
      </c>
      <c r="BI337" s="43">
        <v>0</v>
      </c>
      <c r="BJ337" s="43">
        <v>0</v>
      </c>
      <c r="BK337" s="43">
        <v>0</v>
      </c>
      <c r="BL337" s="43">
        <v>0</v>
      </c>
      <c r="BM337" s="43">
        <v>0</v>
      </c>
      <c r="BN337" s="43" t="s">
        <v>711</v>
      </c>
      <c r="BO337" s="43">
        <v>1</v>
      </c>
      <c r="BP337" s="43">
        <v>0</v>
      </c>
      <c r="BQ337" s="43">
        <v>0</v>
      </c>
      <c r="BR337" s="43">
        <v>0</v>
      </c>
    </row>
    <row r="338" spans="1:70" s="50" customFormat="1" x14ac:dyDescent="0.15">
      <c r="A338" s="43">
        <v>5355</v>
      </c>
      <c r="B338" s="43" t="s">
        <v>418</v>
      </c>
      <c r="C338" s="43">
        <v>19857533</v>
      </c>
      <c r="D338" s="43">
        <v>5037648</v>
      </c>
      <c r="E338" s="43">
        <v>1715</v>
      </c>
      <c r="F338" s="43">
        <v>0</v>
      </c>
      <c r="G338" s="43">
        <v>14620562</v>
      </c>
      <c r="H338" s="43">
        <v>197608</v>
      </c>
      <c r="I338" s="43">
        <v>0</v>
      </c>
      <c r="J338" s="43">
        <v>0</v>
      </c>
      <c r="K338" s="43">
        <v>0</v>
      </c>
      <c r="L338" s="43">
        <v>0</v>
      </c>
      <c r="M338" s="43">
        <v>27</v>
      </c>
      <c r="N338" s="43">
        <v>11</v>
      </c>
      <c r="O338" s="43">
        <v>1681</v>
      </c>
      <c r="P338" s="43">
        <v>1692</v>
      </c>
      <c r="Q338" s="43">
        <v>27</v>
      </c>
      <c r="R338" s="43">
        <v>11</v>
      </c>
      <c r="S338" s="43">
        <v>1696</v>
      </c>
      <c r="T338" s="43">
        <v>1707</v>
      </c>
      <c r="U338" s="43">
        <v>12</v>
      </c>
      <c r="V338" s="43">
        <v>5</v>
      </c>
      <c r="W338" s="43">
        <v>1779</v>
      </c>
      <c r="X338" s="43">
        <v>1784</v>
      </c>
      <c r="Y338" s="43">
        <v>12</v>
      </c>
      <c r="Z338" s="43">
        <v>5</v>
      </c>
      <c r="AA338" s="43">
        <v>1816</v>
      </c>
      <c r="AB338" s="43">
        <v>1821</v>
      </c>
      <c r="AC338" s="43">
        <v>232523</v>
      </c>
      <c r="AD338" s="43">
        <v>0</v>
      </c>
      <c r="AE338" s="43">
        <v>0</v>
      </c>
      <c r="AF338" s="43">
        <v>5365648</v>
      </c>
      <c r="AG338" s="43">
        <v>5365648</v>
      </c>
      <c r="AH338" s="43">
        <v>0</v>
      </c>
      <c r="AI338" s="43">
        <v>0</v>
      </c>
      <c r="AJ338" s="43">
        <v>0</v>
      </c>
      <c r="AK338" s="43">
        <v>0</v>
      </c>
      <c r="AL338" s="43">
        <v>0</v>
      </c>
      <c r="AM338" s="43">
        <v>0</v>
      </c>
      <c r="AN338" s="43">
        <v>120700</v>
      </c>
      <c r="AO338" s="43">
        <v>1417863557</v>
      </c>
      <c r="AP338" s="43">
        <v>1417984257</v>
      </c>
      <c r="AQ338" s="43" t="s">
        <v>716</v>
      </c>
      <c r="AR338" s="43">
        <v>15019928</v>
      </c>
      <c r="AS338" s="43">
        <v>196949</v>
      </c>
      <c r="AT338" s="43">
        <v>3461549</v>
      </c>
      <c r="AU338" s="43">
        <v>0</v>
      </c>
      <c r="AV338" s="43">
        <v>0</v>
      </c>
      <c r="AW338" s="43">
        <v>999308</v>
      </c>
      <c r="AX338" s="43">
        <v>2240</v>
      </c>
      <c r="AY338" s="43">
        <v>0</v>
      </c>
      <c r="AZ338" s="43">
        <v>0</v>
      </c>
      <c r="BA338" s="43">
        <v>0</v>
      </c>
      <c r="BB338" s="43">
        <v>0</v>
      </c>
      <c r="BC338" s="43">
        <v>0</v>
      </c>
      <c r="BD338" s="43">
        <v>0</v>
      </c>
      <c r="BE338" s="43">
        <v>0</v>
      </c>
      <c r="BF338" s="43">
        <v>0</v>
      </c>
      <c r="BG338" s="43">
        <v>0</v>
      </c>
      <c r="BH338" s="43">
        <v>0</v>
      </c>
      <c r="BI338" s="43">
        <v>0</v>
      </c>
      <c r="BJ338" s="43">
        <v>0</v>
      </c>
      <c r="BK338" s="43">
        <v>0</v>
      </c>
      <c r="BL338" s="43">
        <v>0</v>
      </c>
      <c r="BM338" s="43">
        <v>0</v>
      </c>
      <c r="BN338" s="43" t="s">
        <v>711</v>
      </c>
      <c r="BO338" s="43">
        <v>1</v>
      </c>
      <c r="BP338" s="43">
        <v>0</v>
      </c>
      <c r="BQ338" s="43">
        <v>0</v>
      </c>
      <c r="BR338" s="43">
        <v>0</v>
      </c>
    </row>
    <row r="339" spans="1:70" s="50" customFormat="1" x14ac:dyDescent="0.15">
      <c r="A339" s="43">
        <v>5362</v>
      </c>
      <c r="B339" s="43" t="s">
        <v>419</v>
      </c>
      <c r="C339" s="43">
        <v>3496000</v>
      </c>
      <c r="D339" s="43">
        <v>2561561</v>
      </c>
      <c r="E339" s="43">
        <v>589</v>
      </c>
      <c r="F339" s="43">
        <v>0</v>
      </c>
      <c r="G339" s="43">
        <v>934340</v>
      </c>
      <c r="H339" s="43">
        <v>0</v>
      </c>
      <c r="I339" s="43">
        <v>0</v>
      </c>
      <c r="J339" s="43">
        <v>0</v>
      </c>
      <c r="K339" s="43">
        <v>0</v>
      </c>
      <c r="L339" s="43">
        <v>490</v>
      </c>
      <c r="M339" s="43">
        <v>0</v>
      </c>
      <c r="N339" s="43">
        <v>0</v>
      </c>
      <c r="O339" s="43">
        <v>359</v>
      </c>
      <c r="P339" s="43">
        <v>359</v>
      </c>
      <c r="Q339" s="43">
        <v>0</v>
      </c>
      <c r="R339" s="43">
        <v>0</v>
      </c>
      <c r="S339" s="43">
        <v>385</v>
      </c>
      <c r="T339" s="43">
        <v>385</v>
      </c>
      <c r="U339" s="43">
        <v>0</v>
      </c>
      <c r="V339" s="43">
        <v>0</v>
      </c>
      <c r="W339" s="43">
        <v>395</v>
      </c>
      <c r="X339" s="43">
        <v>395</v>
      </c>
      <c r="Y339" s="43">
        <v>0</v>
      </c>
      <c r="Z339" s="43">
        <v>0</v>
      </c>
      <c r="AA339" s="43">
        <v>383</v>
      </c>
      <c r="AB339" s="43">
        <v>383</v>
      </c>
      <c r="AC339" s="43">
        <v>0</v>
      </c>
      <c r="AD339" s="43">
        <v>0</v>
      </c>
      <c r="AE339" s="43">
        <v>0</v>
      </c>
      <c r="AF339" s="43">
        <v>2741570</v>
      </c>
      <c r="AG339" s="43">
        <v>2715632</v>
      </c>
      <c r="AH339" s="43">
        <v>25938</v>
      </c>
      <c r="AI339" s="43">
        <v>0</v>
      </c>
      <c r="AJ339" s="43">
        <v>0</v>
      </c>
      <c r="AK339" s="43">
        <v>0</v>
      </c>
      <c r="AL339" s="43">
        <v>0</v>
      </c>
      <c r="AM339" s="43">
        <v>68000</v>
      </c>
      <c r="AN339" s="43">
        <v>77400</v>
      </c>
      <c r="AO339" s="43">
        <v>131188897</v>
      </c>
      <c r="AP339" s="43">
        <v>131266297</v>
      </c>
      <c r="AQ339" s="43" t="s">
        <v>716</v>
      </c>
      <c r="AR339" s="43">
        <v>895275</v>
      </c>
      <c r="AS339" s="43">
        <v>0</v>
      </c>
      <c r="AT339" s="43">
        <v>384600</v>
      </c>
      <c r="AU339" s="43">
        <v>0</v>
      </c>
      <c r="AV339" s="43">
        <v>0</v>
      </c>
      <c r="AW339" s="43">
        <v>0</v>
      </c>
      <c r="AX339" s="43">
        <v>0</v>
      </c>
      <c r="AY339" s="43">
        <v>0</v>
      </c>
      <c r="AZ339" s="43">
        <v>0</v>
      </c>
      <c r="BA339" s="43">
        <v>0</v>
      </c>
      <c r="BB339" s="43">
        <v>0</v>
      </c>
      <c r="BC339" s="43">
        <v>0</v>
      </c>
      <c r="BD339" s="43">
        <v>0</v>
      </c>
      <c r="BE339" s="43">
        <v>0</v>
      </c>
      <c r="BF339" s="43">
        <v>0</v>
      </c>
      <c r="BG339" s="43">
        <v>0</v>
      </c>
      <c r="BH339" s="43">
        <v>0</v>
      </c>
      <c r="BI339" s="43">
        <v>0</v>
      </c>
      <c r="BJ339" s="43">
        <v>0</v>
      </c>
      <c r="BK339" s="43">
        <v>0</v>
      </c>
      <c r="BL339" s="43">
        <v>0</v>
      </c>
      <c r="BM339" s="43">
        <v>0</v>
      </c>
      <c r="BN339" s="43" t="s">
        <v>711</v>
      </c>
      <c r="BO339" s="43">
        <v>1</v>
      </c>
      <c r="BP339" s="43">
        <v>0</v>
      </c>
      <c r="BQ339" s="43">
        <v>68000</v>
      </c>
      <c r="BR339" s="43">
        <v>0</v>
      </c>
    </row>
    <row r="340" spans="1:70" s="50" customFormat="1" x14ac:dyDescent="0.15">
      <c r="A340" s="43">
        <v>5369</v>
      </c>
      <c r="B340" s="43" t="s">
        <v>420</v>
      </c>
      <c r="C340" s="43">
        <v>4676009</v>
      </c>
      <c r="D340" s="43">
        <v>3031288</v>
      </c>
      <c r="E340" s="43">
        <v>619</v>
      </c>
      <c r="F340" s="43">
        <v>0</v>
      </c>
      <c r="G340" s="43">
        <v>1699654</v>
      </c>
      <c r="H340" s="43">
        <v>262497</v>
      </c>
      <c r="I340" s="43">
        <v>0</v>
      </c>
      <c r="J340" s="43">
        <v>0</v>
      </c>
      <c r="K340" s="43">
        <v>0</v>
      </c>
      <c r="L340" s="43">
        <v>318049</v>
      </c>
      <c r="M340" s="43">
        <v>20</v>
      </c>
      <c r="N340" s="43">
        <v>8</v>
      </c>
      <c r="O340" s="43">
        <v>489</v>
      </c>
      <c r="P340" s="43">
        <v>497</v>
      </c>
      <c r="Q340" s="43">
        <v>20</v>
      </c>
      <c r="R340" s="43">
        <v>8</v>
      </c>
      <c r="S340" s="43">
        <v>498</v>
      </c>
      <c r="T340" s="43">
        <v>506</v>
      </c>
      <c r="U340" s="43">
        <v>19</v>
      </c>
      <c r="V340" s="43">
        <v>8</v>
      </c>
      <c r="W340" s="43">
        <v>484</v>
      </c>
      <c r="X340" s="43">
        <v>492</v>
      </c>
      <c r="Y340" s="43">
        <v>6</v>
      </c>
      <c r="Z340" s="43">
        <v>2</v>
      </c>
      <c r="AA340" s="43">
        <v>474</v>
      </c>
      <c r="AB340" s="43">
        <v>476</v>
      </c>
      <c r="AC340" s="43">
        <v>0</v>
      </c>
      <c r="AD340" s="43">
        <v>0</v>
      </c>
      <c r="AE340" s="43">
        <v>0</v>
      </c>
      <c r="AF340" s="43">
        <v>2966988</v>
      </c>
      <c r="AG340" s="43">
        <v>2966988</v>
      </c>
      <c r="AH340" s="43">
        <v>0</v>
      </c>
      <c r="AI340" s="43">
        <v>0</v>
      </c>
      <c r="AJ340" s="43">
        <v>0</v>
      </c>
      <c r="AK340" s="43">
        <v>0</v>
      </c>
      <c r="AL340" s="43">
        <v>0</v>
      </c>
      <c r="AM340" s="43">
        <v>233644</v>
      </c>
      <c r="AN340" s="43">
        <v>84000</v>
      </c>
      <c r="AO340" s="43">
        <v>338089937</v>
      </c>
      <c r="AP340" s="43">
        <v>338173937</v>
      </c>
      <c r="AQ340" s="43" t="s">
        <v>716</v>
      </c>
      <c r="AR340" s="43">
        <v>1787947</v>
      </c>
      <c r="AS340" s="43">
        <v>233644</v>
      </c>
      <c r="AT340" s="43">
        <v>359851</v>
      </c>
      <c r="AU340" s="43">
        <v>0</v>
      </c>
      <c r="AV340" s="43">
        <v>0</v>
      </c>
      <c r="AW340" s="43">
        <v>0</v>
      </c>
      <c r="AX340" s="43">
        <v>0</v>
      </c>
      <c r="AY340" s="43">
        <v>0</v>
      </c>
      <c r="AZ340" s="43">
        <v>65725</v>
      </c>
      <c r="BA340" s="43">
        <v>13491</v>
      </c>
      <c r="BB340" s="43">
        <v>0</v>
      </c>
      <c r="BC340" s="43">
        <v>299.77999999999997</v>
      </c>
      <c r="BD340" s="43">
        <v>0</v>
      </c>
      <c r="BE340" s="43">
        <v>0</v>
      </c>
      <c r="BF340" s="43">
        <v>0</v>
      </c>
      <c r="BG340" s="43">
        <v>112486</v>
      </c>
      <c r="BH340" s="43">
        <v>112486</v>
      </c>
      <c r="BI340" s="43">
        <v>0</v>
      </c>
      <c r="BJ340" s="43">
        <v>0</v>
      </c>
      <c r="BK340" s="43">
        <v>0</v>
      </c>
      <c r="BL340" s="43">
        <v>262497</v>
      </c>
      <c r="BM340" s="43">
        <v>262497</v>
      </c>
      <c r="BN340" s="43" t="s">
        <v>701</v>
      </c>
      <c r="BO340" s="43">
        <v>1</v>
      </c>
      <c r="BP340" s="43">
        <v>233644</v>
      </c>
      <c r="BQ340" s="43">
        <v>0</v>
      </c>
      <c r="BR340" s="43">
        <v>0</v>
      </c>
    </row>
    <row r="341" spans="1:70" s="50" customFormat="1" x14ac:dyDescent="0.15">
      <c r="A341" s="43">
        <v>5376</v>
      </c>
      <c r="B341" s="43" t="s">
        <v>421</v>
      </c>
      <c r="C341" s="43">
        <v>4744805</v>
      </c>
      <c r="D341" s="43">
        <v>597984</v>
      </c>
      <c r="E341" s="43">
        <v>1264</v>
      </c>
      <c r="F341" s="43">
        <v>27377</v>
      </c>
      <c r="G341" s="43">
        <v>4065739</v>
      </c>
      <c r="H341" s="43">
        <v>52441</v>
      </c>
      <c r="I341" s="43">
        <v>0</v>
      </c>
      <c r="J341" s="43">
        <v>0</v>
      </c>
      <c r="K341" s="43">
        <v>0</v>
      </c>
      <c r="L341" s="43">
        <v>0</v>
      </c>
      <c r="M341" s="43">
        <v>2</v>
      </c>
      <c r="N341" s="43">
        <v>1</v>
      </c>
      <c r="O341" s="43">
        <v>470</v>
      </c>
      <c r="P341" s="43">
        <v>471</v>
      </c>
      <c r="Q341" s="43">
        <v>8</v>
      </c>
      <c r="R341" s="43">
        <v>3</v>
      </c>
      <c r="S341" s="43">
        <v>470</v>
      </c>
      <c r="T341" s="43">
        <v>473</v>
      </c>
      <c r="U341" s="43">
        <v>6</v>
      </c>
      <c r="V341" s="43">
        <v>2</v>
      </c>
      <c r="W341" s="43">
        <v>465</v>
      </c>
      <c r="X341" s="43">
        <v>467</v>
      </c>
      <c r="Y341" s="43">
        <v>5</v>
      </c>
      <c r="Z341" s="43">
        <v>2</v>
      </c>
      <c r="AA341" s="43">
        <v>458</v>
      </c>
      <c r="AB341" s="43">
        <v>460</v>
      </c>
      <c r="AC341" s="43">
        <v>0</v>
      </c>
      <c r="AD341" s="43">
        <v>0</v>
      </c>
      <c r="AE341" s="43">
        <v>0</v>
      </c>
      <c r="AF341" s="43">
        <v>602487</v>
      </c>
      <c r="AG341" s="43">
        <v>571124</v>
      </c>
      <c r="AH341" s="43">
        <v>31363</v>
      </c>
      <c r="AI341" s="43">
        <v>0</v>
      </c>
      <c r="AJ341" s="43">
        <v>0</v>
      </c>
      <c r="AK341" s="43">
        <v>0</v>
      </c>
      <c r="AL341" s="43">
        <v>0</v>
      </c>
      <c r="AM341" s="43">
        <v>0</v>
      </c>
      <c r="AN341" s="43">
        <v>154800</v>
      </c>
      <c r="AO341" s="43">
        <v>398306855</v>
      </c>
      <c r="AP341" s="43">
        <v>398461655</v>
      </c>
      <c r="AQ341" s="43" t="s">
        <v>716</v>
      </c>
      <c r="AR341" s="43">
        <v>4121975</v>
      </c>
      <c r="AS341" s="43">
        <v>52441</v>
      </c>
      <c r="AT341" s="43">
        <v>788350</v>
      </c>
      <c r="AU341" s="43">
        <v>0</v>
      </c>
      <c r="AV341" s="43">
        <v>0</v>
      </c>
      <c r="AW341" s="43">
        <v>43000</v>
      </c>
      <c r="AX341" s="43">
        <v>476.18</v>
      </c>
      <c r="AY341" s="43">
        <v>0</v>
      </c>
      <c r="AZ341" s="43">
        <v>30286</v>
      </c>
      <c r="BA341" s="43">
        <v>3281</v>
      </c>
      <c r="BB341" s="43">
        <v>0</v>
      </c>
      <c r="BC341" s="43">
        <v>476.18</v>
      </c>
      <c r="BD341" s="43">
        <v>0</v>
      </c>
      <c r="BE341" s="43">
        <v>0</v>
      </c>
      <c r="BF341" s="43">
        <v>0</v>
      </c>
      <c r="BG341" s="43">
        <v>0</v>
      </c>
      <c r="BH341" s="43">
        <v>0</v>
      </c>
      <c r="BI341" s="43">
        <v>0</v>
      </c>
      <c r="BJ341" s="43">
        <v>0</v>
      </c>
      <c r="BK341" s="43">
        <v>0</v>
      </c>
      <c r="BL341" s="43">
        <v>0</v>
      </c>
      <c r="BM341" s="43">
        <v>0</v>
      </c>
      <c r="BN341" s="43" t="s">
        <v>711</v>
      </c>
      <c r="BO341" s="43">
        <v>1</v>
      </c>
      <c r="BP341" s="43">
        <v>0</v>
      </c>
      <c r="BQ341" s="43">
        <v>0</v>
      </c>
      <c r="BR341" s="43">
        <v>0</v>
      </c>
    </row>
    <row r="342" spans="1:70" s="50" customFormat="1" x14ac:dyDescent="0.15">
      <c r="A342" s="43">
        <v>5390</v>
      </c>
      <c r="B342" s="43" t="s">
        <v>422</v>
      </c>
      <c r="C342" s="43">
        <v>24776594</v>
      </c>
      <c r="D342" s="43">
        <v>12523051</v>
      </c>
      <c r="E342" s="43">
        <v>35763</v>
      </c>
      <c r="F342" s="43">
        <v>0</v>
      </c>
      <c r="G342" s="43">
        <v>12023510</v>
      </c>
      <c r="H342" s="43">
        <v>31195</v>
      </c>
      <c r="I342" s="43">
        <v>200000</v>
      </c>
      <c r="J342" s="43">
        <v>0</v>
      </c>
      <c r="K342" s="43">
        <v>0</v>
      </c>
      <c r="L342" s="43">
        <v>36925</v>
      </c>
      <c r="M342" s="43">
        <v>56</v>
      </c>
      <c r="N342" s="43">
        <v>22</v>
      </c>
      <c r="O342" s="43">
        <v>2654</v>
      </c>
      <c r="P342" s="43">
        <v>2676</v>
      </c>
      <c r="Q342" s="43">
        <v>58</v>
      </c>
      <c r="R342" s="43">
        <v>23</v>
      </c>
      <c r="S342" s="43">
        <v>2669</v>
      </c>
      <c r="T342" s="43">
        <v>2692</v>
      </c>
      <c r="U342" s="43">
        <v>57</v>
      </c>
      <c r="V342" s="43">
        <v>23</v>
      </c>
      <c r="W342" s="43">
        <v>2660</v>
      </c>
      <c r="X342" s="43">
        <v>2683</v>
      </c>
      <c r="Y342" s="43">
        <v>58</v>
      </c>
      <c r="Z342" s="43">
        <v>23</v>
      </c>
      <c r="AA342" s="43">
        <v>2633</v>
      </c>
      <c r="AB342" s="43">
        <v>2656</v>
      </c>
      <c r="AC342" s="43">
        <v>0</v>
      </c>
      <c r="AD342" s="43">
        <v>0</v>
      </c>
      <c r="AE342" s="43">
        <v>0</v>
      </c>
      <c r="AF342" s="43">
        <v>12011983</v>
      </c>
      <c r="AG342" s="43">
        <v>12011983</v>
      </c>
      <c r="AH342" s="43">
        <v>0</v>
      </c>
      <c r="AI342" s="43">
        <v>0</v>
      </c>
      <c r="AJ342" s="43">
        <v>0</v>
      </c>
      <c r="AK342" s="43">
        <v>0</v>
      </c>
      <c r="AL342" s="43">
        <v>0</v>
      </c>
      <c r="AM342" s="43">
        <v>0</v>
      </c>
      <c r="AN342" s="43">
        <v>4787800</v>
      </c>
      <c r="AO342" s="43">
        <v>1673119363</v>
      </c>
      <c r="AP342" s="43">
        <v>1677907163</v>
      </c>
      <c r="AQ342" s="43" t="s">
        <v>716</v>
      </c>
      <c r="AR342" s="43">
        <v>12583983</v>
      </c>
      <c r="AS342" s="43">
        <v>31010</v>
      </c>
      <c r="AT342" s="43">
        <v>2191373</v>
      </c>
      <c r="AU342" s="43">
        <v>200000</v>
      </c>
      <c r="AV342" s="43">
        <v>0</v>
      </c>
      <c r="AW342" s="43">
        <v>0</v>
      </c>
      <c r="AX342" s="43">
        <v>614</v>
      </c>
      <c r="AY342" s="43">
        <v>0</v>
      </c>
      <c r="AZ342" s="43">
        <v>64618</v>
      </c>
      <c r="BA342" s="43">
        <v>28707</v>
      </c>
      <c r="BB342" s="43">
        <v>0</v>
      </c>
      <c r="BC342" s="43">
        <v>0</v>
      </c>
      <c r="BD342" s="43">
        <v>0</v>
      </c>
      <c r="BE342" s="43">
        <v>0</v>
      </c>
      <c r="BF342" s="43">
        <v>0</v>
      </c>
      <c r="BG342" s="43">
        <v>0</v>
      </c>
      <c r="BH342" s="43">
        <v>0</v>
      </c>
      <c r="BI342" s="43">
        <v>0</v>
      </c>
      <c r="BJ342" s="43">
        <v>0</v>
      </c>
      <c r="BK342" s="43">
        <v>0</v>
      </c>
      <c r="BL342" s="43">
        <v>0</v>
      </c>
      <c r="BM342" s="43">
        <v>0</v>
      </c>
      <c r="BN342" s="43" t="s">
        <v>711</v>
      </c>
      <c r="BO342" s="43">
        <v>1</v>
      </c>
      <c r="BP342" s="43">
        <v>0</v>
      </c>
      <c r="BQ342" s="43">
        <v>0</v>
      </c>
      <c r="BR342" s="43">
        <v>0</v>
      </c>
    </row>
    <row r="343" spans="1:70" s="50" customFormat="1" x14ac:dyDescent="0.15">
      <c r="A343" s="43">
        <v>5397</v>
      </c>
      <c r="B343" s="43" t="s">
        <v>423</v>
      </c>
      <c r="C343" s="43">
        <v>2961653</v>
      </c>
      <c r="D343" s="43">
        <v>724434</v>
      </c>
      <c r="E343" s="43">
        <v>126</v>
      </c>
      <c r="F343" s="43">
        <v>0</v>
      </c>
      <c r="G343" s="43">
        <v>2247271</v>
      </c>
      <c r="H343" s="43">
        <v>0</v>
      </c>
      <c r="I343" s="43">
        <v>0</v>
      </c>
      <c r="J343" s="43">
        <v>0</v>
      </c>
      <c r="K343" s="43">
        <v>0</v>
      </c>
      <c r="L343" s="43">
        <v>10178</v>
      </c>
      <c r="M343" s="43">
        <v>0</v>
      </c>
      <c r="N343" s="43">
        <v>0</v>
      </c>
      <c r="O343" s="43">
        <v>287</v>
      </c>
      <c r="P343" s="43">
        <v>287</v>
      </c>
      <c r="Q343" s="43">
        <v>0</v>
      </c>
      <c r="R343" s="43">
        <v>0</v>
      </c>
      <c r="S343" s="43">
        <v>290</v>
      </c>
      <c r="T343" s="43">
        <v>290</v>
      </c>
      <c r="U343" s="43">
        <v>0</v>
      </c>
      <c r="V343" s="43">
        <v>0</v>
      </c>
      <c r="W343" s="43">
        <v>296</v>
      </c>
      <c r="X343" s="43">
        <v>296</v>
      </c>
      <c r="Y343" s="43">
        <v>0</v>
      </c>
      <c r="Z343" s="43">
        <v>0</v>
      </c>
      <c r="AA343" s="43">
        <v>288</v>
      </c>
      <c r="AB343" s="43">
        <v>288</v>
      </c>
      <c r="AC343" s="43">
        <v>0</v>
      </c>
      <c r="AD343" s="43">
        <v>0</v>
      </c>
      <c r="AE343" s="43">
        <v>0</v>
      </c>
      <c r="AF343" s="43">
        <v>794635</v>
      </c>
      <c r="AG343" s="43">
        <v>794635</v>
      </c>
      <c r="AH343" s="43">
        <v>0</v>
      </c>
      <c r="AI343" s="43">
        <v>0</v>
      </c>
      <c r="AJ343" s="43">
        <v>0</v>
      </c>
      <c r="AK343" s="43">
        <v>0</v>
      </c>
      <c r="AL343" s="43">
        <v>0</v>
      </c>
      <c r="AM343" s="43">
        <v>0</v>
      </c>
      <c r="AN343" s="43">
        <v>30000</v>
      </c>
      <c r="AO343" s="43">
        <v>231794057</v>
      </c>
      <c r="AP343" s="43">
        <v>231824057</v>
      </c>
      <c r="AQ343" s="43" t="s">
        <v>716</v>
      </c>
      <c r="AR343" s="43">
        <v>2166738</v>
      </c>
      <c r="AS343" s="43">
        <v>0</v>
      </c>
      <c r="AT343" s="43">
        <v>0</v>
      </c>
      <c r="AU343" s="43">
        <v>0</v>
      </c>
      <c r="AV343" s="43">
        <v>0</v>
      </c>
      <c r="AW343" s="43">
        <v>0</v>
      </c>
      <c r="AX343" s="43">
        <v>0</v>
      </c>
      <c r="AY343" s="43">
        <v>0</v>
      </c>
      <c r="AZ343" s="43">
        <v>0</v>
      </c>
      <c r="BA343" s="43">
        <v>0</v>
      </c>
      <c r="BB343" s="43">
        <v>0</v>
      </c>
      <c r="BC343" s="43">
        <v>0</v>
      </c>
      <c r="BD343" s="43">
        <v>0</v>
      </c>
      <c r="BE343" s="43">
        <v>0</v>
      </c>
      <c r="BF343" s="43">
        <v>0</v>
      </c>
      <c r="BG343" s="43">
        <v>0</v>
      </c>
      <c r="BH343" s="43">
        <v>0</v>
      </c>
      <c r="BI343" s="43">
        <v>0</v>
      </c>
      <c r="BJ343" s="43">
        <v>0</v>
      </c>
      <c r="BK343" s="43">
        <v>0</v>
      </c>
      <c r="BL343" s="43">
        <v>0</v>
      </c>
      <c r="BM343" s="43">
        <v>0</v>
      </c>
      <c r="BN343" s="43" t="s">
        <v>711</v>
      </c>
      <c r="BO343" s="43">
        <v>1</v>
      </c>
      <c r="BP343" s="43">
        <v>0</v>
      </c>
      <c r="BQ343" s="43">
        <v>0</v>
      </c>
      <c r="BR343" s="43">
        <v>0</v>
      </c>
    </row>
    <row r="344" spans="1:70" s="50" customFormat="1" x14ac:dyDescent="0.15">
      <c r="A344" s="43">
        <v>5432</v>
      </c>
      <c r="B344" s="43" t="s">
        <v>424</v>
      </c>
      <c r="C344" s="43">
        <v>15418507</v>
      </c>
      <c r="D344" s="43">
        <v>10930598</v>
      </c>
      <c r="E344" s="43">
        <v>9317</v>
      </c>
      <c r="F344" s="43">
        <v>0</v>
      </c>
      <c r="G344" s="43">
        <v>4533324</v>
      </c>
      <c r="H344" s="43">
        <v>182111</v>
      </c>
      <c r="I344" s="43">
        <v>0</v>
      </c>
      <c r="J344" s="43">
        <v>0</v>
      </c>
      <c r="K344" s="43">
        <v>0</v>
      </c>
      <c r="L344" s="43">
        <v>236843</v>
      </c>
      <c r="M344" s="43">
        <v>68</v>
      </c>
      <c r="N344" s="43">
        <v>27</v>
      </c>
      <c r="O344" s="43">
        <v>1530</v>
      </c>
      <c r="P344" s="43">
        <v>1557</v>
      </c>
      <c r="Q344" s="43">
        <v>72</v>
      </c>
      <c r="R344" s="43">
        <v>29</v>
      </c>
      <c r="S344" s="43">
        <v>1518</v>
      </c>
      <c r="T344" s="43">
        <v>1547</v>
      </c>
      <c r="U344" s="43">
        <v>74</v>
      </c>
      <c r="V344" s="43">
        <v>30</v>
      </c>
      <c r="W344" s="43">
        <v>1514</v>
      </c>
      <c r="X344" s="43">
        <v>1544</v>
      </c>
      <c r="Y344" s="43">
        <v>84</v>
      </c>
      <c r="Z344" s="43">
        <v>34</v>
      </c>
      <c r="AA344" s="43">
        <v>1495</v>
      </c>
      <c r="AB344" s="43">
        <v>1529</v>
      </c>
      <c r="AC344" s="43">
        <v>0</v>
      </c>
      <c r="AD344" s="43">
        <v>0</v>
      </c>
      <c r="AE344" s="43">
        <v>0</v>
      </c>
      <c r="AF344" s="43">
        <v>10582743</v>
      </c>
      <c r="AG344" s="43">
        <v>10582743</v>
      </c>
      <c r="AH344" s="43">
        <v>0</v>
      </c>
      <c r="AI344" s="43">
        <v>0</v>
      </c>
      <c r="AJ344" s="43">
        <v>31918</v>
      </c>
      <c r="AK344" s="43">
        <v>0</v>
      </c>
      <c r="AL344" s="43">
        <v>0</v>
      </c>
      <c r="AM344" s="43">
        <v>0</v>
      </c>
      <c r="AN344" s="43">
        <v>1043200</v>
      </c>
      <c r="AO344" s="43">
        <v>656230926</v>
      </c>
      <c r="AP344" s="43">
        <v>657274126</v>
      </c>
      <c r="AQ344" s="43" t="s">
        <v>716</v>
      </c>
      <c r="AR344" s="43">
        <v>4771764</v>
      </c>
      <c r="AS344" s="43">
        <v>182111</v>
      </c>
      <c r="AT344" s="43">
        <v>2026323</v>
      </c>
      <c r="AU344" s="43">
        <v>0</v>
      </c>
      <c r="AV344" s="43">
        <v>0</v>
      </c>
      <c r="AW344" s="43">
        <v>0</v>
      </c>
      <c r="AX344" s="43">
        <v>0</v>
      </c>
      <c r="AY344" s="43">
        <v>0</v>
      </c>
      <c r="AZ344" s="43">
        <v>89578</v>
      </c>
      <c r="BA344" s="43">
        <v>7704</v>
      </c>
      <c r="BB344" s="43">
        <v>0</v>
      </c>
      <c r="BC344" s="43">
        <v>0</v>
      </c>
      <c r="BD344" s="43">
        <v>0</v>
      </c>
      <c r="BE344" s="43">
        <v>0</v>
      </c>
      <c r="BF344" s="43">
        <v>0</v>
      </c>
      <c r="BG344" s="43">
        <v>0</v>
      </c>
      <c r="BH344" s="43">
        <v>0</v>
      </c>
      <c r="BI344" s="43">
        <v>0</v>
      </c>
      <c r="BJ344" s="43">
        <v>0</v>
      </c>
      <c r="BK344" s="43">
        <v>0</v>
      </c>
      <c r="BL344" s="43">
        <v>0</v>
      </c>
      <c r="BM344" s="43">
        <v>0</v>
      </c>
      <c r="BN344" s="43" t="s">
        <v>711</v>
      </c>
      <c r="BO344" s="43">
        <v>1</v>
      </c>
      <c r="BP344" s="43">
        <v>0</v>
      </c>
      <c r="BQ344" s="43">
        <v>0</v>
      </c>
      <c r="BR344" s="43">
        <v>0</v>
      </c>
    </row>
    <row r="345" spans="1:70" s="50" customFormat="1" x14ac:dyDescent="0.15">
      <c r="A345" s="43">
        <v>5439</v>
      </c>
      <c r="B345" s="43" t="s">
        <v>425</v>
      </c>
      <c r="C345" s="43">
        <v>29819620</v>
      </c>
      <c r="D345" s="43">
        <v>21335676</v>
      </c>
      <c r="E345" s="43">
        <v>209962</v>
      </c>
      <c r="F345" s="43">
        <v>181308</v>
      </c>
      <c r="G345" s="43">
        <v>7955517</v>
      </c>
      <c r="H345" s="43">
        <v>423452</v>
      </c>
      <c r="I345" s="43">
        <v>0</v>
      </c>
      <c r="J345" s="43">
        <v>0</v>
      </c>
      <c r="K345" s="43">
        <v>0</v>
      </c>
      <c r="L345" s="43">
        <v>286295</v>
      </c>
      <c r="M345" s="43">
        <v>69</v>
      </c>
      <c r="N345" s="43">
        <v>28</v>
      </c>
      <c r="O345" s="43">
        <v>3032</v>
      </c>
      <c r="P345" s="43">
        <v>3060</v>
      </c>
      <c r="Q345" s="43">
        <v>77</v>
      </c>
      <c r="R345" s="43">
        <v>31</v>
      </c>
      <c r="S345" s="43">
        <v>3043</v>
      </c>
      <c r="T345" s="43">
        <v>3074</v>
      </c>
      <c r="U345" s="43">
        <v>67</v>
      </c>
      <c r="V345" s="43">
        <v>27</v>
      </c>
      <c r="W345" s="43">
        <v>3012</v>
      </c>
      <c r="X345" s="43">
        <v>3039</v>
      </c>
      <c r="Y345" s="43">
        <v>75</v>
      </c>
      <c r="Z345" s="43">
        <v>30</v>
      </c>
      <c r="AA345" s="43">
        <v>3039</v>
      </c>
      <c r="AB345" s="43">
        <v>3069</v>
      </c>
      <c r="AC345" s="43">
        <v>0</v>
      </c>
      <c r="AD345" s="43">
        <v>0</v>
      </c>
      <c r="AE345" s="43">
        <v>0</v>
      </c>
      <c r="AF345" s="43">
        <v>21583291</v>
      </c>
      <c r="AG345" s="43">
        <v>21380290</v>
      </c>
      <c r="AH345" s="43">
        <v>203001</v>
      </c>
      <c r="AI345" s="43">
        <v>0</v>
      </c>
      <c r="AJ345" s="43">
        <v>84169</v>
      </c>
      <c r="AK345" s="43">
        <v>0</v>
      </c>
      <c r="AL345" s="43">
        <v>0</v>
      </c>
      <c r="AM345" s="43">
        <v>177625</v>
      </c>
      <c r="AN345" s="43">
        <v>9173900</v>
      </c>
      <c r="AO345" s="43">
        <v>1090382100</v>
      </c>
      <c r="AP345" s="43">
        <v>1099556000</v>
      </c>
      <c r="AQ345" s="43" t="s">
        <v>716</v>
      </c>
      <c r="AR345" s="43">
        <v>8240011</v>
      </c>
      <c r="AS345" s="43">
        <v>334639</v>
      </c>
      <c r="AT345" s="43">
        <v>4331769</v>
      </c>
      <c r="AU345" s="43">
        <v>0</v>
      </c>
      <c r="AV345" s="43">
        <v>0</v>
      </c>
      <c r="AW345" s="43">
        <v>702028</v>
      </c>
      <c r="AX345" s="43">
        <v>1210</v>
      </c>
      <c r="AY345" s="43">
        <v>0</v>
      </c>
      <c r="AZ345" s="43">
        <v>0</v>
      </c>
      <c r="BA345" s="43">
        <v>26428</v>
      </c>
      <c r="BB345" s="43">
        <v>0</v>
      </c>
      <c r="BC345" s="43">
        <v>115838.35</v>
      </c>
      <c r="BD345" s="43">
        <v>0</v>
      </c>
      <c r="BE345" s="43">
        <v>0</v>
      </c>
      <c r="BF345" s="43">
        <v>29254</v>
      </c>
      <c r="BG345" s="43">
        <v>600000</v>
      </c>
      <c r="BH345" s="43">
        <v>600000</v>
      </c>
      <c r="BI345" s="43">
        <v>0</v>
      </c>
      <c r="BJ345" s="43">
        <v>0</v>
      </c>
      <c r="BK345" s="43">
        <v>0</v>
      </c>
      <c r="BL345" s="43">
        <v>266438</v>
      </c>
      <c r="BM345" s="43">
        <v>0</v>
      </c>
      <c r="BN345" s="43" t="s">
        <v>702</v>
      </c>
      <c r="BO345" s="43">
        <v>2</v>
      </c>
      <c r="BP345" s="43">
        <v>177625</v>
      </c>
      <c r="BQ345" s="43">
        <v>0</v>
      </c>
      <c r="BR345" s="43">
        <v>0</v>
      </c>
    </row>
    <row r="346" spans="1:70" s="50" customFormat="1" x14ac:dyDescent="0.15">
      <c r="A346" s="43">
        <v>4522</v>
      </c>
      <c r="B346" s="43" t="s">
        <v>426</v>
      </c>
      <c r="C346" s="43">
        <v>2313691</v>
      </c>
      <c r="D346" s="43">
        <v>115553</v>
      </c>
      <c r="E346" s="43">
        <v>79</v>
      </c>
      <c r="F346" s="43">
        <v>0</v>
      </c>
      <c r="G346" s="43">
        <v>2918059</v>
      </c>
      <c r="H346" s="43">
        <v>0</v>
      </c>
      <c r="I346" s="43">
        <v>0</v>
      </c>
      <c r="J346" s="43">
        <v>0</v>
      </c>
      <c r="K346" s="43">
        <v>0</v>
      </c>
      <c r="L346" s="43">
        <v>720000</v>
      </c>
      <c r="M346" s="43">
        <v>7</v>
      </c>
      <c r="N346" s="43">
        <v>3</v>
      </c>
      <c r="O346" s="43">
        <v>193</v>
      </c>
      <c r="P346" s="43">
        <v>196</v>
      </c>
      <c r="Q346" s="43">
        <v>5</v>
      </c>
      <c r="R346" s="43">
        <v>2</v>
      </c>
      <c r="S346" s="43">
        <v>185</v>
      </c>
      <c r="T346" s="43">
        <v>187</v>
      </c>
      <c r="U346" s="43">
        <v>8</v>
      </c>
      <c r="V346" s="43">
        <v>3</v>
      </c>
      <c r="W346" s="43">
        <v>193</v>
      </c>
      <c r="X346" s="43">
        <v>196</v>
      </c>
      <c r="Y346" s="43">
        <v>7</v>
      </c>
      <c r="Z346" s="43">
        <v>3</v>
      </c>
      <c r="AA346" s="43">
        <v>186</v>
      </c>
      <c r="AB346" s="43">
        <v>189</v>
      </c>
      <c r="AC346" s="43">
        <v>0</v>
      </c>
      <c r="AD346" s="43">
        <v>0</v>
      </c>
      <c r="AE346" s="43">
        <v>830000</v>
      </c>
      <c r="AF346" s="43">
        <v>98147</v>
      </c>
      <c r="AG346" s="43">
        <v>98147</v>
      </c>
      <c r="AH346" s="43">
        <v>0</v>
      </c>
      <c r="AI346" s="43">
        <v>0</v>
      </c>
      <c r="AJ346" s="43">
        <v>0</v>
      </c>
      <c r="AK346" s="43">
        <v>0</v>
      </c>
      <c r="AL346" s="43">
        <v>0</v>
      </c>
      <c r="AM346" s="43">
        <v>0</v>
      </c>
      <c r="AN346" s="43">
        <v>8800</v>
      </c>
      <c r="AO346" s="43">
        <v>311307380</v>
      </c>
      <c r="AP346" s="43">
        <v>311316180</v>
      </c>
      <c r="AQ346" s="43" t="s">
        <v>716</v>
      </c>
      <c r="AR346" s="43">
        <v>3081420</v>
      </c>
      <c r="AS346" s="43">
        <v>0</v>
      </c>
      <c r="AT346" s="43">
        <v>0</v>
      </c>
      <c r="AU346" s="43">
        <v>0</v>
      </c>
      <c r="AV346" s="43">
        <v>0</v>
      </c>
      <c r="AW346" s="43">
        <v>20000</v>
      </c>
      <c r="AX346" s="43">
        <v>0</v>
      </c>
      <c r="AY346" s="43">
        <v>0</v>
      </c>
      <c r="AZ346" s="43">
        <v>23975</v>
      </c>
      <c r="BA346" s="43">
        <v>0</v>
      </c>
      <c r="BB346" s="43">
        <v>0</v>
      </c>
      <c r="BC346" s="43">
        <v>0</v>
      </c>
      <c r="BD346" s="43">
        <v>0</v>
      </c>
      <c r="BE346" s="43">
        <v>0</v>
      </c>
      <c r="BF346" s="43">
        <v>0</v>
      </c>
      <c r="BG346" s="43">
        <v>0</v>
      </c>
      <c r="BH346" s="43">
        <v>0</v>
      </c>
      <c r="BI346" s="43">
        <v>0</v>
      </c>
      <c r="BJ346" s="43">
        <v>0</v>
      </c>
      <c r="BK346" s="43">
        <v>0</v>
      </c>
      <c r="BL346" s="43">
        <v>0</v>
      </c>
      <c r="BM346" s="43">
        <v>0</v>
      </c>
      <c r="BN346" s="43" t="s">
        <v>711</v>
      </c>
      <c r="BO346" s="43">
        <v>1</v>
      </c>
      <c r="BP346" s="43">
        <v>0</v>
      </c>
      <c r="BQ346" s="43">
        <v>0</v>
      </c>
      <c r="BR346" s="43">
        <v>0</v>
      </c>
    </row>
    <row r="347" spans="1:70" s="50" customFormat="1" x14ac:dyDescent="0.15">
      <c r="A347" s="43">
        <v>5457</v>
      </c>
      <c r="B347" s="43" t="s">
        <v>427</v>
      </c>
      <c r="C347" s="43">
        <v>10574684</v>
      </c>
      <c r="D347" s="43">
        <v>1964695</v>
      </c>
      <c r="E347" s="43">
        <v>3902</v>
      </c>
      <c r="F347" s="43">
        <v>0</v>
      </c>
      <c r="G347" s="43">
        <v>8432439</v>
      </c>
      <c r="H347" s="43">
        <v>194628</v>
      </c>
      <c r="I347" s="43">
        <v>0</v>
      </c>
      <c r="J347" s="43">
        <v>0</v>
      </c>
      <c r="K347" s="43">
        <v>0</v>
      </c>
      <c r="L347" s="43">
        <v>20980</v>
      </c>
      <c r="M347" s="43">
        <v>2</v>
      </c>
      <c r="N347" s="43">
        <v>1</v>
      </c>
      <c r="O347" s="43">
        <v>1154</v>
      </c>
      <c r="P347" s="43">
        <v>1155</v>
      </c>
      <c r="Q347" s="43">
        <v>0</v>
      </c>
      <c r="R347" s="43">
        <v>0</v>
      </c>
      <c r="S347" s="43">
        <v>1151</v>
      </c>
      <c r="T347" s="43">
        <v>1151</v>
      </c>
      <c r="U347" s="43">
        <v>2</v>
      </c>
      <c r="V347" s="43">
        <v>1</v>
      </c>
      <c r="W347" s="43">
        <v>1143</v>
      </c>
      <c r="X347" s="43">
        <v>1144</v>
      </c>
      <c r="Y347" s="43">
        <v>1</v>
      </c>
      <c r="Z347" s="43">
        <v>0</v>
      </c>
      <c r="AA347" s="43">
        <v>1114</v>
      </c>
      <c r="AB347" s="43">
        <v>1114</v>
      </c>
      <c r="AC347" s="43">
        <v>0</v>
      </c>
      <c r="AD347" s="43">
        <v>0</v>
      </c>
      <c r="AE347" s="43">
        <v>390000</v>
      </c>
      <c r="AF347" s="43">
        <v>1824930</v>
      </c>
      <c r="AG347" s="43">
        <v>1824930</v>
      </c>
      <c r="AH347" s="43">
        <v>0</v>
      </c>
      <c r="AI347" s="43">
        <v>0</v>
      </c>
      <c r="AJ347" s="43">
        <v>0</v>
      </c>
      <c r="AK347" s="43">
        <v>0</v>
      </c>
      <c r="AL347" s="43">
        <v>0</v>
      </c>
      <c r="AM347" s="43">
        <v>24983</v>
      </c>
      <c r="AN347" s="43">
        <v>402500</v>
      </c>
      <c r="AO347" s="43">
        <v>1085523393</v>
      </c>
      <c r="AP347" s="43">
        <v>1085925893</v>
      </c>
      <c r="AQ347" s="43" t="s">
        <v>716</v>
      </c>
      <c r="AR347" s="43">
        <v>9143035</v>
      </c>
      <c r="AS347" s="43">
        <v>190368</v>
      </c>
      <c r="AT347" s="43">
        <v>707063</v>
      </c>
      <c r="AU347" s="43">
        <v>0</v>
      </c>
      <c r="AV347" s="43">
        <v>0</v>
      </c>
      <c r="AW347" s="43">
        <v>118418</v>
      </c>
      <c r="AX347" s="43">
        <v>0</v>
      </c>
      <c r="AY347" s="43">
        <v>0</v>
      </c>
      <c r="AZ347" s="43">
        <v>128732</v>
      </c>
      <c r="BA347" s="43">
        <v>19131</v>
      </c>
      <c r="BB347" s="43">
        <v>0</v>
      </c>
      <c r="BC347" s="43">
        <v>359.11</v>
      </c>
      <c r="BD347" s="43">
        <v>0</v>
      </c>
      <c r="BE347" s="43">
        <v>0</v>
      </c>
      <c r="BF347" s="43">
        <v>18391</v>
      </c>
      <c r="BG347" s="43">
        <v>16849</v>
      </c>
      <c r="BH347" s="43">
        <v>0</v>
      </c>
      <c r="BI347" s="43">
        <v>21474</v>
      </c>
      <c r="BJ347" s="43">
        <v>15400</v>
      </c>
      <c r="BK347" s="43">
        <v>0</v>
      </c>
      <c r="BL347" s="43">
        <v>30189</v>
      </c>
      <c r="BM347" s="43">
        <v>0</v>
      </c>
      <c r="BN347" s="43" t="s">
        <v>702</v>
      </c>
      <c r="BO347" s="43">
        <v>2</v>
      </c>
      <c r="BP347" s="43">
        <v>30800</v>
      </c>
      <c r="BQ347" s="43">
        <v>0</v>
      </c>
      <c r="BR347" s="43">
        <v>5817</v>
      </c>
    </row>
    <row r="348" spans="1:70" s="50" customFormat="1" x14ac:dyDescent="0.15">
      <c r="A348" s="43">
        <v>2485</v>
      </c>
      <c r="B348" s="43" t="s">
        <v>428</v>
      </c>
      <c r="C348" s="43">
        <v>5363837</v>
      </c>
      <c r="D348" s="43">
        <v>3358491</v>
      </c>
      <c r="E348" s="43">
        <v>1269</v>
      </c>
      <c r="F348" s="43">
        <v>0</v>
      </c>
      <c r="G348" s="43">
        <v>2051377</v>
      </c>
      <c r="H348" s="43">
        <v>0</v>
      </c>
      <c r="I348" s="43">
        <v>0</v>
      </c>
      <c r="J348" s="43">
        <v>0</v>
      </c>
      <c r="K348" s="43">
        <v>0</v>
      </c>
      <c r="L348" s="43">
        <v>47300</v>
      </c>
      <c r="M348" s="43">
        <v>19</v>
      </c>
      <c r="N348" s="43">
        <v>8</v>
      </c>
      <c r="O348" s="43">
        <v>558</v>
      </c>
      <c r="P348" s="43">
        <v>566</v>
      </c>
      <c r="Q348" s="43">
        <v>16</v>
      </c>
      <c r="R348" s="43">
        <v>6</v>
      </c>
      <c r="S348" s="43">
        <v>573</v>
      </c>
      <c r="T348" s="43">
        <v>579</v>
      </c>
      <c r="U348" s="43">
        <v>26</v>
      </c>
      <c r="V348" s="43">
        <v>10</v>
      </c>
      <c r="W348" s="43">
        <v>547</v>
      </c>
      <c r="X348" s="43">
        <v>557</v>
      </c>
      <c r="Y348" s="43">
        <v>26</v>
      </c>
      <c r="Z348" s="43">
        <v>10</v>
      </c>
      <c r="AA348" s="43">
        <v>536</v>
      </c>
      <c r="AB348" s="43">
        <v>546</v>
      </c>
      <c r="AC348" s="43">
        <v>0</v>
      </c>
      <c r="AD348" s="43">
        <v>0</v>
      </c>
      <c r="AE348" s="43">
        <v>0</v>
      </c>
      <c r="AF348" s="43">
        <v>3380390</v>
      </c>
      <c r="AG348" s="43">
        <v>3380390</v>
      </c>
      <c r="AH348" s="43">
        <v>0</v>
      </c>
      <c r="AI348" s="43">
        <v>0</v>
      </c>
      <c r="AJ348" s="43">
        <v>0</v>
      </c>
      <c r="AK348" s="43">
        <v>0</v>
      </c>
      <c r="AL348" s="43">
        <v>0</v>
      </c>
      <c r="AM348" s="43">
        <v>0</v>
      </c>
      <c r="AN348" s="43">
        <v>326000</v>
      </c>
      <c r="AO348" s="43">
        <v>255922927</v>
      </c>
      <c r="AP348" s="43">
        <v>256248927</v>
      </c>
      <c r="AQ348" s="43" t="s">
        <v>716</v>
      </c>
      <c r="AR348" s="43">
        <v>1995724</v>
      </c>
      <c r="AS348" s="43">
        <v>44700</v>
      </c>
      <c r="AT348" s="43">
        <v>0</v>
      </c>
      <c r="AU348" s="43">
        <v>0</v>
      </c>
      <c r="AV348" s="43">
        <v>0</v>
      </c>
      <c r="AW348" s="43">
        <v>35000</v>
      </c>
      <c r="AX348" s="43">
        <v>0</v>
      </c>
      <c r="AY348" s="43">
        <v>0</v>
      </c>
      <c r="AZ348" s="43">
        <v>56760</v>
      </c>
      <c r="BA348" s="43">
        <v>2861</v>
      </c>
      <c r="BB348" s="43">
        <v>0</v>
      </c>
      <c r="BC348" s="43">
        <v>0</v>
      </c>
      <c r="BD348" s="43">
        <v>0</v>
      </c>
      <c r="BE348" s="43">
        <v>0</v>
      </c>
      <c r="BF348" s="43">
        <v>0</v>
      </c>
      <c r="BG348" s="43">
        <v>0</v>
      </c>
      <c r="BH348" s="43">
        <v>0</v>
      </c>
      <c r="BI348" s="43">
        <v>0</v>
      </c>
      <c r="BJ348" s="43">
        <v>0</v>
      </c>
      <c r="BK348" s="43">
        <v>0</v>
      </c>
      <c r="BL348" s="43">
        <v>0</v>
      </c>
      <c r="BM348" s="43">
        <v>0</v>
      </c>
      <c r="BN348" s="43" t="s">
        <v>711</v>
      </c>
      <c r="BO348" s="43">
        <v>1</v>
      </c>
      <c r="BP348" s="43">
        <v>0</v>
      </c>
      <c r="BQ348" s="43">
        <v>0</v>
      </c>
      <c r="BR348" s="43">
        <v>0</v>
      </c>
    </row>
    <row r="349" spans="1:70" s="50" customFormat="1" x14ac:dyDescent="0.15">
      <c r="A349" s="43">
        <v>5460</v>
      </c>
      <c r="B349" s="43" t="s">
        <v>429</v>
      </c>
      <c r="C349" s="43">
        <v>25443063</v>
      </c>
      <c r="D349" s="43">
        <v>17738377</v>
      </c>
      <c r="E349" s="43">
        <v>28087</v>
      </c>
      <c r="F349" s="43">
        <v>158542</v>
      </c>
      <c r="G349" s="43">
        <v>8035899</v>
      </c>
      <c r="H349" s="43">
        <v>0</v>
      </c>
      <c r="I349" s="43">
        <v>0</v>
      </c>
      <c r="J349" s="43">
        <v>0</v>
      </c>
      <c r="K349" s="43">
        <v>0</v>
      </c>
      <c r="L349" s="43">
        <v>517842</v>
      </c>
      <c r="M349" s="43">
        <v>47</v>
      </c>
      <c r="N349" s="43">
        <v>19</v>
      </c>
      <c r="O349" s="43">
        <v>2657</v>
      </c>
      <c r="P349" s="43">
        <v>2676</v>
      </c>
      <c r="Q349" s="43">
        <v>52</v>
      </c>
      <c r="R349" s="43">
        <v>21</v>
      </c>
      <c r="S349" s="43">
        <v>2728</v>
      </c>
      <c r="T349" s="43">
        <v>2749</v>
      </c>
      <c r="U349" s="43">
        <v>48</v>
      </c>
      <c r="V349" s="43">
        <v>19</v>
      </c>
      <c r="W349" s="43">
        <v>2797</v>
      </c>
      <c r="X349" s="43">
        <v>2816</v>
      </c>
      <c r="Y349" s="43">
        <v>61</v>
      </c>
      <c r="Z349" s="43">
        <v>24</v>
      </c>
      <c r="AA349" s="43">
        <v>2874</v>
      </c>
      <c r="AB349" s="43">
        <v>2898</v>
      </c>
      <c r="AC349" s="43">
        <v>0</v>
      </c>
      <c r="AD349" s="43">
        <v>0</v>
      </c>
      <c r="AE349" s="43">
        <v>750000</v>
      </c>
      <c r="AF349" s="43">
        <v>18700365</v>
      </c>
      <c r="AG349" s="43">
        <v>18511722</v>
      </c>
      <c r="AH349" s="43">
        <v>188643</v>
      </c>
      <c r="AI349" s="43">
        <v>0</v>
      </c>
      <c r="AJ349" s="43">
        <v>0</v>
      </c>
      <c r="AK349" s="43">
        <v>0</v>
      </c>
      <c r="AL349" s="43">
        <v>0</v>
      </c>
      <c r="AM349" s="43">
        <v>0</v>
      </c>
      <c r="AN349" s="43">
        <v>2519000</v>
      </c>
      <c r="AO349" s="43">
        <v>1037965818</v>
      </c>
      <c r="AP349" s="43">
        <v>1040484818</v>
      </c>
      <c r="AQ349" s="43" t="s">
        <v>716</v>
      </c>
      <c r="AR349" s="43">
        <v>8218852</v>
      </c>
      <c r="AS349" s="43">
        <v>0</v>
      </c>
      <c r="AT349" s="43">
        <v>1686490</v>
      </c>
      <c r="AU349" s="43">
        <v>0</v>
      </c>
      <c r="AV349" s="43">
        <v>0</v>
      </c>
      <c r="AW349" s="43">
        <v>20000</v>
      </c>
      <c r="AX349" s="43">
        <v>0</v>
      </c>
      <c r="AY349" s="43">
        <v>0</v>
      </c>
      <c r="AZ349" s="43">
        <v>0</v>
      </c>
      <c r="BA349" s="43">
        <v>0</v>
      </c>
      <c r="BB349" s="43">
        <v>0</v>
      </c>
      <c r="BC349" s="43">
        <v>0</v>
      </c>
      <c r="BD349" s="43">
        <v>0</v>
      </c>
      <c r="BE349" s="43">
        <v>0</v>
      </c>
      <c r="BF349" s="43">
        <v>0</v>
      </c>
      <c r="BG349" s="43">
        <v>0</v>
      </c>
      <c r="BH349" s="43">
        <v>0</v>
      </c>
      <c r="BI349" s="43">
        <v>0</v>
      </c>
      <c r="BJ349" s="43">
        <v>0</v>
      </c>
      <c r="BK349" s="43">
        <v>0</v>
      </c>
      <c r="BL349" s="43">
        <v>0</v>
      </c>
      <c r="BM349" s="43">
        <v>0</v>
      </c>
      <c r="BN349" s="43" t="s">
        <v>711</v>
      </c>
      <c r="BO349" s="43">
        <v>1</v>
      </c>
      <c r="BP349" s="43">
        <v>0</v>
      </c>
      <c r="BQ349" s="43">
        <v>0</v>
      </c>
      <c r="BR349" s="43">
        <v>0</v>
      </c>
    </row>
    <row r="350" spans="1:70" s="50" customFormat="1" x14ac:dyDescent="0.15">
      <c r="A350" s="43">
        <v>5467</v>
      </c>
      <c r="B350" s="43" t="s">
        <v>430</v>
      </c>
      <c r="C350" s="43">
        <v>7886339</v>
      </c>
      <c r="D350" s="43">
        <v>5807525</v>
      </c>
      <c r="E350" s="43">
        <v>15706</v>
      </c>
      <c r="F350" s="43">
        <v>0</v>
      </c>
      <c r="G350" s="43">
        <v>2612497</v>
      </c>
      <c r="H350" s="43">
        <v>135337.5</v>
      </c>
      <c r="I350" s="43">
        <v>0</v>
      </c>
      <c r="J350" s="43">
        <v>0</v>
      </c>
      <c r="K350" s="43">
        <v>0</v>
      </c>
      <c r="L350" s="43">
        <v>684727</v>
      </c>
      <c r="M350" s="43">
        <v>28</v>
      </c>
      <c r="N350" s="43">
        <v>11</v>
      </c>
      <c r="O350" s="43">
        <v>810</v>
      </c>
      <c r="P350" s="43">
        <v>821</v>
      </c>
      <c r="Q350" s="43">
        <v>22</v>
      </c>
      <c r="R350" s="43">
        <v>9</v>
      </c>
      <c r="S350" s="43">
        <v>805</v>
      </c>
      <c r="T350" s="43">
        <v>814</v>
      </c>
      <c r="U350" s="43">
        <v>22</v>
      </c>
      <c r="V350" s="43">
        <v>9</v>
      </c>
      <c r="W350" s="43">
        <v>807</v>
      </c>
      <c r="X350" s="43">
        <v>816</v>
      </c>
      <c r="Y350" s="43">
        <v>18</v>
      </c>
      <c r="Z350" s="43">
        <v>7</v>
      </c>
      <c r="AA350" s="43">
        <v>794</v>
      </c>
      <c r="AB350" s="43">
        <v>801</v>
      </c>
      <c r="AC350" s="43">
        <v>0</v>
      </c>
      <c r="AD350" s="43">
        <v>0</v>
      </c>
      <c r="AE350" s="43">
        <v>675000</v>
      </c>
      <c r="AF350" s="43">
        <v>5986991</v>
      </c>
      <c r="AG350" s="43">
        <v>5986991</v>
      </c>
      <c r="AH350" s="43">
        <v>0</v>
      </c>
      <c r="AI350" s="43">
        <v>0</v>
      </c>
      <c r="AJ350" s="43">
        <v>24376</v>
      </c>
      <c r="AK350" s="43">
        <v>0</v>
      </c>
      <c r="AL350" s="43">
        <v>0</v>
      </c>
      <c r="AM350" s="43">
        <v>0</v>
      </c>
      <c r="AN350" s="43">
        <v>1246000</v>
      </c>
      <c r="AO350" s="43">
        <v>260763587</v>
      </c>
      <c r="AP350" s="43">
        <v>262009587</v>
      </c>
      <c r="AQ350" s="43" t="s">
        <v>716</v>
      </c>
      <c r="AR350" s="43">
        <v>2535660.5</v>
      </c>
      <c r="AS350" s="43">
        <v>133137.5</v>
      </c>
      <c r="AT350" s="43">
        <v>0</v>
      </c>
      <c r="AU350" s="43">
        <v>0</v>
      </c>
      <c r="AV350" s="43">
        <v>0</v>
      </c>
      <c r="AW350" s="43">
        <v>0</v>
      </c>
      <c r="AX350" s="43">
        <v>0</v>
      </c>
      <c r="AY350" s="43">
        <v>0</v>
      </c>
      <c r="AZ350" s="43">
        <v>67571</v>
      </c>
      <c r="BA350" s="43">
        <v>5603</v>
      </c>
      <c r="BB350" s="43">
        <v>0</v>
      </c>
      <c r="BC350" s="43">
        <v>0</v>
      </c>
      <c r="BD350" s="43">
        <v>0</v>
      </c>
      <c r="BE350" s="43">
        <v>0</v>
      </c>
      <c r="BF350" s="43">
        <v>19306</v>
      </c>
      <c r="BG350" s="43">
        <v>0</v>
      </c>
      <c r="BH350" s="43">
        <v>0</v>
      </c>
      <c r="BI350" s="43">
        <v>0</v>
      </c>
      <c r="BJ350" s="43">
        <v>0</v>
      </c>
      <c r="BK350" s="43">
        <v>0</v>
      </c>
      <c r="BL350" s="43">
        <v>0</v>
      </c>
      <c r="BM350" s="43">
        <v>0</v>
      </c>
      <c r="BN350" s="43" t="s">
        <v>711</v>
      </c>
      <c r="BO350" s="43">
        <v>1</v>
      </c>
      <c r="BP350" s="43">
        <v>0</v>
      </c>
      <c r="BQ350" s="43">
        <v>0</v>
      </c>
      <c r="BR350" s="43">
        <v>0</v>
      </c>
    </row>
    <row r="351" spans="1:70" s="50" customFormat="1" x14ac:dyDescent="0.15">
      <c r="A351" s="43">
        <v>5474</v>
      </c>
      <c r="B351" s="43" t="s">
        <v>431</v>
      </c>
      <c r="C351" s="43">
        <v>12484400</v>
      </c>
      <c r="D351" s="43">
        <v>817144</v>
      </c>
      <c r="E351" s="43">
        <v>9472</v>
      </c>
      <c r="F351" s="43">
        <v>78629</v>
      </c>
      <c r="G351" s="43">
        <v>11687861</v>
      </c>
      <c r="H351" s="43">
        <v>177988</v>
      </c>
      <c r="I351" s="43">
        <v>0</v>
      </c>
      <c r="J351" s="43">
        <v>146525</v>
      </c>
      <c r="K351" s="43">
        <v>0</v>
      </c>
      <c r="L351" s="43">
        <v>140169</v>
      </c>
      <c r="M351" s="43">
        <v>5</v>
      </c>
      <c r="N351" s="43">
        <v>2</v>
      </c>
      <c r="O351" s="43">
        <v>1342</v>
      </c>
      <c r="P351" s="43">
        <v>1344</v>
      </c>
      <c r="Q351" s="43">
        <v>6</v>
      </c>
      <c r="R351" s="43">
        <v>2</v>
      </c>
      <c r="S351" s="43">
        <v>1362</v>
      </c>
      <c r="T351" s="43">
        <v>1364</v>
      </c>
      <c r="U351" s="43">
        <v>6</v>
      </c>
      <c r="V351" s="43">
        <v>2</v>
      </c>
      <c r="W351" s="43">
        <v>1361</v>
      </c>
      <c r="X351" s="43">
        <v>1363</v>
      </c>
      <c r="Y351" s="43">
        <v>5</v>
      </c>
      <c r="Z351" s="43">
        <v>2</v>
      </c>
      <c r="AA351" s="43">
        <v>1320</v>
      </c>
      <c r="AB351" s="43">
        <v>1322</v>
      </c>
      <c r="AC351" s="43">
        <v>0</v>
      </c>
      <c r="AD351" s="43">
        <v>0</v>
      </c>
      <c r="AE351" s="43">
        <v>0</v>
      </c>
      <c r="AF351" s="43">
        <v>666725</v>
      </c>
      <c r="AG351" s="43">
        <v>576274</v>
      </c>
      <c r="AH351" s="43">
        <v>90451</v>
      </c>
      <c r="AI351" s="43">
        <v>0</v>
      </c>
      <c r="AJ351" s="43">
        <v>0</v>
      </c>
      <c r="AK351" s="43">
        <v>0</v>
      </c>
      <c r="AL351" s="43">
        <v>0</v>
      </c>
      <c r="AM351" s="43">
        <v>271550</v>
      </c>
      <c r="AN351" s="43">
        <v>982800</v>
      </c>
      <c r="AO351" s="43">
        <v>1523171821</v>
      </c>
      <c r="AP351" s="43">
        <v>1524154621</v>
      </c>
      <c r="AQ351" s="43" t="s">
        <v>716</v>
      </c>
      <c r="AR351" s="43">
        <v>11949131</v>
      </c>
      <c r="AS351" s="43">
        <v>176709</v>
      </c>
      <c r="AT351" s="43">
        <v>2324631</v>
      </c>
      <c r="AU351" s="43">
        <v>0</v>
      </c>
      <c r="AV351" s="43">
        <v>0</v>
      </c>
      <c r="AW351" s="43">
        <v>186995</v>
      </c>
      <c r="AX351" s="43">
        <v>675</v>
      </c>
      <c r="AY351" s="43">
        <v>0</v>
      </c>
      <c r="AZ351" s="43">
        <v>64400</v>
      </c>
      <c r="BA351" s="43">
        <v>2912</v>
      </c>
      <c r="BB351" s="43">
        <v>0</v>
      </c>
      <c r="BC351" s="43">
        <v>268.24</v>
      </c>
      <c r="BD351" s="43">
        <v>0</v>
      </c>
      <c r="BE351" s="43">
        <v>0</v>
      </c>
      <c r="BF351" s="43">
        <v>0</v>
      </c>
      <c r="BG351" s="43">
        <v>737502</v>
      </c>
      <c r="BH351" s="43">
        <v>737502</v>
      </c>
      <c r="BI351" s="43">
        <v>0</v>
      </c>
      <c r="BJ351" s="43">
        <v>0</v>
      </c>
      <c r="BK351" s="43">
        <v>0</v>
      </c>
      <c r="BL351" s="43">
        <v>138845</v>
      </c>
      <c r="BM351" s="43">
        <v>138845</v>
      </c>
      <c r="BN351" s="43" t="s">
        <v>701</v>
      </c>
      <c r="BO351" s="43">
        <v>1</v>
      </c>
      <c r="BP351" s="43">
        <v>0</v>
      </c>
      <c r="BQ351" s="43">
        <v>271550</v>
      </c>
      <c r="BR351" s="43">
        <v>0</v>
      </c>
    </row>
    <row r="352" spans="1:70" s="50" customFormat="1" x14ac:dyDescent="0.15">
      <c r="A352" s="43">
        <v>5586</v>
      </c>
      <c r="B352" s="43" t="s">
        <v>432</v>
      </c>
      <c r="C352" s="43">
        <v>6950057</v>
      </c>
      <c r="D352" s="43">
        <v>4933866</v>
      </c>
      <c r="E352" s="43">
        <v>1395</v>
      </c>
      <c r="F352" s="43">
        <v>0</v>
      </c>
      <c r="G352" s="43">
        <v>2020292</v>
      </c>
      <c r="H352" s="43">
        <v>0</v>
      </c>
      <c r="I352" s="43">
        <v>0</v>
      </c>
      <c r="J352" s="43">
        <v>0</v>
      </c>
      <c r="K352" s="43">
        <v>0</v>
      </c>
      <c r="L352" s="43">
        <v>5496</v>
      </c>
      <c r="M352" s="43">
        <v>15</v>
      </c>
      <c r="N352" s="43">
        <v>6</v>
      </c>
      <c r="O352" s="43">
        <v>715</v>
      </c>
      <c r="P352" s="43">
        <v>721</v>
      </c>
      <c r="Q352" s="43">
        <v>13</v>
      </c>
      <c r="R352" s="43">
        <v>5</v>
      </c>
      <c r="S352" s="43">
        <v>704</v>
      </c>
      <c r="T352" s="43">
        <v>709</v>
      </c>
      <c r="U352" s="43">
        <v>12</v>
      </c>
      <c r="V352" s="43">
        <v>5</v>
      </c>
      <c r="W352" s="43">
        <v>728</v>
      </c>
      <c r="X352" s="43">
        <v>733</v>
      </c>
      <c r="Y352" s="43">
        <v>13</v>
      </c>
      <c r="Z352" s="43">
        <v>5</v>
      </c>
      <c r="AA352" s="43">
        <v>767</v>
      </c>
      <c r="AB352" s="43">
        <v>772</v>
      </c>
      <c r="AC352" s="43">
        <v>0</v>
      </c>
      <c r="AD352" s="43">
        <v>0</v>
      </c>
      <c r="AE352" s="43">
        <v>0</v>
      </c>
      <c r="AF352" s="43">
        <v>4954099</v>
      </c>
      <c r="AG352" s="43">
        <v>4954099</v>
      </c>
      <c r="AH352" s="43">
        <v>0</v>
      </c>
      <c r="AI352" s="43">
        <v>0</v>
      </c>
      <c r="AJ352" s="43">
        <v>43918</v>
      </c>
      <c r="AK352" s="43">
        <v>0</v>
      </c>
      <c r="AL352" s="43">
        <v>0</v>
      </c>
      <c r="AM352" s="43">
        <v>0</v>
      </c>
      <c r="AN352" s="43">
        <v>130700</v>
      </c>
      <c r="AO352" s="43">
        <v>267757701</v>
      </c>
      <c r="AP352" s="43">
        <v>267888401</v>
      </c>
      <c r="AQ352" s="43" t="s">
        <v>716</v>
      </c>
      <c r="AR352" s="43">
        <v>2202280</v>
      </c>
      <c r="AS352" s="43">
        <v>0</v>
      </c>
      <c r="AT352" s="43">
        <v>664334</v>
      </c>
      <c r="AU352" s="43">
        <v>0</v>
      </c>
      <c r="AV352" s="43">
        <v>0</v>
      </c>
      <c r="AW352" s="43">
        <v>140000</v>
      </c>
      <c r="AX352" s="43">
        <v>0</v>
      </c>
      <c r="AY352" s="43">
        <v>0</v>
      </c>
      <c r="AZ352" s="43">
        <v>0</v>
      </c>
      <c r="BA352" s="43">
        <v>0</v>
      </c>
      <c r="BB352" s="43">
        <v>0</v>
      </c>
      <c r="BC352" s="43">
        <v>0</v>
      </c>
      <c r="BD352" s="43">
        <v>0</v>
      </c>
      <c r="BE352" s="43">
        <v>0</v>
      </c>
      <c r="BF352" s="43">
        <v>0</v>
      </c>
      <c r="BG352" s="43">
        <v>0</v>
      </c>
      <c r="BH352" s="43">
        <v>0</v>
      </c>
      <c r="BI352" s="43">
        <v>0</v>
      </c>
      <c r="BJ352" s="43">
        <v>0</v>
      </c>
      <c r="BK352" s="43">
        <v>0</v>
      </c>
      <c r="BL352" s="43">
        <v>0</v>
      </c>
      <c r="BM352" s="43">
        <v>0</v>
      </c>
      <c r="BN352" s="43" t="s">
        <v>711</v>
      </c>
      <c r="BO352" s="43">
        <v>1</v>
      </c>
      <c r="BP352" s="43">
        <v>0</v>
      </c>
      <c r="BQ352" s="43">
        <v>0</v>
      </c>
      <c r="BR352" s="43">
        <v>0</v>
      </c>
    </row>
    <row r="353" spans="1:70" s="50" customFormat="1" x14ac:dyDescent="0.15">
      <c r="A353" s="43">
        <v>5593</v>
      </c>
      <c r="B353" s="43" t="s">
        <v>433</v>
      </c>
      <c r="C353" s="43">
        <v>9574226</v>
      </c>
      <c r="D353" s="43">
        <v>6641086</v>
      </c>
      <c r="E353" s="43">
        <v>5053</v>
      </c>
      <c r="F353" s="43">
        <v>58140</v>
      </c>
      <c r="G353" s="43">
        <v>2869947</v>
      </c>
      <c r="H353" s="43">
        <v>0</v>
      </c>
      <c r="I353" s="43">
        <v>0</v>
      </c>
      <c r="J353" s="43">
        <v>0</v>
      </c>
      <c r="K353" s="43">
        <v>0</v>
      </c>
      <c r="L353" s="43">
        <v>0</v>
      </c>
      <c r="M353" s="43">
        <v>31</v>
      </c>
      <c r="N353" s="43">
        <v>12</v>
      </c>
      <c r="O353" s="43">
        <v>967</v>
      </c>
      <c r="P353" s="43">
        <v>979</v>
      </c>
      <c r="Q353" s="43">
        <v>30</v>
      </c>
      <c r="R353" s="43">
        <v>12</v>
      </c>
      <c r="S353" s="43">
        <v>967</v>
      </c>
      <c r="T353" s="43">
        <v>979</v>
      </c>
      <c r="U353" s="43">
        <v>36</v>
      </c>
      <c r="V353" s="43">
        <v>14</v>
      </c>
      <c r="W353" s="43">
        <v>1021</v>
      </c>
      <c r="X353" s="43">
        <v>1035</v>
      </c>
      <c r="Y353" s="43">
        <v>37</v>
      </c>
      <c r="Z353" s="43">
        <v>15</v>
      </c>
      <c r="AA353" s="43">
        <v>1045</v>
      </c>
      <c r="AB353" s="43">
        <v>1060</v>
      </c>
      <c r="AC353" s="43">
        <v>117</v>
      </c>
      <c r="AD353" s="43">
        <v>0</v>
      </c>
      <c r="AE353" s="43">
        <v>0</v>
      </c>
      <c r="AF353" s="43">
        <v>7078147</v>
      </c>
      <c r="AG353" s="43">
        <v>7008208</v>
      </c>
      <c r="AH353" s="43">
        <v>69939</v>
      </c>
      <c r="AI353" s="43">
        <v>0</v>
      </c>
      <c r="AJ353" s="43">
        <v>0</v>
      </c>
      <c r="AK353" s="43">
        <v>0</v>
      </c>
      <c r="AL353" s="43">
        <v>0</v>
      </c>
      <c r="AM353" s="43">
        <v>0</v>
      </c>
      <c r="AN353" s="43">
        <v>538200</v>
      </c>
      <c r="AO353" s="43">
        <v>335067534</v>
      </c>
      <c r="AP353" s="43">
        <v>335605734</v>
      </c>
      <c r="AQ353" s="43" t="s">
        <v>716</v>
      </c>
      <c r="AR353" s="43">
        <v>2779426</v>
      </c>
      <c r="AS353" s="43">
        <v>0</v>
      </c>
      <c r="AT353" s="43">
        <v>0</v>
      </c>
      <c r="AU353" s="43">
        <v>0</v>
      </c>
      <c r="AV353" s="43">
        <v>0</v>
      </c>
      <c r="AW353" s="43">
        <v>65000</v>
      </c>
      <c r="AX353" s="43">
        <v>0</v>
      </c>
      <c r="AY353" s="43">
        <v>0</v>
      </c>
      <c r="AZ353" s="43">
        <v>0</v>
      </c>
      <c r="BA353" s="43">
        <v>0</v>
      </c>
      <c r="BB353" s="43">
        <v>0</v>
      </c>
      <c r="BC353" s="43">
        <v>0</v>
      </c>
      <c r="BD353" s="43">
        <v>0</v>
      </c>
      <c r="BE353" s="43">
        <v>0</v>
      </c>
      <c r="BF353" s="43">
        <v>28780</v>
      </c>
      <c r="BG353" s="43">
        <v>0</v>
      </c>
      <c r="BH353" s="43">
        <v>0</v>
      </c>
      <c r="BI353" s="43">
        <v>0</v>
      </c>
      <c r="BJ353" s="43">
        <v>0</v>
      </c>
      <c r="BK353" s="43">
        <v>0</v>
      </c>
      <c r="BL353" s="43">
        <v>0</v>
      </c>
      <c r="BM353" s="43">
        <v>0</v>
      </c>
      <c r="BN353" s="43" t="s">
        <v>711</v>
      </c>
      <c r="BO353" s="43">
        <v>1</v>
      </c>
      <c r="BP353" s="43">
        <v>0</v>
      </c>
      <c r="BQ353" s="43">
        <v>0</v>
      </c>
      <c r="BR353" s="43">
        <v>0</v>
      </c>
    </row>
    <row r="354" spans="1:70" s="50" customFormat="1" x14ac:dyDescent="0.15">
      <c r="A354" s="43">
        <v>5607</v>
      </c>
      <c r="B354" s="43" t="s">
        <v>434</v>
      </c>
      <c r="C354" s="43">
        <v>68253938</v>
      </c>
      <c r="D354" s="43">
        <v>35934004</v>
      </c>
      <c r="E354" s="43">
        <v>671628</v>
      </c>
      <c r="F354" s="43">
        <v>0</v>
      </c>
      <c r="G354" s="43">
        <v>31750901</v>
      </c>
      <c r="H354" s="43">
        <v>73375</v>
      </c>
      <c r="I354" s="43">
        <v>0</v>
      </c>
      <c r="J354" s="43">
        <v>0</v>
      </c>
      <c r="K354" s="43">
        <v>0</v>
      </c>
      <c r="L354" s="43">
        <v>175970</v>
      </c>
      <c r="M354" s="43">
        <v>215</v>
      </c>
      <c r="N354" s="43">
        <v>86</v>
      </c>
      <c r="O354" s="43">
        <v>7281</v>
      </c>
      <c r="P354" s="43">
        <v>7367</v>
      </c>
      <c r="Q354" s="43">
        <v>230</v>
      </c>
      <c r="R354" s="43">
        <v>92</v>
      </c>
      <c r="S354" s="43">
        <v>7280</v>
      </c>
      <c r="T354" s="43">
        <v>7372</v>
      </c>
      <c r="U354" s="43">
        <v>235</v>
      </c>
      <c r="V354" s="43">
        <v>94</v>
      </c>
      <c r="W354" s="43">
        <v>7245</v>
      </c>
      <c r="X354" s="43">
        <v>7339</v>
      </c>
      <c r="Y354" s="43">
        <v>237</v>
      </c>
      <c r="Z354" s="43">
        <v>95</v>
      </c>
      <c r="AA354" s="43">
        <v>7162</v>
      </c>
      <c r="AB354" s="43">
        <v>7257</v>
      </c>
      <c r="AC354" s="43">
        <v>0</v>
      </c>
      <c r="AD354" s="43">
        <v>0</v>
      </c>
      <c r="AE354" s="43">
        <v>0</v>
      </c>
      <c r="AF354" s="43">
        <v>35932281</v>
      </c>
      <c r="AG354" s="43">
        <v>35932281</v>
      </c>
      <c r="AH354" s="43">
        <v>0</v>
      </c>
      <c r="AI354" s="43">
        <v>0</v>
      </c>
      <c r="AJ354" s="43">
        <v>245939</v>
      </c>
      <c r="AK354" s="43">
        <v>0</v>
      </c>
      <c r="AL354" s="43">
        <v>0</v>
      </c>
      <c r="AM354" s="43">
        <v>691014</v>
      </c>
      <c r="AN354" s="43">
        <v>40307800</v>
      </c>
      <c r="AO354" s="43">
        <v>4128259434</v>
      </c>
      <c r="AP354" s="43">
        <v>4168567234</v>
      </c>
      <c r="AQ354" s="43" t="s">
        <v>716</v>
      </c>
      <c r="AR354" s="43">
        <v>33495675</v>
      </c>
      <c r="AS354" s="43">
        <v>148575</v>
      </c>
      <c r="AT354" s="43">
        <v>927510</v>
      </c>
      <c r="AU354" s="43">
        <v>0</v>
      </c>
      <c r="AV354" s="43">
        <v>0</v>
      </c>
      <c r="AW354" s="43">
        <v>20000</v>
      </c>
      <c r="AX354" s="43">
        <v>3280</v>
      </c>
      <c r="AY354" s="43">
        <v>0</v>
      </c>
      <c r="AZ354" s="43">
        <v>333919</v>
      </c>
      <c r="BA354" s="43">
        <v>0</v>
      </c>
      <c r="BB354" s="43">
        <v>0</v>
      </c>
      <c r="BC354" s="43">
        <v>27803.66</v>
      </c>
      <c r="BD354" s="43">
        <v>0</v>
      </c>
      <c r="BE354" s="43">
        <v>0</v>
      </c>
      <c r="BF354" s="43">
        <v>361721</v>
      </c>
      <c r="BG354" s="43">
        <v>0</v>
      </c>
      <c r="BH354" s="43">
        <v>0</v>
      </c>
      <c r="BI354" s="43">
        <v>0</v>
      </c>
      <c r="BJ354" s="43">
        <v>0</v>
      </c>
      <c r="BK354" s="43">
        <v>0</v>
      </c>
      <c r="BL354" s="43">
        <v>73375</v>
      </c>
      <c r="BM354" s="43">
        <v>0</v>
      </c>
      <c r="BN354" s="43" t="s">
        <v>702</v>
      </c>
      <c r="BO354" s="43">
        <v>2</v>
      </c>
      <c r="BP354" s="43">
        <v>762861</v>
      </c>
      <c r="BQ354" s="43">
        <v>0</v>
      </c>
      <c r="BR354" s="43">
        <v>71847</v>
      </c>
    </row>
    <row r="355" spans="1:70" s="50" customFormat="1" x14ac:dyDescent="0.15">
      <c r="A355" s="43">
        <v>5614</v>
      </c>
      <c r="B355" s="43" t="s">
        <v>435</v>
      </c>
      <c r="C355" s="43">
        <v>2349561</v>
      </c>
      <c r="D355" s="43">
        <v>426039</v>
      </c>
      <c r="E355" s="43">
        <v>573</v>
      </c>
      <c r="F355" s="43">
        <v>0</v>
      </c>
      <c r="G355" s="43">
        <v>2122949</v>
      </c>
      <c r="H355" s="43">
        <v>0</v>
      </c>
      <c r="I355" s="43">
        <v>0</v>
      </c>
      <c r="J355" s="43">
        <v>0</v>
      </c>
      <c r="K355" s="43">
        <v>0</v>
      </c>
      <c r="L355" s="43">
        <v>200000</v>
      </c>
      <c r="M355" s="43">
        <v>6</v>
      </c>
      <c r="N355" s="43">
        <v>2</v>
      </c>
      <c r="O355" s="43">
        <v>245</v>
      </c>
      <c r="P355" s="43">
        <v>247</v>
      </c>
      <c r="Q355" s="43">
        <v>5</v>
      </c>
      <c r="R355" s="43">
        <v>2</v>
      </c>
      <c r="S355" s="43">
        <v>232</v>
      </c>
      <c r="T355" s="43">
        <v>234</v>
      </c>
      <c r="U355" s="43">
        <v>4</v>
      </c>
      <c r="V355" s="43">
        <v>2</v>
      </c>
      <c r="W355" s="43">
        <v>242</v>
      </c>
      <c r="X355" s="43">
        <v>244</v>
      </c>
      <c r="Y355" s="43">
        <v>6</v>
      </c>
      <c r="Z355" s="43">
        <v>2</v>
      </c>
      <c r="AA355" s="43">
        <v>237</v>
      </c>
      <c r="AB355" s="43">
        <v>239</v>
      </c>
      <c r="AC355" s="43">
        <v>0</v>
      </c>
      <c r="AD355" s="43">
        <v>0</v>
      </c>
      <c r="AE355" s="43">
        <v>200000</v>
      </c>
      <c r="AF355" s="43">
        <v>483794</v>
      </c>
      <c r="AG355" s="43">
        <v>483794</v>
      </c>
      <c r="AH355" s="43">
        <v>0</v>
      </c>
      <c r="AI355" s="43">
        <v>0</v>
      </c>
      <c r="AJ355" s="43">
        <v>0</v>
      </c>
      <c r="AK355" s="43">
        <v>0</v>
      </c>
      <c r="AL355" s="43">
        <v>0</v>
      </c>
      <c r="AM355" s="43">
        <v>174764.38</v>
      </c>
      <c r="AN355" s="43">
        <v>53000</v>
      </c>
      <c r="AO355" s="43">
        <v>202108645</v>
      </c>
      <c r="AP355" s="43">
        <v>202161645</v>
      </c>
      <c r="AQ355" s="43" t="s">
        <v>716</v>
      </c>
      <c r="AR355" s="43">
        <v>2094250</v>
      </c>
      <c r="AS355" s="43">
        <v>174764</v>
      </c>
      <c r="AT355" s="43">
        <v>187060</v>
      </c>
      <c r="AU355" s="43">
        <v>0</v>
      </c>
      <c r="AV355" s="43">
        <v>0</v>
      </c>
      <c r="AW355" s="43">
        <v>0</v>
      </c>
      <c r="AX355" s="43">
        <v>294</v>
      </c>
      <c r="AY355" s="43">
        <v>0</v>
      </c>
      <c r="AZ355" s="43">
        <v>29127</v>
      </c>
      <c r="BA355" s="43">
        <v>0</v>
      </c>
      <c r="BB355" s="43">
        <v>0</v>
      </c>
      <c r="BC355" s="43">
        <v>0</v>
      </c>
      <c r="BD355" s="43">
        <v>0</v>
      </c>
      <c r="BE355" s="43">
        <v>0</v>
      </c>
      <c r="BF355" s="43">
        <v>0</v>
      </c>
      <c r="BG355" s="43">
        <v>0</v>
      </c>
      <c r="BH355" s="43">
        <v>0</v>
      </c>
      <c r="BI355" s="43">
        <v>0</v>
      </c>
      <c r="BJ355" s="43">
        <v>0</v>
      </c>
      <c r="BK355" s="43">
        <v>0</v>
      </c>
      <c r="BL355" s="43">
        <v>0</v>
      </c>
      <c r="BM355" s="43">
        <v>0</v>
      </c>
      <c r="BN355" s="43" t="s">
        <v>711</v>
      </c>
      <c r="BO355" s="43">
        <v>1</v>
      </c>
      <c r="BP355" s="43">
        <v>174764</v>
      </c>
      <c r="BQ355" s="43">
        <v>0</v>
      </c>
      <c r="BR355" s="43">
        <v>0</v>
      </c>
    </row>
    <row r="356" spans="1:70" s="50" customFormat="1" x14ac:dyDescent="0.15">
      <c r="A356" s="43">
        <v>3542</v>
      </c>
      <c r="B356" s="43" t="s">
        <v>436</v>
      </c>
      <c r="C356" s="43">
        <v>3030120</v>
      </c>
      <c r="D356" s="43">
        <v>77481</v>
      </c>
      <c r="E356" s="43">
        <v>178</v>
      </c>
      <c r="F356" s="43">
        <v>0</v>
      </c>
      <c r="G356" s="43">
        <v>3124635</v>
      </c>
      <c r="H356" s="43">
        <v>0</v>
      </c>
      <c r="I356" s="43">
        <v>0</v>
      </c>
      <c r="J356" s="43">
        <v>0</v>
      </c>
      <c r="K356" s="43">
        <v>0</v>
      </c>
      <c r="L356" s="43">
        <v>172174</v>
      </c>
      <c r="M356" s="43">
        <v>8</v>
      </c>
      <c r="N356" s="43">
        <v>3</v>
      </c>
      <c r="O356" s="43">
        <v>285</v>
      </c>
      <c r="P356" s="43">
        <v>288</v>
      </c>
      <c r="Q356" s="43">
        <v>8</v>
      </c>
      <c r="R356" s="43">
        <v>3</v>
      </c>
      <c r="S356" s="43">
        <v>280</v>
      </c>
      <c r="T356" s="43">
        <v>283</v>
      </c>
      <c r="U356" s="43">
        <v>9</v>
      </c>
      <c r="V356" s="43">
        <v>4</v>
      </c>
      <c r="W356" s="43">
        <v>273</v>
      </c>
      <c r="X356" s="43">
        <v>277</v>
      </c>
      <c r="Y356" s="43">
        <v>11</v>
      </c>
      <c r="Z356" s="43">
        <v>4</v>
      </c>
      <c r="AA356" s="43">
        <v>268</v>
      </c>
      <c r="AB356" s="43">
        <v>272</v>
      </c>
      <c r="AC356" s="43">
        <v>0</v>
      </c>
      <c r="AD356" s="43">
        <v>0</v>
      </c>
      <c r="AE356" s="43">
        <v>0</v>
      </c>
      <c r="AF356" s="43">
        <v>65810</v>
      </c>
      <c r="AG356" s="43">
        <v>65810</v>
      </c>
      <c r="AH356" s="43">
        <v>0</v>
      </c>
      <c r="AI356" s="43">
        <v>0</v>
      </c>
      <c r="AJ356" s="43">
        <v>35506</v>
      </c>
      <c r="AK356" s="43">
        <v>0</v>
      </c>
      <c r="AL356" s="43">
        <v>0</v>
      </c>
      <c r="AM356" s="43">
        <v>0</v>
      </c>
      <c r="AN356" s="43">
        <v>22700</v>
      </c>
      <c r="AO356" s="43">
        <v>642350074</v>
      </c>
      <c r="AP356" s="43">
        <v>642372774</v>
      </c>
      <c r="AQ356" s="43" t="s">
        <v>716</v>
      </c>
      <c r="AR356" s="43">
        <v>3063953</v>
      </c>
      <c r="AS356" s="43">
        <v>0</v>
      </c>
      <c r="AT356" s="43">
        <v>269851</v>
      </c>
      <c r="AU356" s="43">
        <v>0</v>
      </c>
      <c r="AV356" s="43">
        <v>0</v>
      </c>
      <c r="AW356" s="43">
        <v>31829</v>
      </c>
      <c r="AX356" s="43">
        <v>0</v>
      </c>
      <c r="AY356" s="43">
        <v>0</v>
      </c>
      <c r="AZ356" s="43">
        <v>64242</v>
      </c>
      <c r="BA356" s="43">
        <v>0</v>
      </c>
      <c r="BB356" s="43">
        <v>0</v>
      </c>
      <c r="BC356" s="43">
        <v>0</v>
      </c>
      <c r="BD356" s="43">
        <v>0</v>
      </c>
      <c r="BE356" s="43">
        <v>0</v>
      </c>
      <c r="BF356" s="43">
        <v>0</v>
      </c>
      <c r="BG356" s="43">
        <v>0</v>
      </c>
      <c r="BH356" s="43">
        <v>0</v>
      </c>
      <c r="BI356" s="43">
        <v>0</v>
      </c>
      <c r="BJ356" s="43">
        <v>0</v>
      </c>
      <c r="BK356" s="43">
        <v>0</v>
      </c>
      <c r="BL356" s="43">
        <v>0</v>
      </c>
      <c r="BM356" s="43">
        <v>0</v>
      </c>
      <c r="BN356" s="43" t="s">
        <v>711</v>
      </c>
      <c r="BO356" s="43">
        <v>1</v>
      </c>
      <c r="BP356" s="43">
        <v>0</v>
      </c>
      <c r="BQ356" s="43">
        <v>0</v>
      </c>
      <c r="BR356" s="43">
        <v>0</v>
      </c>
    </row>
    <row r="357" spans="1:70" s="50" customFormat="1" x14ac:dyDescent="0.15">
      <c r="A357" s="43">
        <v>5621</v>
      </c>
      <c r="B357" s="43" t="s">
        <v>437</v>
      </c>
      <c r="C357" s="43">
        <v>33425735</v>
      </c>
      <c r="D357" s="43">
        <v>15104988</v>
      </c>
      <c r="E357" s="43">
        <v>66038</v>
      </c>
      <c r="F357" s="43">
        <v>0</v>
      </c>
      <c r="G357" s="43">
        <v>18133473</v>
      </c>
      <c r="H357" s="43">
        <v>77070</v>
      </c>
      <c r="I357" s="43">
        <v>500000</v>
      </c>
      <c r="J357" s="43">
        <v>11025</v>
      </c>
      <c r="K357" s="43">
        <v>0</v>
      </c>
      <c r="L357" s="43">
        <v>444809</v>
      </c>
      <c r="M357" s="43">
        <v>39</v>
      </c>
      <c r="N357" s="43">
        <v>16</v>
      </c>
      <c r="O357" s="43">
        <v>3333</v>
      </c>
      <c r="P357" s="43">
        <v>3349</v>
      </c>
      <c r="Q357" s="43">
        <v>36</v>
      </c>
      <c r="R357" s="43">
        <v>14</v>
      </c>
      <c r="S357" s="43">
        <v>3271</v>
      </c>
      <c r="T357" s="43">
        <v>3285</v>
      </c>
      <c r="U357" s="43">
        <v>34</v>
      </c>
      <c r="V357" s="43">
        <v>14</v>
      </c>
      <c r="W357" s="43">
        <v>3234</v>
      </c>
      <c r="X357" s="43">
        <v>3248</v>
      </c>
      <c r="Y357" s="43">
        <v>33</v>
      </c>
      <c r="Z357" s="43">
        <v>13</v>
      </c>
      <c r="AA357" s="43">
        <v>3205</v>
      </c>
      <c r="AB357" s="43">
        <v>3218</v>
      </c>
      <c r="AC357" s="43">
        <v>0</v>
      </c>
      <c r="AD357" s="43">
        <v>1150000</v>
      </c>
      <c r="AE357" s="43">
        <v>0</v>
      </c>
      <c r="AF357" s="43">
        <v>14827165</v>
      </c>
      <c r="AG357" s="43">
        <v>14827165</v>
      </c>
      <c r="AH357" s="43">
        <v>0</v>
      </c>
      <c r="AI357" s="43">
        <v>0</v>
      </c>
      <c r="AJ357" s="43">
        <v>19652</v>
      </c>
      <c r="AK357" s="43">
        <v>0</v>
      </c>
      <c r="AL357" s="43">
        <v>0</v>
      </c>
      <c r="AM357" s="43">
        <v>0</v>
      </c>
      <c r="AN357" s="43">
        <v>5890500</v>
      </c>
      <c r="AO357" s="43">
        <v>1946745591</v>
      </c>
      <c r="AP357" s="43">
        <v>1952636091</v>
      </c>
      <c r="AQ357" s="43" t="s">
        <v>716</v>
      </c>
      <c r="AR357" s="43">
        <v>19596345</v>
      </c>
      <c r="AS357" s="43">
        <v>78675</v>
      </c>
      <c r="AT357" s="43">
        <v>2241699</v>
      </c>
      <c r="AU357" s="43">
        <v>510000</v>
      </c>
      <c r="AV357" s="43">
        <v>0</v>
      </c>
      <c r="AW357" s="43">
        <v>0</v>
      </c>
      <c r="AX357" s="43">
        <v>1146</v>
      </c>
      <c r="AY357" s="43">
        <v>0</v>
      </c>
      <c r="AZ357" s="43">
        <v>446490</v>
      </c>
      <c r="BA357" s="43">
        <v>17878</v>
      </c>
      <c r="BB357" s="43">
        <v>0</v>
      </c>
      <c r="BC357" s="43">
        <v>0</v>
      </c>
      <c r="BD357" s="43">
        <v>0</v>
      </c>
      <c r="BE357" s="43">
        <v>0</v>
      </c>
      <c r="BF357" s="43">
        <v>20295</v>
      </c>
      <c r="BG357" s="43">
        <v>0</v>
      </c>
      <c r="BH357" s="43">
        <v>0</v>
      </c>
      <c r="BI357" s="43">
        <v>0</v>
      </c>
      <c r="BJ357" s="43">
        <v>0</v>
      </c>
      <c r="BK357" s="43">
        <v>0</v>
      </c>
      <c r="BL357" s="43">
        <v>0</v>
      </c>
      <c r="BM357" s="43">
        <v>0</v>
      </c>
      <c r="BN357" s="43" t="s">
        <v>711</v>
      </c>
      <c r="BO357" s="43">
        <v>1</v>
      </c>
      <c r="BP357" s="43">
        <v>0</v>
      </c>
      <c r="BQ357" s="43">
        <v>0</v>
      </c>
      <c r="BR357" s="43">
        <v>0</v>
      </c>
    </row>
    <row r="358" spans="1:70" s="50" customFormat="1" x14ac:dyDescent="0.15">
      <c r="A358" s="43">
        <v>5628</v>
      </c>
      <c r="B358" s="43" t="s">
        <v>438</v>
      </c>
      <c r="C358" s="43">
        <v>8505698</v>
      </c>
      <c r="D358" s="43">
        <v>5821032</v>
      </c>
      <c r="E358" s="43">
        <v>3821</v>
      </c>
      <c r="F358" s="43">
        <v>0</v>
      </c>
      <c r="G358" s="43">
        <v>2626345</v>
      </c>
      <c r="H358" s="43">
        <v>54500</v>
      </c>
      <c r="I358" s="43">
        <v>0</v>
      </c>
      <c r="J358" s="43">
        <v>0</v>
      </c>
      <c r="K358" s="43">
        <v>0</v>
      </c>
      <c r="L358" s="43">
        <v>0</v>
      </c>
      <c r="M358" s="43">
        <v>26</v>
      </c>
      <c r="N358" s="43">
        <v>10</v>
      </c>
      <c r="O358" s="43">
        <v>890</v>
      </c>
      <c r="P358" s="43">
        <v>900</v>
      </c>
      <c r="Q358" s="43">
        <v>28</v>
      </c>
      <c r="R358" s="43">
        <v>11</v>
      </c>
      <c r="S358" s="43">
        <v>901</v>
      </c>
      <c r="T358" s="43">
        <v>912</v>
      </c>
      <c r="U358" s="43">
        <v>29</v>
      </c>
      <c r="V358" s="43">
        <v>12</v>
      </c>
      <c r="W358" s="43">
        <v>900</v>
      </c>
      <c r="X358" s="43">
        <v>912</v>
      </c>
      <c r="Y358" s="43">
        <v>28</v>
      </c>
      <c r="Z358" s="43">
        <v>11</v>
      </c>
      <c r="AA358" s="43">
        <v>930</v>
      </c>
      <c r="AB358" s="43">
        <v>941</v>
      </c>
      <c r="AC358" s="43">
        <v>23803</v>
      </c>
      <c r="AD358" s="43">
        <v>0</v>
      </c>
      <c r="AE358" s="43">
        <v>0</v>
      </c>
      <c r="AF358" s="43">
        <v>5968004</v>
      </c>
      <c r="AG358" s="43">
        <v>5968004</v>
      </c>
      <c r="AH358" s="43">
        <v>0</v>
      </c>
      <c r="AI358" s="43">
        <v>0</v>
      </c>
      <c r="AJ358" s="43">
        <v>10950</v>
      </c>
      <c r="AK358" s="43">
        <v>0</v>
      </c>
      <c r="AL358" s="43">
        <v>0</v>
      </c>
      <c r="AM358" s="43">
        <v>0</v>
      </c>
      <c r="AN358" s="43">
        <v>871700</v>
      </c>
      <c r="AO358" s="43">
        <v>358668097</v>
      </c>
      <c r="AP358" s="43">
        <v>359539797</v>
      </c>
      <c r="AQ358" s="43" t="s">
        <v>716</v>
      </c>
      <c r="AR358" s="43">
        <v>2646669</v>
      </c>
      <c r="AS358" s="43">
        <v>54259</v>
      </c>
      <c r="AT358" s="43">
        <v>585000</v>
      </c>
      <c r="AU358" s="43">
        <v>0</v>
      </c>
      <c r="AV358" s="43">
        <v>0</v>
      </c>
      <c r="AW358" s="43">
        <v>11250</v>
      </c>
      <c r="AX358" s="43">
        <v>0</v>
      </c>
      <c r="AY358" s="43">
        <v>0</v>
      </c>
      <c r="AZ358" s="43">
        <v>0</v>
      </c>
      <c r="BA358" s="43">
        <v>2713</v>
      </c>
      <c r="BB358" s="43">
        <v>0</v>
      </c>
      <c r="BC358" s="43">
        <v>2634.83</v>
      </c>
      <c r="BD358" s="43">
        <v>0</v>
      </c>
      <c r="BE358" s="43">
        <v>0</v>
      </c>
      <c r="BF358" s="43">
        <v>0</v>
      </c>
      <c r="BG358" s="43">
        <v>0</v>
      </c>
      <c r="BH358" s="43">
        <v>0</v>
      </c>
      <c r="BI358" s="43">
        <v>0</v>
      </c>
      <c r="BJ358" s="43">
        <v>0</v>
      </c>
      <c r="BK358" s="43">
        <v>0</v>
      </c>
      <c r="BL358" s="43">
        <v>0</v>
      </c>
      <c r="BM358" s="43">
        <v>0</v>
      </c>
      <c r="BN358" s="43" t="s">
        <v>711</v>
      </c>
      <c r="BO358" s="43">
        <v>1</v>
      </c>
      <c r="BP358" s="43">
        <v>0</v>
      </c>
      <c r="BQ358" s="43">
        <v>0</v>
      </c>
      <c r="BR358" s="43">
        <v>0</v>
      </c>
    </row>
    <row r="359" spans="1:70" s="50" customFormat="1" x14ac:dyDescent="0.15">
      <c r="A359" s="43">
        <v>5642</v>
      </c>
      <c r="B359" s="43" t="s">
        <v>439</v>
      </c>
      <c r="C359" s="43">
        <v>10346282</v>
      </c>
      <c r="D359" s="43">
        <v>3350979</v>
      </c>
      <c r="E359" s="43">
        <v>21813</v>
      </c>
      <c r="F359" s="43">
        <v>0</v>
      </c>
      <c r="G359" s="43">
        <v>8120873</v>
      </c>
      <c r="H359" s="43">
        <v>0</v>
      </c>
      <c r="I359" s="43">
        <v>0</v>
      </c>
      <c r="J359" s="43">
        <v>0</v>
      </c>
      <c r="K359" s="43">
        <v>0</v>
      </c>
      <c r="L359" s="43">
        <v>1147383</v>
      </c>
      <c r="M359" s="43">
        <v>3</v>
      </c>
      <c r="N359" s="43">
        <v>1</v>
      </c>
      <c r="O359" s="43">
        <v>1113</v>
      </c>
      <c r="P359" s="43">
        <v>1114</v>
      </c>
      <c r="Q359" s="43">
        <v>3</v>
      </c>
      <c r="R359" s="43">
        <v>1</v>
      </c>
      <c r="S359" s="43">
        <v>1098</v>
      </c>
      <c r="T359" s="43">
        <v>1099</v>
      </c>
      <c r="U359" s="43">
        <v>3</v>
      </c>
      <c r="V359" s="43">
        <v>1</v>
      </c>
      <c r="W359" s="43">
        <v>1113</v>
      </c>
      <c r="X359" s="43">
        <v>1114</v>
      </c>
      <c r="Y359" s="43">
        <v>6</v>
      </c>
      <c r="Z359" s="43">
        <v>2</v>
      </c>
      <c r="AA359" s="43">
        <v>1109</v>
      </c>
      <c r="AB359" s="43">
        <v>1111</v>
      </c>
      <c r="AC359" s="43">
        <v>0</v>
      </c>
      <c r="AD359" s="43">
        <v>0</v>
      </c>
      <c r="AE359" s="43">
        <v>1600000</v>
      </c>
      <c r="AF359" s="43">
        <v>3685824</v>
      </c>
      <c r="AG359" s="43">
        <v>3685824</v>
      </c>
      <c r="AH359" s="43">
        <v>0</v>
      </c>
      <c r="AI359" s="43">
        <v>0</v>
      </c>
      <c r="AJ359" s="43">
        <v>141412</v>
      </c>
      <c r="AK359" s="43">
        <v>0</v>
      </c>
      <c r="AL359" s="43">
        <v>0</v>
      </c>
      <c r="AM359" s="43">
        <v>0</v>
      </c>
      <c r="AN359" s="43">
        <v>2273600</v>
      </c>
      <c r="AO359" s="43">
        <v>780494367</v>
      </c>
      <c r="AP359" s="43">
        <v>782767967</v>
      </c>
      <c r="AQ359" s="43" t="s">
        <v>716</v>
      </c>
      <c r="AR359" s="43">
        <v>8395845</v>
      </c>
      <c r="AS359" s="43">
        <v>0</v>
      </c>
      <c r="AT359" s="43">
        <v>0</v>
      </c>
      <c r="AU359" s="43">
        <v>0</v>
      </c>
      <c r="AV359" s="43">
        <v>0</v>
      </c>
      <c r="AW359" s="43">
        <v>77274</v>
      </c>
      <c r="AX359" s="43">
        <v>227</v>
      </c>
      <c r="AY359" s="43">
        <v>0</v>
      </c>
      <c r="AZ359" s="43">
        <v>9329</v>
      </c>
      <c r="BA359" s="43">
        <v>0</v>
      </c>
      <c r="BB359" s="43">
        <v>0</v>
      </c>
      <c r="BC359" s="43">
        <v>0</v>
      </c>
      <c r="BD359" s="43">
        <v>0</v>
      </c>
      <c r="BE359" s="43">
        <v>0</v>
      </c>
      <c r="BF359" s="43">
        <v>9329</v>
      </c>
      <c r="BG359" s="43">
        <v>0</v>
      </c>
      <c r="BH359" s="43">
        <v>0</v>
      </c>
      <c r="BI359" s="43">
        <v>0</v>
      </c>
      <c r="BJ359" s="43">
        <v>0</v>
      </c>
      <c r="BK359" s="43">
        <v>0</v>
      </c>
      <c r="BL359" s="43">
        <v>0</v>
      </c>
      <c r="BM359" s="43">
        <v>0</v>
      </c>
      <c r="BN359" s="43" t="s">
        <v>711</v>
      </c>
      <c r="BO359" s="43">
        <v>1</v>
      </c>
      <c r="BP359" s="43">
        <v>0</v>
      </c>
      <c r="BQ359" s="43">
        <v>0</v>
      </c>
      <c r="BR359" s="43">
        <v>0</v>
      </c>
    </row>
    <row r="360" spans="1:70" s="50" customFormat="1" x14ac:dyDescent="0.15">
      <c r="A360" s="43">
        <v>5656</v>
      </c>
      <c r="B360" s="43" t="s">
        <v>440</v>
      </c>
      <c r="C360" s="43">
        <v>77676771</v>
      </c>
      <c r="D360" s="43">
        <v>42314094</v>
      </c>
      <c r="E360" s="43">
        <v>1087621</v>
      </c>
      <c r="F360" s="43">
        <v>0</v>
      </c>
      <c r="G360" s="43">
        <v>34275056</v>
      </c>
      <c r="H360" s="43">
        <v>0</v>
      </c>
      <c r="I360" s="43">
        <v>0</v>
      </c>
      <c r="J360" s="43">
        <v>0</v>
      </c>
      <c r="K360" s="43">
        <v>0</v>
      </c>
      <c r="L360" s="43">
        <v>0</v>
      </c>
      <c r="M360" s="43">
        <v>222</v>
      </c>
      <c r="N360" s="43">
        <v>89</v>
      </c>
      <c r="O360" s="43">
        <v>7216</v>
      </c>
      <c r="P360" s="43">
        <v>7305</v>
      </c>
      <c r="Q360" s="43">
        <v>226</v>
      </c>
      <c r="R360" s="43">
        <v>90</v>
      </c>
      <c r="S360" s="43">
        <v>7455</v>
      </c>
      <c r="T360" s="43">
        <v>7545</v>
      </c>
      <c r="U360" s="43">
        <v>243</v>
      </c>
      <c r="V360" s="43">
        <v>97</v>
      </c>
      <c r="W360" s="43">
        <v>7663</v>
      </c>
      <c r="X360" s="43">
        <v>7760</v>
      </c>
      <c r="Y360" s="43">
        <v>296</v>
      </c>
      <c r="Z360" s="43">
        <v>118</v>
      </c>
      <c r="AA360" s="43">
        <v>7877</v>
      </c>
      <c r="AB360" s="43">
        <v>7995</v>
      </c>
      <c r="AC360" s="43">
        <v>2086217</v>
      </c>
      <c r="AD360" s="43">
        <v>0</v>
      </c>
      <c r="AE360" s="43">
        <v>0</v>
      </c>
      <c r="AF360" s="43">
        <v>45132874</v>
      </c>
      <c r="AG360" s="43">
        <v>45132874</v>
      </c>
      <c r="AH360" s="43">
        <v>0</v>
      </c>
      <c r="AI360" s="43">
        <v>0</v>
      </c>
      <c r="AJ360" s="43">
        <v>560994</v>
      </c>
      <c r="AK360" s="43">
        <v>0</v>
      </c>
      <c r="AL360" s="43">
        <v>0</v>
      </c>
      <c r="AM360" s="43">
        <v>0</v>
      </c>
      <c r="AN360" s="43">
        <v>84000500</v>
      </c>
      <c r="AO360" s="43">
        <v>3916551231</v>
      </c>
      <c r="AP360" s="43">
        <v>4000551731</v>
      </c>
      <c r="AQ360" s="43" t="s">
        <v>716</v>
      </c>
      <c r="AR360" s="43">
        <v>36252249</v>
      </c>
      <c r="AS360" s="43">
        <v>0</v>
      </c>
      <c r="AT360" s="43">
        <v>13580847</v>
      </c>
      <c r="AU360" s="43">
        <v>0</v>
      </c>
      <c r="AV360" s="43">
        <v>0</v>
      </c>
      <c r="AW360" s="43">
        <v>60000</v>
      </c>
      <c r="AX360" s="43">
        <v>6871</v>
      </c>
      <c r="AY360" s="43">
        <v>0</v>
      </c>
      <c r="AZ360" s="43">
        <v>0</v>
      </c>
      <c r="BA360" s="43">
        <v>8626</v>
      </c>
      <c r="BB360" s="43">
        <v>0</v>
      </c>
      <c r="BC360" s="43">
        <v>5395.48</v>
      </c>
      <c r="BD360" s="43">
        <v>0</v>
      </c>
      <c r="BE360" s="43">
        <v>0</v>
      </c>
      <c r="BF360" s="43">
        <v>0</v>
      </c>
      <c r="BG360" s="43">
        <v>0</v>
      </c>
      <c r="BH360" s="43">
        <v>0</v>
      </c>
      <c r="BI360" s="43">
        <v>0</v>
      </c>
      <c r="BJ360" s="43">
        <v>0</v>
      </c>
      <c r="BK360" s="43">
        <v>0</v>
      </c>
      <c r="BL360" s="43">
        <v>0</v>
      </c>
      <c r="BM360" s="43">
        <v>0</v>
      </c>
      <c r="BN360" s="43" t="s">
        <v>711</v>
      </c>
      <c r="BO360" s="43">
        <v>1</v>
      </c>
      <c r="BP360" s="43">
        <v>0</v>
      </c>
      <c r="BQ360" s="43">
        <v>0</v>
      </c>
      <c r="BR360" s="43">
        <v>0</v>
      </c>
    </row>
    <row r="361" spans="1:70" s="50" customFormat="1" x14ac:dyDescent="0.15">
      <c r="A361" s="43">
        <v>5663</v>
      </c>
      <c r="B361" s="43" t="s">
        <v>441</v>
      </c>
      <c r="C361" s="43">
        <v>43276462</v>
      </c>
      <c r="D361" s="43">
        <v>28072858</v>
      </c>
      <c r="E361" s="43">
        <v>43438</v>
      </c>
      <c r="F361" s="43">
        <v>0</v>
      </c>
      <c r="G361" s="43">
        <v>14834577</v>
      </c>
      <c r="H361" s="43">
        <v>755503</v>
      </c>
      <c r="I361" s="43">
        <v>0</v>
      </c>
      <c r="J361" s="43">
        <v>0</v>
      </c>
      <c r="K361" s="43">
        <v>0</v>
      </c>
      <c r="L361" s="43">
        <v>429914</v>
      </c>
      <c r="M361" s="43">
        <v>128</v>
      </c>
      <c r="N361" s="43">
        <v>51</v>
      </c>
      <c r="O361" s="43">
        <v>4622</v>
      </c>
      <c r="P361" s="43">
        <v>4673</v>
      </c>
      <c r="Q361" s="43">
        <v>125</v>
      </c>
      <c r="R361" s="43">
        <v>50</v>
      </c>
      <c r="S361" s="43">
        <v>4575</v>
      </c>
      <c r="T361" s="43">
        <v>4625</v>
      </c>
      <c r="U361" s="43">
        <v>123</v>
      </c>
      <c r="V361" s="43">
        <v>49</v>
      </c>
      <c r="W361" s="43">
        <v>4580</v>
      </c>
      <c r="X361" s="43">
        <v>4629</v>
      </c>
      <c r="Y361" s="43">
        <v>105</v>
      </c>
      <c r="Z361" s="43">
        <v>42</v>
      </c>
      <c r="AA361" s="43">
        <v>4645</v>
      </c>
      <c r="AB361" s="43">
        <v>4687</v>
      </c>
      <c r="AC361" s="43">
        <v>0</v>
      </c>
      <c r="AD361" s="43">
        <v>0</v>
      </c>
      <c r="AE361" s="43">
        <v>0</v>
      </c>
      <c r="AF361" s="43">
        <v>28386139</v>
      </c>
      <c r="AG361" s="43">
        <v>28386139</v>
      </c>
      <c r="AH361" s="43">
        <v>0</v>
      </c>
      <c r="AI361" s="43">
        <v>0</v>
      </c>
      <c r="AJ361" s="43">
        <v>106220</v>
      </c>
      <c r="AK361" s="43">
        <v>0</v>
      </c>
      <c r="AL361" s="43">
        <v>0</v>
      </c>
      <c r="AM361" s="43">
        <v>0</v>
      </c>
      <c r="AN361" s="43">
        <v>4599800</v>
      </c>
      <c r="AO361" s="43">
        <v>2092552200</v>
      </c>
      <c r="AP361" s="43">
        <v>2097152000</v>
      </c>
      <c r="AQ361" s="43" t="s">
        <v>716</v>
      </c>
      <c r="AR361" s="43">
        <v>14203377</v>
      </c>
      <c r="AS361" s="43">
        <v>756191</v>
      </c>
      <c r="AT361" s="43">
        <v>6006039</v>
      </c>
      <c r="AU361" s="43">
        <v>0</v>
      </c>
      <c r="AV361" s="43">
        <v>0</v>
      </c>
      <c r="AW361" s="43">
        <v>106632</v>
      </c>
      <c r="AX361" s="43">
        <v>0</v>
      </c>
      <c r="AY361" s="43">
        <v>0</v>
      </c>
      <c r="AZ361" s="43">
        <v>0</v>
      </c>
      <c r="BA361" s="43">
        <v>0</v>
      </c>
      <c r="BB361" s="43">
        <v>0</v>
      </c>
      <c r="BC361" s="43">
        <v>0</v>
      </c>
      <c r="BD361" s="43">
        <v>0</v>
      </c>
      <c r="BE361" s="43">
        <v>0</v>
      </c>
      <c r="BF361" s="43">
        <v>0</v>
      </c>
      <c r="BG361" s="43">
        <v>0</v>
      </c>
      <c r="BH361" s="43">
        <v>0</v>
      </c>
      <c r="BI361" s="43">
        <v>0</v>
      </c>
      <c r="BJ361" s="43">
        <v>0</v>
      </c>
      <c r="BK361" s="43">
        <v>0</v>
      </c>
      <c r="BL361" s="43">
        <v>0</v>
      </c>
      <c r="BM361" s="43">
        <v>0</v>
      </c>
      <c r="BN361" s="43" t="s">
        <v>711</v>
      </c>
      <c r="BO361" s="43">
        <v>1</v>
      </c>
      <c r="BP361" s="43">
        <v>0</v>
      </c>
      <c r="BQ361" s="43">
        <v>0</v>
      </c>
      <c r="BR361" s="43">
        <v>0</v>
      </c>
    </row>
    <row r="362" spans="1:70" s="50" customFormat="1" x14ac:dyDescent="0.15">
      <c r="A362" s="43">
        <v>5670</v>
      </c>
      <c r="B362" s="43" t="s">
        <v>442</v>
      </c>
      <c r="C362" s="43">
        <v>3970786</v>
      </c>
      <c r="D362" s="43">
        <v>228154</v>
      </c>
      <c r="E362" s="43">
        <v>1111</v>
      </c>
      <c r="F362" s="43">
        <v>25217</v>
      </c>
      <c r="G362" s="43">
        <v>3905375</v>
      </c>
      <c r="H362" s="43">
        <v>0</v>
      </c>
      <c r="I362" s="43">
        <v>0</v>
      </c>
      <c r="J362" s="43">
        <v>0</v>
      </c>
      <c r="K362" s="43">
        <v>0</v>
      </c>
      <c r="L362" s="43">
        <v>189071</v>
      </c>
      <c r="M362" s="43">
        <v>13</v>
      </c>
      <c r="N362" s="43">
        <v>5</v>
      </c>
      <c r="O362" s="43">
        <v>418</v>
      </c>
      <c r="P362" s="43">
        <v>423</v>
      </c>
      <c r="Q362" s="43">
        <v>13</v>
      </c>
      <c r="R362" s="43">
        <v>5</v>
      </c>
      <c r="S362" s="43">
        <v>410</v>
      </c>
      <c r="T362" s="43">
        <v>415</v>
      </c>
      <c r="U362" s="43">
        <v>11</v>
      </c>
      <c r="V362" s="43">
        <v>4</v>
      </c>
      <c r="W362" s="43">
        <v>403</v>
      </c>
      <c r="X362" s="43">
        <v>407</v>
      </c>
      <c r="Y362" s="43">
        <v>9</v>
      </c>
      <c r="Z362" s="43">
        <v>4</v>
      </c>
      <c r="AA362" s="43">
        <v>409</v>
      </c>
      <c r="AB362" s="43">
        <v>413</v>
      </c>
      <c r="AC362" s="43">
        <v>0</v>
      </c>
      <c r="AD362" s="43">
        <v>0</v>
      </c>
      <c r="AE362" s="43">
        <v>700000</v>
      </c>
      <c r="AF362" s="43">
        <v>221314</v>
      </c>
      <c r="AG362" s="43">
        <v>193788</v>
      </c>
      <c r="AH362" s="43">
        <v>27526</v>
      </c>
      <c r="AI362" s="43">
        <v>0</v>
      </c>
      <c r="AJ362" s="43">
        <v>7330</v>
      </c>
      <c r="AK362" s="43">
        <v>0</v>
      </c>
      <c r="AL362" s="43">
        <v>0</v>
      </c>
      <c r="AM362" s="43">
        <v>0</v>
      </c>
      <c r="AN362" s="43">
        <v>127600</v>
      </c>
      <c r="AO362" s="43">
        <v>602548043</v>
      </c>
      <c r="AP362" s="43">
        <v>602675643</v>
      </c>
      <c r="AQ362" s="43" t="s">
        <v>716</v>
      </c>
      <c r="AR362" s="43">
        <v>4485971</v>
      </c>
      <c r="AS362" s="43">
        <v>0</v>
      </c>
      <c r="AT362" s="43">
        <v>0</v>
      </c>
      <c r="AU362" s="43">
        <v>0</v>
      </c>
      <c r="AV362" s="43">
        <v>0</v>
      </c>
      <c r="AW362" s="43">
        <v>0</v>
      </c>
      <c r="AX362" s="43">
        <v>135</v>
      </c>
      <c r="AY362" s="43">
        <v>0</v>
      </c>
      <c r="AZ362" s="43">
        <v>28704</v>
      </c>
      <c r="BA362" s="43">
        <v>1415</v>
      </c>
      <c r="BB362" s="43">
        <v>0</v>
      </c>
      <c r="BC362" s="43">
        <v>0</v>
      </c>
      <c r="BD362" s="43">
        <v>0</v>
      </c>
      <c r="BE362" s="43">
        <v>0</v>
      </c>
      <c r="BF362" s="43">
        <v>0</v>
      </c>
      <c r="BG362" s="43">
        <v>0</v>
      </c>
      <c r="BH362" s="43">
        <v>0</v>
      </c>
      <c r="BI362" s="43">
        <v>0</v>
      </c>
      <c r="BJ362" s="43">
        <v>0</v>
      </c>
      <c r="BK362" s="43">
        <v>0</v>
      </c>
      <c r="BL362" s="43">
        <v>0</v>
      </c>
      <c r="BM362" s="43">
        <v>0</v>
      </c>
      <c r="BN362" s="43" t="s">
        <v>711</v>
      </c>
      <c r="BO362" s="43">
        <v>1</v>
      </c>
      <c r="BP362" s="43">
        <v>0</v>
      </c>
      <c r="BQ362" s="43">
        <v>0</v>
      </c>
      <c r="BR362" s="43">
        <v>0</v>
      </c>
    </row>
    <row r="363" spans="1:70" s="50" customFormat="1" x14ac:dyDescent="0.15">
      <c r="A363" s="43">
        <v>3510</v>
      </c>
      <c r="B363" s="43" t="s">
        <v>443</v>
      </c>
      <c r="C363" s="43">
        <v>5535029</v>
      </c>
      <c r="D363" s="43">
        <v>685496</v>
      </c>
      <c r="E363" s="43">
        <v>45</v>
      </c>
      <c r="F363" s="43">
        <v>0</v>
      </c>
      <c r="G363" s="43">
        <v>5017082</v>
      </c>
      <c r="H363" s="43">
        <v>0</v>
      </c>
      <c r="I363" s="43">
        <v>58000</v>
      </c>
      <c r="J363" s="43">
        <v>0</v>
      </c>
      <c r="K363" s="43">
        <v>0</v>
      </c>
      <c r="L363" s="43">
        <v>225594</v>
      </c>
      <c r="M363" s="43">
        <v>16</v>
      </c>
      <c r="N363" s="43">
        <v>6</v>
      </c>
      <c r="O363" s="43">
        <v>540</v>
      </c>
      <c r="P363" s="43">
        <v>546</v>
      </c>
      <c r="Q363" s="43">
        <v>13</v>
      </c>
      <c r="R363" s="43">
        <v>5</v>
      </c>
      <c r="S363" s="43">
        <v>545</v>
      </c>
      <c r="T363" s="43">
        <v>550</v>
      </c>
      <c r="U363" s="43">
        <v>17</v>
      </c>
      <c r="V363" s="43">
        <v>7</v>
      </c>
      <c r="W363" s="43">
        <v>514</v>
      </c>
      <c r="X363" s="43">
        <v>521</v>
      </c>
      <c r="Y363" s="43">
        <v>16</v>
      </c>
      <c r="Z363" s="43">
        <v>6</v>
      </c>
      <c r="AA363" s="43">
        <v>489</v>
      </c>
      <c r="AB363" s="43">
        <v>495</v>
      </c>
      <c r="AC363" s="43">
        <v>0</v>
      </c>
      <c r="AD363" s="43">
        <v>0</v>
      </c>
      <c r="AE363" s="43">
        <v>0</v>
      </c>
      <c r="AF363" s="43">
        <v>582240</v>
      </c>
      <c r="AG363" s="43">
        <v>582240</v>
      </c>
      <c r="AH363" s="43">
        <v>0</v>
      </c>
      <c r="AI363" s="43">
        <v>0</v>
      </c>
      <c r="AJ363" s="43">
        <v>0</v>
      </c>
      <c r="AK363" s="43">
        <v>0</v>
      </c>
      <c r="AL363" s="43">
        <v>0</v>
      </c>
      <c r="AM363" s="43">
        <v>0</v>
      </c>
      <c r="AN363" s="43">
        <v>7200</v>
      </c>
      <c r="AO363" s="43">
        <v>774673889</v>
      </c>
      <c r="AP363" s="43">
        <v>774681089</v>
      </c>
      <c r="AQ363" s="43" t="s">
        <v>716</v>
      </c>
      <c r="AR363" s="43">
        <v>5127311</v>
      </c>
      <c r="AS363" s="43">
        <v>0</v>
      </c>
      <c r="AT363" s="43">
        <v>437000</v>
      </c>
      <c r="AU363" s="43">
        <v>0</v>
      </c>
      <c r="AV363" s="43">
        <v>0</v>
      </c>
      <c r="AW363" s="43">
        <v>0</v>
      </c>
      <c r="AX363" s="43">
        <v>0</v>
      </c>
      <c r="AY363" s="43">
        <v>0</v>
      </c>
      <c r="AZ363" s="43">
        <v>174574</v>
      </c>
      <c r="BA363" s="43">
        <v>0</v>
      </c>
      <c r="BB363" s="43">
        <v>0</v>
      </c>
      <c r="BC363" s="43">
        <v>0</v>
      </c>
      <c r="BD363" s="43">
        <v>0</v>
      </c>
      <c r="BE363" s="43">
        <v>0</v>
      </c>
      <c r="BF363" s="43">
        <v>0</v>
      </c>
      <c r="BG363" s="43">
        <v>0</v>
      </c>
      <c r="BH363" s="43">
        <v>0</v>
      </c>
      <c r="BI363" s="43">
        <v>0</v>
      </c>
      <c r="BJ363" s="43">
        <v>0</v>
      </c>
      <c r="BK363" s="43">
        <v>0</v>
      </c>
      <c r="BL363" s="43">
        <v>0</v>
      </c>
      <c r="BM363" s="43">
        <v>0</v>
      </c>
      <c r="BN363" s="43" t="s">
        <v>711</v>
      </c>
      <c r="BO363" s="43">
        <v>1</v>
      </c>
      <c r="BP363" s="43">
        <v>0</v>
      </c>
      <c r="BQ363" s="43">
        <v>0</v>
      </c>
      <c r="BR363" s="43">
        <v>0</v>
      </c>
    </row>
    <row r="364" spans="1:70" s="50" customFormat="1" x14ac:dyDescent="0.15">
      <c r="A364" s="43">
        <v>5726</v>
      </c>
      <c r="B364" s="43" t="s">
        <v>444</v>
      </c>
      <c r="C364" s="43">
        <v>5113386</v>
      </c>
      <c r="D364" s="43">
        <v>3370054</v>
      </c>
      <c r="E364" s="43">
        <v>2104</v>
      </c>
      <c r="F364" s="43">
        <v>31989</v>
      </c>
      <c r="G364" s="43">
        <v>1623170</v>
      </c>
      <c r="H364" s="43">
        <v>86069</v>
      </c>
      <c r="I364" s="43">
        <v>0</v>
      </c>
      <c r="J364" s="43">
        <v>0</v>
      </c>
      <c r="K364" s="43">
        <v>0</v>
      </c>
      <c r="L364" s="43">
        <v>0</v>
      </c>
      <c r="M364" s="43">
        <v>12</v>
      </c>
      <c r="N364" s="43">
        <v>5</v>
      </c>
      <c r="O364" s="43">
        <v>534</v>
      </c>
      <c r="P364" s="43">
        <v>539</v>
      </c>
      <c r="Q364" s="43">
        <v>10</v>
      </c>
      <c r="R364" s="43">
        <v>4</v>
      </c>
      <c r="S364" s="43">
        <v>547</v>
      </c>
      <c r="T364" s="43">
        <v>551</v>
      </c>
      <c r="U364" s="43">
        <v>9</v>
      </c>
      <c r="V364" s="43">
        <v>4</v>
      </c>
      <c r="W364" s="43">
        <v>565</v>
      </c>
      <c r="X364" s="43">
        <v>569</v>
      </c>
      <c r="Y364" s="43">
        <v>12</v>
      </c>
      <c r="Z364" s="43">
        <v>5</v>
      </c>
      <c r="AA364" s="43">
        <v>573</v>
      </c>
      <c r="AB364" s="43">
        <v>578</v>
      </c>
      <c r="AC364" s="43">
        <v>0</v>
      </c>
      <c r="AD364" s="43">
        <v>0</v>
      </c>
      <c r="AE364" s="43">
        <v>0</v>
      </c>
      <c r="AF364" s="43">
        <v>3362445</v>
      </c>
      <c r="AG364" s="43">
        <v>3362445</v>
      </c>
      <c r="AH364" s="43">
        <v>0</v>
      </c>
      <c r="AI364" s="43">
        <v>0</v>
      </c>
      <c r="AJ364" s="43">
        <v>50805</v>
      </c>
      <c r="AK364" s="43">
        <v>0</v>
      </c>
      <c r="AL364" s="43">
        <v>0</v>
      </c>
      <c r="AM364" s="43">
        <v>0</v>
      </c>
      <c r="AN364" s="43">
        <v>285500</v>
      </c>
      <c r="AO364" s="43">
        <v>223849160</v>
      </c>
      <c r="AP364" s="43">
        <v>224134660</v>
      </c>
      <c r="AQ364" s="43" t="s">
        <v>716</v>
      </c>
      <c r="AR364" s="43">
        <v>1840325</v>
      </c>
      <c r="AS364" s="43">
        <v>88338</v>
      </c>
      <c r="AT364" s="43">
        <v>59741</v>
      </c>
      <c r="AU364" s="43">
        <v>0</v>
      </c>
      <c r="AV364" s="43">
        <v>0</v>
      </c>
      <c r="AW364" s="43">
        <v>0</v>
      </c>
      <c r="AX364" s="43">
        <v>0</v>
      </c>
      <c r="AY364" s="43">
        <v>0</v>
      </c>
      <c r="AZ364" s="43">
        <v>0</v>
      </c>
      <c r="BA364" s="43">
        <v>0</v>
      </c>
      <c r="BB364" s="43">
        <v>0</v>
      </c>
      <c r="BC364" s="43">
        <v>0</v>
      </c>
      <c r="BD364" s="43">
        <v>0</v>
      </c>
      <c r="BE364" s="43">
        <v>0</v>
      </c>
      <c r="BF364" s="43">
        <v>0</v>
      </c>
      <c r="BG364" s="43">
        <v>0</v>
      </c>
      <c r="BH364" s="43">
        <v>0</v>
      </c>
      <c r="BI364" s="43">
        <v>0</v>
      </c>
      <c r="BJ364" s="43">
        <v>0</v>
      </c>
      <c r="BK364" s="43">
        <v>0</v>
      </c>
      <c r="BL364" s="43">
        <v>0</v>
      </c>
      <c r="BM364" s="43">
        <v>0</v>
      </c>
      <c r="BN364" s="43" t="s">
        <v>711</v>
      </c>
      <c r="BO364" s="43">
        <v>1</v>
      </c>
      <c r="BP364" s="43">
        <v>0</v>
      </c>
      <c r="BQ364" s="43">
        <v>0</v>
      </c>
      <c r="BR364" s="43">
        <v>0</v>
      </c>
    </row>
    <row r="365" spans="1:70" s="50" customFormat="1" x14ac:dyDescent="0.15">
      <c r="A365" s="43">
        <v>5733</v>
      </c>
      <c r="B365" s="43" t="s">
        <v>445</v>
      </c>
      <c r="C365" s="43">
        <v>5146938</v>
      </c>
      <c r="D365" s="43">
        <v>52002</v>
      </c>
      <c r="E365" s="43">
        <v>907</v>
      </c>
      <c r="F365" s="43">
        <v>0</v>
      </c>
      <c r="G365" s="43">
        <v>7758897</v>
      </c>
      <c r="H365" s="43">
        <v>0</v>
      </c>
      <c r="I365" s="43">
        <v>0</v>
      </c>
      <c r="J365" s="43">
        <v>0</v>
      </c>
      <c r="K365" s="43">
        <v>0</v>
      </c>
      <c r="L365" s="43">
        <v>2664868</v>
      </c>
      <c r="M365" s="43">
        <v>0</v>
      </c>
      <c r="N365" s="43">
        <v>0</v>
      </c>
      <c r="O365" s="43">
        <v>532</v>
      </c>
      <c r="P365" s="43">
        <v>532</v>
      </c>
      <c r="Q365" s="43">
        <v>0</v>
      </c>
      <c r="R365" s="43">
        <v>0</v>
      </c>
      <c r="S365" s="43">
        <v>526</v>
      </c>
      <c r="T365" s="43">
        <v>526</v>
      </c>
      <c r="U365" s="43">
        <v>0</v>
      </c>
      <c r="V365" s="43">
        <v>0</v>
      </c>
      <c r="W365" s="43">
        <v>503</v>
      </c>
      <c r="X365" s="43">
        <v>503</v>
      </c>
      <c r="Y365" s="43">
        <v>0</v>
      </c>
      <c r="Z365" s="43">
        <v>0</v>
      </c>
      <c r="AA365" s="43">
        <v>482</v>
      </c>
      <c r="AB365" s="43">
        <v>482</v>
      </c>
      <c r="AC365" s="43">
        <v>0</v>
      </c>
      <c r="AD365" s="43">
        <v>0</v>
      </c>
      <c r="AE365" s="43">
        <v>2345123</v>
      </c>
      <c r="AF365" s="43">
        <v>44169</v>
      </c>
      <c r="AG365" s="43">
        <v>44169</v>
      </c>
      <c r="AH365" s="43">
        <v>0</v>
      </c>
      <c r="AI365" s="43">
        <v>0</v>
      </c>
      <c r="AJ365" s="43">
        <v>0</v>
      </c>
      <c r="AK365" s="43">
        <v>0</v>
      </c>
      <c r="AL365" s="43">
        <v>0</v>
      </c>
      <c r="AM365" s="43">
        <v>0</v>
      </c>
      <c r="AN365" s="43">
        <v>142700</v>
      </c>
      <c r="AO365" s="43">
        <v>1356120907</v>
      </c>
      <c r="AP365" s="43">
        <v>1356263607</v>
      </c>
      <c r="AQ365" s="43" t="s">
        <v>716</v>
      </c>
      <c r="AR365" s="43">
        <v>7615816</v>
      </c>
      <c r="AS365" s="43">
        <v>0</v>
      </c>
      <c r="AT365" s="43">
        <v>0</v>
      </c>
      <c r="AU365" s="43">
        <v>0</v>
      </c>
      <c r="AV365" s="43">
        <v>0</v>
      </c>
      <c r="AW365" s="43">
        <v>145784</v>
      </c>
      <c r="AX365" s="43">
        <v>0</v>
      </c>
      <c r="AY365" s="43">
        <v>0</v>
      </c>
      <c r="AZ365" s="43">
        <v>158366</v>
      </c>
      <c r="BA365" s="43">
        <v>9732</v>
      </c>
      <c r="BB365" s="43">
        <v>0</v>
      </c>
      <c r="BC365" s="43">
        <v>642.21</v>
      </c>
      <c r="BD365" s="43">
        <v>0</v>
      </c>
      <c r="BE365" s="43">
        <v>0</v>
      </c>
      <c r="BF365" s="43">
        <v>0</v>
      </c>
      <c r="BG365" s="43">
        <v>0</v>
      </c>
      <c r="BH365" s="43">
        <v>0</v>
      </c>
      <c r="BI365" s="43">
        <v>0</v>
      </c>
      <c r="BJ365" s="43">
        <v>0</v>
      </c>
      <c r="BK365" s="43">
        <v>0</v>
      </c>
      <c r="BL365" s="43">
        <v>0</v>
      </c>
      <c r="BM365" s="43">
        <v>0</v>
      </c>
      <c r="BN365" s="43" t="s">
        <v>711</v>
      </c>
      <c r="BO365" s="43">
        <v>1</v>
      </c>
      <c r="BP365" s="43">
        <v>0</v>
      </c>
      <c r="BQ365" s="43">
        <v>0</v>
      </c>
      <c r="BR365" s="43">
        <v>0</v>
      </c>
    </row>
    <row r="366" spans="1:70" s="50" customFormat="1" x14ac:dyDescent="0.15">
      <c r="A366" s="43">
        <v>5740</v>
      </c>
      <c r="B366" s="43" t="s">
        <v>446</v>
      </c>
      <c r="C366" s="43">
        <v>2583177</v>
      </c>
      <c r="D366" s="43">
        <v>1223270</v>
      </c>
      <c r="E366" s="43">
        <v>689</v>
      </c>
      <c r="F366" s="43">
        <v>16111</v>
      </c>
      <c r="G366" s="43">
        <v>1481288</v>
      </c>
      <c r="H366" s="43">
        <v>0</v>
      </c>
      <c r="I366" s="43">
        <v>0</v>
      </c>
      <c r="J366" s="43">
        <v>0</v>
      </c>
      <c r="K366" s="43">
        <v>0</v>
      </c>
      <c r="L366" s="43">
        <v>138181</v>
      </c>
      <c r="M366" s="43">
        <v>10</v>
      </c>
      <c r="N366" s="43">
        <v>4</v>
      </c>
      <c r="O366" s="43">
        <v>269</v>
      </c>
      <c r="P366" s="43">
        <v>273</v>
      </c>
      <c r="Q366" s="43">
        <v>9</v>
      </c>
      <c r="R366" s="43">
        <v>4</v>
      </c>
      <c r="S366" s="43">
        <v>248</v>
      </c>
      <c r="T366" s="43">
        <v>252</v>
      </c>
      <c r="U366" s="43">
        <v>11</v>
      </c>
      <c r="V366" s="43">
        <v>4</v>
      </c>
      <c r="W366" s="43">
        <v>253</v>
      </c>
      <c r="X366" s="43">
        <v>257</v>
      </c>
      <c r="Y366" s="43">
        <v>13</v>
      </c>
      <c r="Z366" s="43">
        <v>5</v>
      </c>
      <c r="AA366" s="43">
        <v>250</v>
      </c>
      <c r="AB366" s="43">
        <v>255</v>
      </c>
      <c r="AC366" s="43">
        <v>0</v>
      </c>
      <c r="AD366" s="43">
        <v>0</v>
      </c>
      <c r="AE366" s="43">
        <v>283509</v>
      </c>
      <c r="AF366" s="43">
        <v>1401746</v>
      </c>
      <c r="AG366" s="43">
        <v>1384079</v>
      </c>
      <c r="AH366" s="43">
        <v>17667</v>
      </c>
      <c r="AI366" s="43">
        <v>0</v>
      </c>
      <c r="AJ366" s="43">
        <v>0</v>
      </c>
      <c r="AK366" s="43">
        <v>0</v>
      </c>
      <c r="AL366" s="43">
        <v>0</v>
      </c>
      <c r="AM366" s="43">
        <v>0</v>
      </c>
      <c r="AN366" s="43">
        <v>45800</v>
      </c>
      <c r="AO366" s="43">
        <v>138393302</v>
      </c>
      <c r="AP366" s="43">
        <v>138439102</v>
      </c>
      <c r="AQ366" s="43" t="s">
        <v>716</v>
      </c>
      <c r="AR366" s="43">
        <v>1514288</v>
      </c>
      <c r="AS366" s="43">
        <v>0</v>
      </c>
      <c r="AT366" s="43">
        <v>235000</v>
      </c>
      <c r="AU366" s="43">
        <v>0</v>
      </c>
      <c r="AV366" s="43">
        <v>0</v>
      </c>
      <c r="AW366" s="43">
        <v>23000</v>
      </c>
      <c r="AX366" s="43">
        <v>0</v>
      </c>
      <c r="AY366" s="43">
        <v>0</v>
      </c>
      <c r="AZ366" s="43">
        <v>59383</v>
      </c>
      <c r="BA366" s="43">
        <v>25722</v>
      </c>
      <c r="BB366" s="43">
        <v>0</v>
      </c>
      <c r="BC366" s="43">
        <v>644.04999999999995</v>
      </c>
      <c r="BD366" s="43">
        <v>0</v>
      </c>
      <c r="BE366" s="43">
        <v>0</v>
      </c>
      <c r="BF366" s="43">
        <v>0</v>
      </c>
      <c r="BG366" s="43">
        <v>0</v>
      </c>
      <c r="BH366" s="43">
        <v>0</v>
      </c>
      <c r="BI366" s="43">
        <v>0</v>
      </c>
      <c r="BJ366" s="43">
        <v>0</v>
      </c>
      <c r="BK366" s="43">
        <v>0</v>
      </c>
      <c r="BL366" s="43">
        <v>0</v>
      </c>
      <c r="BM366" s="43">
        <v>0</v>
      </c>
      <c r="BN366" s="43" t="s">
        <v>711</v>
      </c>
      <c r="BO366" s="43">
        <v>1</v>
      </c>
      <c r="BP366" s="43">
        <v>0</v>
      </c>
      <c r="BQ366" s="43">
        <v>0</v>
      </c>
      <c r="BR366" s="43">
        <v>0</v>
      </c>
    </row>
    <row r="367" spans="1:70" s="50" customFormat="1" x14ac:dyDescent="0.15">
      <c r="A367" s="43">
        <v>5747</v>
      </c>
      <c r="B367" s="43" t="s">
        <v>447</v>
      </c>
      <c r="C367" s="43">
        <v>28340874</v>
      </c>
      <c r="D367" s="43">
        <v>17401188</v>
      </c>
      <c r="E367" s="43">
        <v>32468</v>
      </c>
      <c r="F367" s="43">
        <v>0</v>
      </c>
      <c r="G367" s="43">
        <v>10889270</v>
      </c>
      <c r="H367" s="43">
        <v>193258</v>
      </c>
      <c r="I367" s="43">
        <v>0</v>
      </c>
      <c r="J367" s="43">
        <v>0</v>
      </c>
      <c r="K367" s="43">
        <v>0</v>
      </c>
      <c r="L367" s="43">
        <v>175310</v>
      </c>
      <c r="M367" s="43">
        <v>111</v>
      </c>
      <c r="N367" s="43">
        <v>44</v>
      </c>
      <c r="O367" s="43">
        <v>3065</v>
      </c>
      <c r="P367" s="43">
        <v>3109</v>
      </c>
      <c r="Q367" s="43">
        <v>114</v>
      </c>
      <c r="R367" s="43">
        <v>46</v>
      </c>
      <c r="S367" s="43">
        <v>3006</v>
      </c>
      <c r="T367" s="43">
        <v>3052</v>
      </c>
      <c r="U367" s="43">
        <v>108</v>
      </c>
      <c r="V367" s="43">
        <v>43</v>
      </c>
      <c r="W367" s="43">
        <v>2997</v>
      </c>
      <c r="X367" s="43">
        <v>3040</v>
      </c>
      <c r="Y367" s="43">
        <v>123</v>
      </c>
      <c r="Z367" s="43">
        <v>49</v>
      </c>
      <c r="AA367" s="43">
        <v>2968</v>
      </c>
      <c r="AB367" s="43">
        <v>3017</v>
      </c>
      <c r="AC367" s="43">
        <v>0</v>
      </c>
      <c r="AD367" s="43">
        <v>0</v>
      </c>
      <c r="AE367" s="43">
        <v>0</v>
      </c>
      <c r="AF367" s="43">
        <v>16706046</v>
      </c>
      <c r="AG367" s="43">
        <v>16706046</v>
      </c>
      <c r="AH367" s="43">
        <v>0</v>
      </c>
      <c r="AI367" s="43">
        <v>0</v>
      </c>
      <c r="AJ367" s="43">
        <v>2080</v>
      </c>
      <c r="AK367" s="43">
        <v>0</v>
      </c>
      <c r="AL367" s="43">
        <v>10913</v>
      </c>
      <c r="AM367" s="43">
        <v>800000</v>
      </c>
      <c r="AN367" s="43">
        <v>3946700</v>
      </c>
      <c r="AO367" s="43">
        <v>1547321263</v>
      </c>
      <c r="AP367" s="43">
        <v>1551267963</v>
      </c>
      <c r="AQ367" s="43" t="s">
        <v>716</v>
      </c>
      <c r="AR367" s="43">
        <v>12523458.5</v>
      </c>
      <c r="AS367" s="43">
        <v>196587.5</v>
      </c>
      <c r="AT367" s="43">
        <v>440169</v>
      </c>
      <c r="AU367" s="43">
        <v>0</v>
      </c>
      <c r="AV367" s="43">
        <v>0</v>
      </c>
      <c r="AW367" s="43">
        <v>0</v>
      </c>
      <c r="AX367" s="43">
        <v>0</v>
      </c>
      <c r="AY367" s="43">
        <v>0</v>
      </c>
      <c r="AZ367" s="43">
        <v>286473</v>
      </c>
      <c r="BA367" s="43">
        <v>24527</v>
      </c>
      <c r="BB367" s="43">
        <v>0</v>
      </c>
      <c r="BC367" s="43">
        <v>4048.1899999999996</v>
      </c>
      <c r="BD367" s="43">
        <v>0</v>
      </c>
      <c r="BE367" s="43">
        <v>0</v>
      </c>
      <c r="BF367" s="43">
        <v>0</v>
      </c>
      <c r="BG367" s="43">
        <v>0</v>
      </c>
      <c r="BH367" s="43">
        <v>0</v>
      </c>
      <c r="BI367" s="43">
        <v>0</v>
      </c>
      <c r="BJ367" s="43">
        <v>0</v>
      </c>
      <c r="BK367" s="43">
        <v>0</v>
      </c>
      <c r="BL367" s="43">
        <v>0</v>
      </c>
      <c r="BM367" s="43">
        <v>0</v>
      </c>
      <c r="BN367" s="43" t="s">
        <v>711</v>
      </c>
      <c r="BO367" s="43">
        <v>1</v>
      </c>
      <c r="BP367" s="43">
        <v>0</v>
      </c>
      <c r="BQ367" s="43">
        <v>800000</v>
      </c>
      <c r="BR367" s="43">
        <v>0</v>
      </c>
    </row>
    <row r="368" spans="1:70" s="50" customFormat="1" x14ac:dyDescent="0.15">
      <c r="A368" s="43">
        <v>5754</v>
      </c>
      <c r="B368" s="43" t="s">
        <v>448</v>
      </c>
      <c r="C368" s="43">
        <v>11645087</v>
      </c>
      <c r="D368" s="43">
        <v>1677727</v>
      </c>
      <c r="E368" s="43">
        <v>7393</v>
      </c>
      <c r="F368" s="43">
        <v>0</v>
      </c>
      <c r="G368" s="43">
        <v>10290385</v>
      </c>
      <c r="H368" s="43">
        <v>0</v>
      </c>
      <c r="I368" s="43">
        <v>0</v>
      </c>
      <c r="J368" s="43">
        <v>0</v>
      </c>
      <c r="K368" s="43">
        <v>0</v>
      </c>
      <c r="L368" s="43">
        <v>330418</v>
      </c>
      <c r="M368" s="43">
        <v>23</v>
      </c>
      <c r="N368" s="43">
        <v>9</v>
      </c>
      <c r="O368" s="43">
        <v>1278</v>
      </c>
      <c r="P368" s="43">
        <v>1287</v>
      </c>
      <c r="Q368" s="43">
        <v>27</v>
      </c>
      <c r="R368" s="43">
        <v>11</v>
      </c>
      <c r="S368" s="43">
        <v>1245</v>
      </c>
      <c r="T368" s="43">
        <v>1256</v>
      </c>
      <c r="U368" s="43">
        <v>25</v>
      </c>
      <c r="V368" s="43">
        <v>10</v>
      </c>
      <c r="W368" s="43">
        <v>1235</v>
      </c>
      <c r="X368" s="43">
        <v>1245</v>
      </c>
      <c r="Y368" s="43">
        <v>27</v>
      </c>
      <c r="Z368" s="43">
        <v>11</v>
      </c>
      <c r="AA368" s="43">
        <v>1245</v>
      </c>
      <c r="AB368" s="43">
        <v>1256</v>
      </c>
      <c r="AC368" s="43">
        <v>0</v>
      </c>
      <c r="AD368" s="43">
        <v>0</v>
      </c>
      <c r="AE368" s="43">
        <v>0</v>
      </c>
      <c r="AF368" s="43">
        <v>1425014</v>
      </c>
      <c r="AG368" s="43">
        <v>1425014</v>
      </c>
      <c r="AH368" s="43">
        <v>0</v>
      </c>
      <c r="AI368" s="43">
        <v>0</v>
      </c>
      <c r="AJ368" s="43">
        <v>51851</v>
      </c>
      <c r="AK368" s="43">
        <v>0</v>
      </c>
      <c r="AL368" s="43">
        <v>0</v>
      </c>
      <c r="AM368" s="43">
        <v>0</v>
      </c>
      <c r="AN368" s="43">
        <v>992700</v>
      </c>
      <c r="AO368" s="43">
        <v>1393234782</v>
      </c>
      <c r="AP368" s="43">
        <v>1394227482</v>
      </c>
      <c r="AQ368" s="43" t="s">
        <v>716</v>
      </c>
      <c r="AR368" s="43">
        <v>10357986</v>
      </c>
      <c r="AS368" s="43">
        <v>0</v>
      </c>
      <c r="AT368" s="43">
        <v>708150</v>
      </c>
      <c r="AU368" s="43">
        <v>0</v>
      </c>
      <c r="AV368" s="43">
        <v>0</v>
      </c>
      <c r="AW368" s="43">
        <v>85986</v>
      </c>
      <c r="AX368" s="43">
        <v>0</v>
      </c>
      <c r="AY368" s="43">
        <v>0</v>
      </c>
      <c r="AZ368" s="43">
        <v>101422</v>
      </c>
      <c r="BA368" s="43">
        <v>1806</v>
      </c>
      <c r="BB368" s="43">
        <v>0</v>
      </c>
      <c r="BC368" s="43">
        <v>0</v>
      </c>
      <c r="BD368" s="43">
        <v>0</v>
      </c>
      <c r="BE368" s="43">
        <v>0</v>
      </c>
      <c r="BF368" s="43">
        <v>0</v>
      </c>
      <c r="BG368" s="43">
        <v>0</v>
      </c>
      <c r="BH368" s="43">
        <v>0</v>
      </c>
      <c r="BI368" s="43">
        <v>0</v>
      </c>
      <c r="BJ368" s="43">
        <v>0</v>
      </c>
      <c r="BK368" s="43">
        <v>0</v>
      </c>
      <c r="BL368" s="43">
        <v>0</v>
      </c>
      <c r="BM368" s="43">
        <v>0</v>
      </c>
      <c r="BN368" s="43" t="s">
        <v>711</v>
      </c>
      <c r="BO368" s="43">
        <v>1</v>
      </c>
      <c r="BP368" s="43">
        <v>0</v>
      </c>
      <c r="BQ368" s="43">
        <v>0</v>
      </c>
      <c r="BR368" s="43">
        <v>0</v>
      </c>
    </row>
    <row r="369" spans="1:70" s="50" customFormat="1" x14ac:dyDescent="0.15">
      <c r="A369" s="43">
        <v>126</v>
      </c>
      <c r="B369" s="43" t="s">
        <v>449</v>
      </c>
      <c r="C369" s="43">
        <v>8877482</v>
      </c>
      <c r="D369" s="43">
        <v>6013968</v>
      </c>
      <c r="E369" s="43">
        <v>2863</v>
      </c>
      <c r="F369" s="43">
        <v>0</v>
      </c>
      <c r="G369" s="43">
        <v>3210651</v>
      </c>
      <c r="H369" s="43">
        <v>0</v>
      </c>
      <c r="I369" s="43">
        <v>0</v>
      </c>
      <c r="J369" s="43">
        <v>0</v>
      </c>
      <c r="K369" s="43">
        <v>0</v>
      </c>
      <c r="L369" s="43">
        <v>350000</v>
      </c>
      <c r="M369" s="43">
        <v>10</v>
      </c>
      <c r="N369" s="43">
        <v>4</v>
      </c>
      <c r="O369" s="43">
        <v>958</v>
      </c>
      <c r="P369" s="43">
        <v>962</v>
      </c>
      <c r="Q369" s="43">
        <v>8</v>
      </c>
      <c r="R369" s="43">
        <v>3</v>
      </c>
      <c r="S369" s="43">
        <v>956</v>
      </c>
      <c r="T369" s="43">
        <v>959</v>
      </c>
      <c r="U369" s="43">
        <v>9</v>
      </c>
      <c r="V369" s="43">
        <v>4</v>
      </c>
      <c r="W369" s="43">
        <v>963</v>
      </c>
      <c r="X369" s="43">
        <v>967</v>
      </c>
      <c r="Y369" s="43">
        <v>8</v>
      </c>
      <c r="Z369" s="43">
        <v>3</v>
      </c>
      <c r="AA369" s="43">
        <v>971</v>
      </c>
      <c r="AB369" s="43">
        <v>974</v>
      </c>
      <c r="AC369" s="43">
        <v>0</v>
      </c>
      <c r="AD369" s="43">
        <v>0</v>
      </c>
      <c r="AE369" s="43">
        <v>350000</v>
      </c>
      <c r="AF369" s="43">
        <v>6097237</v>
      </c>
      <c r="AG369" s="43">
        <v>6097237</v>
      </c>
      <c r="AH369" s="43">
        <v>0</v>
      </c>
      <c r="AI369" s="43">
        <v>0</v>
      </c>
      <c r="AJ369" s="43">
        <v>18312</v>
      </c>
      <c r="AK369" s="43">
        <v>0</v>
      </c>
      <c r="AL369" s="43">
        <v>0</v>
      </c>
      <c r="AM369" s="43">
        <v>0</v>
      </c>
      <c r="AN369" s="43">
        <v>233200</v>
      </c>
      <c r="AO369" s="43">
        <v>404630209</v>
      </c>
      <c r="AP369" s="43">
        <v>404863409</v>
      </c>
      <c r="AQ369" s="43" t="s">
        <v>716</v>
      </c>
      <c r="AR369" s="43">
        <v>3183989</v>
      </c>
      <c r="AS369" s="43">
        <v>0</v>
      </c>
      <c r="AT369" s="43">
        <v>768831.26</v>
      </c>
      <c r="AU369" s="43">
        <v>0</v>
      </c>
      <c r="AV369" s="43">
        <v>0</v>
      </c>
      <c r="AW369" s="43">
        <v>86048</v>
      </c>
      <c r="AX369" s="43">
        <v>0</v>
      </c>
      <c r="AY369" s="43">
        <v>0</v>
      </c>
      <c r="AZ369" s="43">
        <v>0</v>
      </c>
      <c r="BA369" s="43">
        <v>885</v>
      </c>
      <c r="BB369" s="43">
        <v>0</v>
      </c>
      <c r="BC369" s="43">
        <v>0</v>
      </c>
      <c r="BD369" s="43">
        <v>0</v>
      </c>
      <c r="BE369" s="43">
        <v>0</v>
      </c>
      <c r="BF369" s="43">
        <v>0</v>
      </c>
      <c r="BG369" s="43">
        <v>0</v>
      </c>
      <c r="BH369" s="43">
        <v>0</v>
      </c>
      <c r="BI369" s="43">
        <v>0</v>
      </c>
      <c r="BJ369" s="43">
        <v>0</v>
      </c>
      <c r="BK369" s="43">
        <v>0</v>
      </c>
      <c r="BL369" s="43">
        <v>0</v>
      </c>
      <c r="BM369" s="43">
        <v>0</v>
      </c>
      <c r="BN369" s="43" t="s">
        <v>711</v>
      </c>
      <c r="BO369" s="43">
        <v>1</v>
      </c>
      <c r="BP369" s="43">
        <v>0</v>
      </c>
      <c r="BQ369" s="43">
        <v>0</v>
      </c>
      <c r="BR369" s="43">
        <v>0</v>
      </c>
    </row>
    <row r="370" spans="1:70" s="50" customFormat="1" x14ac:dyDescent="0.15">
      <c r="A370" s="43">
        <v>5780</v>
      </c>
      <c r="B370" s="43" t="s">
        <v>450</v>
      </c>
      <c r="C370" s="43">
        <v>5619461</v>
      </c>
      <c r="D370" s="43">
        <v>3729671</v>
      </c>
      <c r="E370" s="43">
        <v>1348</v>
      </c>
      <c r="F370" s="43">
        <v>0</v>
      </c>
      <c r="G370" s="43">
        <v>2061660</v>
      </c>
      <c r="H370" s="43">
        <v>0</v>
      </c>
      <c r="I370" s="43">
        <v>0</v>
      </c>
      <c r="J370" s="43">
        <v>0</v>
      </c>
      <c r="K370" s="43">
        <v>0</v>
      </c>
      <c r="L370" s="43">
        <v>173218</v>
      </c>
      <c r="M370" s="43">
        <v>10</v>
      </c>
      <c r="N370" s="43">
        <v>4</v>
      </c>
      <c r="O370" s="43">
        <v>539</v>
      </c>
      <c r="P370" s="43">
        <v>543</v>
      </c>
      <c r="Q370" s="43">
        <v>12</v>
      </c>
      <c r="R370" s="43">
        <v>5</v>
      </c>
      <c r="S370" s="43">
        <v>507</v>
      </c>
      <c r="T370" s="43">
        <v>512</v>
      </c>
      <c r="U370" s="43">
        <v>10</v>
      </c>
      <c r="V370" s="43">
        <v>4</v>
      </c>
      <c r="W370" s="43">
        <v>517</v>
      </c>
      <c r="X370" s="43">
        <v>521</v>
      </c>
      <c r="Y370" s="43">
        <v>9</v>
      </c>
      <c r="Z370" s="43">
        <v>4</v>
      </c>
      <c r="AA370" s="43">
        <v>457</v>
      </c>
      <c r="AB370" s="43">
        <v>461</v>
      </c>
      <c r="AC370" s="43">
        <v>0</v>
      </c>
      <c r="AD370" s="43">
        <v>0</v>
      </c>
      <c r="AE370" s="43">
        <v>0</v>
      </c>
      <c r="AF370" s="43">
        <v>3779648</v>
      </c>
      <c r="AG370" s="43">
        <v>3779648</v>
      </c>
      <c r="AH370" s="43">
        <v>0</v>
      </c>
      <c r="AI370" s="43">
        <v>0</v>
      </c>
      <c r="AJ370" s="43">
        <v>156</v>
      </c>
      <c r="AK370" s="43">
        <v>0</v>
      </c>
      <c r="AL370" s="43">
        <v>0</v>
      </c>
      <c r="AM370" s="43">
        <v>0</v>
      </c>
      <c r="AN370" s="43">
        <v>170400</v>
      </c>
      <c r="AO370" s="43">
        <v>299271727</v>
      </c>
      <c r="AP370" s="43">
        <v>299442127</v>
      </c>
      <c r="AQ370" s="43" t="s">
        <v>716</v>
      </c>
      <c r="AR370" s="43">
        <v>1975413</v>
      </c>
      <c r="AS370" s="43">
        <v>0</v>
      </c>
      <c r="AT370" s="43">
        <v>748753</v>
      </c>
      <c r="AU370" s="43">
        <v>165182</v>
      </c>
      <c r="AV370" s="43">
        <v>0</v>
      </c>
      <c r="AW370" s="43">
        <v>0</v>
      </c>
      <c r="AX370" s="43">
        <v>154</v>
      </c>
      <c r="AY370" s="43">
        <v>0</v>
      </c>
      <c r="AZ370" s="43">
        <v>288998</v>
      </c>
      <c r="BA370" s="43">
        <v>13270</v>
      </c>
      <c r="BB370" s="43">
        <v>0</v>
      </c>
      <c r="BC370" s="43">
        <v>0</v>
      </c>
      <c r="BD370" s="43">
        <v>0</v>
      </c>
      <c r="BE370" s="43">
        <v>0</v>
      </c>
      <c r="BF370" s="43">
        <v>0</v>
      </c>
      <c r="BG370" s="43">
        <v>0</v>
      </c>
      <c r="BH370" s="43">
        <v>0</v>
      </c>
      <c r="BI370" s="43">
        <v>0</v>
      </c>
      <c r="BJ370" s="43">
        <v>0</v>
      </c>
      <c r="BK370" s="43">
        <v>0</v>
      </c>
      <c r="BL370" s="43">
        <v>0</v>
      </c>
      <c r="BM370" s="43">
        <v>0</v>
      </c>
      <c r="BN370" s="43" t="s">
        <v>711</v>
      </c>
      <c r="BO370" s="43">
        <v>1</v>
      </c>
      <c r="BP370" s="43">
        <v>0</v>
      </c>
      <c r="BQ370" s="43">
        <v>0</v>
      </c>
      <c r="BR370" s="43">
        <v>0</v>
      </c>
    </row>
    <row r="371" spans="1:70" s="50" customFormat="1" x14ac:dyDescent="0.15">
      <c r="A371" s="43">
        <v>4375</v>
      </c>
      <c r="B371" s="43" t="s">
        <v>451</v>
      </c>
      <c r="C371" s="43">
        <v>6319602</v>
      </c>
      <c r="D371" s="43">
        <v>3124328</v>
      </c>
      <c r="E371" s="43">
        <v>3530</v>
      </c>
      <c r="F371" s="43">
        <v>40044</v>
      </c>
      <c r="G371" s="43">
        <v>3334510</v>
      </c>
      <c r="H371" s="43">
        <v>0</v>
      </c>
      <c r="I371" s="43">
        <v>0</v>
      </c>
      <c r="J371" s="43">
        <v>0</v>
      </c>
      <c r="K371" s="43">
        <v>0</v>
      </c>
      <c r="L371" s="43">
        <v>182810</v>
      </c>
      <c r="M371" s="43">
        <v>10</v>
      </c>
      <c r="N371" s="43">
        <v>4</v>
      </c>
      <c r="O371" s="43">
        <v>697</v>
      </c>
      <c r="P371" s="43">
        <v>701</v>
      </c>
      <c r="Q371" s="43">
        <v>7</v>
      </c>
      <c r="R371" s="43">
        <v>3</v>
      </c>
      <c r="S371" s="43">
        <v>663</v>
      </c>
      <c r="T371" s="43">
        <v>666</v>
      </c>
      <c r="U371" s="43">
        <v>9</v>
      </c>
      <c r="V371" s="43">
        <v>4</v>
      </c>
      <c r="W371" s="43">
        <v>648</v>
      </c>
      <c r="X371" s="43">
        <v>652</v>
      </c>
      <c r="Y371" s="43">
        <v>7</v>
      </c>
      <c r="Z371" s="43">
        <v>3</v>
      </c>
      <c r="AA371" s="43">
        <v>643</v>
      </c>
      <c r="AB371" s="43">
        <v>646</v>
      </c>
      <c r="AC371" s="43">
        <v>0</v>
      </c>
      <c r="AD371" s="43">
        <v>0</v>
      </c>
      <c r="AE371" s="43">
        <v>0</v>
      </c>
      <c r="AF371" s="43">
        <v>3187048</v>
      </c>
      <c r="AG371" s="43">
        <v>3144569</v>
      </c>
      <c r="AH371" s="43">
        <v>42479</v>
      </c>
      <c r="AI371" s="43">
        <v>0</v>
      </c>
      <c r="AJ371" s="43">
        <v>10921</v>
      </c>
      <c r="AK371" s="43">
        <v>0</v>
      </c>
      <c r="AL371" s="43">
        <v>0</v>
      </c>
      <c r="AM371" s="43">
        <v>0</v>
      </c>
      <c r="AN371" s="43">
        <v>657800</v>
      </c>
      <c r="AO371" s="43">
        <v>352343904</v>
      </c>
      <c r="AP371" s="43">
        <v>353001704</v>
      </c>
      <c r="AQ371" s="43" t="s">
        <v>716</v>
      </c>
      <c r="AR371" s="43">
        <v>3306286</v>
      </c>
      <c r="AS371" s="43">
        <v>0</v>
      </c>
      <c r="AT371" s="43">
        <v>0</v>
      </c>
      <c r="AU371" s="43">
        <v>0</v>
      </c>
      <c r="AV371" s="43">
        <v>0</v>
      </c>
      <c r="AW371" s="43">
        <v>21470</v>
      </c>
      <c r="AX371" s="43">
        <v>0</v>
      </c>
      <c r="AY371" s="43">
        <v>0</v>
      </c>
      <c r="AZ371" s="43">
        <v>169021</v>
      </c>
      <c r="BA371" s="43">
        <v>0</v>
      </c>
      <c r="BB371" s="43">
        <v>0</v>
      </c>
      <c r="BC371" s="43">
        <v>0</v>
      </c>
      <c r="BD371" s="43">
        <v>0</v>
      </c>
      <c r="BE371" s="43">
        <v>0</v>
      </c>
      <c r="BF371" s="43">
        <v>0</v>
      </c>
      <c r="BG371" s="43">
        <v>0</v>
      </c>
      <c r="BH371" s="43">
        <v>0</v>
      </c>
      <c r="BI371" s="43">
        <v>0</v>
      </c>
      <c r="BJ371" s="43">
        <v>0</v>
      </c>
      <c r="BK371" s="43">
        <v>0</v>
      </c>
      <c r="BL371" s="43">
        <v>0</v>
      </c>
      <c r="BM371" s="43">
        <v>0</v>
      </c>
      <c r="BN371" s="43" t="s">
        <v>711</v>
      </c>
      <c r="BO371" s="43">
        <v>1</v>
      </c>
      <c r="BP371" s="43">
        <v>0</v>
      </c>
      <c r="BQ371" s="43">
        <v>0</v>
      </c>
      <c r="BR371" s="43">
        <v>0</v>
      </c>
    </row>
    <row r="372" spans="1:70" s="50" customFormat="1" x14ac:dyDescent="0.15">
      <c r="A372" s="43">
        <v>5810</v>
      </c>
      <c r="B372" s="43" t="s">
        <v>452</v>
      </c>
      <c r="C372" s="43">
        <v>4438452</v>
      </c>
      <c r="D372" s="43">
        <v>359488</v>
      </c>
      <c r="E372" s="43">
        <v>3314</v>
      </c>
      <c r="F372" s="43">
        <v>0</v>
      </c>
      <c r="G372" s="43">
        <v>4370650</v>
      </c>
      <c r="H372" s="43">
        <v>105000</v>
      </c>
      <c r="I372" s="43">
        <v>0</v>
      </c>
      <c r="J372" s="43">
        <v>0</v>
      </c>
      <c r="K372" s="43">
        <v>0</v>
      </c>
      <c r="L372" s="43">
        <v>400000</v>
      </c>
      <c r="M372" s="43">
        <v>15</v>
      </c>
      <c r="N372" s="43">
        <v>6</v>
      </c>
      <c r="O372" s="43">
        <v>449</v>
      </c>
      <c r="P372" s="43">
        <v>455</v>
      </c>
      <c r="Q372" s="43">
        <v>23</v>
      </c>
      <c r="R372" s="43">
        <v>9</v>
      </c>
      <c r="S372" s="43">
        <v>447</v>
      </c>
      <c r="T372" s="43">
        <v>456</v>
      </c>
      <c r="U372" s="43">
        <v>15</v>
      </c>
      <c r="V372" s="43">
        <v>6</v>
      </c>
      <c r="W372" s="43">
        <v>473</v>
      </c>
      <c r="X372" s="43">
        <v>479</v>
      </c>
      <c r="Y372" s="43">
        <v>14</v>
      </c>
      <c r="Z372" s="43">
        <v>6</v>
      </c>
      <c r="AA372" s="43">
        <v>454</v>
      </c>
      <c r="AB372" s="43">
        <v>460</v>
      </c>
      <c r="AC372" s="43">
        <v>0</v>
      </c>
      <c r="AD372" s="43">
        <v>0</v>
      </c>
      <c r="AE372" s="43">
        <v>450000</v>
      </c>
      <c r="AF372" s="43">
        <v>621275</v>
      </c>
      <c r="AG372" s="43">
        <v>589184</v>
      </c>
      <c r="AH372" s="43">
        <v>32091</v>
      </c>
      <c r="AI372" s="43">
        <v>0</v>
      </c>
      <c r="AJ372" s="43">
        <v>22750</v>
      </c>
      <c r="AK372" s="43">
        <v>0</v>
      </c>
      <c r="AL372" s="43">
        <v>0</v>
      </c>
      <c r="AM372" s="43">
        <v>0</v>
      </c>
      <c r="AN372" s="43">
        <v>221100</v>
      </c>
      <c r="AO372" s="43">
        <v>431380568</v>
      </c>
      <c r="AP372" s="43">
        <v>431601668</v>
      </c>
      <c r="AQ372" s="43" t="s">
        <v>716</v>
      </c>
      <c r="AR372" s="43">
        <v>4206877</v>
      </c>
      <c r="AS372" s="43">
        <v>105000</v>
      </c>
      <c r="AT372" s="43">
        <v>157367</v>
      </c>
      <c r="AU372" s="43">
        <v>0</v>
      </c>
      <c r="AV372" s="43">
        <v>0</v>
      </c>
      <c r="AW372" s="43">
        <v>38000</v>
      </c>
      <c r="AX372" s="43">
        <v>0</v>
      </c>
      <c r="AY372" s="43">
        <v>0</v>
      </c>
      <c r="AZ372" s="43">
        <v>0</v>
      </c>
      <c r="BA372" s="43">
        <v>5087</v>
      </c>
      <c r="BB372" s="43">
        <v>0</v>
      </c>
      <c r="BC372" s="43">
        <v>0</v>
      </c>
      <c r="BD372" s="43">
        <v>0</v>
      </c>
      <c r="BE372" s="43">
        <v>0</v>
      </c>
      <c r="BF372" s="43">
        <v>0</v>
      </c>
      <c r="BG372" s="43">
        <v>0</v>
      </c>
      <c r="BH372" s="43">
        <v>0</v>
      </c>
      <c r="BI372" s="43">
        <v>0</v>
      </c>
      <c r="BJ372" s="43">
        <v>0</v>
      </c>
      <c r="BK372" s="43">
        <v>0</v>
      </c>
      <c r="BL372" s="43">
        <v>0</v>
      </c>
      <c r="BM372" s="43">
        <v>0</v>
      </c>
      <c r="BN372" s="43" t="s">
        <v>711</v>
      </c>
      <c r="BO372" s="43">
        <v>1</v>
      </c>
      <c r="BP372" s="43">
        <v>0</v>
      </c>
      <c r="BQ372" s="43">
        <v>0</v>
      </c>
      <c r="BR372" s="43">
        <v>0</v>
      </c>
    </row>
    <row r="373" spans="1:70" s="50" customFormat="1" x14ac:dyDescent="0.15">
      <c r="A373" s="43">
        <v>5817</v>
      </c>
      <c r="B373" s="43" t="s">
        <v>453</v>
      </c>
      <c r="C373" s="43">
        <v>5035148</v>
      </c>
      <c r="D373" s="43">
        <v>1768386</v>
      </c>
      <c r="E373" s="43">
        <v>1422</v>
      </c>
      <c r="F373" s="43">
        <v>0</v>
      </c>
      <c r="G373" s="43">
        <v>3236876</v>
      </c>
      <c r="H373" s="43">
        <v>81651.61</v>
      </c>
      <c r="I373" s="43">
        <v>0</v>
      </c>
      <c r="J373" s="43">
        <v>0</v>
      </c>
      <c r="K373" s="43">
        <v>0</v>
      </c>
      <c r="L373" s="43">
        <v>53188</v>
      </c>
      <c r="M373" s="43">
        <v>0</v>
      </c>
      <c r="N373" s="43">
        <v>0</v>
      </c>
      <c r="O373" s="43">
        <v>493</v>
      </c>
      <c r="P373" s="43">
        <v>493</v>
      </c>
      <c r="Q373" s="43">
        <v>4</v>
      </c>
      <c r="R373" s="43">
        <v>2</v>
      </c>
      <c r="S373" s="43">
        <v>477</v>
      </c>
      <c r="T373" s="43">
        <v>479</v>
      </c>
      <c r="U373" s="43">
        <v>6</v>
      </c>
      <c r="V373" s="43">
        <v>2</v>
      </c>
      <c r="W373" s="43">
        <v>484</v>
      </c>
      <c r="X373" s="43">
        <v>486</v>
      </c>
      <c r="Y373" s="43">
        <v>3</v>
      </c>
      <c r="Z373" s="43">
        <v>1</v>
      </c>
      <c r="AA373" s="43">
        <v>467</v>
      </c>
      <c r="AB373" s="43">
        <v>468</v>
      </c>
      <c r="AC373" s="43">
        <v>0</v>
      </c>
      <c r="AD373" s="43">
        <v>0</v>
      </c>
      <c r="AE373" s="43">
        <v>0</v>
      </c>
      <c r="AF373" s="43">
        <v>2049854</v>
      </c>
      <c r="AG373" s="43">
        <v>2017233</v>
      </c>
      <c r="AH373" s="43">
        <v>32621</v>
      </c>
      <c r="AI373" s="43">
        <v>0</v>
      </c>
      <c r="AJ373" s="43">
        <v>31069</v>
      </c>
      <c r="AK373" s="43">
        <v>0</v>
      </c>
      <c r="AL373" s="43">
        <v>0</v>
      </c>
      <c r="AM373" s="43">
        <v>266106</v>
      </c>
      <c r="AN373" s="43">
        <v>231800</v>
      </c>
      <c r="AO373" s="43">
        <v>483610171</v>
      </c>
      <c r="AP373" s="43">
        <v>483841971</v>
      </c>
      <c r="AQ373" s="43" t="s">
        <v>716</v>
      </c>
      <c r="AR373" s="43">
        <v>3121757</v>
      </c>
      <c r="AS373" s="43">
        <v>288335.99</v>
      </c>
      <c r="AT373" s="43">
        <v>503071.26</v>
      </c>
      <c r="AU373" s="43">
        <v>0</v>
      </c>
      <c r="AV373" s="43">
        <v>0</v>
      </c>
      <c r="AW373" s="43">
        <v>40000</v>
      </c>
      <c r="AX373" s="43">
        <v>0</v>
      </c>
      <c r="AY373" s="43">
        <v>0</v>
      </c>
      <c r="AZ373" s="43">
        <v>82882</v>
      </c>
      <c r="BA373" s="43">
        <v>15554</v>
      </c>
      <c r="BB373" s="43">
        <v>0</v>
      </c>
      <c r="BC373" s="43">
        <v>0</v>
      </c>
      <c r="BD373" s="43">
        <v>0</v>
      </c>
      <c r="BE373" s="43">
        <v>0</v>
      </c>
      <c r="BF373" s="43">
        <v>20721</v>
      </c>
      <c r="BG373" s="43">
        <v>300000</v>
      </c>
      <c r="BH373" s="43">
        <v>300000</v>
      </c>
      <c r="BI373" s="43">
        <v>0</v>
      </c>
      <c r="BJ373" s="43">
        <v>0</v>
      </c>
      <c r="BK373" s="43">
        <v>0</v>
      </c>
      <c r="BL373" s="43">
        <v>41838</v>
      </c>
      <c r="BM373" s="43">
        <v>41838</v>
      </c>
      <c r="BN373" s="43" t="s">
        <v>701</v>
      </c>
      <c r="BO373" s="43">
        <v>1</v>
      </c>
      <c r="BP373" s="43">
        <v>266106</v>
      </c>
      <c r="BQ373" s="43">
        <v>0</v>
      </c>
      <c r="BR373" s="43">
        <v>0</v>
      </c>
    </row>
    <row r="374" spans="1:70" s="50" customFormat="1" x14ac:dyDescent="0.15">
      <c r="A374" s="43">
        <v>5824</v>
      </c>
      <c r="B374" s="43" t="s">
        <v>454</v>
      </c>
      <c r="C374" s="43">
        <v>15980400</v>
      </c>
      <c r="D374" s="43">
        <v>12548214</v>
      </c>
      <c r="E374" s="43">
        <v>14268</v>
      </c>
      <c r="F374" s="43">
        <v>0</v>
      </c>
      <c r="G374" s="43">
        <v>3377670</v>
      </c>
      <c r="H374" s="43">
        <v>218238</v>
      </c>
      <c r="I374" s="43">
        <v>0</v>
      </c>
      <c r="J374" s="43">
        <v>0</v>
      </c>
      <c r="K374" s="43">
        <v>0</v>
      </c>
      <c r="L374" s="43">
        <v>177990</v>
      </c>
      <c r="M374" s="43">
        <v>111</v>
      </c>
      <c r="N374" s="43">
        <v>44</v>
      </c>
      <c r="O374" s="43">
        <v>1696</v>
      </c>
      <c r="P374" s="43">
        <v>1740</v>
      </c>
      <c r="Q374" s="43">
        <v>111</v>
      </c>
      <c r="R374" s="43">
        <v>44</v>
      </c>
      <c r="S374" s="43">
        <v>1704</v>
      </c>
      <c r="T374" s="43">
        <v>1748</v>
      </c>
      <c r="U374" s="43">
        <v>114</v>
      </c>
      <c r="V374" s="43">
        <v>46</v>
      </c>
      <c r="W374" s="43">
        <v>1678</v>
      </c>
      <c r="X374" s="43">
        <v>1724</v>
      </c>
      <c r="Y374" s="43">
        <v>99</v>
      </c>
      <c r="Z374" s="43">
        <v>40</v>
      </c>
      <c r="AA374" s="43">
        <v>1695</v>
      </c>
      <c r="AB374" s="43">
        <v>1735</v>
      </c>
      <c r="AC374" s="43">
        <v>0</v>
      </c>
      <c r="AD374" s="43">
        <v>0</v>
      </c>
      <c r="AE374" s="43">
        <v>0</v>
      </c>
      <c r="AF374" s="43">
        <v>12532619</v>
      </c>
      <c r="AG374" s="43">
        <v>12532619</v>
      </c>
      <c r="AH374" s="43">
        <v>0</v>
      </c>
      <c r="AI374" s="43">
        <v>0</v>
      </c>
      <c r="AJ374" s="43">
        <v>0</v>
      </c>
      <c r="AK374" s="43">
        <v>0</v>
      </c>
      <c r="AL374" s="43">
        <v>0</v>
      </c>
      <c r="AM374" s="43">
        <v>13313</v>
      </c>
      <c r="AN374" s="43">
        <v>1301700</v>
      </c>
      <c r="AO374" s="43">
        <v>550665589</v>
      </c>
      <c r="AP374" s="43">
        <v>551967289</v>
      </c>
      <c r="AQ374" s="43" t="s">
        <v>716</v>
      </c>
      <c r="AR374" s="43">
        <v>3392466</v>
      </c>
      <c r="AS374" s="43">
        <v>232326</v>
      </c>
      <c r="AT374" s="43">
        <v>2020850</v>
      </c>
      <c r="AU374" s="43">
        <v>0</v>
      </c>
      <c r="AV374" s="43">
        <v>0</v>
      </c>
      <c r="AW374" s="43">
        <v>113375</v>
      </c>
      <c r="AX374" s="43">
        <v>0</v>
      </c>
      <c r="AY374" s="43">
        <v>0</v>
      </c>
      <c r="AZ374" s="43">
        <v>9200</v>
      </c>
      <c r="BA374" s="43">
        <v>17789</v>
      </c>
      <c r="BB374" s="43">
        <v>0</v>
      </c>
      <c r="BC374" s="43">
        <v>21523.279999999999</v>
      </c>
      <c r="BD374" s="43">
        <v>0</v>
      </c>
      <c r="BE374" s="43">
        <v>0</v>
      </c>
      <c r="BF374" s="43">
        <v>128800</v>
      </c>
      <c r="BG374" s="43">
        <v>0</v>
      </c>
      <c r="BH374" s="43">
        <v>0</v>
      </c>
      <c r="BI374" s="43">
        <v>0</v>
      </c>
      <c r="BJ374" s="43">
        <v>0</v>
      </c>
      <c r="BK374" s="43">
        <v>0</v>
      </c>
      <c r="BL374" s="43">
        <v>125000</v>
      </c>
      <c r="BM374" s="43">
        <v>174643</v>
      </c>
      <c r="BN374" s="43" t="s">
        <v>701</v>
      </c>
      <c r="BO374" s="43">
        <v>1</v>
      </c>
      <c r="BP374" s="43">
        <v>13313</v>
      </c>
      <c r="BQ374" s="43">
        <v>0</v>
      </c>
      <c r="BR374" s="43">
        <v>0</v>
      </c>
    </row>
    <row r="375" spans="1:70" s="50" customFormat="1" x14ac:dyDescent="0.15">
      <c r="A375" s="43">
        <v>5859</v>
      </c>
      <c r="B375" s="43" t="s">
        <v>455</v>
      </c>
      <c r="C375" s="43">
        <v>7127144</v>
      </c>
      <c r="D375" s="43">
        <v>5161566</v>
      </c>
      <c r="E375" s="43">
        <v>2091</v>
      </c>
      <c r="F375" s="43">
        <v>0</v>
      </c>
      <c r="G375" s="43">
        <v>2192850</v>
      </c>
      <c r="H375" s="43">
        <v>0</v>
      </c>
      <c r="I375" s="43">
        <v>0</v>
      </c>
      <c r="J375" s="43">
        <v>0</v>
      </c>
      <c r="K375" s="43">
        <v>0</v>
      </c>
      <c r="L375" s="43">
        <v>229363</v>
      </c>
      <c r="M375" s="43">
        <v>15</v>
      </c>
      <c r="N375" s="43">
        <v>6</v>
      </c>
      <c r="O375" s="43">
        <v>711</v>
      </c>
      <c r="P375" s="43">
        <v>717</v>
      </c>
      <c r="Q375" s="43">
        <v>15</v>
      </c>
      <c r="R375" s="43">
        <v>6</v>
      </c>
      <c r="S375" s="43">
        <v>667</v>
      </c>
      <c r="T375" s="43">
        <v>673</v>
      </c>
      <c r="U375" s="43">
        <v>16</v>
      </c>
      <c r="V375" s="43">
        <v>6</v>
      </c>
      <c r="W375" s="43">
        <v>648</v>
      </c>
      <c r="X375" s="43">
        <v>654</v>
      </c>
      <c r="Y375" s="43">
        <v>15</v>
      </c>
      <c r="Z375" s="43">
        <v>6</v>
      </c>
      <c r="AA375" s="43">
        <v>659</v>
      </c>
      <c r="AB375" s="43">
        <v>665</v>
      </c>
      <c r="AC375" s="43">
        <v>0</v>
      </c>
      <c r="AD375" s="43">
        <v>0</v>
      </c>
      <c r="AE375" s="43">
        <v>0</v>
      </c>
      <c r="AF375" s="43">
        <v>4978002</v>
      </c>
      <c r="AG375" s="43">
        <v>4978002</v>
      </c>
      <c r="AH375" s="43">
        <v>0</v>
      </c>
      <c r="AI375" s="43">
        <v>0</v>
      </c>
      <c r="AJ375" s="43">
        <v>0</v>
      </c>
      <c r="AK375" s="43">
        <v>0</v>
      </c>
      <c r="AL375" s="43">
        <v>0</v>
      </c>
      <c r="AM375" s="43">
        <v>0</v>
      </c>
      <c r="AN375" s="43">
        <v>373300</v>
      </c>
      <c r="AO375" s="43">
        <v>363197310</v>
      </c>
      <c r="AP375" s="43">
        <v>363570610</v>
      </c>
      <c r="AQ375" s="43" t="s">
        <v>716</v>
      </c>
      <c r="AR375" s="43">
        <v>2333702</v>
      </c>
      <c r="AS375" s="43">
        <v>0</v>
      </c>
      <c r="AT375" s="43">
        <v>989538</v>
      </c>
      <c r="AU375" s="43">
        <v>0</v>
      </c>
      <c r="AV375" s="43">
        <v>0</v>
      </c>
      <c r="AW375" s="43">
        <v>4000</v>
      </c>
      <c r="AX375" s="43">
        <v>0</v>
      </c>
      <c r="AY375" s="43">
        <v>0</v>
      </c>
      <c r="AZ375" s="43">
        <v>177919</v>
      </c>
      <c r="BA375" s="43">
        <v>10063</v>
      </c>
      <c r="BB375" s="43">
        <v>0</v>
      </c>
      <c r="BC375" s="43">
        <v>0</v>
      </c>
      <c r="BD375" s="43">
        <v>0</v>
      </c>
      <c r="BE375" s="43">
        <v>0</v>
      </c>
      <c r="BF375" s="43">
        <v>0</v>
      </c>
      <c r="BG375" s="43">
        <v>0</v>
      </c>
      <c r="BH375" s="43">
        <v>0</v>
      </c>
      <c r="BI375" s="43">
        <v>0</v>
      </c>
      <c r="BJ375" s="43">
        <v>0</v>
      </c>
      <c r="BK375" s="43">
        <v>0</v>
      </c>
      <c r="BL375" s="43">
        <v>0</v>
      </c>
      <c r="BM375" s="43">
        <v>0</v>
      </c>
      <c r="BN375" s="43" t="s">
        <v>711</v>
      </c>
      <c r="BO375" s="43">
        <v>1</v>
      </c>
      <c r="BP375" s="43">
        <v>0</v>
      </c>
      <c r="BQ375" s="43">
        <v>0</v>
      </c>
      <c r="BR375" s="43">
        <v>0</v>
      </c>
    </row>
    <row r="376" spans="1:70" s="50" customFormat="1" x14ac:dyDescent="0.15">
      <c r="A376" s="43">
        <v>5852</v>
      </c>
      <c r="B376" s="43" t="s">
        <v>456</v>
      </c>
      <c r="C376" s="43">
        <v>8187016</v>
      </c>
      <c r="D376" s="43">
        <v>3451534</v>
      </c>
      <c r="E376" s="43">
        <v>24291</v>
      </c>
      <c r="F376" s="43">
        <v>0</v>
      </c>
      <c r="G376" s="43">
        <v>4506598</v>
      </c>
      <c r="H376" s="43">
        <v>204593</v>
      </c>
      <c r="I376" s="43">
        <v>0</v>
      </c>
      <c r="J376" s="43">
        <v>0</v>
      </c>
      <c r="K376" s="43">
        <v>0</v>
      </c>
      <c r="L376" s="43">
        <v>0</v>
      </c>
      <c r="M376" s="43">
        <v>11</v>
      </c>
      <c r="N376" s="43">
        <v>4</v>
      </c>
      <c r="O376" s="43">
        <v>704</v>
      </c>
      <c r="P376" s="43">
        <v>708</v>
      </c>
      <c r="Q376" s="43">
        <v>8</v>
      </c>
      <c r="R376" s="43">
        <v>3</v>
      </c>
      <c r="S376" s="43">
        <v>741</v>
      </c>
      <c r="T376" s="43">
        <v>744</v>
      </c>
      <c r="U376" s="43">
        <v>10</v>
      </c>
      <c r="V376" s="43">
        <v>4</v>
      </c>
      <c r="W376" s="43">
        <v>735</v>
      </c>
      <c r="X376" s="43">
        <v>739</v>
      </c>
      <c r="Y376" s="43">
        <v>6</v>
      </c>
      <c r="Z376" s="43">
        <v>2</v>
      </c>
      <c r="AA376" s="43">
        <v>759</v>
      </c>
      <c r="AB376" s="43">
        <v>761</v>
      </c>
      <c r="AC376" s="43">
        <v>0</v>
      </c>
      <c r="AD376" s="43">
        <v>0</v>
      </c>
      <c r="AE376" s="43">
        <v>0</v>
      </c>
      <c r="AF376" s="43">
        <v>3413654</v>
      </c>
      <c r="AG376" s="43">
        <v>3413654</v>
      </c>
      <c r="AH376" s="43">
        <v>0</v>
      </c>
      <c r="AI376" s="43">
        <v>0</v>
      </c>
      <c r="AJ376" s="43">
        <v>0</v>
      </c>
      <c r="AK376" s="43">
        <v>0</v>
      </c>
      <c r="AL376" s="43">
        <v>0</v>
      </c>
      <c r="AM376" s="43">
        <v>0</v>
      </c>
      <c r="AN376" s="43">
        <v>5956700</v>
      </c>
      <c r="AO376" s="43">
        <v>1334101026</v>
      </c>
      <c r="AP376" s="43">
        <v>1340057726</v>
      </c>
      <c r="AQ376" s="43" t="s">
        <v>716</v>
      </c>
      <c r="AR376" s="43">
        <v>4768894</v>
      </c>
      <c r="AS376" s="43">
        <v>203838</v>
      </c>
      <c r="AT376" s="43">
        <v>610746</v>
      </c>
      <c r="AU376" s="43">
        <v>0</v>
      </c>
      <c r="AV376" s="43">
        <v>0</v>
      </c>
      <c r="AW376" s="43">
        <v>0</v>
      </c>
      <c r="AX376" s="43">
        <v>167</v>
      </c>
      <c r="AY376" s="43">
        <v>0</v>
      </c>
      <c r="AZ376" s="43">
        <v>0</v>
      </c>
      <c r="BA376" s="43">
        <v>0</v>
      </c>
      <c r="BB376" s="43">
        <v>0</v>
      </c>
      <c r="BC376" s="43">
        <v>0</v>
      </c>
      <c r="BD376" s="43">
        <v>0</v>
      </c>
      <c r="BE376" s="43">
        <v>0</v>
      </c>
      <c r="BF376" s="43">
        <v>11215</v>
      </c>
      <c r="BG376" s="43">
        <v>0</v>
      </c>
      <c r="BH376" s="43">
        <v>0</v>
      </c>
      <c r="BI376" s="43">
        <v>0</v>
      </c>
      <c r="BJ376" s="43">
        <v>0</v>
      </c>
      <c r="BK376" s="43">
        <v>0</v>
      </c>
      <c r="BL376" s="43">
        <v>0</v>
      </c>
      <c r="BM376" s="43">
        <v>0</v>
      </c>
      <c r="BN376" s="43" t="s">
        <v>711</v>
      </c>
      <c r="BO376" s="43">
        <v>1</v>
      </c>
      <c r="BP376" s="43">
        <v>0</v>
      </c>
      <c r="BQ376" s="43">
        <v>0</v>
      </c>
      <c r="BR376" s="43">
        <v>0</v>
      </c>
    </row>
    <row r="377" spans="1:70" s="50" customFormat="1" x14ac:dyDescent="0.15">
      <c r="A377" s="43">
        <v>238</v>
      </c>
      <c r="B377" s="43" t="s">
        <v>457</v>
      </c>
      <c r="C377" s="43">
        <v>10604533</v>
      </c>
      <c r="D377" s="43">
        <v>1203606</v>
      </c>
      <c r="E377" s="43">
        <v>1941</v>
      </c>
      <c r="F377" s="43">
        <v>65028</v>
      </c>
      <c r="G377" s="43">
        <v>9337673</v>
      </c>
      <c r="H377" s="43">
        <v>106094</v>
      </c>
      <c r="I377" s="43">
        <v>0</v>
      </c>
      <c r="J377" s="43">
        <v>0</v>
      </c>
      <c r="K377" s="43">
        <v>0</v>
      </c>
      <c r="L377" s="43">
        <v>109809</v>
      </c>
      <c r="M377" s="43">
        <v>67</v>
      </c>
      <c r="N377" s="43">
        <v>27</v>
      </c>
      <c r="O377" s="43">
        <v>1048</v>
      </c>
      <c r="P377" s="43">
        <v>1075</v>
      </c>
      <c r="Q377" s="43">
        <v>73</v>
      </c>
      <c r="R377" s="43">
        <v>29</v>
      </c>
      <c r="S377" s="43">
        <v>1023</v>
      </c>
      <c r="T377" s="43">
        <v>1052</v>
      </c>
      <c r="U377" s="43">
        <v>73</v>
      </c>
      <c r="V377" s="43">
        <v>29</v>
      </c>
      <c r="W377" s="43">
        <v>1027</v>
      </c>
      <c r="X377" s="43">
        <v>1056</v>
      </c>
      <c r="Y377" s="43">
        <v>73</v>
      </c>
      <c r="Z377" s="43">
        <v>29</v>
      </c>
      <c r="AA377" s="43">
        <v>1040</v>
      </c>
      <c r="AB377" s="43">
        <v>1069</v>
      </c>
      <c r="AC377" s="43">
        <v>0</v>
      </c>
      <c r="AD377" s="43">
        <v>0</v>
      </c>
      <c r="AE377" s="43">
        <v>0</v>
      </c>
      <c r="AF377" s="43">
        <v>1919010</v>
      </c>
      <c r="AG377" s="43">
        <v>1845961</v>
      </c>
      <c r="AH377" s="43">
        <v>73049</v>
      </c>
      <c r="AI377" s="43">
        <v>0</v>
      </c>
      <c r="AJ377" s="43">
        <v>3980</v>
      </c>
      <c r="AK377" s="43">
        <v>0</v>
      </c>
      <c r="AL377" s="43">
        <v>95694</v>
      </c>
      <c r="AM377" s="43">
        <v>0</v>
      </c>
      <c r="AN377" s="43">
        <v>198700</v>
      </c>
      <c r="AO377" s="43">
        <v>993545417</v>
      </c>
      <c r="AP377" s="43">
        <v>993744117</v>
      </c>
      <c r="AQ377" s="43" t="s">
        <v>716</v>
      </c>
      <c r="AR377" s="43">
        <v>8603013</v>
      </c>
      <c r="AS377" s="43">
        <v>214688</v>
      </c>
      <c r="AT377" s="43">
        <v>2089848</v>
      </c>
      <c r="AU377" s="43">
        <v>0</v>
      </c>
      <c r="AV377" s="43">
        <v>0</v>
      </c>
      <c r="AW377" s="43">
        <v>250000</v>
      </c>
      <c r="AX377" s="43">
        <v>0</v>
      </c>
      <c r="AY377" s="43">
        <v>0</v>
      </c>
      <c r="AZ377" s="43">
        <v>19987</v>
      </c>
      <c r="BA377" s="43">
        <v>14745</v>
      </c>
      <c r="BB377" s="43">
        <v>0</v>
      </c>
      <c r="BC377" s="43">
        <v>0</v>
      </c>
      <c r="BD377" s="43">
        <v>0</v>
      </c>
      <c r="BE377" s="43">
        <v>0</v>
      </c>
      <c r="BF377" s="43">
        <v>0</v>
      </c>
      <c r="BG377" s="43">
        <v>0</v>
      </c>
      <c r="BH377" s="43">
        <v>0</v>
      </c>
      <c r="BI377" s="43">
        <v>0</v>
      </c>
      <c r="BJ377" s="43">
        <v>0</v>
      </c>
      <c r="BK377" s="43">
        <v>0</v>
      </c>
      <c r="BL377" s="43">
        <v>0</v>
      </c>
      <c r="BM377" s="43">
        <v>0</v>
      </c>
      <c r="BN377" s="43" t="s">
        <v>711</v>
      </c>
      <c r="BO377" s="43">
        <v>1</v>
      </c>
      <c r="BP377" s="43">
        <v>0</v>
      </c>
      <c r="BQ377" s="43">
        <v>0</v>
      </c>
      <c r="BR377" s="43">
        <v>0</v>
      </c>
    </row>
    <row r="378" spans="1:70" s="50" customFormat="1" x14ac:dyDescent="0.15">
      <c r="A378" s="43">
        <v>5866</v>
      </c>
      <c r="B378" s="43" t="s">
        <v>458</v>
      </c>
      <c r="C378" s="43">
        <v>9613903</v>
      </c>
      <c r="D378" s="43">
        <v>4838671</v>
      </c>
      <c r="E378" s="43">
        <v>11456</v>
      </c>
      <c r="F378" s="43">
        <v>0</v>
      </c>
      <c r="G378" s="43">
        <v>5122339</v>
      </c>
      <c r="H378" s="43">
        <v>0</v>
      </c>
      <c r="I378" s="43">
        <v>0</v>
      </c>
      <c r="J378" s="43">
        <v>0</v>
      </c>
      <c r="K378" s="43">
        <v>0</v>
      </c>
      <c r="L378" s="43">
        <v>358563</v>
      </c>
      <c r="M378" s="43">
        <v>41</v>
      </c>
      <c r="N378" s="43">
        <v>16</v>
      </c>
      <c r="O378" s="43">
        <v>977</v>
      </c>
      <c r="P378" s="43">
        <v>993</v>
      </c>
      <c r="Q378" s="43">
        <v>39</v>
      </c>
      <c r="R378" s="43">
        <v>16</v>
      </c>
      <c r="S378" s="43">
        <v>963</v>
      </c>
      <c r="T378" s="43">
        <v>979</v>
      </c>
      <c r="U378" s="43">
        <v>35</v>
      </c>
      <c r="V378" s="43">
        <v>14</v>
      </c>
      <c r="W378" s="43">
        <v>941</v>
      </c>
      <c r="X378" s="43">
        <v>955</v>
      </c>
      <c r="Y378" s="43">
        <v>36</v>
      </c>
      <c r="Z378" s="43">
        <v>14</v>
      </c>
      <c r="AA378" s="43">
        <v>939</v>
      </c>
      <c r="AB378" s="43">
        <v>953</v>
      </c>
      <c r="AC378" s="43">
        <v>0</v>
      </c>
      <c r="AD378" s="43">
        <v>0</v>
      </c>
      <c r="AE378" s="43">
        <v>0</v>
      </c>
      <c r="AF378" s="43">
        <v>4632245</v>
      </c>
      <c r="AG378" s="43">
        <v>4632245</v>
      </c>
      <c r="AH378" s="43">
        <v>0</v>
      </c>
      <c r="AI378" s="43">
        <v>0</v>
      </c>
      <c r="AJ378" s="43">
        <v>0</v>
      </c>
      <c r="AK378" s="43">
        <v>0</v>
      </c>
      <c r="AL378" s="43">
        <v>0</v>
      </c>
      <c r="AM378" s="43">
        <v>0</v>
      </c>
      <c r="AN378" s="43">
        <v>1196100</v>
      </c>
      <c r="AO378" s="43">
        <v>555808617</v>
      </c>
      <c r="AP378" s="43">
        <v>557004717</v>
      </c>
      <c r="AQ378" s="43" t="s">
        <v>716</v>
      </c>
      <c r="AR378" s="43">
        <v>5127558</v>
      </c>
      <c r="AS378" s="43">
        <v>0</v>
      </c>
      <c r="AT378" s="43">
        <v>642000</v>
      </c>
      <c r="AU378" s="43">
        <v>0</v>
      </c>
      <c r="AV378" s="43">
        <v>0</v>
      </c>
      <c r="AW378" s="43">
        <v>87275</v>
      </c>
      <c r="AX378" s="43">
        <v>0</v>
      </c>
      <c r="AY378" s="43">
        <v>0</v>
      </c>
      <c r="AZ378" s="43">
        <v>137905</v>
      </c>
      <c r="BA378" s="43">
        <v>7996</v>
      </c>
      <c r="BB378" s="43">
        <v>0</v>
      </c>
      <c r="BC378" s="43">
        <v>0</v>
      </c>
      <c r="BD378" s="43">
        <v>0</v>
      </c>
      <c r="BE378" s="43">
        <v>0</v>
      </c>
      <c r="BF378" s="43">
        <v>0</v>
      </c>
      <c r="BG378" s="43">
        <v>0</v>
      </c>
      <c r="BH378" s="43">
        <v>0</v>
      </c>
      <c r="BI378" s="43">
        <v>0</v>
      </c>
      <c r="BJ378" s="43">
        <v>0</v>
      </c>
      <c r="BK378" s="43">
        <v>0</v>
      </c>
      <c r="BL378" s="43">
        <v>0</v>
      </c>
      <c r="BM378" s="43">
        <v>0</v>
      </c>
      <c r="BN378" s="43" t="s">
        <v>711</v>
      </c>
      <c r="BO378" s="43">
        <v>1</v>
      </c>
      <c r="BP378" s="43">
        <v>0</v>
      </c>
      <c r="BQ378" s="43">
        <v>0</v>
      </c>
      <c r="BR378" s="43">
        <v>0</v>
      </c>
    </row>
    <row r="379" spans="1:70" s="50" customFormat="1" x14ac:dyDescent="0.15">
      <c r="A379" s="43">
        <v>5901</v>
      </c>
      <c r="B379" s="43" t="s">
        <v>459</v>
      </c>
      <c r="C379" s="43">
        <v>54817060</v>
      </c>
      <c r="D379" s="43">
        <v>25697818</v>
      </c>
      <c r="E379" s="43">
        <v>190444</v>
      </c>
      <c r="F379" s="43">
        <v>0</v>
      </c>
      <c r="G379" s="43">
        <v>29273654</v>
      </c>
      <c r="H379" s="43">
        <v>0</v>
      </c>
      <c r="I379" s="43">
        <v>1000</v>
      </c>
      <c r="J379" s="43">
        <v>0</v>
      </c>
      <c r="K379" s="43">
        <v>0</v>
      </c>
      <c r="L379" s="43">
        <v>345856</v>
      </c>
      <c r="M379" s="43">
        <v>36</v>
      </c>
      <c r="N379" s="43">
        <v>14</v>
      </c>
      <c r="O379" s="43">
        <v>5001</v>
      </c>
      <c r="P379" s="43">
        <v>5015</v>
      </c>
      <c r="Q379" s="43">
        <v>44</v>
      </c>
      <c r="R379" s="43">
        <v>18</v>
      </c>
      <c r="S379" s="43">
        <v>5157</v>
      </c>
      <c r="T379" s="43">
        <v>5175</v>
      </c>
      <c r="U379" s="43">
        <v>42</v>
      </c>
      <c r="V379" s="43">
        <v>17</v>
      </c>
      <c r="W379" s="43">
        <v>5150</v>
      </c>
      <c r="X379" s="43">
        <v>5167</v>
      </c>
      <c r="Y379" s="43">
        <v>34</v>
      </c>
      <c r="Z379" s="43">
        <v>14</v>
      </c>
      <c r="AA379" s="43">
        <v>5172</v>
      </c>
      <c r="AB379" s="43">
        <v>5186</v>
      </c>
      <c r="AC379" s="43">
        <v>0</v>
      </c>
      <c r="AD379" s="43">
        <v>0</v>
      </c>
      <c r="AE379" s="43">
        <v>0</v>
      </c>
      <c r="AF379" s="43">
        <v>22386967</v>
      </c>
      <c r="AG379" s="43">
        <v>22386967</v>
      </c>
      <c r="AH379" s="43">
        <v>0</v>
      </c>
      <c r="AI379" s="43">
        <v>0</v>
      </c>
      <c r="AJ379" s="43">
        <v>133564</v>
      </c>
      <c r="AK379" s="43">
        <v>0</v>
      </c>
      <c r="AL379" s="43">
        <v>0</v>
      </c>
      <c r="AM379" s="43">
        <v>132971</v>
      </c>
      <c r="AN379" s="43">
        <v>12898200</v>
      </c>
      <c r="AO379" s="43">
        <v>3110635827</v>
      </c>
      <c r="AP379" s="43">
        <v>3123534027</v>
      </c>
      <c r="AQ379" s="43" t="s">
        <v>716</v>
      </c>
      <c r="AR379" s="43">
        <v>33193450</v>
      </c>
      <c r="AS379" s="43">
        <v>0</v>
      </c>
      <c r="AT379" s="43">
        <v>3810306</v>
      </c>
      <c r="AU379" s="43">
        <v>1000</v>
      </c>
      <c r="AV379" s="43">
        <v>0</v>
      </c>
      <c r="AW379" s="43">
        <v>280275</v>
      </c>
      <c r="AX379" s="43">
        <v>16667</v>
      </c>
      <c r="AY379" s="43">
        <v>0</v>
      </c>
      <c r="AZ379" s="43">
        <v>0</v>
      </c>
      <c r="BA379" s="43">
        <v>20088</v>
      </c>
      <c r="BB379" s="43">
        <v>0</v>
      </c>
      <c r="BC379" s="43">
        <v>15585.04</v>
      </c>
      <c r="BD379" s="43">
        <v>0</v>
      </c>
      <c r="BE379" s="43">
        <v>0</v>
      </c>
      <c r="BF379" s="43">
        <v>27842</v>
      </c>
      <c r="BG379" s="43">
        <v>1776359</v>
      </c>
      <c r="BH379" s="43">
        <v>1481087</v>
      </c>
      <c r="BI379" s="43">
        <v>295272</v>
      </c>
      <c r="BJ379" s="43">
        <v>26500</v>
      </c>
      <c r="BK379" s="43">
        <v>0</v>
      </c>
      <c r="BL379" s="43">
        <v>320300</v>
      </c>
      <c r="BM379" s="43">
        <v>28</v>
      </c>
      <c r="BN379" s="43" t="s">
        <v>702</v>
      </c>
      <c r="BO379" s="43">
        <v>2</v>
      </c>
      <c r="BP379" s="43">
        <v>319850</v>
      </c>
      <c r="BQ379" s="43">
        <v>0</v>
      </c>
      <c r="BR379" s="43">
        <v>186879</v>
      </c>
    </row>
    <row r="380" spans="1:70" s="50" customFormat="1" x14ac:dyDescent="0.15">
      <c r="A380" s="43">
        <v>5985</v>
      </c>
      <c r="B380" s="43" t="s">
        <v>460</v>
      </c>
      <c r="C380" s="43">
        <v>10437302</v>
      </c>
      <c r="D380" s="43">
        <v>6399656</v>
      </c>
      <c r="E380" s="43">
        <v>4751</v>
      </c>
      <c r="F380" s="43">
        <v>0</v>
      </c>
      <c r="G380" s="43">
        <v>4122745</v>
      </c>
      <c r="H380" s="43">
        <v>160150</v>
      </c>
      <c r="I380" s="43">
        <v>0</v>
      </c>
      <c r="J380" s="43">
        <v>0</v>
      </c>
      <c r="K380" s="43">
        <v>0</v>
      </c>
      <c r="L380" s="43">
        <v>250000</v>
      </c>
      <c r="M380" s="43">
        <v>25</v>
      </c>
      <c r="N380" s="43">
        <v>10</v>
      </c>
      <c r="O380" s="43">
        <v>1105</v>
      </c>
      <c r="P380" s="43">
        <v>1115</v>
      </c>
      <c r="Q380" s="43">
        <v>30</v>
      </c>
      <c r="R380" s="43">
        <v>12</v>
      </c>
      <c r="S380" s="43">
        <v>1109</v>
      </c>
      <c r="T380" s="43">
        <v>1121</v>
      </c>
      <c r="U380" s="43">
        <v>31</v>
      </c>
      <c r="V380" s="43">
        <v>12</v>
      </c>
      <c r="W380" s="43">
        <v>1111</v>
      </c>
      <c r="X380" s="43">
        <v>1123</v>
      </c>
      <c r="Y380" s="43">
        <v>32</v>
      </c>
      <c r="Z380" s="43">
        <v>13</v>
      </c>
      <c r="AA380" s="43">
        <v>1137</v>
      </c>
      <c r="AB380" s="43">
        <v>1150</v>
      </c>
      <c r="AC380" s="43">
        <v>0</v>
      </c>
      <c r="AD380" s="43">
        <v>0</v>
      </c>
      <c r="AE380" s="43">
        <v>350000</v>
      </c>
      <c r="AF380" s="43">
        <v>6567784</v>
      </c>
      <c r="AG380" s="43">
        <v>6567784</v>
      </c>
      <c r="AH380" s="43">
        <v>0</v>
      </c>
      <c r="AI380" s="43">
        <v>0</v>
      </c>
      <c r="AJ380" s="43">
        <v>0</v>
      </c>
      <c r="AK380" s="43">
        <v>0</v>
      </c>
      <c r="AL380" s="43">
        <v>0</v>
      </c>
      <c r="AM380" s="43">
        <v>0</v>
      </c>
      <c r="AN380" s="43">
        <v>574200</v>
      </c>
      <c r="AO380" s="43">
        <v>540618681</v>
      </c>
      <c r="AP380" s="43">
        <v>541192881</v>
      </c>
      <c r="AQ380" s="43" t="s">
        <v>716</v>
      </c>
      <c r="AR380" s="43">
        <v>4159716</v>
      </c>
      <c r="AS380" s="43">
        <v>138261</v>
      </c>
      <c r="AT380" s="43">
        <v>798775</v>
      </c>
      <c r="AU380" s="43">
        <v>0</v>
      </c>
      <c r="AV380" s="43">
        <v>0</v>
      </c>
      <c r="AW380" s="43">
        <v>0</v>
      </c>
      <c r="AX380" s="43">
        <v>0</v>
      </c>
      <c r="AY380" s="43">
        <v>0</v>
      </c>
      <c r="AZ380" s="43">
        <v>0</v>
      </c>
      <c r="BA380" s="43">
        <v>0</v>
      </c>
      <c r="BB380" s="43">
        <v>0</v>
      </c>
      <c r="BC380" s="43">
        <v>0</v>
      </c>
      <c r="BD380" s="43">
        <v>0</v>
      </c>
      <c r="BE380" s="43">
        <v>0</v>
      </c>
      <c r="BF380" s="43">
        <v>0</v>
      </c>
      <c r="BG380" s="43">
        <v>0</v>
      </c>
      <c r="BH380" s="43">
        <v>0</v>
      </c>
      <c r="BI380" s="43">
        <v>0</v>
      </c>
      <c r="BJ380" s="43">
        <v>0</v>
      </c>
      <c r="BK380" s="43">
        <v>0</v>
      </c>
      <c r="BL380" s="43">
        <v>0</v>
      </c>
      <c r="BM380" s="43">
        <v>0</v>
      </c>
      <c r="BN380" s="43" t="s">
        <v>711</v>
      </c>
      <c r="BO380" s="43">
        <v>1</v>
      </c>
      <c r="BP380" s="43">
        <v>0</v>
      </c>
      <c r="BQ380" s="43">
        <v>0</v>
      </c>
      <c r="BR380" s="43">
        <v>0</v>
      </c>
    </row>
    <row r="381" spans="1:70" s="50" customFormat="1" x14ac:dyDescent="0.15">
      <c r="A381" s="43">
        <v>5992</v>
      </c>
      <c r="B381" s="43" t="s">
        <v>461</v>
      </c>
      <c r="C381" s="43">
        <v>4159315</v>
      </c>
      <c r="D381" s="43">
        <v>182843</v>
      </c>
      <c r="E381" s="43">
        <v>1630</v>
      </c>
      <c r="F381" s="43">
        <v>25743</v>
      </c>
      <c r="G381" s="43">
        <v>5017764</v>
      </c>
      <c r="H381" s="43">
        <v>0</v>
      </c>
      <c r="I381" s="43">
        <v>0</v>
      </c>
      <c r="J381" s="43">
        <v>0</v>
      </c>
      <c r="K381" s="43">
        <v>0</v>
      </c>
      <c r="L381" s="43">
        <v>1068665</v>
      </c>
      <c r="M381" s="43">
        <v>1</v>
      </c>
      <c r="N381" s="43">
        <v>0</v>
      </c>
      <c r="O381" s="43">
        <v>447</v>
      </c>
      <c r="P381" s="43">
        <v>447</v>
      </c>
      <c r="Q381" s="43">
        <v>0</v>
      </c>
      <c r="R381" s="43">
        <v>0</v>
      </c>
      <c r="S381" s="43">
        <v>421</v>
      </c>
      <c r="T381" s="43">
        <v>421</v>
      </c>
      <c r="U381" s="43">
        <v>1</v>
      </c>
      <c r="V381" s="43">
        <v>0</v>
      </c>
      <c r="W381" s="43">
        <v>413</v>
      </c>
      <c r="X381" s="43">
        <v>413</v>
      </c>
      <c r="Y381" s="43">
        <v>2</v>
      </c>
      <c r="Z381" s="43">
        <v>1</v>
      </c>
      <c r="AA381" s="43">
        <v>418</v>
      </c>
      <c r="AB381" s="43">
        <v>419</v>
      </c>
      <c r="AC381" s="43">
        <v>0</v>
      </c>
      <c r="AD381" s="43">
        <v>0</v>
      </c>
      <c r="AE381" s="43">
        <v>750000</v>
      </c>
      <c r="AF381" s="43">
        <v>182431</v>
      </c>
      <c r="AG381" s="43">
        <v>155302</v>
      </c>
      <c r="AH381" s="43">
        <v>27129</v>
      </c>
      <c r="AI381" s="43">
        <v>0</v>
      </c>
      <c r="AJ381" s="43">
        <v>0</v>
      </c>
      <c r="AK381" s="43">
        <v>0</v>
      </c>
      <c r="AL381" s="43">
        <v>0</v>
      </c>
      <c r="AM381" s="43">
        <v>0</v>
      </c>
      <c r="AN381" s="43">
        <v>308300</v>
      </c>
      <c r="AO381" s="43">
        <v>812308240</v>
      </c>
      <c r="AP381" s="43">
        <v>812616540</v>
      </c>
      <c r="AQ381" s="43" t="s">
        <v>716</v>
      </c>
      <c r="AR381" s="43">
        <v>4814825</v>
      </c>
      <c r="AS381" s="43">
        <v>0</v>
      </c>
      <c r="AT381" s="43">
        <v>0</v>
      </c>
      <c r="AU381" s="43">
        <v>0</v>
      </c>
      <c r="AV381" s="43">
        <v>0</v>
      </c>
      <c r="AW381" s="43">
        <v>0</v>
      </c>
      <c r="AX381" s="43">
        <v>0</v>
      </c>
      <c r="AY381" s="43">
        <v>0</v>
      </c>
      <c r="AZ381" s="43">
        <v>87669</v>
      </c>
      <c r="BA381" s="43">
        <v>2101</v>
      </c>
      <c r="BB381" s="43">
        <v>0</v>
      </c>
      <c r="BC381" s="43">
        <v>0</v>
      </c>
      <c r="BD381" s="43">
        <v>0</v>
      </c>
      <c r="BE381" s="43">
        <v>0</v>
      </c>
      <c r="BF381" s="43">
        <v>0</v>
      </c>
      <c r="BG381" s="43">
        <v>0</v>
      </c>
      <c r="BH381" s="43">
        <v>0</v>
      </c>
      <c r="BI381" s="43">
        <v>0</v>
      </c>
      <c r="BJ381" s="43">
        <v>0</v>
      </c>
      <c r="BK381" s="43">
        <v>0</v>
      </c>
      <c r="BL381" s="43">
        <v>0</v>
      </c>
      <c r="BM381" s="43">
        <v>0</v>
      </c>
      <c r="BN381" s="43" t="s">
        <v>711</v>
      </c>
      <c r="BO381" s="43">
        <v>1</v>
      </c>
      <c r="BP381" s="43">
        <v>0</v>
      </c>
      <c r="BQ381" s="43">
        <v>0</v>
      </c>
      <c r="BR381" s="43">
        <v>0</v>
      </c>
    </row>
    <row r="382" spans="1:70" s="50" customFormat="1" x14ac:dyDescent="0.15">
      <c r="A382" s="43">
        <v>6022</v>
      </c>
      <c r="B382" s="43" t="s">
        <v>462</v>
      </c>
      <c r="C382" s="43">
        <v>4945309</v>
      </c>
      <c r="D382" s="43">
        <v>2989487</v>
      </c>
      <c r="E382" s="43">
        <v>6106</v>
      </c>
      <c r="F382" s="43">
        <v>32631</v>
      </c>
      <c r="G382" s="43">
        <v>1917085</v>
      </c>
      <c r="H382" s="43">
        <v>0</v>
      </c>
      <c r="I382" s="43">
        <v>0</v>
      </c>
      <c r="J382" s="43">
        <v>0</v>
      </c>
      <c r="K382" s="43">
        <v>0</v>
      </c>
      <c r="L382" s="43">
        <v>0</v>
      </c>
      <c r="M382" s="43">
        <v>7</v>
      </c>
      <c r="N382" s="43">
        <v>3</v>
      </c>
      <c r="O382" s="43">
        <v>549</v>
      </c>
      <c r="P382" s="43">
        <v>552</v>
      </c>
      <c r="Q382" s="43">
        <v>3</v>
      </c>
      <c r="R382" s="43">
        <v>1</v>
      </c>
      <c r="S382" s="43">
        <v>541</v>
      </c>
      <c r="T382" s="43">
        <v>542</v>
      </c>
      <c r="U382" s="43">
        <v>8</v>
      </c>
      <c r="V382" s="43">
        <v>3</v>
      </c>
      <c r="W382" s="43">
        <v>514</v>
      </c>
      <c r="X382" s="43">
        <v>517</v>
      </c>
      <c r="Y382" s="43">
        <v>10</v>
      </c>
      <c r="Z382" s="43">
        <v>4</v>
      </c>
      <c r="AA382" s="43">
        <v>506</v>
      </c>
      <c r="AB382" s="43">
        <v>510</v>
      </c>
      <c r="AC382" s="43">
        <v>0</v>
      </c>
      <c r="AD382" s="43">
        <v>0</v>
      </c>
      <c r="AE382" s="43">
        <v>0</v>
      </c>
      <c r="AF382" s="43">
        <v>3065272</v>
      </c>
      <c r="AG382" s="43">
        <v>3030733</v>
      </c>
      <c r="AH382" s="43">
        <v>34539</v>
      </c>
      <c r="AI382" s="43">
        <v>0</v>
      </c>
      <c r="AJ382" s="43">
        <v>67919</v>
      </c>
      <c r="AK382" s="43">
        <v>0</v>
      </c>
      <c r="AL382" s="43">
        <v>0</v>
      </c>
      <c r="AM382" s="43">
        <v>406458</v>
      </c>
      <c r="AN382" s="43">
        <v>1086100</v>
      </c>
      <c r="AO382" s="43">
        <v>351209237</v>
      </c>
      <c r="AP382" s="43">
        <v>352295337</v>
      </c>
      <c r="AQ382" s="43" t="s">
        <v>716</v>
      </c>
      <c r="AR382" s="43">
        <v>2073491</v>
      </c>
      <c r="AS382" s="43">
        <v>406453</v>
      </c>
      <c r="AT382" s="43">
        <v>0</v>
      </c>
      <c r="AU382" s="43">
        <v>0</v>
      </c>
      <c r="AV382" s="43">
        <v>0</v>
      </c>
      <c r="AW382" s="43">
        <v>0</v>
      </c>
      <c r="AX382" s="43">
        <v>74</v>
      </c>
      <c r="AY382" s="43">
        <v>0</v>
      </c>
      <c r="AZ382" s="43">
        <v>128929</v>
      </c>
      <c r="BA382" s="43">
        <v>4276</v>
      </c>
      <c r="BB382" s="43">
        <v>0</v>
      </c>
      <c r="BC382" s="43">
        <v>0</v>
      </c>
      <c r="BD382" s="43">
        <v>0</v>
      </c>
      <c r="BE382" s="43">
        <v>0</v>
      </c>
      <c r="BF382" s="43">
        <v>0</v>
      </c>
      <c r="BG382" s="43">
        <v>0</v>
      </c>
      <c r="BH382" s="43">
        <v>0</v>
      </c>
      <c r="BI382" s="43">
        <v>0</v>
      </c>
      <c r="BJ382" s="43">
        <v>0</v>
      </c>
      <c r="BK382" s="43">
        <v>0</v>
      </c>
      <c r="BL382" s="43">
        <v>0</v>
      </c>
      <c r="BM382" s="43">
        <v>0</v>
      </c>
      <c r="BN382" s="43" t="s">
        <v>711</v>
      </c>
      <c r="BO382" s="43">
        <v>1</v>
      </c>
      <c r="BP382" s="43">
        <v>406458</v>
      </c>
      <c r="BQ382" s="43">
        <v>0</v>
      </c>
      <c r="BR382" s="43">
        <v>0</v>
      </c>
    </row>
    <row r="383" spans="1:70" s="50" customFormat="1" x14ac:dyDescent="0.15">
      <c r="A383" s="43">
        <v>6027</v>
      </c>
      <c r="B383" s="43" t="s">
        <v>463</v>
      </c>
      <c r="C383" s="43">
        <v>5778339</v>
      </c>
      <c r="D383" s="43">
        <v>2363948</v>
      </c>
      <c r="E383" s="43">
        <v>910</v>
      </c>
      <c r="F383" s="43">
        <v>0</v>
      </c>
      <c r="G383" s="43">
        <v>3396028</v>
      </c>
      <c r="H383" s="43">
        <v>76349</v>
      </c>
      <c r="I383" s="43">
        <v>35000</v>
      </c>
      <c r="J383" s="43">
        <v>0</v>
      </c>
      <c r="K383" s="43">
        <v>0</v>
      </c>
      <c r="L383" s="43">
        <v>93896</v>
      </c>
      <c r="M383" s="43">
        <v>13</v>
      </c>
      <c r="N383" s="43">
        <v>5</v>
      </c>
      <c r="O383" s="43">
        <v>518</v>
      </c>
      <c r="P383" s="43">
        <v>523</v>
      </c>
      <c r="Q383" s="43">
        <v>11</v>
      </c>
      <c r="R383" s="43">
        <v>4</v>
      </c>
      <c r="S383" s="43">
        <v>522</v>
      </c>
      <c r="T383" s="43">
        <v>526</v>
      </c>
      <c r="U383" s="43">
        <v>10</v>
      </c>
      <c r="V383" s="43">
        <v>4</v>
      </c>
      <c r="W383" s="43">
        <v>507</v>
      </c>
      <c r="X383" s="43">
        <v>511</v>
      </c>
      <c r="Y383" s="43">
        <v>11</v>
      </c>
      <c r="Z383" s="43">
        <v>4</v>
      </c>
      <c r="AA383" s="43">
        <v>520</v>
      </c>
      <c r="AB383" s="43">
        <v>524</v>
      </c>
      <c r="AC383" s="43">
        <v>0</v>
      </c>
      <c r="AD383" s="43">
        <v>0</v>
      </c>
      <c r="AE383" s="43">
        <v>0</v>
      </c>
      <c r="AF383" s="43">
        <v>2304344</v>
      </c>
      <c r="AG383" s="43">
        <v>2304344</v>
      </c>
      <c r="AH383" s="43">
        <v>0</v>
      </c>
      <c r="AI383" s="43">
        <v>0</v>
      </c>
      <c r="AJ383" s="43">
        <v>0</v>
      </c>
      <c r="AK383" s="43">
        <v>0</v>
      </c>
      <c r="AL383" s="43">
        <v>0</v>
      </c>
      <c r="AM383" s="43">
        <v>0</v>
      </c>
      <c r="AN383" s="43">
        <v>86000</v>
      </c>
      <c r="AO383" s="43">
        <v>316125696</v>
      </c>
      <c r="AP383" s="43">
        <v>316211696</v>
      </c>
      <c r="AQ383" s="43" t="s">
        <v>716</v>
      </c>
      <c r="AR383" s="43">
        <v>3362917</v>
      </c>
      <c r="AS383" s="43">
        <v>76349</v>
      </c>
      <c r="AT383" s="43">
        <v>0</v>
      </c>
      <c r="AU383" s="43">
        <v>35000</v>
      </c>
      <c r="AV383" s="43">
        <v>0</v>
      </c>
      <c r="AW383" s="43">
        <v>0</v>
      </c>
      <c r="AX383" s="43">
        <v>0</v>
      </c>
      <c r="AY383" s="43">
        <v>0</v>
      </c>
      <c r="AZ383" s="43">
        <v>0</v>
      </c>
      <c r="BA383" s="43">
        <v>1216</v>
      </c>
      <c r="BB383" s="43">
        <v>0</v>
      </c>
      <c r="BC383" s="43">
        <v>0</v>
      </c>
      <c r="BD383" s="43">
        <v>0</v>
      </c>
      <c r="BE383" s="43">
        <v>0</v>
      </c>
      <c r="BF383" s="43">
        <v>0</v>
      </c>
      <c r="BG383" s="43">
        <v>0</v>
      </c>
      <c r="BH383" s="43">
        <v>0</v>
      </c>
      <c r="BI383" s="43">
        <v>0</v>
      </c>
      <c r="BJ383" s="43">
        <v>0</v>
      </c>
      <c r="BK383" s="43">
        <v>0</v>
      </c>
      <c r="BL383" s="43">
        <v>0</v>
      </c>
      <c r="BM383" s="43">
        <v>0</v>
      </c>
      <c r="BN383" s="43" t="s">
        <v>711</v>
      </c>
      <c r="BO383" s="43">
        <v>1</v>
      </c>
      <c r="BP383" s="43">
        <v>0</v>
      </c>
      <c r="BQ383" s="43">
        <v>0</v>
      </c>
      <c r="BR383" s="43">
        <v>0</v>
      </c>
    </row>
    <row r="384" spans="1:70" s="50" customFormat="1" x14ac:dyDescent="0.15">
      <c r="A384" s="43">
        <v>6069</v>
      </c>
      <c r="B384" s="43" t="s">
        <v>464</v>
      </c>
      <c r="C384" s="43">
        <v>606747</v>
      </c>
      <c r="D384" s="43">
        <v>3402</v>
      </c>
      <c r="E384" s="43">
        <v>137</v>
      </c>
      <c r="F384" s="43">
        <v>0</v>
      </c>
      <c r="G384" s="43">
        <v>1142335</v>
      </c>
      <c r="H384" s="43">
        <v>68955</v>
      </c>
      <c r="I384" s="43">
        <v>0</v>
      </c>
      <c r="J384" s="43">
        <v>0</v>
      </c>
      <c r="K384" s="43">
        <v>0</v>
      </c>
      <c r="L384" s="43">
        <v>608082</v>
      </c>
      <c r="M384" s="43">
        <v>0</v>
      </c>
      <c r="N384" s="43">
        <v>0</v>
      </c>
      <c r="O384" s="43">
        <v>59</v>
      </c>
      <c r="P384" s="43">
        <v>59</v>
      </c>
      <c r="Q384" s="43">
        <v>0</v>
      </c>
      <c r="R384" s="43">
        <v>0</v>
      </c>
      <c r="S384" s="43">
        <v>56</v>
      </c>
      <c r="T384" s="43">
        <v>56</v>
      </c>
      <c r="U384" s="43">
        <v>0</v>
      </c>
      <c r="V384" s="43">
        <v>0</v>
      </c>
      <c r="W384" s="43">
        <v>59</v>
      </c>
      <c r="X384" s="43">
        <v>59</v>
      </c>
      <c r="Y384" s="43">
        <v>0</v>
      </c>
      <c r="Z384" s="43">
        <v>0</v>
      </c>
      <c r="AA384" s="43">
        <v>75</v>
      </c>
      <c r="AB384" s="43">
        <v>75</v>
      </c>
      <c r="AC384" s="43">
        <v>0</v>
      </c>
      <c r="AD384" s="43">
        <v>0</v>
      </c>
      <c r="AE384" s="43">
        <v>564766</v>
      </c>
      <c r="AF384" s="43">
        <v>2889</v>
      </c>
      <c r="AG384" s="43">
        <v>2889</v>
      </c>
      <c r="AH384" s="43">
        <v>0</v>
      </c>
      <c r="AI384" s="43">
        <v>0</v>
      </c>
      <c r="AJ384" s="43">
        <v>0</v>
      </c>
      <c r="AK384" s="43">
        <v>0</v>
      </c>
      <c r="AL384" s="43">
        <v>0</v>
      </c>
      <c r="AM384" s="43">
        <v>61487</v>
      </c>
      <c r="AN384" s="43">
        <v>52400</v>
      </c>
      <c r="AO384" s="43">
        <v>290161400</v>
      </c>
      <c r="AP384" s="43">
        <v>290213800</v>
      </c>
      <c r="AQ384" s="43" t="s">
        <v>716</v>
      </c>
      <c r="AR384" s="43">
        <v>1220697</v>
      </c>
      <c r="AS384" s="43">
        <v>68955</v>
      </c>
      <c r="AT384" s="43">
        <v>0</v>
      </c>
      <c r="AU384" s="43">
        <v>0</v>
      </c>
      <c r="AV384" s="43">
        <v>0</v>
      </c>
      <c r="AW384" s="43">
        <v>0</v>
      </c>
      <c r="AX384" s="43">
        <v>0</v>
      </c>
      <c r="AY384" s="43">
        <v>0</v>
      </c>
      <c r="AZ384" s="43">
        <v>0</v>
      </c>
      <c r="BA384" s="43">
        <v>0</v>
      </c>
      <c r="BB384" s="43">
        <v>0</v>
      </c>
      <c r="BC384" s="43">
        <v>0</v>
      </c>
      <c r="BD384" s="43">
        <v>0</v>
      </c>
      <c r="BE384" s="43">
        <v>0</v>
      </c>
      <c r="BF384" s="43">
        <v>0</v>
      </c>
      <c r="BG384" s="43">
        <v>0</v>
      </c>
      <c r="BH384" s="43">
        <v>0</v>
      </c>
      <c r="BI384" s="43">
        <v>0</v>
      </c>
      <c r="BJ384" s="43">
        <v>0</v>
      </c>
      <c r="BK384" s="43">
        <v>0</v>
      </c>
      <c r="BL384" s="43">
        <v>68955</v>
      </c>
      <c r="BM384" s="43">
        <v>0</v>
      </c>
      <c r="BN384" s="43" t="s">
        <v>702</v>
      </c>
      <c r="BO384" s="43">
        <v>2</v>
      </c>
      <c r="BP384" s="43">
        <v>68955</v>
      </c>
      <c r="BQ384" s="43">
        <v>0</v>
      </c>
      <c r="BR384" s="43">
        <v>7468</v>
      </c>
    </row>
    <row r="385" spans="1:70" s="50" customFormat="1" x14ac:dyDescent="0.15">
      <c r="A385" s="43">
        <v>6104</v>
      </c>
      <c r="B385" s="43" t="s">
        <v>465</v>
      </c>
      <c r="C385" s="43">
        <v>2169019</v>
      </c>
      <c r="D385" s="43">
        <v>812557</v>
      </c>
      <c r="E385" s="43">
        <v>356</v>
      </c>
      <c r="F385" s="43">
        <v>0</v>
      </c>
      <c r="G385" s="43">
        <v>1639288</v>
      </c>
      <c r="H385" s="43">
        <v>0</v>
      </c>
      <c r="I385" s="43">
        <v>25000</v>
      </c>
      <c r="J385" s="43">
        <v>0</v>
      </c>
      <c r="K385" s="43">
        <v>0</v>
      </c>
      <c r="L385" s="43">
        <v>308182</v>
      </c>
      <c r="M385" s="43">
        <v>0</v>
      </c>
      <c r="N385" s="43">
        <v>0</v>
      </c>
      <c r="O385" s="43">
        <v>206</v>
      </c>
      <c r="P385" s="43">
        <v>206</v>
      </c>
      <c r="Q385" s="43">
        <v>0</v>
      </c>
      <c r="R385" s="43">
        <v>0</v>
      </c>
      <c r="S385" s="43">
        <v>185</v>
      </c>
      <c r="T385" s="43">
        <v>185</v>
      </c>
      <c r="U385" s="43">
        <v>0</v>
      </c>
      <c r="V385" s="43">
        <v>0</v>
      </c>
      <c r="W385" s="43">
        <v>182</v>
      </c>
      <c r="X385" s="43">
        <v>182</v>
      </c>
      <c r="Y385" s="43">
        <v>0</v>
      </c>
      <c r="Z385" s="43">
        <v>0</v>
      </c>
      <c r="AA385" s="43">
        <v>163</v>
      </c>
      <c r="AB385" s="43">
        <v>163</v>
      </c>
      <c r="AC385" s="43">
        <v>0</v>
      </c>
      <c r="AD385" s="43">
        <v>0</v>
      </c>
      <c r="AE385" s="43">
        <v>0</v>
      </c>
      <c r="AF385" s="43">
        <v>690162</v>
      </c>
      <c r="AG385" s="43">
        <v>690162</v>
      </c>
      <c r="AH385" s="43">
        <v>0</v>
      </c>
      <c r="AI385" s="43">
        <v>0</v>
      </c>
      <c r="AJ385" s="43">
        <v>0</v>
      </c>
      <c r="AK385" s="43">
        <v>0</v>
      </c>
      <c r="AL385" s="43">
        <v>0</v>
      </c>
      <c r="AM385" s="43">
        <v>0</v>
      </c>
      <c r="AN385" s="43">
        <v>65200</v>
      </c>
      <c r="AO385" s="43">
        <v>194769823</v>
      </c>
      <c r="AP385" s="43">
        <v>194835023</v>
      </c>
      <c r="AQ385" s="43" t="s">
        <v>716</v>
      </c>
      <c r="AR385" s="43">
        <v>1612295</v>
      </c>
      <c r="AS385" s="43">
        <v>0</v>
      </c>
      <c r="AT385" s="43">
        <v>0</v>
      </c>
      <c r="AU385" s="43">
        <v>25000</v>
      </c>
      <c r="AV385" s="43">
        <v>0</v>
      </c>
      <c r="AW385" s="43">
        <v>0</v>
      </c>
      <c r="AX385" s="43">
        <v>0</v>
      </c>
      <c r="AY385" s="43">
        <v>0</v>
      </c>
      <c r="AZ385" s="43">
        <v>158986</v>
      </c>
      <c r="BA385" s="43">
        <v>0</v>
      </c>
      <c r="BB385" s="43">
        <v>0</v>
      </c>
      <c r="BC385" s="43">
        <v>0</v>
      </c>
      <c r="BD385" s="43">
        <v>0</v>
      </c>
      <c r="BE385" s="43">
        <v>0</v>
      </c>
      <c r="BF385" s="43">
        <v>0</v>
      </c>
      <c r="BG385" s="43">
        <v>0</v>
      </c>
      <c r="BH385" s="43">
        <v>0</v>
      </c>
      <c r="BI385" s="43">
        <v>0</v>
      </c>
      <c r="BJ385" s="43">
        <v>0</v>
      </c>
      <c r="BK385" s="43">
        <v>0</v>
      </c>
      <c r="BL385" s="43">
        <v>0</v>
      </c>
      <c r="BM385" s="43">
        <v>0</v>
      </c>
      <c r="BN385" s="43" t="s">
        <v>711</v>
      </c>
      <c r="BO385" s="43">
        <v>1</v>
      </c>
      <c r="BP385" s="43">
        <v>0</v>
      </c>
      <c r="BQ385" s="43">
        <v>0</v>
      </c>
      <c r="BR385" s="43">
        <v>0</v>
      </c>
    </row>
    <row r="386" spans="1:70" s="50" customFormat="1" x14ac:dyDescent="0.15">
      <c r="A386" s="43">
        <v>6113</v>
      </c>
      <c r="B386" s="43" t="s">
        <v>466</v>
      </c>
      <c r="C386" s="43">
        <v>14724873</v>
      </c>
      <c r="D386" s="43">
        <v>6337004</v>
      </c>
      <c r="E386" s="43">
        <v>13766</v>
      </c>
      <c r="F386" s="43">
        <v>0</v>
      </c>
      <c r="G386" s="43">
        <v>8498791</v>
      </c>
      <c r="H386" s="43">
        <v>0</v>
      </c>
      <c r="I386" s="43">
        <v>0</v>
      </c>
      <c r="J386" s="43">
        <v>0</v>
      </c>
      <c r="K386" s="43">
        <v>0</v>
      </c>
      <c r="L386" s="43">
        <v>124688</v>
      </c>
      <c r="M386" s="43">
        <v>1</v>
      </c>
      <c r="N386" s="43">
        <v>0</v>
      </c>
      <c r="O386" s="43">
        <v>1464</v>
      </c>
      <c r="P386" s="43">
        <v>1464</v>
      </c>
      <c r="Q386" s="43">
        <v>0</v>
      </c>
      <c r="R386" s="43">
        <v>0</v>
      </c>
      <c r="S386" s="43">
        <v>1442</v>
      </c>
      <c r="T386" s="43">
        <v>1442</v>
      </c>
      <c r="U386" s="43">
        <v>0</v>
      </c>
      <c r="V386" s="43">
        <v>0</v>
      </c>
      <c r="W386" s="43">
        <v>1407</v>
      </c>
      <c r="X386" s="43">
        <v>1407</v>
      </c>
      <c r="Y386" s="43">
        <v>0</v>
      </c>
      <c r="Z386" s="43">
        <v>0</v>
      </c>
      <c r="AA386" s="43">
        <v>1448</v>
      </c>
      <c r="AB386" s="43">
        <v>1448</v>
      </c>
      <c r="AC386" s="43">
        <v>0</v>
      </c>
      <c r="AD386" s="43">
        <v>0</v>
      </c>
      <c r="AE386" s="43">
        <v>0</v>
      </c>
      <c r="AF386" s="43">
        <v>5888879</v>
      </c>
      <c r="AG386" s="43">
        <v>5888879</v>
      </c>
      <c r="AH386" s="43">
        <v>0</v>
      </c>
      <c r="AI386" s="43">
        <v>0</v>
      </c>
      <c r="AJ386" s="43">
        <v>80475</v>
      </c>
      <c r="AK386" s="43">
        <v>0</v>
      </c>
      <c r="AL386" s="43">
        <v>0</v>
      </c>
      <c r="AM386" s="43">
        <v>0</v>
      </c>
      <c r="AN386" s="43">
        <v>1392600</v>
      </c>
      <c r="AO386" s="43">
        <v>1325833107</v>
      </c>
      <c r="AP386" s="43">
        <v>1327225707</v>
      </c>
      <c r="AQ386" s="43" t="s">
        <v>716</v>
      </c>
      <c r="AR386" s="43">
        <v>8498791</v>
      </c>
      <c r="AS386" s="43">
        <v>0</v>
      </c>
      <c r="AT386" s="43">
        <v>2008558</v>
      </c>
      <c r="AU386" s="43">
        <v>0</v>
      </c>
      <c r="AV386" s="43">
        <v>0</v>
      </c>
      <c r="AW386" s="43">
        <v>0</v>
      </c>
      <c r="AX386" s="43">
        <v>642</v>
      </c>
      <c r="AY386" s="43">
        <v>0</v>
      </c>
      <c r="AZ386" s="43">
        <v>61436</v>
      </c>
      <c r="BA386" s="43">
        <v>0</v>
      </c>
      <c r="BB386" s="43">
        <v>0</v>
      </c>
      <c r="BC386" s="43">
        <v>223.43</v>
      </c>
      <c r="BD386" s="43">
        <v>0</v>
      </c>
      <c r="BE386" s="43">
        <v>0</v>
      </c>
      <c r="BF386" s="43">
        <v>10240</v>
      </c>
      <c r="BG386" s="43">
        <v>0</v>
      </c>
      <c r="BH386" s="43">
        <v>0</v>
      </c>
      <c r="BI386" s="43">
        <v>0</v>
      </c>
      <c r="BJ386" s="43">
        <v>0</v>
      </c>
      <c r="BK386" s="43">
        <v>0</v>
      </c>
      <c r="BL386" s="43">
        <v>0</v>
      </c>
      <c r="BM386" s="43">
        <v>0</v>
      </c>
      <c r="BN386" s="43" t="s">
        <v>711</v>
      </c>
      <c r="BO386" s="43">
        <v>1</v>
      </c>
      <c r="BP386" s="43">
        <v>0</v>
      </c>
      <c r="BQ386" s="43">
        <v>0</v>
      </c>
      <c r="BR386" s="43">
        <v>0</v>
      </c>
    </row>
    <row r="387" spans="1:70" s="50" customFormat="1" x14ac:dyDescent="0.15">
      <c r="A387" s="43">
        <v>6083</v>
      </c>
      <c r="B387" s="43" t="s">
        <v>467</v>
      </c>
      <c r="C387" s="43">
        <v>12159814</v>
      </c>
      <c r="D387" s="43">
        <v>5272869</v>
      </c>
      <c r="E387" s="43">
        <v>7807</v>
      </c>
      <c r="F387" s="43">
        <v>0</v>
      </c>
      <c r="G387" s="43">
        <v>6905626</v>
      </c>
      <c r="H387" s="43">
        <v>0</v>
      </c>
      <c r="I387" s="43">
        <v>0</v>
      </c>
      <c r="J387" s="43">
        <v>0</v>
      </c>
      <c r="K387" s="43">
        <v>0</v>
      </c>
      <c r="L387" s="43">
        <v>26488</v>
      </c>
      <c r="M387" s="43">
        <v>14</v>
      </c>
      <c r="N387" s="43">
        <v>6</v>
      </c>
      <c r="O387" s="43">
        <v>1091</v>
      </c>
      <c r="P387" s="43">
        <v>1097</v>
      </c>
      <c r="Q387" s="43">
        <v>13</v>
      </c>
      <c r="R387" s="43">
        <v>5</v>
      </c>
      <c r="S387" s="43">
        <v>1069</v>
      </c>
      <c r="T387" s="43">
        <v>1074</v>
      </c>
      <c r="U387" s="43">
        <v>13</v>
      </c>
      <c r="V387" s="43">
        <v>5</v>
      </c>
      <c r="W387" s="43">
        <v>1100</v>
      </c>
      <c r="X387" s="43">
        <v>1105</v>
      </c>
      <c r="Y387" s="43">
        <v>18</v>
      </c>
      <c r="Z387" s="43">
        <v>7</v>
      </c>
      <c r="AA387" s="43">
        <v>1112</v>
      </c>
      <c r="AB387" s="43">
        <v>1119</v>
      </c>
      <c r="AC387" s="43">
        <v>0</v>
      </c>
      <c r="AD387" s="43">
        <v>0</v>
      </c>
      <c r="AE387" s="43">
        <v>0</v>
      </c>
      <c r="AF387" s="43">
        <v>5596380</v>
      </c>
      <c r="AG387" s="43">
        <v>5596380</v>
      </c>
      <c r="AH387" s="43">
        <v>0</v>
      </c>
      <c r="AI387" s="43">
        <v>0</v>
      </c>
      <c r="AJ387" s="43">
        <v>256787</v>
      </c>
      <c r="AK387" s="43">
        <v>0</v>
      </c>
      <c r="AL387" s="43">
        <v>0</v>
      </c>
      <c r="AM387" s="43">
        <v>0</v>
      </c>
      <c r="AN387" s="43">
        <v>1510900</v>
      </c>
      <c r="AO387" s="43">
        <v>1837385836</v>
      </c>
      <c r="AP387" s="43">
        <v>1838896736</v>
      </c>
      <c r="AQ387" s="43" t="s">
        <v>716</v>
      </c>
      <c r="AR387" s="43">
        <v>6891888</v>
      </c>
      <c r="AS387" s="43">
        <v>0</v>
      </c>
      <c r="AT387" s="43">
        <v>889411</v>
      </c>
      <c r="AU387" s="43">
        <v>0</v>
      </c>
      <c r="AV387" s="43">
        <v>0</v>
      </c>
      <c r="AW387" s="43">
        <v>0</v>
      </c>
      <c r="AX387" s="43">
        <v>0</v>
      </c>
      <c r="AY387" s="43">
        <v>0</v>
      </c>
      <c r="AZ387" s="43">
        <v>0</v>
      </c>
      <c r="BA387" s="43">
        <v>0</v>
      </c>
      <c r="BB387" s="43">
        <v>0</v>
      </c>
      <c r="BC387" s="43">
        <v>119.06</v>
      </c>
      <c r="BD387" s="43">
        <v>0</v>
      </c>
      <c r="BE387" s="43">
        <v>0</v>
      </c>
      <c r="BF387" s="43">
        <v>0</v>
      </c>
      <c r="BG387" s="43">
        <v>0</v>
      </c>
      <c r="BH387" s="43">
        <v>0</v>
      </c>
      <c r="BI387" s="43">
        <v>0</v>
      </c>
      <c r="BJ387" s="43">
        <v>0</v>
      </c>
      <c r="BK387" s="43">
        <v>0</v>
      </c>
      <c r="BL387" s="43">
        <v>0</v>
      </c>
      <c r="BM387" s="43">
        <v>0</v>
      </c>
      <c r="BN387" s="43" t="s">
        <v>711</v>
      </c>
      <c r="BO387" s="43">
        <v>1</v>
      </c>
      <c r="BP387" s="43">
        <v>0</v>
      </c>
      <c r="BQ387" s="43">
        <v>0</v>
      </c>
      <c r="BR387" s="43">
        <v>0</v>
      </c>
    </row>
    <row r="388" spans="1:70" s="50" customFormat="1" x14ac:dyDescent="0.15">
      <c r="A388" s="43">
        <v>6118</v>
      </c>
      <c r="B388" s="43" t="s">
        <v>468</v>
      </c>
      <c r="C388" s="43">
        <v>8747044</v>
      </c>
      <c r="D388" s="43">
        <v>5426370</v>
      </c>
      <c r="E388" s="43">
        <v>2679</v>
      </c>
      <c r="F388" s="43">
        <v>0</v>
      </c>
      <c r="G388" s="43">
        <v>3448424</v>
      </c>
      <c r="H388" s="43">
        <v>0</v>
      </c>
      <c r="I388" s="43">
        <v>0</v>
      </c>
      <c r="J388" s="43">
        <v>0</v>
      </c>
      <c r="K388" s="43">
        <v>0</v>
      </c>
      <c r="L388" s="43">
        <v>130429</v>
      </c>
      <c r="M388" s="43">
        <v>30</v>
      </c>
      <c r="N388" s="43">
        <v>12</v>
      </c>
      <c r="O388" s="43">
        <v>890</v>
      </c>
      <c r="P388" s="43">
        <v>902</v>
      </c>
      <c r="Q388" s="43">
        <v>30</v>
      </c>
      <c r="R388" s="43">
        <v>12</v>
      </c>
      <c r="S388" s="43">
        <v>882</v>
      </c>
      <c r="T388" s="43">
        <v>894</v>
      </c>
      <c r="U388" s="43">
        <v>32</v>
      </c>
      <c r="V388" s="43">
        <v>13</v>
      </c>
      <c r="W388" s="43">
        <v>853</v>
      </c>
      <c r="X388" s="43">
        <v>866</v>
      </c>
      <c r="Y388" s="43">
        <v>31</v>
      </c>
      <c r="Z388" s="43">
        <v>12</v>
      </c>
      <c r="AA388" s="43">
        <v>838</v>
      </c>
      <c r="AB388" s="43">
        <v>850</v>
      </c>
      <c r="AC388" s="43">
        <v>0</v>
      </c>
      <c r="AD388" s="43">
        <v>0</v>
      </c>
      <c r="AE388" s="43">
        <v>0</v>
      </c>
      <c r="AF388" s="43">
        <v>5324545</v>
      </c>
      <c r="AG388" s="43">
        <v>5324545</v>
      </c>
      <c r="AH388" s="43">
        <v>0</v>
      </c>
      <c r="AI388" s="43">
        <v>0</v>
      </c>
      <c r="AJ388" s="43">
        <v>0</v>
      </c>
      <c r="AK388" s="43">
        <v>0</v>
      </c>
      <c r="AL388" s="43">
        <v>0</v>
      </c>
      <c r="AM388" s="43">
        <v>0</v>
      </c>
      <c r="AN388" s="43">
        <v>351900</v>
      </c>
      <c r="AO388" s="43">
        <v>380227062</v>
      </c>
      <c r="AP388" s="43">
        <v>380578962</v>
      </c>
      <c r="AQ388" s="43" t="s">
        <v>716</v>
      </c>
      <c r="AR388" s="43">
        <v>3594572</v>
      </c>
      <c r="AS388" s="43">
        <v>0</v>
      </c>
      <c r="AT388" s="43">
        <v>362712</v>
      </c>
      <c r="AU388" s="43">
        <v>0</v>
      </c>
      <c r="AV388" s="43">
        <v>0</v>
      </c>
      <c r="AW388" s="43">
        <v>50000</v>
      </c>
      <c r="AX388" s="43">
        <v>0</v>
      </c>
      <c r="AY388" s="43">
        <v>0</v>
      </c>
      <c r="AZ388" s="43">
        <v>167643</v>
      </c>
      <c r="BA388" s="43">
        <v>8139</v>
      </c>
      <c r="BB388" s="43">
        <v>0</v>
      </c>
      <c r="BC388" s="43">
        <v>0</v>
      </c>
      <c r="BD388" s="43">
        <v>0</v>
      </c>
      <c r="BE388" s="43">
        <v>0</v>
      </c>
      <c r="BF388" s="43">
        <v>0</v>
      </c>
      <c r="BG388" s="43">
        <v>0</v>
      </c>
      <c r="BH388" s="43">
        <v>0</v>
      </c>
      <c r="BI388" s="43">
        <v>0</v>
      </c>
      <c r="BJ388" s="43">
        <v>0</v>
      </c>
      <c r="BK388" s="43">
        <v>0</v>
      </c>
      <c r="BL388" s="43">
        <v>0</v>
      </c>
      <c r="BM388" s="43">
        <v>0</v>
      </c>
      <c r="BN388" s="43" t="s">
        <v>711</v>
      </c>
      <c r="BO388" s="43">
        <v>1</v>
      </c>
      <c r="BP388" s="43">
        <v>0</v>
      </c>
      <c r="BQ388" s="43">
        <v>0</v>
      </c>
      <c r="BR388" s="43">
        <v>0</v>
      </c>
    </row>
    <row r="389" spans="1:70" s="50" customFormat="1" x14ac:dyDescent="0.15">
      <c r="A389" s="43">
        <v>6125</v>
      </c>
      <c r="B389" s="43" t="s">
        <v>469</v>
      </c>
      <c r="C389" s="43">
        <v>37125612</v>
      </c>
      <c r="D389" s="43">
        <v>23508770</v>
      </c>
      <c r="E389" s="43">
        <v>36420</v>
      </c>
      <c r="F389" s="43">
        <v>0</v>
      </c>
      <c r="G389" s="43">
        <v>13621323</v>
      </c>
      <c r="H389" s="43">
        <v>0</v>
      </c>
      <c r="I389" s="43">
        <v>0</v>
      </c>
      <c r="J389" s="43">
        <v>27977</v>
      </c>
      <c r="K389" s="43">
        <v>0</v>
      </c>
      <c r="L389" s="43">
        <v>12924</v>
      </c>
      <c r="M389" s="43">
        <v>128</v>
      </c>
      <c r="N389" s="43">
        <v>51</v>
      </c>
      <c r="O389" s="43">
        <v>3893</v>
      </c>
      <c r="P389" s="43">
        <v>3944</v>
      </c>
      <c r="Q389" s="43">
        <v>132</v>
      </c>
      <c r="R389" s="43">
        <v>53</v>
      </c>
      <c r="S389" s="43">
        <v>3936</v>
      </c>
      <c r="T389" s="43">
        <v>3989</v>
      </c>
      <c r="U389" s="43">
        <v>135</v>
      </c>
      <c r="V389" s="43">
        <v>54</v>
      </c>
      <c r="W389" s="43">
        <v>3956</v>
      </c>
      <c r="X389" s="43">
        <v>4010</v>
      </c>
      <c r="Y389" s="43">
        <v>118</v>
      </c>
      <c r="Z389" s="43">
        <v>47</v>
      </c>
      <c r="AA389" s="43">
        <v>3853</v>
      </c>
      <c r="AB389" s="43">
        <v>3900</v>
      </c>
      <c r="AC389" s="43">
        <v>0</v>
      </c>
      <c r="AD389" s="43">
        <v>0</v>
      </c>
      <c r="AE389" s="43">
        <v>0</v>
      </c>
      <c r="AF389" s="43">
        <v>23768430</v>
      </c>
      <c r="AG389" s="43">
        <v>23768430</v>
      </c>
      <c r="AH389" s="43">
        <v>0</v>
      </c>
      <c r="AI389" s="43">
        <v>0</v>
      </c>
      <c r="AJ389" s="43">
        <v>0</v>
      </c>
      <c r="AK389" s="43">
        <v>0</v>
      </c>
      <c r="AL389" s="43">
        <v>0</v>
      </c>
      <c r="AM389" s="43">
        <v>0</v>
      </c>
      <c r="AN389" s="43">
        <v>4563300</v>
      </c>
      <c r="AO389" s="43">
        <v>1784282850</v>
      </c>
      <c r="AP389" s="43">
        <v>1788846150</v>
      </c>
      <c r="AQ389" s="43" t="s">
        <v>716</v>
      </c>
      <c r="AR389" s="43">
        <v>13470255</v>
      </c>
      <c r="AS389" s="43">
        <v>0</v>
      </c>
      <c r="AT389" s="43">
        <v>2285207</v>
      </c>
      <c r="AU389" s="43">
        <v>0</v>
      </c>
      <c r="AV389" s="43">
        <v>0</v>
      </c>
      <c r="AW389" s="43">
        <v>261874</v>
      </c>
      <c r="AX389" s="43">
        <v>0</v>
      </c>
      <c r="AY389" s="43">
        <v>0</v>
      </c>
      <c r="AZ389" s="43">
        <v>139886</v>
      </c>
      <c r="BA389" s="43">
        <v>0</v>
      </c>
      <c r="BB389" s="43">
        <v>0</v>
      </c>
      <c r="BC389" s="43">
        <v>14151.060000000001</v>
      </c>
      <c r="BD389" s="43">
        <v>0</v>
      </c>
      <c r="BE389" s="43">
        <v>0</v>
      </c>
      <c r="BF389" s="43">
        <v>0</v>
      </c>
      <c r="BG389" s="43">
        <v>0</v>
      </c>
      <c r="BH389" s="43">
        <v>0</v>
      </c>
      <c r="BI389" s="43">
        <v>0</v>
      </c>
      <c r="BJ389" s="43">
        <v>0</v>
      </c>
      <c r="BK389" s="43">
        <v>0</v>
      </c>
      <c r="BL389" s="43">
        <v>0</v>
      </c>
      <c r="BM389" s="43">
        <v>0</v>
      </c>
      <c r="BN389" s="43" t="s">
        <v>711</v>
      </c>
      <c r="BO389" s="43">
        <v>1</v>
      </c>
      <c r="BP389" s="43">
        <v>0</v>
      </c>
      <c r="BQ389" s="43">
        <v>0</v>
      </c>
      <c r="BR389" s="43">
        <v>0</v>
      </c>
    </row>
    <row r="390" spans="1:70" s="50" customFormat="1" x14ac:dyDescent="0.15">
      <c r="A390" s="43">
        <v>6174</v>
      </c>
      <c r="B390" s="43" t="s">
        <v>470</v>
      </c>
      <c r="C390" s="43">
        <v>128544418</v>
      </c>
      <c r="D390" s="43">
        <v>51844876</v>
      </c>
      <c r="E390" s="43">
        <v>483341</v>
      </c>
      <c r="F390" s="43">
        <v>0</v>
      </c>
      <c r="G390" s="43">
        <v>75666776</v>
      </c>
      <c r="H390" s="43">
        <v>2000000</v>
      </c>
      <c r="I390" s="43">
        <v>1125000</v>
      </c>
      <c r="J390" s="43">
        <v>0</v>
      </c>
      <c r="K390" s="43">
        <v>0</v>
      </c>
      <c r="L390" s="43">
        <v>2575575</v>
      </c>
      <c r="M390" s="43">
        <v>150</v>
      </c>
      <c r="N390" s="43">
        <v>60</v>
      </c>
      <c r="O390" s="43">
        <v>13143</v>
      </c>
      <c r="P390" s="43">
        <v>13203</v>
      </c>
      <c r="Q390" s="43">
        <v>156</v>
      </c>
      <c r="R390" s="43">
        <v>62</v>
      </c>
      <c r="S390" s="43">
        <v>13009</v>
      </c>
      <c r="T390" s="43">
        <v>13071</v>
      </c>
      <c r="U390" s="43">
        <v>212</v>
      </c>
      <c r="V390" s="43">
        <v>85</v>
      </c>
      <c r="W390" s="43">
        <v>12903</v>
      </c>
      <c r="X390" s="43">
        <v>12988</v>
      </c>
      <c r="Y390" s="43">
        <v>201</v>
      </c>
      <c r="Z390" s="43">
        <v>80</v>
      </c>
      <c r="AA390" s="43">
        <v>12706</v>
      </c>
      <c r="AB390" s="43">
        <v>12786</v>
      </c>
      <c r="AC390" s="43">
        <v>0</v>
      </c>
      <c r="AD390" s="43">
        <v>0</v>
      </c>
      <c r="AE390" s="43">
        <v>0</v>
      </c>
      <c r="AF390" s="43">
        <v>50557313</v>
      </c>
      <c r="AG390" s="43">
        <v>50557313</v>
      </c>
      <c r="AH390" s="43">
        <v>0</v>
      </c>
      <c r="AI390" s="43">
        <v>0</v>
      </c>
      <c r="AJ390" s="43">
        <v>0</v>
      </c>
      <c r="AK390" s="43">
        <v>0</v>
      </c>
      <c r="AL390" s="43">
        <v>0</v>
      </c>
      <c r="AM390" s="43">
        <v>878673</v>
      </c>
      <c r="AN390" s="43">
        <v>55063800</v>
      </c>
      <c r="AO390" s="43">
        <v>8853753533</v>
      </c>
      <c r="AP390" s="43">
        <v>8908817333</v>
      </c>
      <c r="AQ390" s="43" t="s">
        <v>716</v>
      </c>
      <c r="AR390" s="43">
        <v>78287430</v>
      </c>
      <c r="AS390" s="43">
        <v>878673</v>
      </c>
      <c r="AT390" s="43">
        <v>0</v>
      </c>
      <c r="AU390" s="43">
        <v>1291407</v>
      </c>
      <c r="AV390" s="43">
        <v>0</v>
      </c>
      <c r="AW390" s="43">
        <v>0</v>
      </c>
      <c r="AX390" s="43">
        <v>24657</v>
      </c>
      <c r="AY390" s="43">
        <v>0</v>
      </c>
      <c r="AZ390" s="43">
        <v>1365278</v>
      </c>
      <c r="BA390" s="43">
        <v>31398</v>
      </c>
      <c r="BB390" s="43">
        <v>0</v>
      </c>
      <c r="BC390" s="43">
        <v>135701.62000000005</v>
      </c>
      <c r="BD390" s="43">
        <v>0</v>
      </c>
      <c r="BE390" s="43">
        <v>0</v>
      </c>
      <c r="BF390" s="43">
        <v>677739</v>
      </c>
      <c r="BG390" s="43">
        <v>0</v>
      </c>
      <c r="BH390" s="43">
        <v>0</v>
      </c>
      <c r="BI390" s="43">
        <v>0</v>
      </c>
      <c r="BJ390" s="43">
        <v>0</v>
      </c>
      <c r="BK390" s="43">
        <v>0</v>
      </c>
      <c r="BL390" s="43">
        <v>2000000</v>
      </c>
      <c r="BM390" s="43">
        <v>0</v>
      </c>
      <c r="BN390" s="43" t="s">
        <v>702</v>
      </c>
      <c r="BO390" s="43">
        <v>2</v>
      </c>
      <c r="BP390" s="43">
        <v>1067810</v>
      </c>
      <c r="BQ390" s="43">
        <v>0</v>
      </c>
      <c r="BR390" s="43">
        <v>189137</v>
      </c>
    </row>
    <row r="391" spans="1:70" s="50" customFormat="1" x14ac:dyDescent="0.15">
      <c r="A391" s="43">
        <v>6181</v>
      </c>
      <c r="B391" s="43" t="s">
        <v>471</v>
      </c>
      <c r="C391" s="43">
        <v>38984999</v>
      </c>
      <c r="D391" s="43">
        <v>19355837</v>
      </c>
      <c r="E391" s="43">
        <v>56777</v>
      </c>
      <c r="F391" s="43">
        <v>0</v>
      </c>
      <c r="G391" s="43">
        <v>19289802</v>
      </c>
      <c r="H391" s="43">
        <v>79772</v>
      </c>
      <c r="I391" s="43">
        <v>209296</v>
      </c>
      <c r="J391" s="43">
        <v>0</v>
      </c>
      <c r="K391" s="43">
        <v>0</v>
      </c>
      <c r="L391" s="43">
        <v>6485</v>
      </c>
      <c r="M391" s="43">
        <v>124</v>
      </c>
      <c r="N391" s="43">
        <v>50</v>
      </c>
      <c r="O391" s="43">
        <v>3765</v>
      </c>
      <c r="P391" s="43">
        <v>3815</v>
      </c>
      <c r="Q391" s="43">
        <v>122</v>
      </c>
      <c r="R391" s="43">
        <v>49</v>
      </c>
      <c r="S391" s="43">
        <v>3842</v>
      </c>
      <c r="T391" s="43">
        <v>3891</v>
      </c>
      <c r="U391" s="43">
        <v>134</v>
      </c>
      <c r="V391" s="43">
        <v>54</v>
      </c>
      <c r="W391" s="43">
        <v>3817</v>
      </c>
      <c r="X391" s="43">
        <v>3871</v>
      </c>
      <c r="Y391" s="43">
        <v>153</v>
      </c>
      <c r="Z391" s="43">
        <v>61</v>
      </c>
      <c r="AA391" s="43">
        <v>3894</v>
      </c>
      <c r="AB391" s="43">
        <v>3955</v>
      </c>
      <c r="AC391" s="43">
        <v>0</v>
      </c>
      <c r="AD391" s="43">
        <v>540000</v>
      </c>
      <c r="AE391" s="43">
        <v>0</v>
      </c>
      <c r="AF391" s="43">
        <v>19119930</v>
      </c>
      <c r="AG391" s="43">
        <v>19119930</v>
      </c>
      <c r="AH391" s="43">
        <v>0</v>
      </c>
      <c r="AI391" s="43">
        <v>0</v>
      </c>
      <c r="AJ391" s="43">
        <v>10842</v>
      </c>
      <c r="AK391" s="43">
        <v>0</v>
      </c>
      <c r="AL391" s="43">
        <v>0</v>
      </c>
      <c r="AM391" s="43">
        <v>0</v>
      </c>
      <c r="AN391" s="43">
        <v>6208100</v>
      </c>
      <c r="AO391" s="43">
        <v>2285501808</v>
      </c>
      <c r="AP391" s="43">
        <v>2291709908</v>
      </c>
      <c r="AQ391" s="43" t="s">
        <v>716</v>
      </c>
      <c r="AR391" s="43">
        <v>20526360</v>
      </c>
      <c r="AS391" s="43">
        <v>83030</v>
      </c>
      <c r="AT391" s="43">
        <v>5402276</v>
      </c>
      <c r="AU391" s="43">
        <v>209296</v>
      </c>
      <c r="AV391" s="43">
        <v>0</v>
      </c>
      <c r="AW391" s="43">
        <v>301817</v>
      </c>
      <c r="AX391" s="43">
        <v>0</v>
      </c>
      <c r="AY391" s="43">
        <v>0</v>
      </c>
      <c r="AZ391" s="43">
        <v>0</v>
      </c>
      <c r="BA391" s="43">
        <v>0</v>
      </c>
      <c r="BB391" s="43">
        <v>0</v>
      </c>
      <c r="BC391" s="43">
        <v>0</v>
      </c>
      <c r="BD391" s="43">
        <v>0</v>
      </c>
      <c r="BE391" s="43">
        <v>0</v>
      </c>
      <c r="BF391" s="43">
        <v>0</v>
      </c>
      <c r="BG391" s="43">
        <v>0</v>
      </c>
      <c r="BH391" s="43">
        <v>0</v>
      </c>
      <c r="BI391" s="43">
        <v>0</v>
      </c>
      <c r="BJ391" s="43">
        <v>0</v>
      </c>
      <c r="BK391" s="43">
        <v>0</v>
      </c>
      <c r="BL391" s="43">
        <v>0</v>
      </c>
      <c r="BM391" s="43">
        <v>0</v>
      </c>
      <c r="BN391" s="43" t="s">
        <v>711</v>
      </c>
      <c r="BO391" s="43">
        <v>1</v>
      </c>
      <c r="BP391" s="43">
        <v>0</v>
      </c>
      <c r="BQ391" s="43">
        <v>0</v>
      </c>
      <c r="BR391" s="43">
        <v>0</v>
      </c>
    </row>
    <row r="392" spans="1:70" s="50" customFormat="1" x14ac:dyDescent="0.15">
      <c r="A392" s="43">
        <v>6195</v>
      </c>
      <c r="B392" s="43" t="s">
        <v>472</v>
      </c>
      <c r="C392" s="43">
        <v>20801489</v>
      </c>
      <c r="D392" s="43">
        <v>8557473</v>
      </c>
      <c r="E392" s="43">
        <v>49301</v>
      </c>
      <c r="F392" s="43">
        <v>0</v>
      </c>
      <c r="G392" s="43">
        <v>12194715</v>
      </c>
      <c r="H392" s="43">
        <v>0</v>
      </c>
      <c r="I392" s="43">
        <v>0</v>
      </c>
      <c r="J392" s="43">
        <v>0</v>
      </c>
      <c r="K392" s="43">
        <v>0</v>
      </c>
      <c r="L392" s="43">
        <v>0</v>
      </c>
      <c r="M392" s="43">
        <v>46</v>
      </c>
      <c r="N392" s="43">
        <v>18</v>
      </c>
      <c r="O392" s="43">
        <v>2201</v>
      </c>
      <c r="P392" s="43">
        <v>2219</v>
      </c>
      <c r="Q392" s="43">
        <v>46</v>
      </c>
      <c r="R392" s="43">
        <v>18</v>
      </c>
      <c r="S392" s="43">
        <v>2156</v>
      </c>
      <c r="T392" s="43">
        <v>2174</v>
      </c>
      <c r="U392" s="43">
        <v>43</v>
      </c>
      <c r="V392" s="43">
        <v>17</v>
      </c>
      <c r="W392" s="43">
        <v>2138</v>
      </c>
      <c r="X392" s="43">
        <v>2155</v>
      </c>
      <c r="Y392" s="43">
        <v>49</v>
      </c>
      <c r="Z392" s="43">
        <v>20</v>
      </c>
      <c r="AA392" s="43">
        <v>2082</v>
      </c>
      <c r="AB392" s="43">
        <v>2102</v>
      </c>
      <c r="AC392" s="43">
        <v>1735332</v>
      </c>
      <c r="AD392" s="43">
        <v>0</v>
      </c>
      <c r="AE392" s="43">
        <v>0</v>
      </c>
      <c r="AF392" s="43">
        <v>8272398</v>
      </c>
      <c r="AG392" s="43">
        <v>8272398</v>
      </c>
      <c r="AH392" s="43">
        <v>0</v>
      </c>
      <c r="AI392" s="43">
        <v>0</v>
      </c>
      <c r="AJ392" s="43">
        <v>0</v>
      </c>
      <c r="AK392" s="43">
        <v>0</v>
      </c>
      <c r="AL392" s="43">
        <v>0</v>
      </c>
      <c r="AM392" s="43">
        <v>0</v>
      </c>
      <c r="AN392" s="43">
        <v>3323000</v>
      </c>
      <c r="AO392" s="43">
        <v>1388993946</v>
      </c>
      <c r="AP392" s="43">
        <v>1392316946</v>
      </c>
      <c r="AQ392" s="43" t="s">
        <v>716</v>
      </c>
      <c r="AR392" s="43">
        <v>12797229</v>
      </c>
      <c r="AS392" s="43">
        <v>0</v>
      </c>
      <c r="AT392" s="43">
        <v>3355495</v>
      </c>
      <c r="AU392" s="43">
        <v>0</v>
      </c>
      <c r="AV392" s="43">
        <v>0</v>
      </c>
      <c r="AW392" s="43">
        <v>0</v>
      </c>
      <c r="AX392" s="43">
        <v>4283</v>
      </c>
      <c r="AY392" s="43">
        <v>0</v>
      </c>
      <c r="AZ392" s="43">
        <v>371635</v>
      </c>
      <c r="BA392" s="43">
        <v>9509</v>
      </c>
      <c r="BB392" s="43">
        <v>0</v>
      </c>
      <c r="BC392" s="43">
        <v>3771.56</v>
      </c>
      <c r="BD392" s="43">
        <v>0</v>
      </c>
      <c r="BE392" s="43">
        <v>0</v>
      </c>
      <c r="BF392" s="43">
        <v>9529</v>
      </c>
      <c r="BG392" s="43">
        <v>0</v>
      </c>
      <c r="BH392" s="43">
        <v>0</v>
      </c>
      <c r="BI392" s="43">
        <v>0</v>
      </c>
      <c r="BJ392" s="43">
        <v>0</v>
      </c>
      <c r="BK392" s="43">
        <v>0</v>
      </c>
      <c r="BL392" s="43">
        <v>0</v>
      </c>
      <c r="BM392" s="43">
        <v>0</v>
      </c>
      <c r="BN392" s="43" t="s">
        <v>711</v>
      </c>
      <c r="BO392" s="43">
        <v>1</v>
      </c>
      <c r="BP392" s="43">
        <v>0</v>
      </c>
      <c r="BQ392" s="43">
        <v>0</v>
      </c>
      <c r="BR392" s="43">
        <v>0</v>
      </c>
    </row>
    <row r="393" spans="1:70" s="50" customFormat="1" x14ac:dyDescent="0.15">
      <c r="A393" s="43">
        <v>6216</v>
      </c>
      <c r="B393" s="43" t="s">
        <v>473</v>
      </c>
      <c r="C393" s="43">
        <v>18533937</v>
      </c>
      <c r="D393" s="43">
        <v>11545071</v>
      </c>
      <c r="E393" s="43">
        <v>11304</v>
      </c>
      <c r="F393" s="43">
        <v>0</v>
      </c>
      <c r="G393" s="43">
        <v>7071642</v>
      </c>
      <c r="H393" s="43">
        <v>258406</v>
      </c>
      <c r="I393" s="43">
        <v>0</v>
      </c>
      <c r="J393" s="43">
        <v>0</v>
      </c>
      <c r="K393" s="43">
        <v>0</v>
      </c>
      <c r="L393" s="43">
        <v>352486</v>
      </c>
      <c r="M393" s="43">
        <v>52</v>
      </c>
      <c r="N393" s="43">
        <v>21</v>
      </c>
      <c r="O393" s="43">
        <v>1981</v>
      </c>
      <c r="P393" s="43">
        <v>2002</v>
      </c>
      <c r="Q393" s="43">
        <v>35</v>
      </c>
      <c r="R393" s="43">
        <v>14</v>
      </c>
      <c r="S393" s="43">
        <v>1993</v>
      </c>
      <c r="T393" s="43">
        <v>2007</v>
      </c>
      <c r="U393" s="43">
        <v>52</v>
      </c>
      <c r="V393" s="43">
        <v>21</v>
      </c>
      <c r="W393" s="43">
        <v>1960</v>
      </c>
      <c r="X393" s="43">
        <v>1981</v>
      </c>
      <c r="Y393" s="43">
        <v>45</v>
      </c>
      <c r="Z393" s="43">
        <v>18</v>
      </c>
      <c r="AA393" s="43">
        <v>1982</v>
      </c>
      <c r="AB393" s="43">
        <v>2000</v>
      </c>
      <c r="AC393" s="43">
        <v>0</v>
      </c>
      <c r="AD393" s="43">
        <v>0</v>
      </c>
      <c r="AE393" s="43">
        <v>0</v>
      </c>
      <c r="AF393" s="43">
        <v>11239586</v>
      </c>
      <c r="AG393" s="43">
        <v>11239586</v>
      </c>
      <c r="AH393" s="43">
        <v>0</v>
      </c>
      <c r="AI393" s="43">
        <v>0</v>
      </c>
      <c r="AJ393" s="43">
        <v>0</v>
      </c>
      <c r="AK393" s="43">
        <v>0</v>
      </c>
      <c r="AL393" s="43">
        <v>0</v>
      </c>
      <c r="AM393" s="43">
        <v>0</v>
      </c>
      <c r="AN393" s="43">
        <v>1103600</v>
      </c>
      <c r="AO393" s="43">
        <v>975414111</v>
      </c>
      <c r="AP393" s="43">
        <v>976517711</v>
      </c>
      <c r="AQ393" s="43" t="s">
        <v>716</v>
      </c>
      <c r="AR393" s="43">
        <v>7199312</v>
      </c>
      <c r="AS393" s="43">
        <v>259906</v>
      </c>
      <c r="AT393" s="43">
        <v>2996694</v>
      </c>
      <c r="AU393" s="43">
        <v>0</v>
      </c>
      <c r="AV393" s="43">
        <v>0</v>
      </c>
      <c r="AW393" s="43">
        <v>185000</v>
      </c>
      <c r="AX393" s="43">
        <v>0</v>
      </c>
      <c r="AY393" s="43">
        <v>0</v>
      </c>
      <c r="AZ393" s="43">
        <v>9281</v>
      </c>
      <c r="BA393" s="43">
        <v>19131</v>
      </c>
      <c r="BB393" s="43">
        <v>0</v>
      </c>
      <c r="BC393" s="43">
        <v>0</v>
      </c>
      <c r="BD393" s="43">
        <v>0</v>
      </c>
      <c r="BE393" s="43">
        <v>0</v>
      </c>
      <c r="BF393" s="43">
        <v>148494</v>
      </c>
      <c r="BG393" s="43">
        <v>0</v>
      </c>
      <c r="BH393" s="43">
        <v>0</v>
      </c>
      <c r="BI393" s="43">
        <v>0</v>
      </c>
      <c r="BJ393" s="43">
        <v>0</v>
      </c>
      <c r="BK393" s="43">
        <v>0</v>
      </c>
      <c r="BL393" s="43">
        <v>0</v>
      </c>
      <c r="BM393" s="43">
        <v>0</v>
      </c>
      <c r="BN393" s="43" t="s">
        <v>711</v>
      </c>
      <c r="BO393" s="43">
        <v>1</v>
      </c>
      <c r="BP393" s="43">
        <v>0</v>
      </c>
      <c r="BQ393" s="43">
        <v>0</v>
      </c>
      <c r="BR393" s="43">
        <v>0</v>
      </c>
    </row>
    <row r="394" spans="1:70" s="50" customFormat="1" x14ac:dyDescent="0.15">
      <c r="A394" s="43">
        <v>6223</v>
      </c>
      <c r="B394" s="43" t="s">
        <v>474</v>
      </c>
      <c r="C394" s="43">
        <v>86739608</v>
      </c>
      <c r="D394" s="43">
        <v>52216518</v>
      </c>
      <c r="E394" s="43">
        <v>503299</v>
      </c>
      <c r="F394" s="43">
        <v>0</v>
      </c>
      <c r="G394" s="43">
        <v>35620551</v>
      </c>
      <c r="H394" s="43">
        <v>0</v>
      </c>
      <c r="I394" s="43">
        <v>0</v>
      </c>
      <c r="J394" s="43">
        <v>0</v>
      </c>
      <c r="K394" s="43">
        <v>0</v>
      </c>
      <c r="L394" s="43">
        <v>1600760</v>
      </c>
      <c r="M394" s="43">
        <v>378</v>
      </c>
      <c r="N394" s="43">
        <v>151</v>
      </c>
      <c r="O394" s="43">
        <v>8300</v>
      </c>
      <c r="P394" s="43">
        <v>8451</v>
      </c>
      <c r="Q394" s="43">
        <v>393</v>
      </c>
      <c r="R394" s="43">
        <v>157</v>
      </c>
      <c r="S394" s="43">
        <v>8371</v>
      </c>
      <c r="T394" s="43">
        <v>8528</v>
      </c>
      <c r="U394" s="43">
        <v>400</v>
      </c>
      <c r="V394" s="43">
        <v>160</v>
      </c>
      <c r="W394" s="43">
        <v>8357</v>
      </c>
      <c r="X394" s="43">
        <v>8517</v>
      </c>
      <c r="Y394" s="43">
        <v>371</v>
      </c>
      <c r="Z394" s="43">
        <v>148</v>
      </c>
      <c r="AA394" s="43">
        <v>8190</v>
      </c>
      <c r="AB394" s="43">
        <v>8338</v>
      </c>
      <c r="AC394" s="43">
        <v>0</v>
      </c>
      <c r="AD394" s="43">
        <v>0</v>
      </c>
      <c r="AE394" s="43">
        <v>0</v>
      </c>
      <c r="AF394" s="43">
        <v>52474488</v>
      </c>
      <c r="AG394" s="43">
        <v>52474488</v>
      </c>
      <c r="AH394" s="43">
        <v>0</v>
      </c>
      <c r="AI394" s="43">
        <v>0</v>
      </c>
      <c r="AJ394" s="43">
        <v>119587</v>
      </c>
      <c r="AK394" s="43">
        <v>0</v>
      </c>
      <c r="AL394" s="43">
        <v>0</v>
      </c>
      <c r="AM394" s="43">
        <v>1306242</v>
      </c>
      <c r="AN394" s="43">
        <v>49947000</v>
      </c>
      <c r="AO394" s="43">
        <v>3759146896</v>
      </c>
      <c r="AP394" s="43">
        <v>3809093896</v>
      </c>
      <c r="AQ394" s="43" t="s">
        <v>716</v>
      </c>
      <c r="AR394" s="43">
        <v>34801394</v>
      </c>
      <c r="AS394" s="43">
        <v>1306242</v>
      </c>
      <c r="AT394" s="43">
        <v>6517345</v>
      </c>
      <c r="AU394" s="43">
        <v>0</v>
      </c>
      <c r="AV394" s="43">
        <v>0</v>
      </c>
      <c r="AW394" s="43">
        <v>437200</v>
      </c>
      <c r="AX394" s="43">
        <v>11627</v>
      </c>
      <c r="AY394" s="43">
        <v>0</v>
      </c>
      <c r="AZ394" s="43">
        <v>387827</v>
      </c>
      <c r="BA394" s="43">
        <v>115948</v>
      </c>
      <c r="BB394" s="43">
        <v>0</v>
      </c>
      <c r="BC394" s="43">
        <v>5554.24</v>
      </c>
      <c r="BD394" s="43">
        <v>0</v>
      </c>
      <c r="BE394" s="43">
        <v>0</v>
      </c>
      <c r="BF394" s="43">
        <v>479675</v>
      </c>
      <c r="BG394" s="43">
        <v>0</v>
      </c>
      <c r="BH394" s="43">
        <v>0</v>
      </c>
      <c r="BI394" s="43">
        <v>0</v>
      </c>
      <c r="BJ394" s="43">
        <v>0</v>
      </c>
      <c r="BK394" s="43">
        <v>0</v>
      </c>
      <c r="BL394" s="43">
        <v>1600000</v>
      </c>
      <c r="BM394" s="43">
        <v>1194870</v>
      </c>
      <c r="BN394" s="43" t="s">
        <v>701</v>
      </c>
      <c r="BO394" s="43">
        <v>1</v>
      </c>
      <c r="BP394" s="43">
        <v>1306242</v>
      </c>
      <c r="BQ394" s="43">
        <v>405130</v>
      </c>
      <c r="BR394" s="43">
        <v>0</v>
      </c>
    </row>
    <row r="395" spans="1:70" s="50" customFormat="1" x14ac:dyDescent="0.15">
      <c r="A395" s="43">
        <v>6230</v>
      </c>
      <c r="B395" s="43" t="s">
        <v>475</v>
      </c>
      <c r="C395" s="43">
        <v>4884138</v>
      </c>
      <c r="D395" s="43">
        <v>288519</v>
      </c>
      <c r="E395" s="43">
        <v>1259</v>
      </c>
      <c r="F395" s="43">
        <v>29479</v>
      </c>
      <c r="G395" s="43">
        <v>5240836</v>
      </c>
      <c r="H395" s="43">
        <v>0</v>
      </c>
      <c r="I395" s="43">
        <v>0</v>
      </c>
      <c r="J395" s="43">
        <v>0</v>
      </c>
      <c r="K395" s="43">
        <v>0</v>
      </c>
      <c r="L395" s="43">
        <v>675955</v>
      </c>
      <c r="M395" s="43">
        <v>0</v>
      </c>
      <c r="N395" s="43">
        <v>0</v>
      </c>
      <c r="O395" s="43">
        <v>507</v>
      </c>
      <c r="P395" s="43">
        <v>507</v>
      </c>
      <c r="Q395" s="43">
        <v>0</v>
      </c>
      <c r="R395" s="43">
        <v>0</v>
      </c>
      <c r="S395" s="43">
        <v>515</v>
      </c>
      <c r="T395" s="43">
        <v>515</v>
      </c>
      <c r="U395" s="43">
        <v>0</v>
      </c>
      <c r="V395" s="43">
        <v>0</v>
      </c>
      <c r="W395" s="43">
        <v>507</v>
      </c>
      <c r="X395" s="43">
        <v>507</v>
      </c>
      <c r="Y395" s="43">
        <v>5</v>
      </c>
      <c r="Z395" s="43">
        <v>2</v>
      </c>
      <c r="AA395" s="43">
        <v>474</v>
      </c>
      <c r="AB395" s="43">
        <v>476</v>
      </c>
      <c r="AC395" s="43">
        <v>0</v>
      </c>
      <c r="AD395" s="43">
        <v>0</v>
      </c>
      <c r="AE395" s="43">
        <v>675000</v>
      </c>
      <c r="AF395" s="43">
        <v>278673</v>
      </c>
      <c r="AG395" s="43">
        <v>245060</v>
      </c>
      <c r="AH395" s="43">
        <v>33613</v>
      </c>
      <c r="AI395" s="43">
        <v>0</v>
      </c>
      <c r="AJ395" s="43">
        <v>0</v>
      </c>
      <c r="AK395" s="43">
        <v>0</v>
      </c>
      <c r="AL395" s="43">
        <v>0</v>
      </c>
      <c r="AM395" s="43">
        <v>0</v>
      </c>
      <c r="AN395" s="43">
        <v>268900</v>
      </c>
      <c r="AO395" s="43">
        <v>620423171</v>
      </c>
      <c r="AP395" s="43">
        <v>620692071</v>
      </c>
      <c r="AQ395" s="43" t="s">
        <v>716</v>
      </c>
      <c r="AR395" s="43">
        <v>5386317</v>
      </c>
      <c r="AS395" s="43">
        <v>0</v>
      </c>
      <c r="AT395" s="43">
        <v>0</v>
      </c>
      <c r="AU395" s="43">
        <v>0</v>
      </c>
      <c r="AV395" s="43">
        <v>0</v>
      </c>
      <c r="AW395" s="43">
        <v>7500</v>
      </c>
      <c r="AX395" s="43">
        <v>0</v>
      </c>
      <c r="AY395" s="43">
        <v>0</v>
      </c>
      <c r="AZ395" s="43">
        <v>105345</v>
      </c>
      <c r="BA395" s="43">
        <v>0</v>
      </c>
      <c r="BB395" s="43">
        <v>0</v>
      </c>
      <c r="BC395" s="43">
        <v>2845.9</v>
      </c>
      <c r="BD395" s="43">
        <v>0</v>
      </c>
      <c r="BE395" s="43">
        <v>0</v>
      </c>
      <c r="BF395" s="43">
        <v>0</v>
      </c>
      <c r="BG395" s="43">
        <v>0</v>
      </c>
      <c r="BH395" s="43">
        <v>0</v>
      </c>
      <c r="BI395" s="43">
        <v>0</v>
      </c>
      <c r="BJ395" s="43">
        <v>0</v>
      </c>
      <c r="BK395" s="43">
        <v>0</v>
      </c>
      <c r="BL395" s="43">
        <v>0</v>
      </c>
      <c r="BM395" s="43">
        <v>0</v>
      </c>
      <c r="BN395" s="43" t="s">
        <v>711</v>
      </c>
      <c r="BO395" s="43">
        <v>1</v>
      </c>
      <c r="BP395" s="43">
        <v>0</v>
      </c>
      <c r="BQ395" s="43">
        <v>0</v>
      </c>
      <c r="BR395" s="43">
        <v>0</v>
      </c>
    </row>
    <row r="396" spans="1:70" s="50" customFormat="1" x14ac:dyDescent="0.15">
      <c r="A396" s="43">
        <v>6237</v>
      </c>
      <c r="B396" s="43" t="s">
        <v>476</v>
      </c>
      <c r="C396" s="43">
        <v>13296166</v>
      </c>
      <c r="D396" s="43">
        <v>5647747</v>
      </c>
      <c r="E396" s="43">
        <v>10054</v>
      </c>
      <c r="F396" s="43">
        <v>85867</v>
      </c>
      <c r="G396" s="43">
        <v>7844874</v>
      </c>
      <c r="H396" s="43">
        <v>0</v>
      </c>
      <c r="I396" s="43">
        <v>0</v>
      </c>
      <c r="J396" s="43">
        <v>0</v>
      </c>
      <c r="K396" s="43">
        <v>0</v>
      </c>
      <c r="L396" s="43">
        <v>292376</v>
      </c>
      <c r="M396" s="43">
        <v>41</v>
      </c>
      <c r="N396" s="43">
        <v>16</v>
      </c>
      <c r="O396" s="43">
        <v>1435</v>
      </c>
      <c r="P396" s="43">
        <v>1451</v>
      </c>
      <c r="Q396" s="43">
        <v>38</v>
      </c>
      <c r="R396" s="43">
        <v>15</v>
      </c>
      <c r="S396" s="43">
        <v>1412</v>
      </c>
      <c r="T396" s="43">
        <v>1427</v>
      </c>
      <c r="U396" s="43">
        <v>38</v>
      </c>
      <c r="V396" s="43">
        <v>15</v>
      </c>
      <c r="W396" s="43">
        <v>1389</v>
      </c>
      <c r="X396" s="43">
        <v>1404</v>
      </c>
      <c r="Y396" s="43">
        <v>46</v>
      </c>
      <c r="Z396" s="43">
        <v>18</v>
      </c>
      <c r="AA396" s="43">
        <v>1389</v>
      </c>
      <c r="AB396" s="43">
        <v>1407</v>
      </c>
      <c r="AC396" s="43">
        <v>0</v>
      </c>
      <c r="AD396" s="43">
        <v>0</v>
      </c>
      <c r="AE396" s="43">
        <v>0</v>
      </c>
      <c r="AF396" s="43">
        <v>5509302</v>
      </c>
      <c r="AG396" s="43">
        <v>5415212</v>
      </c>
      <c r="AH396" s="43">
        <v>94090</v>
      </c>
      <c r="AI396" s="43">
        <v>0</v>
      </c>
      <c r="AJ396" s="43">
        <v>43086</v>
      </c>
      <c r="AK396" s="43">
        <v>0</v>
      </c>
      <c r="AL396" s="43">
        <v>0</v>
      </c>
      <c r="AM396" s="43">
        <v>0</v>
      </c>
      <c r="AN396" s="43">
        <v>1166800</v>
      </c>
      <c r="AO396" s="43">
        <v>937670728</v>
      </c>
      <c r="AP396" s="43">
        <v>938837528</v>
      </c>
      <c r="AQ396" s="43" t="s">
        <v>716</v>
      </c>
      <c r="AR396" s="43">
        <v>7969745</v>
      </c>
      <c r="AS396" s="43">
        <v>0</v>
      </c>
      <c r="AT396" s="43">
        <v>0</v>
      </c>
      <c r="AU396" s="43">
        <v>0</v>
      </c>
      <c r="AV396" s="43">
        <v>0</v>
      </c>
      <c r="AW396" s="43">
        <v>55000</v>
      </c>
      <c r="AX396" s="43">
        <v>0</v>
      </c>
      <c r="AY396" s="43">
        <v>0</v>
      </c>
      <c r="AZ396" s="43">
        <v>130440</v>
      </c>
      <c r="BA396" s="43">
        <v>700</v>
      </c>
      <c r="BB396" s="43">
        <v>0</v>
      </c>
      <c r="BC396" s="43">
        <v>0</v>
      </c>
      <c r="BD396" s="43">
        <v>0</v>
      </c>
      <c r="BE396" s="43">
        <v>0</v>
      </c>
      <c r="BF396" s="43">
        <v>0</v>
      </c>
      <c r="BG396" s="43">
        <v>0</v>
      </c>
      <c r="BH396" s="43">
        <v>0</v>
      </c>
      <c r="BI396" s="43">
        <v>0</v>
      </c>
      <c r="BJ396" s="43">
        <v>0</v>
      </c>
      <c r="BK396" s="43">
        <v>0</v>
      </c>
      <c r="BL396" s="43">
        <v>0</v>
      </c>
      <c r="BM396" s="43">
        <v>0</v>
      </c>
      <c r="BN396" s="43" t="s">
        <v>711</v>
      </c>
      <c r="BO396" s="43">
        <v>1</v>
      </c>
      <c r="BP396" s="43">
        <v>0</v>
      </c>
      <c r="BQ396" s="43">
        <v>0</v>
      </c>
      <c r="BR396" s="43">
        <v>0</v>
      </c>
    </row>
    <row r="397" spans="1:70" s="50" customFormat="1" x14ac:dyDescent="0.15">
      <c r="A397" s="43">
        <v>6244</v>
      </c>
      <c r="B397" s="43" t="s">
        <v>477</v>
      </c>
      <c r="C397" s="43">
        <v>61800271</v>
      </c>
      <c r="D397" s="43">
        <v>19699043</v>
      </c>
      <c r="E397" s="43">
        <v>389256</v>
      </c>
      <c r="F397" s="43">
        <v>0</v>
      </c>
      <c r="G397" s="43">
        <v>37777950</v>
      </c>
      <c r="H397" s="43">
        <v>0</v>
      </c>
      <c r="I397" s="43">
        <v>4315000</v>
      </c>
      <c r="J397" s="43">
        <v>379332</v>
      </c>
      <c r="K397" s="43">
        <v>0</v>
      </c>
      <c r="L397" s="43">
        <v>1646</v>
      </c>
      <c r="M397" s="43">
        <v>273</v>
      </c>
      <c r="N397" s="43">
        <v>109</v>
      </c>
      <c r="O397" s="43">
        <v>5909</v>
      </c>
      <c r="P397" s="43">
        <v>6018</v>
      </c>
      <c r="Q397" s="43">
        <v>222</v>
      </c>
      <c r="R397" s="43">
        <v>89</v>
      </c>
      <c r="S397" s="43">
        <v>5927</v>
      </c>
      <c r="T397" s="43">
        <v>6016</v>
      </c>
      <c r="U397" s="43">
        <v>283</v>
      </c>
      <c r="V397" s="43">
        <v>113</v>
      </c>
      <c r="W397" s="43">
        <v>5922</v>
      </c>
      <c r="X397" s="43">
        <v>6035</v>
      </c>
      <c r="Y397" s="43">
        <v>281</v>
      </c>
      <c r="Z397" s="43">
        <v>112</v>
      </c>
      <c r="AA397" s="43">
        <v>5820</v>
      </c>
      <c r="AB397" s="43">
        <v>5932</v>
      </c>
      <c r="AC397" s="43">
        <v>0</v>
      </c>
      <c r="AD397" s="43">
        <v>0</v>
      </c>
      <c r="AE397" s="43">
        <v>0</v>
      </c>
      <c r="AF397" s="43">
        <v>16952456</v>
      </c>
      <c r="AG397" s="43">
        <v>16952456</v>
      </c>
      <c r="AH397" s="43">
        <v>0</v>
      </c>
      <c r="AI397" s="43">
        <v>0</v>
      </c>
      <c r="AJ397" s="43">
        <v>99338</v>
      </c>
      <c r="AK397" s="43">
        <v>0</v>
      </c>
      <c r="AL397" s="43">
        <v>0</v>
      </c>
      <c r="AM397" s="43">
        <v>0</v>
      </c>
      <c r="AN397" s="43">
        <v>150213300</v>
      </c>
      <c r="AO397" s="43">
        <v>5435690500</v>
      </c>
      <c r="AP397" s="43">
        <v>5585903800</v>
      </c>
      <c r="AQ397" s="43" t="s">
        <v>716</v>
      </c>
      <c r="AR397" s="43">
        <v>34958355</v>
      </c>
      <c r="AS397" s="43">
        <v>0</v>
      </c>
      <c r="AT397" s="43">
        <v>0</v>
      </c>
      <c r="AU397" s="43">
        <v>9236308</v>
      </c>
      <c r="AV397" s="43">
        <v>0</v>
      </c>
      <c r="AW397" s="43">
        <v>945836</v>
      </c>
      <c r="AX397" s="43">
        <v>15490</v>
      </c>
      <c r="AY397" s="43">
        <v>0</v>
      </c>
      <c r="AZ397" s="43">
        <v>297575</v>
      </c>
      <c r="BA397" s="43">
        <v>39654</v>
      </c>
      <c r="BB397" s="43">
        <v>0</v>
      </c>
      <c r="BC397" s="43">
        <v>65817.399999999994</v>
      </c>
      <c r="BD397" s="43">
        <v>0</v>
      </c>
      <c r="BE397" s="43">
        <v>0</v>
      </c>
      <c r="BF397" s="43">
        <v>92346</v>
      </c>
      <c r="BG397" s="43">
        <v>0</v>
      </c>
      <c r="BH397" s="43">
        <v>0</v>
      </c>
      <c r="BI397" s="43">
        <v>0</v>
      </c>
      <c r="BJ397" s="43">
        <v>0</v>
      </c>
      <c r="BK397" s="43">
        <v>0</v>
      </c>
      <c r="BL397" s="43">
        <v>0</v>
      </c>
      <c r="BM397" s="43">
        <v>0</v>
      </c>
      <c r="BN397" s="43" t="s">
        <v>711</v>
      </c>
      <c r="BO397" s="43">
        <v>1</v>
      </c>
      <c r="BP397" s="43">
        <v>0</v>
      </c>
      <c r="BQ397" s="43">
        <v>0</v>
      </c>
      <c r="BR397" s="43">
        <v>0</v>
      </c>
    </row>
    <row r="398" spans="1:70" s="50" customFormat="1" x14ac:dyDescent="0.15">
      <c r="A398" s="43">
        <v>6251</v>
      </c>
      <c r="B398" s="43" t="s">
        <v>478</v>
      </c>
      <c r="C398" s="43">
        <v>3383492</v>
      </c>
      <c r="D398" s="43">
        <v>2457318</v>
      </c>
      <c r="E398" s="43">
        <v>292</v>
      </c>
      <c r="F398" s="43">
        <v>17979</v>
      </c>
      <c r="G398" s="43">
        <v>974705</v>
      </c>
      <c r="H398" s="43">
        <v>23562</v>
      </c>
      <c r="I398" s="43">
        <v>0</v>
      </c>
      <c r="J398" s="43">
        <v>0</v>
      </c>
      <c r="K398" s="43">
        <v>0</v>
      </c>
      <c r="L398" s="43">
        <v>90364</v>
      </c>
      <c r="M398" s="43">
        <v>5</v>
      </c>
      <c r="N398" s="43">
        <v>2</v>
      </c>
      <c r="O398" s="43">
        <v>303</v>
      </c>
      <c r="P398" s="43">
        <v>305</v>
      </c>
      <c r="Q398" s="43">
        <v>4</v>
      </c>
      <c r="R398" s="43">
        <v>2</v>
      </c>
      <c r="S398" s="43">
        <v>287</v>
      </c>
      <c r="T398" s="43">
        <v>289</v>
      </c>
      <c r="U398" s="43">
        <v>9</v>
      </c>
      <c r="V398" s="43">
        <v>4</v>
      </c>
      <c r="W398" s="43">
        <v>295</v>
      </c>
      <c r="X398" s="43">
        <v>299</v>
      </c>
      <c r="Y398" s="43">
        <v>11</v>
      </c>
      <c r="Z398" s="43">
        <v>4</v>
      </c>
      <c r="AA398" s="43">
        <v>296</v>
      </c>
      <c r="AB398" s="43">
        <v>300</v>
      </c>
      <c r="AC398" s="43">
        <v>0</v>
      </c>
      <c r="AD398" s="43">
        <v>0</v>
      </c>
      <c r="AE398" s="43">
        <v>0</v>
      </c>
      <c r="AF398" s="43">
        <v>2730401</v>
      </c>
      <c r="AG398" s="43">
        <v>2710088</v>
      </c>
      <c r="AH398" s="43">
        <v>20313</v>
      </c>
      <c r="AI398" s="43">
        <v>0</v>
      </c>
      <c r="AJ398" s="43">
        <v>0</v>
      </c>
      <c r="AK398" s="43">
        <v>0</v>
      </c>
      <c r="AL398" s="43">
        <v>0</v>
      </c>
      <c r="AM398" s="43">
        <v>0</v>
      </c>
      <c r="AN398" s="43">
        <v>24600</v>
      </c>
      <c r="AO398" s="43">
        <v>79076380</v>
      </c>
      <c r="AP398" s="43">
        <v>79100980</v>
      </c>
      <c r="AQ398" s="43" t="s">
        <v>716</v>
      </c>
      <c r="AR398" s="43">
        <v>571386</v>
      </c>
      <c r="AS398" s="43">
        <v>108404</v>
      </c>
      <c r="AT398" s="43">
        <v>0</v>
      </c>
      <c r="AU398" s="43">
        <v>0</v>
      </c>
      <c r="AV398" s="43">
        <v>0</v>
      </c>
      <c r="AW398" s="43">
        <v>0</v>
      </c>
      <c r="AX398" s="43">
        <v>0</v>
      </c>
      <c r="AY398" s="43">
        <v>0</v>
      </c>
      <c r="AZ398" s="43">
        <v>22708</v>
      </c>
      <c r="BA398" s="43">
        <v>4202</v>
      </c>
      <c r="BB398" s="43">
        <v>0</v>
      </c>
      <c r="BC398" s="43">
        <v>0</v>
      </c>
      <c r="BD398" s="43">
        <v>0</v>
      </c>
      <c r="BE398" s="43">
        <v>0</v>
      </c>
      <c r="BF398" s="43">
        <v>0</v>
      </c>
      <c r="BG398" s="43">
        <v>0</v>
      </c>
      <c r="BH398" s="43">
        <v>0</v>
      </c>
      <c r="BI398" s="43">
        <v>0</v>
      </c>
      <c r="BJ398" s="43">
        <v>0</v>
      </c>
      <c r="BK398" s="43">
        <v>0</v>
      </c>
      <c r="BL398" s="43">
        <v>0</v>
      </c>
      <c r="BM398" s="43">
        <v>0</v>
      </c>
      <c r="BN398" s="43" t="s">
        <v>711</v>
      </c>
      <c r="BO398" s="43">
        <v>1</v>
      </c>
      <c r="BP398" s="43">
        <v>0</v>
      </c>
      <c r="BQ398" s="43">
        <v>0</v>
      </c>
      <c r="BR398" s="43">
        <v>0</v>
      </c>
    </row>
    <row r="399" spans="1:70" s="50" customFormat="1" x14ac:dyDescent="0.15">
      <c r="A399" s="43">
        <v>6293</v>
      </c>
      <c r="B399" s="43" t="s">
        <v>479</v>
      </c>
      <c r="C399" s="43">
        <v>6607920</v>
      </c>
      <c r="D399" s="43">
        <v>98698</v>
      </c>
      <c r="E399" s="43">
        <v>1519</v>
      </c>
      <c r="F399" s="43">
        <v>41387</v>
      </c>
      <c r="G399" s="43">
        <v>7199789</v>
      </c>
      <c r="H399" s="43">
        <v>0</v>
      </c>
      <c r="I399" s="43">
        <v>0</v>
      </c>
      <c r="J399" s="43">
        <v>0</v>
      </c>
      <c r="K399" s="43">
        <v>0</v>
      </c>
      <c r="L399" s="43">
        <v>733473</v>
      </c>
      <c r="M399" s="43">
        <v>6</v>
      </c>
      <c r="N399" s="43">
        <v>2</v>
      </c>
      <c r="O399" s="43">
        <v>703</v>
      </c>
      <c r="P399" s="43">
        <v>705</v>
      </c>
      <c r="Q399" s="43">
        <v>7</v>
      </c>
      <c r="R399" s="43">
        <v>3</v>
      </c>
      <c r="S399" s="43">
        <v>686</v>
      </c>
      <c r="T399" s="43">
        <v>689</v>
      </c>
      <c r="U399" s="43">
        <v>13</v>
      </c>
      <c r="V399" s="43">
        <v>5</v>
      </c>
      <c r="W399" s="43">
        <v>660</v>
      </c>
      <c r="X399" s="43">
        <v>665</v>
      </c>
      <c r="Y399" s="43">
        <v>12</v>
      </c>
      <c r="Z399" s="43">
        <v>5</v>
      </c>
      <c r="AA399" s="43">
        <v>649</v>
      </c>
      <c r="AB399" s="43">
        <v>654</v>
      </c>
      <c r="AC399" s="43">
        <v>0</v>
      </c>
      <c r="AD399" s="43">
        <v>0</v>
      </c>
      <c r="AE399" s="43">
        <v>0</v>
      </c>
      <c r="AF399" s="43">
        <v>128494</v>
      </c>
      <c r="AG399" s="43">
        <v>83831</v>
      </c>
      <c r="AH399" s="43">
        <v>44663</v>
      </c>
      <c r="AI399" s="43">
        <v>0</v>
      </c>
      <c r="AJ399" s="43">
        <v>0</v>
      </c>
      <c r="AK399" s="43">
        <v>0</v>
      </c>
      <c r="AL399" s="43">
        <v>0</v>
      </c>
      <c r="AM399" s="43">
        <v>0</v>
      </c>
      <c r="AN399" s="43">
        <v>187200</v>
      </c>
      <c r="AO399" s="43">
        <v>1256723112</v>
      </c>
      <c r="AP399" s="43">
        <v>1256910312</v>
      </c>
      <c r="AQ399" s="43" t="s">
        <v>716</v>
      </c>
      <c r="AR399" s="43">
        <v>6655524</v>
      </c>
      <c r="AS399" s="43">
        <v>0</v>
      </c>
      <c r="AT399" s="43">
        <v>809450</v>
      </c>
      <c r="AU399" s="43">
        <v>0</v>
      </c>
      <c r="AV399" s="43">
        <v>0</v>
      </c>
      <c r="AW399" s="43">
        <v>59000</v>
      </c>
      <c r="AX399" s="43">
        <v>0</v>
      </c>
      <c r="AY399" s="43">
        <v>0</v>
      </c>
      <c r="AZ399" s="43">
        <v>163751</v>
      </c>
      <c r="BA399" s="43">
        <v>3833</v>
      </c>
      <c r="BB399" s="43">
        <v>0</v>
      </c>
      <c r="BC399" s="43">
        <v>0</v>
      </c>
      <c r="BD399" s="43">
        <v>0</v>
      </c>
      <c r="BE399" s="43">
        <v>0</v>
      </c>
      <c r="BF399" s="43">
        <v>0</v>
      </c>
      <c r="BG399" s="43">
        <v>0</v>
      </c>
      <c r="BH399" s="43">
        <v>0</v>
      </c>
      <c r="BI399" s="43">
        <v>0</v>
      </c>
      <c r="BJ399" s="43">
        <v>0</v>
      </c>
      <c r="BK399" s="43">
        <v>0</v>
      </c>
      <c r="BL399" s="43">
        <v>471048</v>
      </c>
      <c r="BM399" s="43">
        <v>492286</v>
      </c>
      <c r="BN399" s="43" t="s">
        <v>701</v>
      </c>
      <c r="BO399" s="43">
        <v>1</v>
      </c>
      <c r="BP399" s="43">
        <v>0</v>
      </c>
      <c r="BQ399" s="43">
        <v>0</v>
      </c>
      <c r="BR399" s="43">
        <v>0</v>
      </c>
    </row>
    <row r="400" spans="1:70" s="50" customFormat="1" x14ac:dyDescent="0.15">
      <c r="A400" s="43">
        <v>6300</v>
      </c>
      <c r="B400" s="43" t="s">
        <v>480</v>
      </c>
      <c r="C400" s="43">
        <v>85553075</v>
      </c>
      <c r="D400" s="43">
        <v>47248060</v>
      </c>
      <c r="E400" s="43">
        <v>272280</v>
      </c>
      <c r="F400" s="43">
        <v>500319</v>
      </c>
      <c r="G400" s="43">
        <v>35696584</v>
      </c>
      <c r="H400" s="43">
        <v>1835832</v>
      </c>
      <c r="I400" s="43">
        <v>0</v>
      </c>
      <c r="J400" s="43">
        <v>0</v>
      </c>
      <c r="K400" s="43">
        <v>0</v>
      </c>
      <c r="L400" s="43">
        <v>0</v>
      </c>
      <c r="M400" s="43">
        <v>93</v>
      </c>
      <c r="N400" s="43">
        <v>37</v>
      </c>
      <c r="O400" s="43">
        <v>8459</v>
      </c>
      <c r="P400" s="43">
        <v>8496</v>
      </c>
      <c r="Q400" s="43">
        <v>185</v>
      </c>
      <c r="R400" s="43">
        <v>74</v>
      </c>
      <c r="S400" s="43">
        <v>8567</v>
      </c>
      <c r="T400" s="43">
        <v>8641</v>
      </c>
      <c r="U400" s="43">
        <v>90</v>
      </c>
      <c r="V400" s="43">
        <v>36</v>
      </c>
      <c r="W400" s="43">
        <v>8750</v>
      </c>
      <c r="X400" s="43">
        <v>8786</v>
      </c>
      <c r="Y400" s="43">
        <v>85</v>
      </c>
      <c r="Z400" s="43">
        <v>34</v>
      </c>
      <c r="AA400" s="43">
        <v>8569</v>
      </c>
      <c r="AB400" s="43">
        <v>8603</v>
      </c>
      <c r="AC400" s="43">
        <v>117960</v>
      </c>
      <c r="AD400" s="43">
        <v>0</v>
      </c>
      <c r="AE400" s="43">
        <v>0</v>
      </c>
      <c r="AF400" s="43">
        <v>49654922</v>
      </c>
      <c r="AG400" s="43">
        <v>49070466</v>
      </c>
      <c r="AH400" s="43">
        <v>584456</v>
      </c>
      <c r="AI400" s="43">
        <v>0</v>
      </c>
      <c r="AJ400" s="43">
        <v>365671</v>
      </c>
      <c r="AK400" s="43">
        <v>0</v>
      </c>
      <c r="AL400" s="43">
        <v>0</v>
      </c>
      <c r="AM400" s="43">
        <v>0</v>
      </c>
      <c r="AN400" s="43">
        <v>23659500</v>
      </c>
      <c r="AO400" s="43">
        <v>4264635697</v>
      </c>
      <c r="AP400" s="43">
        <v>4288295197</v>
      </c>
      <c r="AQ400" s="43" t="s">
        <v>716</v>
      </c>
      <c r="AR400" s="43">
        <v>34851012</v>
      </c>
      <c r="AS400" s="43">
        <v>2159096</v>
      </c>
      <c r="AT400" s="43">
        <v>1642900</v>
      </c>
      <c r="AU400" s="43">
        <v>0</v>
      </c>
      <c r="AV400" s="43">
        <v>0</v>
      </c>
      <c r="AW400" s="43">
        <v>3110000</v>
      </c>
      <c r="AX400" s="43">
        <v>278</v>
      </c>
      <c r="AY400" s="43">
        <v>0</v>
      </c>
      <c r="AZ400" s="43">
        <v>0</v>
      </c>
      <c r="BA400" s="43">
        <v>0</v>
      </c>
      <c r="BB400" s="43">
        <v>0</v>
      </c>
      <c r="BC400" s="43">
        <v>6570.91</v>
      </c>
      <c r="BD400" s="43">
        <v>0</v>
      </c>
      <c r="BE400" s="43">
        <v>0</v>
      </c>
      <c r="BF400" s="43">
        <v>556427</v>
      </c>
      <c r="BG400" s="43">
        <v>0</v>
      </c>
      <c r="BH400" s="43">
        <v>0</v>
      </c>
      <c r="BI400" s="43">
        <v>0</v>
      </c>
      <c r="BJ400" s="43">
        <v>0</v>
      </c>
      <c r="BK400" s="43">
        <v>0</v>
      </c>
      <c r="BL400" s="43">
        <v>0</v>
      </c>
      <c r="BM400" s="43">
        <v>0</v>
      </c>
      <c r="BN400" s="43" t="s">
        <v>711</v>
      </c>
      <c r="BO400" s="43">
        <v>1</v>
      </c>
      <c r="BP400" s="43">
        <v>0</v>
      </c>
      <c r="BQ400" s="43">
        <v>0</v>
      </c>
      <c r="BR400" s="43">
        <v>0</v>
      </c>
    </row>
    <row r="401" spans="1:70" s="50" customFormat="1" x14ac:dyDescent="0.15">
      <c r="A401" s="43">
        <v>6307</v>
      </c>
      <c r="B401" s="43" t="s">
        <v>481</v>
      </c>
      <c r="C401" s="43">
        <v>64388568</v>
      </c>
      <c r="D401" s="43">
        <v>31448529</v>
      </c>
      <c r="E401" s="43">
        <v>129235</v>
      </c>
      <c r="F401" s="43">
        <v>0</v>
      </c>
      <c r="G401" s="43">
        <v>30629242</v>
      </c>
      <c r="H401" s="43">
        <v>980302</v>
      </c>
      <c r="I401" s="43">
        <v>1265319</v>
      </c>
      <c r="J401" s="43">
        <v>21726</v>
      </c>
      <c r="K401" s="43">
        <v>0</v>
      </c>
      <c r="L401" s="43">
        <v>42333</v>
      </c>
      <c r="M401" s="43">
        <v>123</v>
      </c>
      <c r="N401" s="43">
        <v>49</v>
      </c>
      <c r="O401" s="43">
        <v>6952</v>
      </c>
      <c r="P401" s="43">
        <v>7001</v>
      </c>
      <c r="Q401" s="43">
        <v>112</v>
      </c>
      <c r="R401" s="43">
        <v>45</v>
      </c>
      <c r="S401" s="43">
        <v>6982</v>
      </c>
      <c r="T401" s="43">
        <v>7027</v>
      </c>
      <c r="U401" s="43">
        <v>129</v>
      </c>
      <c r="V401" s="43">
        <v>52</v>
      </c>
      <c r="W401" s="43">
        <v>6926</v>
      </c>
      <c r="X401" s="43">
        <v>6978</v>
      </c>
      <c r="Y401" s="43">
        <v>135</v>
      </c>
      <c r="Z401" s="43">
        <v>54</v>
      </c>
      <c r="AA401" s="43">
        <v>6854</v>
      </c>
      <c r="AB401" s="43">
        <v>6908</v>
      </c>
      <c r="AC401" s="43">
        <v>0</v>
      </c>
      <c r="AD401" s="43">
        <v>0</v>
      </c>
      <c r="AE401" s="43">
        <v>0</v>
      </c>
      <c r="AF401" s="43">
        <v>30659619</v>
      </c>
      <c r="AG401" s="43">
        <v>30659619</v>
      </c>
      <c r="AH401" s="43">
        <v>0</v>
      </c>
      <c r="AI401" s="43">
        <v>0</v>
      </c>
      <c r="AJ401" s="43">
        <v>24509</v>
      </c>
      <c r="AK401" s="43">
        <v>0</v>
      </c>
      <c r="AL401" s="43">
        <v>0</v>
      </c>
      <c r="AM401" s="43">
        <v>0</v>
      </c>
      <c r="AN401" s="43">
        <v>14340900</v>
      </c>
      <c r="AO401" s="43">
        <v>4328366801</v>
      </c>
      <c r="AP401" s="43">
        <v>4342707701</v>
      </c>
      <c r="AQ401" s="43" t="s">
        <v>716</v>
      </c>
      <c r="AR401" s="43">
        <v>31941064</v>
      </c>
      <c r="AS401" s="43">
        <v>976288</v>
      </c>
      <c r="AT401" s="43">
        <v>3573663</v>
      </c>
      <c r="AU401" s="43">
        <v>1315932</v>
      </c>
      <c r="AV401" s="43">
        <v>0</v>
      </c>
      <c r="AW401" s="43">
        <v>120000</v>
      </c>
      <c r="AX401" s="43">
        <v>5000</v>
      </c>
      <c r="AY401" s="43">
        <v>0</v>
      </c>
      <c r="AZ401" s="43">
        <v>285064</v>
      </c>
      <c r="BA401" s="43">
        <v>13085</v>
      </c>
      <c r="BB401" s="43">
        <v>0</v>
      </c>
      <c r="BC401" s="43">
        <v>63662.64</v>
      </c>
      <c r="BD401" s="43">
        <v>0</v>
      </c>
      <c r="BE401" s="43">
        <v>0</v>
      </c>
      <c r="BF401" s="43">
        <v>271274</v>
      </c>
      <c r="BG401" s="43">
        <v>0</v>
      </c>
      <c r="BH401" s="43">
        <v>0</v>
      </c>
      <c r="BI401" s="43">
        <v>0</v>
      </c>
      <c r="BJ401" s="43">
        <v>0</v>
      </c>
      <c r="BK401" s="43">
        <v>0</v>
      </c>
      <c r="BL401" s="43">
        <v>0</v>
      </c>
      <c r="BM401" s="43">
        <v>0</v>
      </c>
      <c r="BN401" s="43" t="s">
        <v>711</v>
      </c>
      <c r="BO401" s="43">
        <v>1</v>
      </c>
      <c r="BP401" s="43">
        <v>0</v>
      </c>
      <c r="BQ401" s="43">
        <v>0</v>
      </c>
      <c r="BR401" s="43">
        <v>0</v>
      </c>
    </row>
    <row r="402" spans="1:70" s="50" customFormat="1" x14ac:dyDescent="0.15">
      <c r="A402" s="43">
        <v>6328</v>
      </c>
      <c r="B402" s="43" t="s">
        <v>482</v>
      </c>
      <c r="C402" s="43">
        <v>31289990</v>
      </c>
      <c r="D402" s="43">
        <v>15257228</v>
      </c>
      <c r="E402" s="43">
        <v>312879</v>
      </c>
      <c r="F402" s="43">
        <v>0</v>
      </c>
      <c r="G402" s="43">
        <v>15544251</v>
      </c>
      <c r="H402" s="43">
        <v>175632</v>
      </c>
      <c r="I402" s="43">
        <v>0</v>
      </c>
      <c r="J402" s="43">
        <v>0</v>
      </c>
      <c r="K402" s="43">
        <v>0</v>
      </c>
      <c r="L402" s="43">
        <v>0</v>
      </c>
      <c r="M402" s="43">
        <v>81</v>
      </c>
      <c r="N402" s="43">
        <v>32</v>
      </c>
      <c r="O402" s="43">
        <v>2963</v>
      </c>
      <c r="P402" s="43">
        <v>2995</v>
      </c>
      <c r="Q402" s="43">
        <v>101</v>
      </c>
      <c r="R402" s="43">
        <v>40</v>
      </c>
      <c r="S402" s="43">
        <v>3063</v>
      </c>
      <c r="T402" s="43">
        <v>3103</v>
      </c>
      <c r="U402" s="43">
        <v>114</v>
      </c>
      <c r="V402" s="43">
        <v>46</v>
      </c>
      <c r="W402" s="43">
        <v>3242</v>
      </c>
      <c r="X402" s="43">
        <v>3288</v>
      </c>
      <c r="Y402" s="43">
        <v>117</v>
      </c>
      <c r="Z402" s="43">
        <v>47</v>
      </c>
      <c r="AA402" s="43">
        <v>3430</v>
      </c>
      <c r="AB402" s="43">
        <v>3477</v>
      </c>
      <c r="AC402" s="43">
        <v>7611</v>
      </c>
      <c r="AD402" s="43">
        <v>0</v>
      </c>
      <c r="AE402" s="43">
        <v>0</v>
      </c>
      <c r="AF402" s="43">
        <v>17359508</v>
      </c>
      <c r="AG402" s="43">
        <v>17359508</v>
      </c>
      <c r="AH402" s="43">
        <v>0</v>
      </c>
      <c r="AI402" s="43">
        <v>0</v>
      </c>
      <c r="AJ402" s="43">
        <v>0</v>
      </c>
      <c r="AK402" s="43">
        <v>0</v>
      </c>
      <c r="AL402" s="43">
        <v>0</v>
      </c>
      <c r="AM402" s="43">
        <v>0</v>
      </c>
      <c r="AN402" s="43">
        <v>32023200</v>
      </c>
      <c r="AO402" s="43">
        <v>1787906296</v>
      </c>
      <c r="AP402" s="43">
        <v>1819929496</v>
      </c>
      <c r="AQ402" s="43" t="s">
        <v>716</v>
      </c>
      <c r="AR402" s="43">
        <v>15172253</v>
      </c>
      <c r="AS402" s="43">
        <v>174722</v>
      </c>
      <c r="AT402" s="43">
        <v>4137180</v>
      </c>
      <c r="AU402" s="43">
        <v>0</v>
      </c>
      <c r="AV402" s="43">
        <v>0</v>
      </c>
      <c r="AW402" s="43">
        <v>0</v>
      </c>
      <c r="AX402" s="43">
        <v>0</v>
      </c>
      <c r="AY402" s="43">
        <v>0</v>
      </c>
      <c r="AZ402" s="43">
        <v>0</v>
      </c>
      <c r="BA402" s="43">
        <v>32853</v>
      </c>
      <c r="BB402" s="43">
        <v>0</v>
      </c>
      <c r="BC402" s="43">
        <v>0</v>
      </c>
      <c r="BD402" s="43">
        <v>0</v>
      </c>
      <c r="BE402" s="43">
        <v>0</v>
      </c>
      <c r="BF402" s="43">
        <v>105000</v>
      </c>
      <c r="BG402" s="43">
        <v>0</v>
      </c>
      <c r="BH402" s="43">
        <v>0</v>
      </c>
      <c r="BI402" s="43">
        <v>0</v>
      </c>
      <c r="BJ402" s="43">
        <v>0</v>
      </c>
      <c r="BK402" s="43">
        <v>0</v>
      </c>
      <c r="BL402" s="43">
        <v>0</v>
      </c>
      <c r="BM402" s="43">
        <v>0</v>
      </c>
      <c r="BN402" s="43" t="s">
        <v>711</v>
      </c>
      <c r="BO402" s="43">
        <v>1</v>
      </c>
      <c r="BP402" s="43">
        <v>0</v>
      </c>
      <c r="BQ402" s="43">
        <v>0</v>
      </c>
      <c r="BR402" s="43">
        <v>0</v>
      </c>
    </row>
    <row r="403" spans="1:70" s="50" customFormat="1" x14ac:dyDescent="0.15">
      <c r="A403" s="43">
        <v>6370</v>
      </c>
      <c r="B403" s="43" t="s">
        <v>483</v>
      </c>
      <c r="C403" s="43">
        <v>16074293</v>
      </c>
      <c r="D403" s="43">
        <v>10898102</v>
      </c>
      <c r="E403" s="43">
        <v>19515</v>
      </c>
      <c r="F403" s="43">
        <v>0</v>
      </c>
      <c r="G403" s="43">
        <v>5538265</v>
      </c>
      <c r="H403" s="43">
        <v>345686</v>
      </c>
      <c r="I403" s="43">
        <v>0</v>
      </c>
      <c r="J403" s="43">
        <v>0</v>
      </c>
      <c r="K403" s="43">
        <v>0</v>
      </c>
      <c r="L403" s="43">
        <v>727275</v>
      </c>
      <c r="M403" s="43">
        <v>51</v>
      </c>
      <c r="N403" s="43">
        <v>20</v>
      </c>
      <c r="O403" s="43">
        <v>1729</v>
      </c>
      <c r="P403" s="43">
        <v>1749</v>
      </c>
      <c r="Q403" s="43">
        <v>56</v>
      </c>
      <c r="R403" s="43">
        <v>22</v>
      </c>
      <c r="S403" s="43">
        <v>1723</v>
      </c>
      <c r="T403" s="43">
        <v>1745</v>
      </c>
      <c r="U403" s="43">
        <v>49</v>
      </c>
      <c r="V403" s="43">
        <v>20</v>
      </c>
      <c r="W403" s="43">
        <v>1665</v>
      </c>
      <c r="X403" s="43">
        <v>1685</v>
      </c>
      <c r="Y403" s="43">
        <v>57</v>
      </c>
      <c r="Z403" s="43">
        <v>23</v>
      </c>
      <c r="AA403" s="43">
        <v>1658</v>
      </c>
      <c r="AB403" s="43">
        <v>1681</v>
      </c>
      <c r="AC403" s="43">
        <v>0</v>
      </c>
      <c r="AD403" s="43">
        <v>0</v>
      </c>
      <c r="AE403" s="43">
        <v>0</v>
      </c>
      <c r="AF403" s="43">
        <v>10122523</v>
      </c>
      <c r="AG403" s="43">
        <v>10122523</v>
      </c>
      <c r="AH403" s="43">
        <v>0</v>
      </c>
      <c r="AI403" s="43">
        <v>0</v>
      </c>
      <c r="AJ403" s="43">
        <v>30188</v>
      </c>
      <c r="AK403" s="43">
        <v>0</v>
      </c>
      <c r="AL403" s="43">
        <v>0</v>
      </c>
      <c r="AM403" s="43">
        <v>0</v>
      </c>
      <c r="AN403" s="43">
        <v>1449800</v>
      </c>
      <c r="AO403" s="43">
        <v>793880317</v>
      </c>
      <c r="AP403" s="43">
        <v>795330117</v>
      </c>
      <c r="AQ403" s="43" t="s">
        <v>716</v>
      </c>
      <c r="AR403" s="43">
        <v>5603336</v>
      </c>
      <c r="AS403" s="43">
        <v>577073</v>
      </c>
      <c r="AT403" s="43">
        <v>1812200</v>
      </c>
      <c r="AU403" s="43">
        <v>0</v>
      </c>
      <c r="AV403" s="43">
        <v>0</v>
      </c>
      <c r="AW403" s="43">
        <v>109500</v>
      </c>
      <c r="AX403" s="43">
        <v>0</v>
      </c>
      <c r="AY403" s="43">
        <v>0</v>
      </c>
      <c r="AZ403" s="43">
        <v>204890</v>
      </c>
      <c r="BA403" s="43">
        <v>8360</v>
      </c>
      <c r="BB403" s="43">
        <v>0</v>
      </c>
      <c r="BC403" s="43">
        <v>0</v>
      </c>
      <c r="BD403" s="43">
        <v>0</v>
      </c>
      <c r="BE403" s="43">
        <v>0</v>
      </c>
      <c r="BF403" s="43">
        <v>9313</v>
      </c>
      <c r="BG403" s="43">
        <v>0</v>
      </c>
      <c r="BH403" s="43">
        <v>0</v>
      </c>
      <c r="BI403" s="43">
        <v>0</v>
      </c>
      <c r="BJ403" s="43">
        <v>0</v>
      </c>
      <c r="BK403" s="43">
        <v>0</v>
      </c>
      <c r="BL403" s="43">
        <v>0</v>
      </c>
      <c r="BM403" s="43">
        <v>0</v>
      </c>
      <c r="BN403" s="43" t="s">
        <v>711</v>
      </c>
      <c r="BO403" s="43">
        <v>1</v>
      </c>
      <c r="BP403" s="43">
        <v>0</v>
      </c>
      <c r="BQ403" s="43">
        <v>0</v>
      </c>
      <c r="BR403" s="43">
        <v>0</v>
      </c>
    </row>
    <row r="404" spans="1:70" s="50" customFormat="1" x14ac:dyDescent="0.15">
      <c r="A404" s="43">
        <v>6321</v>
      </c>
      <c r="B404" s="43" t="s">
        <v>484</v>
      </c>
      <c r="C404" s="43">
        <v>10894437</v>
      </c>
      <c r="D404" s="43">
        <v>7567710</v>
      </c>
      <c r="E404" s="43">
        <v>10561</v>
      </c>
      <c r="F404" s="43">
        <v>0</v>
      </c>
      <c r="G404" s="43">
        <v>3186614</v>
      </c>
      <c r="H404" s="43">
        <v>250902</v>
      </c>
      <c r="I404" s="43">
        <v>0</v>
      </c>
      <c r="J404" s="43">
        <v>0</v>
      </c>
      <c r="K404" s="43">
        <v>0</v>
      </c>
      <c r="L404" s="43">
        <v>121350</v>
      </c>
      <c r="M404" s="43">
        <v>32</v>
      </c>
      <c r="N404" s="43">
        <v>13</v>
      </c>
      <c r="O404" s="43">
        <v>1145</v>
      </c>
      <c r="P404" s="43">
        <v>1158</v>
      </c>
      <c r="Q404" s="43">
        <v>33</v>
      </c>
      <c r="R404" s="43">
        <v>13</v>
      </c>
      <c r="S404" s="43">
        <v>1171</v>
      </c>
      <c r="T404" s="43">
        <v>1184</v>
      </c>
      <c r="U404" s="43">
        <v>31</v>
      </c>
      <c r="V404" s="43">
        <v>12</v>
      </c>
      <c r="W404" s="43">
        <v>1168</v>
      </c>
      <c r="X404" s="43">
        <v>1180</v>
      </c>
      <c r="Y404" s="43">
        <v>29</v>
      </c>
      <c r="Z404" s="43">
        <v>12</v>
      </c>
      <c r="AA404" s="43">
        <v>1166</v>
      </c>
      <c r="AB404" s="43">
        <v>1178</v>
      </c>
      <c r="AC404" s="43">
        <v>0</v>
      </c>
      <c r="AD404" s="43">
        <v>0</v>
      </c>
      <c r="AE404" s="43">
        <v>0</v>
      </c>
      <c r="AF404" s="43">
        <v>7880547</v>
      </c>
      <c r="AG404" s="43">
        <v>7880547</v>
      </c>
      <c r="AH404" s="43">
        <v>0</v>
      </c>
      <c r="AI404" s="43">
        <v>0</v>
      </c>
      <c r="AJ404" s="43">
        <v>0</v>
      </c>
      <c r="AK404" s="43">
        <v>0</v>
      </c>
      <c r="AL404" s="43">
        <v>0</v>
      </c>
      <c r="AM404" s="43">
        <v>62078</v>
      </c>
      <c r="AN404" s="43">
        <v>406800</v>
      </c>
      <c r="AO404" s="43">
        <v>477209154</v>
      </c>
      <c r="AP404" s="43">
        <v>477615954</v>
      </c>
      <c r="AQ404" s="43" t="s">
        <v>716</v>
      </c>
      <c r="AR404" s="43">
        <v>2915968</v>
      </c>
      <c r="AS404" s="43">
        <v>227935</v>
      </c>
      <c r="AT404" s="43">
        <v>1841279</v>
      </c>
      <c r="AU404" s="43">
        <v>0</v>
      </c>
      <c r="AV404" s="43">
        <v>0</v>
      </c>
      <c r="AW404" s="43">
        <v>0</v>
      </c>
      <c r="AX404" s="43">
        <v>0</v>
      </c>
      <c r="AY404" s="43">
        <v>0</v>
      </c>
      <c r="AZ404" s="43">
        <v>0</v>
      </c>
      <c r="BA404" s="43">
        <v>7225</v>
      </c>
      <c r="BB404" s="43">
        <v>0</v>
      </c>
      <c r="BC404" s="43">
        <v>0</v>
      </c>
      <c r="BD404" s="43">
        <v>0</v>
      </c>
      <c r="BE404" s="43">
        <v>0</v>
      </c>
      <c r="BF404" s="43">
        <v>0</v>
      </c>
      <c r="BG404" s="43">
        <v>121350</v>
      </c>
      <c r="BH404" s="43">
        <v>0</v>
      </c>
      <c r="BI404" s="43">
        <v>60675</v>
      </c>
      <c r="BJ404" s="43">
        <v>60675</v>
      </c>
      <c r="BK404" s="43">
        <v>0</v>
      </c>
      <c r="BL404" s="43">
        <v>121350</v>
      </c>
      <c r="BM404" s="43">
        <v>0</v>
      </c>
      <c r="BN404" s="43" t="s">
        <v>702</v>
      </c>
      <c r="BO404" s="43">
        <v>2</v>
      </c>
      <c r="BP404" s="43">
        <v>121350</v>
      </c>
      <c r="BQ404" s="43">
        <v>0</v>
      </c>
      <c r="BR404" s="43">
        <v>59272</v>
      </c>
    </row>
    <row r="405" spans="1:70" s="50" customFormat="1" x14ac:dyDescent="0.15">
      <c r="A405" s="43">
        <v>6335</v>
      </c>
      <c r="B405" s="43" t="s">
        <v>485</v>
      </c>
      <c r="C405" s="43">
        <v>10856728</v>
      </c>
      <c r="D405" s="43">
        <v>2548292</v>
      </c>
      <c r="E405" s="43">
        <v>6491</v>
      </c>
      <c r="F405" s="43">
        <v>0</v>
      </c>
      <c r="G405" s="43">
        <v>8454631</v>
      </c>
      <c r="H405" s="43">
        <v>103320</v>
      </c>
      <c r="I405" s="43">
        <v>0</v>
      </c>
      <c r="J405" s="43">
        <v>0</v>
      </c>
      <c r="K405" s="43">
        <v>0</v>
      </c>
      <c r="L405" s="43">
        <v>256006</v>
      </c>
      <c r="M405" s="43">
        <v>14</v>
      </c>
      <c r="N405" s="43">
        <v>6</v>
      </c>
      <c r="O405" s="43">
        <v>1192</v>
      </c>
      <c r="P405" s="43">
        <v>1198</v>
      </c>
      <c r="Q405" s="43">
        <v>16</v>
      </c>
      <c r="R405" s="43">
        <v>6</v>
      </c>
      <c r="S405" s="43">
        <v>1155</v>
      </c>
      <c r="T405" s="43">
        <v>1161</v>
      </c>
      <c r="U405" s="43">
        <v>13</v>
      </c>
      <c r="V405" s="43">
        <v>5</v>
      </c>
      <c r="W405" s="43">
        <v>1163</v>
      </c>
      <c r="X405" s="43">
        <v>1168</v>
      </c>
      <c r="Y405" s="43">
        <v>17</v>
      </c>
      <c r="Z405" s="43">
        <v>7</v>
      </c>
      <c r="AA405" s="43">
        <v>1187</v>
      </c>
      <c r="AB405" s="43">
        <v>1194</v>
      </c>
      <c r="AC405" s="43">
        <v>0</v>
      </c>
      <c r="AD405" s="43">
        <v>0</v>
      </c>
      <c r="AE405" s="43">
        <v>0</v>
      </c>
      <c r="AF405" s="43">
        <v>2726813</v>
      </c>
      <c r="AG405" s="43">
        <v>2649794</v>
      </c>
      <c r="AH405" s="43">
        <v>77019</v>
      </c>
      <c r="AI405" s="43">
        <v>0</v>
      </c>
      <c r="AJ405" s="43">
        <v>13128</v>
      </c>
      <c r="AK405" s="43">
        <v>0</v>
      </c>
      <c r="AL405" s="43">
        <v>0</v>
      </c>
      <c r="AM405" s="43">
        <v>0</v>
      </c>
      <c r="AN405" s="43">
        <v>622400</v>
      </c>
      <c r="AO405" s="43">
        <v>983362412</v>
      </c>
      <c r="AP405" s="43">
        <v>983984812</v>
      </c>
      <c r="AQ405" s="43" t="s">
        <v>716</v>
      </c>
      <c r="AR405" s="43">
        <v>8057275</v>
      </c>
      <c r="AS405" s="43">
        <v>101545</v>
      </c>
      <c r="AT405" s="43">
        <v>525200</v>
      </c>
      <c r="AU405" s="43">
        <v>0</v>
      </c>
      <c r="AV405" s="43">
        <v>0</v>
      </c>
      <c r="AW405" s="43">
        <v>0</v>
      </c>
      <c r="AX405" s="43">
        <v>0</v>
      </c>
      <c r="AY405" s="43">
        <v>0</v>
      </c>
      <c r="AZ405" s="43">
        <v>18466</v>
      </c>
      <c r="BA405" s="43">
        <v>11574</v>
      </c>
      <c r="BB405" s="43">
        <v>0</v>
      </c>
      <c r="BC405" s="43">
        <v>466.85</v>
      </c>
      <c r="BD405" s="43">
        <v>0</v>
      </c>
      <c r="BE405" s="43">
        <v>0</v>
      </c>
      <c r="BF405" s="43">
        <v>0</v>
      </c>
      <c r="BG405" s="43">
        <v>0</v>
      </c>
      <c r="BH405" s="43">
        <v>0</v>
      </c>
      <c r="BI405" s="43">
        <v>0</v>
      </c>
      <c r="BJ405" s="43">
        <v>0</v>
      </c>
      <c r="BK405" s="43">
        <v>0</v>
      </c>
      <c r="BL405" s="43">
        <v>0</v>
      </c>
      <c r="BM405" s="43">
        <v>0</v>
      </c>
      <c r="BN405" s="43" t="s">
        <v>711</v>
      </c>
      <c r="BO405" s="43">
        <v>1</v>
      </c>
      <c r="BP405" s="43">
        <v>0</v>
      </c>
      <c r="BQ405" s="43">
        <v>0</v>
      </c>
      <c r="BR405" s="43">
        <v>0</v>
      </c>
    </row>
    <row r="406" spans="1:70" s="50" customFormat="1" x14ac:dyDescent="0.15">
      <c r="A406" s="43">
        <v>6354</v>
      </c>
      <c r="B406" s="43" t="s">
        <v>486</v>
      </c>
      <c r="C406" s="43">
        <v>2959415</v>
      </c>
      <c r="D406" s="43">
        <v>1784489</v>
      </c>
      <c r="E406" s="43">
        <v>1202</v>
      </c>
      <c r="F406" s="43">
        <v>18680</v>
      </c>
      <c r="G406" s="43">
        <v>1735913</v>
      </c>
      <c r="H406" s="43">
        <v>38270</v>
      </c>
      <c r="I406" s="43">
        <v>0</v>
      </c>
      <c r="J406" s="43">
        <v>0</v>
      </c>
      <c r="K406" s="43">
        <v>0</v>
      </c>
      <c r="L406" s="43">
        <v>619139</v>
      </c>
      <c r="M406" s="43">
        <v>7</v>
      </c>
      <c r="N406" s="43">
        <v>3</v>
      </c>
      <c r="O406" s="43">
        <v>316</v>
      </c>
      <c r="P406" s="43">
        <v>319</v>
      </c>
      <c r="Q406" s="43">
        <v>11</v>
      </c>
      <c r="R406" s="43">
        <v>4</v>
      </c>
      <c r="S406" s="43">
        <v>300</v>
      </c>
      <c r="T406" s="43">
        <v>304</v>
      </c>
      <c r="U406" s="43">
        <v>11</v>
      </c>
      <c r="V406" s="43">
        <v>4</v>
      </c>
      <c r="W406" s="43">
        <v>297</v>
      </c>
      <c r="X406" s="43">
        <v>301</v>
      </c>
      <c r="Y406" s="43">
        <v>11</v>
      </c>
      <c r="Z406" s="43">
        <v>4</v>
      </c>
      <c r="AA406" s="43">
        <v>299</v>
      </c>
      <c r="AB406" s="43">
        <v>303</v>
      </c>
      <c r="AC406" s="43">
        <v>0</v>
      </c>
      <c r="AD406" s="43">
        <v>0</v>
      </c>
      <c r="AE406" s="43">
        <v>715000</v>
      </c>
      <c r="AF406" s="43">
        <v>1862175</v>
      </c>
      <c r="AG406" s="43">
        <v>1841531</v>
      </c>
      <c r="AH406" s="43">
        <v>20644</v>
      </c>
      <c r="AI406" s="43">
        <v>0</v>
      </c>
      <c r="AJ406" s="43">
        <v>0</v>
      </c>
      <c r="AK406" s="43">
        <v>0</v>
      </c>
      <c r="AL406" s="43">
        <v>0</v>
      </c>
      <c r="AM406" s="43">
        <v>0</v>
      </c>
      <c r="AN406" s="43">
        <v>95100</v>
      </c>
      <c r="AO406" s="43">
        <v>144801963</v>
      </c>
      <c r="AP406" s="43">
        <v>144897063</v>
      </c>
      <c r="AQ406" s="43" t="s">
        <v>716</v>
      </c>
      <c r="AR406" s="43">
        <v>1820672</v>
      </c>
      <c r="AS406" s="43">
        <v>38270</v>
      </c>
      <c r="AT406" s="43">
        <v>114126</v>
      </c>
      <c r="AU406" s="43">
        <v>0</v>
      </c>
      <c r="AV406" s="43">
        <v>0</v>
      </c>
      <c r="AW406" s="43">
        <v>48149</v>
      </c>
      <c r="AX406" s="43">
        <v>0</v>
      </c>
      <c r="AY406" s="43">
        <v>0</v>
      </c>
      <c r="AZ406" s="43">
        <v>48043</v>
      </c>
      <c r="BA406" s="43">
        <v>0</v>
      </c>
      <c r="BB406" s="43">
        <v>0</v>
      </c>
      <c r="BC406" s="43">
        <v>0</v>
      </c>
      <c r="BD406" s="43">
        <v>0</v>
      </c>
      <c r="BE406" s="43">
        <v>0</v>
      </c>
      <c r="BF406" s="43">
        <v>0</v>
      </c>
      <c r="BG406" s="43">
        <v>0</v>
      </c>
      <c r="BH406" s="43">
        <v>0</v>
      </c>
      <c r="BI406" s="43">
        <v>0</v>
      </c>
      <c r="BJ406" s="43">
        <v>0</v>
      </c>
      <c r="BK406" s="43">
        <v>0</v>
      </c>
      <c r="BL406" s="43">
        <v>0</v>
      </c>
      <c r="BM406" s="43">
        <v>0</v>
      </c>
      <c r="BN406" s="43" t="s">
        <v>711</v>
      </c>
      <c r="BO406" s="43">
        <v>1</v>
      </c>
      <c r="BP406" s="43">
        <v>0</v>
      </c>
      <c r="BQ406" s="43">
        <v>0</v>
      </c>
      <c r="BR406" s="43">
        <v>0</v>
      </c>
    </row>
    <row r="407" spans="1:70" s="50" customFormat="1" x14ac:dyDescent="0.15">
      <c r="A407" s="43">
        <v>6384</v>
      </c>
      <c r="B407" s="43" t="s">
        <v>487</v>
      </c>
      <c r="C407" s="43">
        <v>7992880</v>
      </c>
      <c r="D407" s="43">
        <v>3260125</v>
      </c>
      <c r="E407" s="43">
        <v>3809</v>
      </c>
      <c r="F407" s="43">
        <v>0</v>
      </c>
      <c r="G407" s="43">
        <v>4866171</v>
      </c>
      <c r="H407" s="43">
        <v>0</v>
      </c>
      <c r="I407" s="43">
        <v>100000</v>
      </c>
      <c r="J407" s="43">
        <v>9200</v>
      </c>
      <c r="K407" s="43">
        <v>0</v>
      </c>
      <c r="L407" s="43">
        <v>228025</v>
      </c>
      <c r="M407" s="43">
        <v>31</v>
      </c>
      <c r="N407" s="43">
        <v>12</v>
      </c>
      <c r="O407" s="43">
        <v>868</v>
      </c>
      <c r="P407" s="43">
        <v>880</v>
      </c>
      <c r="Q407" s="43">
        <v>38</v>
      </c>
      <c r="R407" s="43">
        <v>15</v>
      </c>
      <c r="S407" s="43">
        <v>867</v>
      </c>
      <c r="T407" s="43">
        <v>882</v>
      </c>
      <c r="U407" s="43">
        <v>26</v>
      </c>
      <c r="V407" s="43">
        <v>10</v>
      </c>
      <c r="W407" s="43">
        <v>836</v>
      </c>
      <c r="X407" s="43">
        <v>846</v>
      </c>
      <c r="Y407" s="43">
        <v>18</v>
      </c>
      <c r="Z407" s="43">
        <v>7</v>
      </c>
      <c r="AA407" s="43">
        <v>844</v>
      </c>
      <c r="AB407" s="43">
        <v>851</v>
      </c>
      <c r="AC407" s="43">
        <v>0</v>
      </c>
      <c r="AD407" s="43">
        <v>0</v>
      </c>
      <c r="AE407" s="43">
        <v>0</v>
      </c>
      <c r="AF407" s="43">
        <v>3100041</v>
      </c>
      <c r="AG407" s="43">
        <v>3100041</v>
      </c>
      <c r="AH407" s="43">
        <v>0</v>
      </c>
      <c r="AI407" s="43">
        <v>0</v>
      </c>
      <c r="AJ407" s="43">
        <v>0</v>
      </c>
      <c r="AK407" s="43">
        <v>0</v>
      </c>
      <c r="AL407" s="43">
        <v>0</v>
      </c>
      <c r="AM407" s="43">
        <v>0</v>
      </c>
      <c r="AN407" s="43">
        <v>375300</v>
      </c>
      <c r="AO407" s="43">
        <v>605889114</v>
      </c>
      <c r="AP407" s="43">
        <v>606264414</v>
      </c>
      <c r="AQ407" s="43" t="s">
        <v>716</v>
      </c>
      <c r="AR407" s="43">
        <v>4927682</v>
      </c>
      <c r="AS407" s="43">
        <v>0</v>
      </c>
      <c r="AT407" s="43">
        <v>0</v>
      </c>
      <c r="AU407" s="43">
        <v>100000</v>
      </c>
      <c r="AV407" s="43">
        <v>0</v>
      </c>
      <c r="AW407" s="43">
        <v>15000</v>
      </c>
      <c r="AX407" s="43">
        <v>0</v>
      </c>
      <c r="AY407" s="43">
        <v>0</v>
      </c>
      <c r="AZ407" s="43">
        <v>82781</v>
      </c>
      <c r="BA407" s="43">
        <v>0</v>
      </c>
      <c r="BB407" s="43">
        <v>0</v>
      </c>
      <c r="BC407" s="43">
        <v>0</v>
      </c>
      <c r="BD407" s="43">
        <v>0</v>
      </c>
      <c r="BE407" s="43">
        <v>0</v>
      </c>
      <c r="BF407" s="43">
        <v>55187</v>
      </c>
      <c r="BG407" s="43">
        <v>0</v>
      </c>
      <c r="BH407" s="43">
        <v>0</v>
      </c>
      <c r="BI407" s="43">
        <v>0</v>
      </c>
      <c r="BJ407" s="43">
        <v>0</v>
      </c>
      <c r="BK407" s="43">
        <v>0</v>
      </c>
      <c r="BL407" s="43">
        <v>0</v>
      </c>
      <c r="BM407" s="43">
        <v>0</v>
      </c>
      <c r="BN407" s="43" t="s">
        <v>711</v>
      </c>
      <c r="BO407" s="43">
        <v>1</v>
      </c>
      <c r="BP407" s="43">
        <v>0</v>
      </c>
      <c r="BQ407" s="43">
        <v>0</v>
      </c>
      <c r="BR407" s="43">
        <v>0</v>
      </c>
    </row>
    <row r="408" spans="1:70" s="50" customFormat="1" x14ac:dyDescent="0.15">
      <c r="A408" s="43">
        <v>6412</v>
      </c>
      <c r="B408" s="43" t="s">
        <v>488</v>
      </c>
      <c r="C408" s="43">
        <v>4445395</v>
      </c>
      <c r="D408" s="43">
        <v>2210737</v>
      </c>
      <c r="E408" s="43">
        <v>629</v>
      </c>
      <c r="F408" s="43">
        <v>0</v>
      </c>
      <c r="G408" s="43">
        <v>2756751</v>
      </c>
      <c r="H408" s="43">
        <v>113069</v>
      </c>
      <c r="I408" s="43">
        <v>0</v>
      </c>
      <c r="J408" s="43">
        <v>10130</v>
      </c>
      <c r="K408" s="43">
        <v>0</v>
      </c>
      <c r="L408" s="43">
        <v>625661</v>
      </c>
      <c r="M408" s="43">
        <v>13</v>
      </c>
      <c r="N408" s="43">
        <v>5</v>
      </c>
      <c r="O408" s="43">
        <v>422</v>
      </c>
      <c r="P408" s="43">
        <v>427</v>
      </c>
      <c r="Q408" s="43">
        <v>17</v>
      </c>
      <c r="R408" s="43">
        <v>7</v>
      </c>
      <c r="S408" s="43">
        <v>434</v>
      </c>
      <c r="T408" s="43">
        <v>441</v>
      </c>
      <c r="U408" s="43">
        <v>15</v>
      </c>
      <c r="V408" s="43">
        <v>6</v>
      </c>
      <c r="W408" s="43">
        <v>437</v>
      </c>
      <c r="X408" s="43">
        <v>443</v>
      </c>
      <c r="Y408" s="43">
        <v>13</v>
      </c>
      <c r="Z408" s="43">
        <v>5</v>
      </c>
      <c r="AA408" s="43">
        <v>426</v>
      </c>
      <c r="AB408" s="43">
        <v>431</v>
      </c>
      <c r="AC408" s="43">
        <v>0</v>
      </c>
      <c r="AD408" s="43">
        <v>0</v>
      </c>
      <c r="AE408" s="43">
        <v>625000</v>
      </c>
      <c r="AF408" s="43">
        <v>2263723</v>
      </c>
      <c r="AG408" s="43">
        <v>2263723</v>
      </c>
      <c r="AH408" s="43">
        <v>0</v>
      </c>
      <c r="AI408" s="43">
        <v>0</v>
      </c>
      <c r="AJ408" s="43">
        <v>0</v>
      </c>
      <c r="AK408" s="43">
        <v>0</v>
      </c>
      <c r="AL408" s="43">
        <v>0</v>
      </c>
      <c r="AM408" s="43">
        <v>0</v>
      </c>
      <c r="AN408" s="43">
        <v>43900</v>
      </c>
      <c r="AO408" s="43">
        <v>364653441</v>
      </c>
      <c r="AP408" s="43">
        <v>364697341</v>
      </c>
      <c r="AQ408" s="43" t="s">
        <v>716</v>
      </c>
      <c r="AR408" s="43">
        <v>2704424</v>
      </c>
      <c r="AS408" s="43">
        <v>112019</v>
      </c>
      <c r="AT408" s="43">
        <v>459000</v>
      </c>
      <c r="AU408" s="43">
        <v>0</v>
      </c>
      <c r="AV408" s="43">
        <v>0</v>
      </c>
      <c r="AW408" s="43">
        <v>60000</v>
      </c>
      <c r="AX408" s="43">
        <v>0</v>
      </c>
      <c r="AY408" s="43">
        <v>0</v>
      </c>
      <c r="AZ408" s="43">
        <v>0</v>
      </c>
      <c r="BA408" s="43">
        <v>0</v>
      </c>
      <c r="BB408" s="43">
        <v>0</v>
      </c>
      <c r="BC408" s="43">
        <v>0</v>
      </c>
      <c r="BD408" s="43">
        <v>0</v>
      </c>
      <c r="BE408" s="43">
        <v>0</v>
      </c>
      <c r="BF408" s="43">
        <v>0</v>
      </c>
      <c r="BG408" s="43">
        <v>225000</v>
      </c>
      <c r="BH408" s="43">
        <v>225000</v>
      </c>
      <c r="BI408" s="43">
        <v>0</v>
      </c>
      <c r="BJ408" s="43">
        <v>0</v>
      </c>
      <c r="BK408" s="43">
        <v>0</v>
      </c>
      <c r="BL408" s="43">
        <v>0</v>
      </c>
      <c r="BM408" s="43">
        <v>0</v>
      </c>
      <c r="BN408" s="43" t="s">
        <v>711</v>
      </c>
      <c r="BO408" s="43">
        <v>1</v>
      </c>
      <c r="BP408" s="43">
        <v>0</v>
      </c>
      <c r="BQ408" s="43">
        <v>0</v>
      </c>
      <c r="BR408" s="43">
        <v>0</v>
      </c>
    </row>
    <row r="409" spans="1:70" s="50" customFormat="1" x14ac:dyDescent="0.15">
      <c r="A409" s="43">
        <v>6440</v>
      </c>
      <c r="B409" s="43" t="s">
        <v>489</v>
      </c>
      <c r="C409" s="43">
        <v>1894023</v>
      </c>
      <c r="D409" s="43">
        <v>394279</v>
      </c>
      <c r="E409" s="43">
        <v>108</v>
      </c>
      <c r="F409" s="43">
        <v>11791</v>
      </c>
      <c r="G409" s="43">
        <v>1636292</v>
      </c>
      <c r="H409" s="43">
        <v>0</v>
      </c>
      <c r="I409" s="43">
        <v>0</v>
      </c>
      <c r="J409" s="43">
        <v>71</v>
      </c>
      <c r="K409" s="43">
        <v>0</v>
      </c>
      <c r="L409" s="43">
        <v>148376</v>
      </c>
      <c r="M409" s="43">
        <v>1</v>
      </c>
      <c r="N409" s="43">
        <v>0</v>
      </c>
      <c r="O409" s="43">
        <v>185</v>
      </c>
      <c r="P409" s="43">
        <v>185</v>
      </c>
      <c r="Q409" s="43">
        <v>2</v>
      </c>
      <c r="R409" s="43">
        <v>1</v>
      </c>
      <c r="S409" s="43">
        <v>202</v>
      </c>
      <c r="T409" s="43">
        <v>203</v>
      </c>
      <c r="U409" s="43">
        <v>3</v>
      </c>
      <c r="V409" s="43">
        <v>1</v>
      </c>
      <c r="W409" s="43">
        <v>169</v>
      </c>
      <c r="X409" s="43">
        <v>170</v>
      </c>
      <c r="Y409" s="43">
        <v>4</v>
      </c>
      <c r="Z409" s="43">
        <v>2</v>
      </c>
      <c r="AA409" s="43">
        <v>174</v>
      </c>
      <c r="AB409" s="43">
        <v>176</v>
      </c>
      <c r="AC409" s="43">
        <v>0</v>
      </c>
      <c r="AD409" s="43">
        <v>0</v>
      </c>
      <c r="AE409" s="43">
        <v>300000</v>
      </c>
      <c r="AF409" s="43">
        <v>346410</v>
      </c>
      <c r="AG409" s="43">
        <v>334831</v>
      </c>
      <c r="AH409" s="43">
        <v>11579</v>
      </c>
      <c r="AI409" s="43">
        <v>0</v>
      </c>
      <c r="AJ409" s="43">
        <v>0</v>
      </c>
      <c r="AK409" s="43">
        <v>0</v>
      </c>
      <c r="AL409" s="43">
        <v>0</v>
      </c>
      <c r="AM409" s="43">
        <v>0</v>
      </c>
      <c r="AN409" s="43">
        <v>15000</v>
      </c>
      <c r="AO409" s="43">
        <v>167998033</v>
      </c>
      <c r="AP409" s="43">
        <v>168013033</v>
      </c>
      <c r="AQ409" s="43" t="s">
        <v>716</v>
      </c>
      <c r="AR409" s="43">
        <v>1887116</v>
      </c>
      <c r="AS409" s="43">
        <v>0</v>
      </c>
      <c r="AT409" s="43">
        <v>211844</v>
      </c>
      <c r="AU409" s="43">
        <v>0</v>
      </c>
      <c r="AV409" s="43">
        <v>0</v>
      </c>
      <c r="AW409" s="43">
        <v>0</v>
      </c>
      <c r="AX409" s="43">
        <v>0</v>
      </c>
      <c r="AY409" s="43">
        <v>0</v>
      </c>
      <c r="AZ409" s="43">
        <v>30549</v>
      </c>
      <c r="BA409" s="43">
        <v>9141</v>
      </c>
      <c r="BB409" s="43">
        <v>0</v>
      </c>
      <c r="BC409" s="43">
        <v>0</v>
      </c>
      <c r="BD409" s="43">
        <v>0</v>
      </c>
      <c r="BE409" s="43">
        <v>0</v>
      </c>
      <c r="BF409" s="43">
        <v>0</v>
      </c>
      <c r="BG409" s="43">
        <v>0</v>
      </c>
      <c r="BH409" s="43">
        <v>0</v>
      </c>
      <c r="BI409" s="43">
        <v>0</v>
      </c>
      <c r="BJ409" s="43">
        <v>0</v>
      </c>
      <c r="BK409" s="43">
        <v>0</v>
      </c>
      <c r="BL409" s="43">
        <v>0</v>
      </c>
      <c r="BM409" s="43">
        <v>0</v>
      </c>
      <c r="BN409" s="43" t="s">
        <v>711</v>
      </c>
      <c r="BO409" s="43">
        <v>1</v>
      </c>
      <c r="BP409" s="43">
        <v>0</v>
      </c>
      <c r="BQ409" s="43">
        <v>0</v>
      </c>
      <c r="BR409" s="43">
        <v>0</v>
      </c>
    </row>
    <row r="410" spans="1:70" s="50" customFormat="1" x14ac:dyDescent="0.15">
      <c r="A410" s="43">
        <v>6419</v>
      </c>
      <c r="B410" s="43" t="s">
        <v>490</v>
      </c>
      <c r="C410" s="43">
        <v>31059139</v>
      </c>
      <c r="D410" s="43">
        <v>11380309</v>
      </c>
      <c r="E410" s="43">
        <v>2115</v>
      </c>
      <c r="F410" s="43">
        <v>0</v>
      </c>
      <c r="G410" s="43">
        <v>19676715</v>
      </c>
      <c r="H410" s="43">
        <v>0</v>
      </c>
      <c r="I410" s="43">
        <v>0</v>
      </c>
      <c r="J410" s="43">
        <v>0</v>
      </c>
      <c r="K410" s="43">
        <v>0</v>
      </c>
      <c r="L410" s="43">
        <v>0</v>
      </c>
      <c r="M410" s="43">
        <v>8</v>
      </c>
      <c r="N410" s="43">
        <v>3</v>
      </c>
      <c r="O410" s="43">
        <v>2750</v>
      </c>
      <c r="P410" s="43">
        <v>2753</v>
      </c>
      <c r="Q410" s="43">
        <v>6</v>
      </c>
      <c r="R410" s="43">
        <v>2</v>
      </c>
      <c r="S410" s="43">
        <v>2779</v>
      </c>
      <c r="T410" s="43">
        <v>2781</v>
      </c>
      <c r="U410" s="43">
        <v>6</v>
      </c>
      <c r="V410" s="43">
        <v>2</v>
      </c>
      <c r="W410" s="43">
        <v>2800</v>
      </c>
      <c r="X410" s="43">
        <v>2802</v>
      </c>
      <c r="Y410" s="43">
        <v>3</v>
      </c>
      <c r="Z410" s="43">
        <v>1</v>
      </c>
      <c r="AA410" s="43">
        <v>2771</v>
      </c>
      <c r="AB410" s="43">
        <v>2772</v>
      </c>
      <c r="AC410" s="43">
        <v>197830</v>
      </c>
      <c r="AD410" s="43">
        <v>0</v>
      </c>
      <c r="AE410" s="43">
        <v>0</v>
      </c>
      <c r="AF410" s="43">
        <v>11143221</v>
      </c>
      <c r="AG410" s="43">
        <v>11143221</v>
      </c>
      <c r="AH410" s="43">
        <v>0</v>
      </c>
      <c r="AI410" s="43">
        <v>0</v>
      </c>
      <c r="AJ410" s="43">
        <v>53988</v>
      </c>
      <c r="AK410" s="43">
        <v>0</v>
      </c>
      <c r="AL410" s="43">
        <v>0</v>
      </c>
      <c r="AM410" s="43">
        <v>0</v>
      </c>
      <c r="AN410" s="43">
        <v>666300</v>
      </c>
      <c r="AO410" s="43">
        <v>2056728743</v>
      </c>
      <c r="AP410" s="43">
        <v>2057395043</v>
      </c>
      <c r="AQ410" s="43" t="s">
        <v>716</v>
      </c>
      <c r="AR410" s="43">
        <v>20173667</v>
      </c>
      <c r="AS410" s="43">
        <v>0</v>
      </c>
      <c r="AT410" s="43">
        <v>1459167</v>
      </c>
      <c r="AU410" s="43">
        <v>0</v>
      </c>
      <c r="AV410" s="43">
        <v>0</v>
      </c>
      <c r="AW410" s="43">
        <v>379676</v>
      </c>
      <c r="AX410" s="43">
        <v>1153</v>
      </c>
      <c r="AY410" s="43">
        <v>0</v>
      </c>
      <c r="AZ410" s="43">
        <v>0</v>
      </c>
      <c r="BA410" s="43">
        <v>0</v>
      </c>
      <c r="BB410" s="43">
        <v>0</v>
      </c>
      <c r="BC410" s="43">
        <v>0</v>
      </c>
      <c r="BD410" s="43">
        <v>0</v>
      </c>
      <c r="BE410" s="43">
        <v>0</v>
      </c>
      <c r="BF410" s="43">
        <v>0</v>
      </c>
      <c r="BG410" s="43">
        <v>0</v>
      </c>
      <c r="BH410" s="43">
        <v>0</v>
      </c>
      <c r="BI410" s="43">
        <v>0</v>
      </c>
      <c r="BJ410" s="43">
        <v>0</v>
      </c>
      <c r="BK410" s="43">
        <v>0</v>
      </c>
      <c r="BL410" s="43">
        <v>0</v>
      </c>
      <c r="BM410" s="43">
        <v>0</v>
      </c>
      <c r="BN410" s="43" t="s">
        <v>711</v>
      </c>
      <c r="BO410" s="43">
        <v>1</v>
      </c>
      <c r="BP410" s="43">
        <v>0</v>
      </c>
      <c r="BQ410" s="43">
        <v>0</v>
      </c>
      <c r="BR410" s="43">
        <v>0</v>
      </c>
    </row>
    <row r="411" spans="1:70" s="50" customFormat="1" x14ac:dyDescent="0.15">
      <c r="A411" s="43">
        <v>6426</v>
      </c>
      <c r="B411" s="43" t="s">
        <v>491</v>
      </c>
      <c r="C411" s="43">
        <v>7260778</v>
      </c>
      <c r="D411" s="43">
        <v>5066488</v>
      </c>
      <c r="E411" s="43">
        <v>3808</v>
      </c>
      <c r="F411" s="43">
        <v>45006</v>
      </c>
      <c r="G411" s="43">
        <v>2133221</v>
      </c>
      <c r="H411" s="43">
        <v>12255</v>
      </c>
      <c r="I411" s="43">
        <v>0</v>
      </c>
      <c r="J411" s="43">
        <v>0</v>
      </c>
      <c r="K411" s="43">
        <v>0</v>
      </c>
      <c r="L411" s="43">
        <v>0</v>
      </c>
      <c r="M411" s="43">
        <v>11</v>
      </c>
      <c r="N411" s="43">
        <v>4</v>
      </c>
      <c r="O411" s="43">
        <v>755</v>
      </c>
      <c r="P411" s="43">
        <v>759</v>
      </c>
      <c r="Q411" s="43">
        <v>12</v>
      </c>
      <c r="R411" s="43">
        <v>5</v>
      </c>
      <c r="S411" s="43">
        <v>757</v>
      </c>
      <c r="T411" s="43">
        <v>762</v>
      </c>
      <c r="U411" s="43">
        <v>10</v>
      </c>
      <c r="V411" s="43">
        <v>4</v>
      </c>
      <c r="W411" s="43">
        <v>751</v>
      </c>
      <c r="X411" s="43">
        <v>755</v>
      </c>
      <c r="Y411" s="43">
        <v>24</v>
      </c>
      <c r="Z411" s="43">
        <v>10</v>
      </c>
      <c r="AA411" s="43">
        <v>750</v>
      </c>
      <c r="AB411" s="43">
        <v>760</v>
      </c>
      <c r="AC411" s="43">
        <v>0</v>
      </c>
      <c r="AD411" s="43">
        <v>0</v>
      </c>
      <c r="AE411" s="43">
        <v>0</v>
      </c>
      <c r="AF411" s="43">
        <v>5220203</v>
      </c>
      <c r="AG411" s="43">
        <v>5220203</v>
      </c>
      <c r="AH411" s="43">
        <v>0</v>
      </c>
      <c r="AI411" s="43">
        <v>0</v>
      </c>
      <c r="AJ411" s="43">
        <v>0</v>
      </c>
      <c r="AK411" s="43">
        <v>0</v>
      </c>
      <c r="AL411" s="43">
        <v>0</v>
      </c>
      <c r="AM411" s="43">
        <v>0</v>
      </c>
      <c r="AN411" s="43">
        <v>695200</v>
      </c>
      <c r="AO411" s="43">
        <v>281584630</v>
      </c>
      <c r="AP411" s="43">
        <v>282279830</v>
      </c>
      <c r="AQ411" s="43" t="s">
        <v>716</v>
      </c>
      <c r="AR411" s="43">
        <v>1975812</v>
      </c>
      <c r="AS411" s="43">
        <v>57700</v>
      </c>
      <c r="AT411" s="43">
        <v>827075</v>
      </c>
      <c r="AU411" s="43">
        <v>0</v>
      </c>
      <c r="AV411" s="43">
        <v>0</v>
      </c>
      <c r="AW411" s="43">
        <v>0</v>
      </c>
      <c r="AX411" s="43">
        <v>184</v>
      </c>
      <c r="AY411" s="43">
        <v>0</v>
      </c>
      <c r="AZ411" s="43">
        <v>2</v>
      </c>
      <c r="BA411" s="43">
        <v>0</v>
      </c>
      <c r="BB411" s="43">
        <v>0</v>
      </c>
      <c r="BC411" s="43">
        <v>0</v>
      </c>
      <c r="BD411" s="43">
        <v>0</v>
      </c>
      <c r="BE411" s="43">
        <v>0</v>
      </c>
      <c r="BF411" s="43">
        <v>0</v>
      </c>
      <c r="BG411" s="43">
        <v>0</v>
      </c>
      <c r="BH411" s="43">
        <v>0</v>
      </c>
      <c r="BI411" s="43">
        <v>0</v>
      </c>
      <c r="BJ411" s="43">
        <v>0</v>
      </c>
      <c r="BK411" s="43">
        <v>0</v>
      </c>
      <c r="BL411" s="43">
        <v>0</v>
      </c>
      <c r="BM411" s="43">
        <v>0</v>
      </c>
      <c r="BN411" s="43" t="s">
        <v>711</v>
      </c>
      <c r="BO411" s="43">
        <v>1</v>
      </c>
      <c r="BP411" s="43">
        <v>0</v>
      </c>
      <c r="BQ411" s="43">
        <v>0</v>
      </c>
      <c r="BR411" s="43">
        <v>0</v>
      </c>
    </row>
    <row r="412" spans="1:70" s="50" customFormat="1" x14ac:dyDescent="0.15">
      <c r="A412" s="43">
        <v>6461</v>
      </c>
      <c r="B412" s="43" t="s">
        <v>492</v>
      </c>
      <c r="C412" s="43">
        <v>18353488</v>
      </c>
      <c r="D412" s="43">
        <v>6138563</v>
      </c>
      <c r="E412" s="43">
        <v>12558</v>
      </c>
      <c r="F412" s="43">
        <v>0</v>
      </c>
      <c r="G412" s="43">
        <v>13164198</v>
      </c>
      <c r="H412" s="43">
        <v>20790</v>
      </c>
      <c r="I412" s="43">
        <v>100000</v>
      </c>
      <c r="J412" s="43">
        <v>0</v>
      </c>
      <c r="K412" s="43">
        <v>0</v>
      </c>
      <c r="L412" s="43">
        <v>1082621</v>
      </c>
      <c r="M412" s="43">
        <v>42</v>
      </c>
      <c r="N412" s="43">
        <v>17</v>
      </c>
      <c r="O412" s="43">
        <v>1935</v>
      </c>
      <c r="P412" s="43">
        <v>1952</v>
      </c>
      <c r="Q412" s="43">
        <v>37</v>
      </c>
      <c r="R412" s="43">
        <v>15</v>
      </c>
      <c r="S412" s="43">
        <v>1901</v>
      </c>
      <c r="T412" s="43">
        <v>1916</v>
      </c>
      <c r="U412" s="43">
        <v>45</v>
      </c>
      <c r="V412" s="43">
        <v>18</v>
      </c>
      <c r="W412" s="43">
        <v>1914</v>
      </c>
      <c r="X412" s="43">
        <v>1932</v>
      </c>
      <c r="Y412" s="43">
        <v>47</v>
      </c>
      <c r="Z412" s="43">
        <v>19</v>
      </c>
      <c r="AA412" s="43">
        <v>1946</v>
      </c>
      <c r="AB412" s="43">
        <v>1965</v>
      </c>
      <c r="AC412" s="43">
        <v>0</v>
      </c>
      <c r="AD412" s="43">
        <v>0</v>
      </c>
      <c r="AE412" s="43">
        <v>1200000</v>
      </c>
      <c r="AF412" s="43">
        <v>7008854</v>
      </c>
      <c r="AG412" s="43">
        <v>7008854</v>
      </c>
      <c r="AH412" s="43">
        <v>0</v>
      </c>
      <c r="AI412" s="43">
        <v>0</v>
      </c>
      <c r="AJ412" s="43">
        <v>195492</v>
      </c>
      <c r="AK412" s="43">
        <v>0</v>
      </c>
      <c r="AL412" s="43">
        <v>0</v>
      </c>
      <c r="AM412" s="43">
        <v>268603</v>
      </c>
      <c r="AN412" s="43">
        <v>933200</v>
      </c>
      <c r="AO412" s="43">
        <v>1339534691</v>
      </c>
      <c r="AP412" s="43">
        <v>1340467891</v>
      </c>
      <c r="AQ412" s="43" t="s">
        <v>716</v>
      </c>
      <c r="AR412" s="43">
        <v>12681425</v>
      </c>
      <c r="AS412" s="43">
        <v>268603</v>
      </c>
      <c r="AT412" s="43">
        <v>1950000</v>
      </c>
      <c r="AU412" s="43">
        <v>100000</v>
      </c>
      <c r="AV412" s="43">
        <v>0</v>
      </c>
      <c r="AW412" s="43">
        <v>180000</v>
      </c>
      <c r="AX412" s="43">
        <v>0</v>
      </c>
      <c r="AY412" s="43">
        <v>0</v>
      </c>
      <c r="AZ412" s="43">
        <v>0</v>
      </c>
      <c r="BA412" s="43">
        <v>13896</v>
      </c>
      <c r="BB412" s="43">
        <v>0</v>
      </c>
      <c r="BC412" s="43">
        <v>0</v>
      </c>
      <c r="BD412" s="43">
        <v>0</v>
      </c>
      <c r="BE412" s="43">
        <v>0</v>
      </c>
      <c r="BF412" s="43">
        <v>0</v>
      </c>
      <c r="BG412" s="43">
        <v>0</v>
      </c>
      <c r="BH412" s="43">
        <v>0</v>
      </c>
      <c r="BI412" s="43">
        <v>0</v>
      </c>
      <c r="BJ412" s="43">
        <v>0</v>
      </c>
      <c r="BK412" s="43">
        <v>0</v>
      </c>
      <c r="BL412" s="43">
        <v>0</v>
      </c>
      <c r="BM412" s="43">
        <v>0</v>
      </c>
      <c r="BN412" s="43" t="s">
        <v>711</v>
      </c>
      <c r="BO412" s="43">
        <v>1</v>
      </c>
      <c r="BP412" s="43">
        <v>268603</v>
      </c>
      <c r="BQ412" s="43">
        <v>0</v>
      </c>
      <c r="BR412" s="43">
        <v>0</v>
      </c>
    </row>
    <row r="413" spans="1:70" s="50" customFormat="1" x14ac:dyDescent="0.15">
      <c r="A413" s="43">
        <v>6470</v>
      </c>
      <c r="B413" s="43" t="s">
        <v>493</v>
      </c>
      <c r="C413" s="43">
        <v>21824990</v>
      </c>
      <c r="D413" s="43">
        <v>5842687</v>
      </c>
      <c r="E413" s="43">
        <v>32718</v>
      </c>
      <c r="F413" s="43">
        <v>0</v>
      </c>
      <c r="G413" s="43">
        <v>16390469</v>
      </c>
      <c r="H413" s="43">
        <v>0</v>
      </c>
      <c r="I413" s="43">
        <v>0</v>
      </c>
      <c r="J413" s="43">
        <v>0</v>
      </c>
      <c r="K413" s="43">
        <v>0</v>
      </c>
      <c r="L413" s="43">
        <v>440884</v>
      </c>
      <c r="M413" s="43">
        <v>16</v>
      </c>
      <c r="N413" s="43">
        <v>6</v>
      </c>
      <c r="O413" s="43">
        <v>2068</v>
      </c>
      <c r="P413" s="43">
        <v>2074</v>
      </c>
      <c r="Q413" s="43">
        <v>12</v>
      </c>
      <c r="R413" s="43">
        <v>5</v>
      </c>
      <c r="S413" s="43">
        <v>2039</v>
      </c>
      <c r="T413" s="43">
        <v>2044</v>
      </c>
      <c r="U413" s="43">
        <v>12</v>
      </c>
      <c r="V413" s="43">
        <v>5</v>
      </c>
      <c r="W413" s="43">
        <v>2041</v>
      </c>
      <c r="X413" s="43">
        <v>2046</v>
      </c>
      <c r="Y413" s="43">
        <v>14</v>
      </c>
      <c r="Z413" s="43">
        <v>6</v>
      </c>
      <c r="AA413" s="43">
        <v>2101</v>
      </c>
      <c r="AB413" s="43">
        <v>2107</v>
      </c>
      <c r="AC413" s="43">
        <v>0</v>
      </c>
      <c r="AD413" s="43">
        <v>0</v>
      </c>
      <c r="AE413" s="43">
        <v>0</v>
      </c>
      <c r="AF413" s="43">
        <v>5940373</v>
      </c>
      <c r="AG413" s="43">
        <v>5940373</v>
      </c>
      <c r="AH413" s="43">
        <v>0</v>
      </c>
      <c r="AI413" s="43">
        <v>0</v>
      </c>
      <c r="AJ413" s="43">
        <v>0</v>
      </c>
      <c r="AK413" s="43">
        <v>0</v>
      </c>
      <c r="AL413" s="43">
        <v>0</v>
      </c>
      <c r="AM413" s="43">
        <v>0</v>
      </c>
      <c r="AN413" s="43">
        <v>3482300</v>
      </c>
      <c r="AO413" s="43">
        <v>1596171612</v>
      </c>
      <c r="AP413" s="43">
        <v>1599653912</v>
      </c>
      <c r="AQ413" s="43" t="s">
        <v>716</v>
      </c>
      <c r="AR413" s="43">
        <v>15897364</v>
      </c>
      <c r="AS413" s="43">
        <v>55000</v>
      </c>
      <c r="AT413" s="43">
        <v>0</v>
      </c>
      <c r="AU413" s="43">
        <v>0</v>
      </c>
      <c r="AV413" s="43">
        <v>0</v>
      </c>
      <c r="AW413" s="43">
        <v>14749</v>
      </c>
      <c r="AX413" s="43">
        <v>0</v>
      </c>
      <c r="AY413" s="43">
        <v>0</v>
      </c>
      <c r="AZ413" s="43">
        <v>0</v>
      </c>
      <c r="BA413" s="43">
        <v>7004</v>
      </c>
      <c r="BB413" s="43">
        <v>0</v>
      </c>
      <c r="BC413" s="43">
        <v>0</v>
      </c>
      <c r="BD413" s="43">
        <v>0</v>
      </c>
      <c r="BE413" s="43">
        <v>0</v>
      </c>
      <c r="BF413" s="43">
        <v>15931</v>
      </c>
      <c r="BG413" s="43">
        <v>0</v>
      </c>
      <c r="BH413" s="43">
        <v>0</v>
      </c>
      <c r="BI413" s="43">
        <v>0</v>
      </c>
      <c r="BJ413" s="43">
        <v>0</v>
      </c>
      <c r="BK413" s="43">
        <v>0</v>
      </c>
      <c r="BL413" s="43">
        <v>0</v>
      </c>
      <c r="BM413" s="43">
        <v>0</v>
      </c>
      <c r="BN413" s="43" t="s">
        <v>711</v>
      </c>
      <c r="BO413" s="43">
        <v>1</v>
      </c>
      <c r="BP413" s="43">
        <v>0</v>
      </c>
      <c r="BQ413" s="43">
        <v>0</v>
      </c>
      <c r="BR413" s="43">
        <v>0</v>
      </c>
    </row>
    <row r="414" spans="1:70" s="50" customFormat="1" x14ac:dyDescent="0.15">
      <c r="A414" s="43">
        <v>6475</v>
      </c>
      <c r="B414" s="43" t="s">
        <v>494</v>
      </c>
      <c r="C414" s="43">
        <v>5468807</v>
      </c>
      <c r="D414" s="43">
        <v>572750</v>
      </c>
      <c r="E414" s="43">
        <v>676</v>
      </c>
      <c r="F414" s="43">
        <v>0</v>
      </c>
      <c r="G414" s="43">
        <v>5280614</v>
      </c>
      <c r="H414" s="43">
        <v>0</v>
      </c>
      <c r="I414" s="43">
        <v>0</v>
      </c>
      <c r="J414" s="43">
        <v>0</v>
      </c>
      <c r="K414" s="43">
        <v>0</v>
      </c>
      <c r="L414" s="43">
        <v>385233</v>
      </c>
      <c r="M414" s="43">
        <v>0</v>
      </c>
      <c r="N414" s="43">
        <v>0</v>
      </c>
      <c r="O414" s="43">
        <v>615</v>
      </c>
      <c r="P414" s="43">
        <v>615</v>
      </c>
      <c r="Q414" s="43">
        <v>0</v>
      </c>
      <c r="R414" s="43">
        <v>0</v>
      </c>
      <c r="S414" s="43">
        <v>591</v>
      </c>
      <c r="T414" s="43">
        <v>591</v>
      </c>
      <c r="U414" s="43">
        <v>0</v>
      </c>
      <c r="V414" s="43">
        <v>0</v>
      </c>
      <c r="W414" s="43">
        <v>554</v>
      </c>
      <c r="X414" s="43">
        <v>554</v>
      </c>
      <c r="Y414" s="43">
        <v>0</v>
      </c>
      <c r="Z414" s="43">
        <v>0</v>
      </c>
      <c r="AA414" s="43">
        <v>569</v>
      </c>
      <c r="AB414" s="43">
        <v>569</v>
      </c>
      <c r="AC414" s="43">
        <v>0</v>
      </c>
      <c r="AD414" s="43">
        <v>0</v>
      </c>
      <c r="AE414" s="43">
        <v>0</v>
      </c>
      <c r="AF414" s="43">
        <v>486478</v>
      </c>
      <c r="AG414" s="43">
        <v>486478</v>
      </c>
      <c r="AH414" s="43">
        <v>0</v>
      </c>
      <c r="AI414" s="43">
        <v>0</v>
      </c>
      <c r="AJ414" s="43">
        <v>18372</v>
      </c>
      <c r="AK414" s="43">
        <v>0</v>
      </c>
      <c r="AL414" s="43">
        <v>0</v>
      </c>
      <c r="AM414" s="43">
        <v>0</v>
      </c>
      <c r="AN414" s="43">
        <v>155000</v>
      </c>
      <c r="AO414" s="43">
        <v>687114030</v>
      </c>
      <c r="AP414" s="43">
        <v>687269030</v>
      </c>
      <c r="AQ414" s="43" t="s">
        <v>716</v>
      </c>
      <c r="AR414" s="43">
        <v>5148426</v>
      </c>
      <c r="AS414" s="43">
        <v>0</v>
      </c>
      <c r="AT414" s="43">
        <v>794000</v>
      </c>
      <c r="AU414" s="43">
        <v>0</v>
      </c>
      <c r="AV414" s="43">
        <v>0</v>
      </c>
      <c r="AW414" s="43">
        <v>0</v>
      </c>
      <c r="AX414" s="43">
        <v>0</v>
      </c>
      <c r="AY414" s="43">
        <v>0</v>
      </c>
      <c r="AZ414" s="43">
        <v>149063</v>
      </c>
      <c r="BA414" s="43">
        <v>0</v>
      </c>
      <c r="BB414" s="43">
        <v>0</v>
      </c>
      <c r="BC414" s="43">
        <v>0</v>
      </c>
      <c r="BD414" s="43">
        <v>0</v>
      </c>
      <c r="BE414" s="43">
        <v>0</v>
      </c>
      <c r="BF414" s="43">
        <v>0</v>
      </c>
      <c r="BG414" s="43">
        <v>0</v>
      </c>
      <c r="BH414" s="43">
        <v>0</v>
      </c>
      <c r="BI414" s="43">
        <v>0</v>
      </c>
      <c r="BJ414" s="43">
        <v>0</v>
      </c>
      <c r="BK414" s="43">
        <v>0</v>
      </c>
      <c r="BL414" s="43">
        <v>0</v>
      </c>
      <c r="BM414" s="43">
        <v>0</v>
      </c>
      <c r="BN414" s="43" t="s">
        <v>711</v>
      </c>
      <c r="BO414" s="43">
        <v>1</v>
      </c>
      <c r="BP414" s="43">
        <v>0</v>
      </c>
      <c r="BQ414" s="43">
        <v>0</v>
      </c>
      <c r="BR414" s="43">
        <v>0</v>
      </c>
    </row>
    <row r="415" spans="1:70" s="50" customFormat="1" x14ac:dyDescent="0.15">
      <c r="A415" s="43">
        <v>6482</v>
      </c>
      <c r="B415" s="43" t="s">
        <v>495</v>
      </c>
      <c r="C415" s="43">
        <v>6320651</v>
      </c>
      <c r="D415" s="43">
        <v>26453</v>
      </c>
      <c r="E415" s="43">
        <v>3755</v>
      </c>
      <c r="F415" s="43">
        <v>0</v>
      </c>
      <c r="G415" s="43">
        <v>6197652</v>
      </c>
      <c r="H415" s="43">
        <v>191101</v>
      </c>
      <c r="I415" s="43">
        <v>0</v>
      </c>
      <c r="J415" s="43">
        <v>0</v>
      </c>
      <c r="K415" s="43">
        <v>0</v>
      </c>
      <c r="L415" s="43">
        <v>98310</v>
      </c>
      <c r="M415" s="43">
        <v>0</v>
      </c>
      <c r="N415" s="43">
        <v>0</v>
      </c>
      <c r="O415" s="43">
        <v>512</v>
      </c>
      <c r="P415" s="43">
        <v>512</v>
      </c>
      <c r="Q415" s="43">
        <v>0</v>
      </c>
      <c r="R415" s="43">
        <v>0</v>
      </c>
      <c r="S415" s="43">
        <v>533</v>
      </c>
      <c r="T415" s="43">
        <v>533</v>
      </c>
      <c r="U415" s="43">
        <v>0</v>
      </c>
      <c r="V415" s="43">
        <v>0</v>
      </c>
      <c r="W415" s="43">
        <v>541</v>
      </c>
      <c r="X415" s="43">
        <v>541</v>
      </c>
      <c r="Y415" s="43">
        <v>0</v>
      </c>
      <c r="Z415" s="43">
        <v>0</v>
      </c>
      <c r="AA415" s="43">
        <v>537</v>
      </c>
      <c r="AB415" s="43">
        <v>537</v>
      </c>
      <c r="AC415" s="43">
        <v>0</v>
      </c>
      <c r="AD415" s="43">
        <v>0</v>
      </c>
      <c r="AE415" s="43">
        <v>0</v>
      </c>
      <c r="AF415" s="43">
        <v>24983</v>
      </c>
      <c r="AG415" s="43">
        <v>24983</v>
      </c>
      <c r="AH415" s="43">
        <v>0</v>
      </c>
      <c r="AI415" s="43">
        <v>0</v>
      </c>
      <c r="AJ415" s="43">
        <v>0</v>
      </c>
      <c r="AK415" s="43">
        <v>0</v>
      </c>
      <c r="AL415" s="43">
        <v>0</v>
      </c>
      <c r="AM415" s="43">
        <v>393739</v>
      </c>
      <c r="AN415" s="43">
        <v>450500</v>
      </c>
      <c r="AO415" s="43">
        <v>987062385</v>
      </c>
      <c r="AP415" s="43">
        <v>987512885</v>
      </c>
      <c r="AQ415" s="43" t="s">
        <v>716</v>
      </c>
      <c r="AR415" s="43">
        <v>6300177</v>
      </c>
      <c r="AS415" s="43">
        <v>481109</v>
      </c>
      <c r="AT415" s="43">
        <v>1341693</v>
      </c>
      <c r="AU415" s="43">
        <v>0</v>
      </c>
      <c r="AV415" s="43">
        <v>0</v>
      </c>
      <c r="AW415" s="43">
        <v>0</v>
      </c>
      <c r="AX415" s="43">
        <v>0</v>
      </c>
      <c r="AY415" s="43">
        <v>0</v>
      </c>
      <c r="AZ415" s="43">
        <v>0</v>
      </c>
      <c r="BA415" s="43">
        <v>0</v>
      </c>
      <c r="BB415" s="43">
        <v>0</v>
      </c>
      <c r="BC415" s="43">
        <v>0</v>
      </c>
      <c r="BD415" s="43">
        <v>0</v>
      </c>
      <c r="BE415" s="43">
        <v>0</v>
      </c>
      <c r="BF415" s="43">
        <v>0</v>
      </c>
      <c r="BG415" s="43">
        <v>250000</v>
      </c>
      <c r="BH415" s="43">
        <v>250000</v>
      </c>
      <c r="BI415" s="43">
        <v>0</v>
      </c>
      <c r="BJ415" s="43">
        <v>0</v>
      </c>
      <c r="BK415" s="43">
        <v>0</v>
      </c>
      <c r="BL415" s="43">
        <v>98310</v>
      </c>
      <c r="BM415" s="43">
        <v>0</v>
      </c>
      <c r="BN415" s="43" t="s">
        <v>702</v>
      </c>
      <c r="BO415" s="43">
        <v>2</v>
      </c>
      <c r="BP415" s="43">
        <v>393739</v>
      </c>
      <c r="BQ415" s="43">
        <v>0</v>
      </c>
      <c r="BR415" s="43">
        <v>0</v>
      </c>
    </row>
    <row r="416" spans="1:70" s="50" customFormat="1" x14ac:dyDescent="0.15">
      <c r="A416" s="43">
        <v>6545</v>
      </c>
      <c r="B416" s="43" t="s">
        <v>496</v>
      </c>
      <c r="C416" s="43">
        <v>12734481</v>
      </c>
      <c r="D416" s="43">
        <v>5100385</v>
      </c>
      <c r="E416" s="43">
        <v>4140</v>
      </c>
      <c r="F416" s="43">
        <v>0</v>
      </c>
      <c r="G416" s="43">
        <v>7700316</v>
      </c>
      <c r="H416" s="43">
        <v>106200</v>
      </c>
      <c r="I416" s="43">
        <v>179359</v>
      </c>
      <c r="J416" s="43">
        <v>0</v>
      </c>
      <c r="K416" s="43">
        <v>0</v>
      </c>
      <c r="L416" s="43">
        <v>355919</v>
      </c>
      <c r="M416" s="43">
        <v>46</v>
      </c>
      <c r="N416" s="43">
        <v>18</v>
      </c>
      <c r="O416" s="43">
        <v>1123</v>
      </c>
      <c r="P416" s="43">
        <v>1141</v>
      </c>
      <c r="Q416" s="43">
        <v>52</v>
      </c>
      <c r="R416" s="43">
        <v>21</v>
      </c>
      <c r="S416" s="43">
        <v>1081</v>
      </c>
      <c r="T416" s="43">
        <v>1102</v>
      </c>
      <c r="U416" s="43">
        <v>48</v>
      </c>
      <c r="V416" s="43">
        <v>19</v>
      </c>
      <c r="W416" s="43">
        <v>1086</v>
      </c>
      <c r="X416" s="43">
        <v>1105</v>
      </c>
      <c r="Y416" s="43">
        <v>43</v>
      </c>
      <c r="Z416" s="43">
        <v>17</v>
      </c>
      <c r="AA416" s="43">
        <v>1080</v>
      </c>
      <c r="AB416" s="43">
        <v>1097</v>
      </c>
      <c r="AC416" s="43">
        <v>0</v>
      </c>
      <c r="AD416" s="43">
        <v>0</v>
      </c>
      <c r="AE416" s="43">
        <v>0</v>
      </c>
      <c r="AF416" s="43">
        <v>5256038</v>
      </c>
      <c r="AG416" s="43">
        <v>5256038</v>
      </c>
      <c r="AH416" s="43">
        <v>0</v>
      </c>
      <c r="AI416" s="43">
        <v>0</v>
      </c>
      <c r="AJ416" s="43">
        <v>17212</v>
      </c>
      <c r="AK416" s="43">
        <v>0</v>
      </c>
      <c r="AL416" s="43">
        <v>0</v>
      </c>
      <c r="AM416" s="43">
        <v>117650</v>
      </c>
      <c r="AN416" s="43">
        <v>779300</v>
      </c>
      <c r="AO416" s="43">
        <v>1930712796</v>
      </c>
      <c r="AP416" s="43">
        <v>1931492096</v>
      </c>
      <c r="AQ416" s="43" t="s">
        <v>716</v>
      </c>
      <c r="AR416" s="43">
        <v>7466412</v>
      </c>
      <c r="AS416" s="43">
        <v>117650</v>
      </c>
      <c r="AT416" s="43">
        <v>4300768</v>
      </c>
      <c r="AU416" s="43">
        <v>207160</v>
      </c>
      <c r="AV416" s="43">
        <v>0</v>
      </c>
      <c r="AW416" s="43">
        <v>99000</v>
      </c>
      <c r="AX416" s="43">
        <v>0</v>
      </c>
      <c r="AY416" s="43">
        <v>0</v>
      </c>
      <c r="AZ416" s="43">
        <v>171157</v>
      </c>
      <c r="BA416" s="43">
        <v>0</v>
      </c>
      <c r="BB416" s="43">
        <v>0</v>
      </c>
      <c r="BC416" s="43">
        <v>264.66000000000003</v>
      </c>
      <c r="BD416" s="43">
        <v>0</v>
      </c>
      <c r="BE416" s="43">
        <v>0</v>
      </c>
      <c r="BF416" s="43">
        <v>11411</v>
      </c>
      <c r="BG416" s="43">
        <v>44566</v>
      </c>
      <c r="BH416" s="43">
        <v>16134</v>
      </c>
      <c r="BI416" s="43">
        <v>0</v>
      </c>
      <c r="BJ416" s="43">
        <v>28432</v>
      </c>
      <c r="BK416" s="43">
        <v>0</v>
      </c>
      <c r="BL416" s="43">
        <v>32216</v>
      </c>
      <c r="BM416" s="43">
        <v>0</v>
      </c>
      <c r="BN416" s="43" t="s">
        <v>702</v>
      </c>
      <c r="BO416" s="43">
        <v>2</v>
      </c>
      <c r="BP416" s="43">
        <v>117650</v>
      </c>
      <c r="BQ416" s="43">
        <v>0</v>
      </c>
      <c r="BR416" s="43">
        <v>0</v>
      </c>
    </row>
    <row r="417" spans="1:70" s="50" customFormat="1" x14ac:dyDescent="0.15">
      <c r="A417" s="43">
        <v>6608</v>
      </c>
      <c r="B417" s="43" t="s">
        <v>497</v>
      </c>
      <c r="C417" s="43">
        <v>13487046</v>
      </c>
      <c r="D417" s="43">
        <v>5494259</v>
      </c>
      <c r="E417" s="43">
        <v>2860</v>
      </c>
      <c r="F417" s="43">
        <v>0</v>
      </c>
      <c r="G417" s="43">
        <v>7988441</v>
      </c>
      <c r="H417" s="43">
        <v>107410</v>
      </c>
      <c r="I417" s="43">
        <v>100000</v>
      </c>
      <c r="J417" s="43">
        <v>0</v>
      </c>
      <c r="K417" s="43">
        <v>0</v>
      </c>
      <c r="L417" s="43">
        <v>205924</v>
      </c>
      <c r="M417" s="43">
        <v>29</v>
      </c>
      <c r="N417" s="43">
        <v>12</v>
      </c>
      <c r="O417" s="43">
        <v>1465</v>
      </c>
      <c r="P417" s="43">
        <v>1477</v>
      </c>
      <c r="Q417" s="43">
        <v>25</v>
      </c>
      <c r="R417" s="43">
        <v>10</v>
      </c>
      <c r="S417" s="43">
        <v>1435</v>
      </c>
      <c r="T417" s="43">
        <v>1445</v>
      </c>
      <c r="U417" s="43">
        <v>31</v>
      </c>
      <c r="V417" s="43">
        <v>12</v>
      </c>
      <c r="W417" s="43">
        <v>1449</v>
      </c>
      <c r="X417" s="43">
        <v>1461</v>
      </c>
      <c r="Y417" s="43">
        <v>29</v>
      </c>
      <c r="Z417" s="43">
        <v>12</v>
      </c>
      <c r="AA417" s="43">
        <v>1478</v>
      </c>
      <c r="AB417" s="43">
        <v>1490</v>
      </c>
      <c r="AC417" s="43">
        <v>0</v>
      </c>
      <c r="AD417" s="43">
        <v>0</v>
      </c>
      <c r="AE417" s="43">
        <v>0</v>
      </c>
      <c r="AF417" s="43">
        <v>5688037</v>
      </c>
      <c r="AG417" s="43">
        <v>5688037</v>
      </c>
      <c r="AH417" s="43">
        <v>0</v>
      </c>
      <c r="AI417" s="43">
        <v>0</v>
      </c>
      <c r="AJ417" s="43">
        <v>0</v>
      </c>
      <c r="AK417" s="43">
        <v>0</v>
      </c>
      <c r="AL417" s="43">
        <v>0</v>
      </c>
      <c r="AM417" s="43">
        <v>0</v>
      </c>
      <c r="AN417" s="43">
        <v>322700</v>
      </c>
      <c r="AO417" s="43">
        <v>973568023</v>
      </c>
      <c r="AP417" s="43">
        <v>973890723</v>
      </c>
      <c r="AQ417" s="43" t="s">
        <v>716</v>
      </c>
      <c r="AR417" s="43">
        <v>7699071</v>
      </c>
      <c r="AS417" s="43">
        <v>110535</v>
      </c>
      <c r="AT417" s="43">
        <v>1255841</v>
      </c>
      <c r="AU417" s="43">
        <v>100000</v>
      </c>
      <c r="AV417" s="43">
        <v>0</v>
      </c>
      <c r="AW417" s="43">
        <v>0</v>
      </c>
      <c r="AX417" s="43">
        <v>0</v>
      </c>
      <c r="AY417" s="43">
        <v>0</v>
      </c>
      <c r="AZ417" s="43">
        <v>0</v>
      </c>
      <c r="BA417" s="43">
        <v>12090</v>
      </c>
      <c r="BB417" s="43">
        <v>0</v>
      </c>
      <c r="BC417" s="43">
        <v>0</v>
      </c>
      <c r="BD417" s="43">
        <v>0</v>
      </c>
      <c r="BE417" s="43">
        <v>0</v>
      </c>
      <c r="BF417" s="43">
        <v>46157</v>
      </c>
      <c r="BG417" s="43">
        <v>0</v>
      </c>
      <c r="BH417" s="43">
        <v>0</v>
      </c>
      <c r="BI417" s="43">
        <v>0</v>
      </c>
      <c r="BJ417" s="43">
        <v>0</v>
      </c>
      <c r="BK417" s="43">
        <v>0</v>
      </c>
      <c r="BL417" s="43">
        <v>0</v>
      </c>
      <c r="BM417" s="43">
        <v>0</v>
      </c>
      <c r="BN417" s="43" t="s">
        <v>711</v>
      </c>
      <c r="BO417" s="43">
        <v>1</v>
      </c>
      <c r="BP417" s="43">
        <v>0</v>
      </c>
      <c r="BQ417" s="43">
        <v>0</v>
      </c>
      <c r="BR417" s="43">
        <v>0</v>
      </c>
    </row>
    <row r="418" spans="1:70" s="50" customFormat="1" x14ac:dyDescent="0.15">
      <c r="A418" s="43">
        <v>6615</v>
      </c>
      <c r="B418" s="43" t="s">
        <v>498</v>
      </c>
      <c r="C418" s="43">
        <v>3395964</v>
      </c>
      <c r="D418" s="43">
        <v>153690</v>
      </c>
      <c r="E418" s="43">
        <v>154</v>
      </c>
      <c r="F418" s="43">
        <v>0</v>
      </c>
      <c r="G418" s="43">
        <v>3267697</v>
      </c>
      <c r="H418" s="43">
        <v>56450</v>
      </c>
      <c r="I418" s="43">
        <v>0</v>
      </c>
      <c r="J418" s="43">
        <v>0</v>
      </c>
      <c r="K418" s="43">
        <v>0</v>
      </c>
      <c r="L418" s="43">
        <v>82027</v>
      </c>
      <c r="M418" s="43">
        <v>0</v>
      </c>
      <c r="N418" s="43">
        <v>0</v>
      </c>
      <c r="O418" s="43">
        <v>320</v>
      </c>
      <c r="P418" s="43">
        <v>320</v>
      </c>
      <c r="Q418" s="43">
        <v>0</v>
      </c>
      <c r="R418" s="43">
        <v>0</v>
      </c>
      <c r="S418" s="43">
        <v>318</v>
      </c>
      <c r="T418" s="43">
        <v>318</v>
      </c>
      <c r="U418" s="43">
        <v>3</v>
      </c>
      <c r="V418" s="43">
        <v>1</v>
      </c>
      <c r="W418" s="43">
        <v>319</v>
      </c>
      <c r="X418" s="43">
        <v>320</v>
      </c>
      <c r="Y418" s="43">
        <v>5</v>
      </c>
      <c r="Z418" s="43">
        <v>2</v>
      </c>
      <c r="AA418" s="43">
        <v>308</v>
      </c>
      <c r="AB418" s="43">
        <v>310</v>
      </c>
      <c r="AC418" s="43">
        <v>0</v>
      </c>
      <c r="AD418" s="43">
        <v>0</v>
      </c>
      <c r="AE418" s="43">
        <v>0</v>
      </c>
      <c r="AF418" s="43">
        <v>151714</v>
      </c>
      <c r="AG418" s="43">
        <v>130540</v>
      </c>
      <c r="AH418" s="43">
        <v>21174</v>
      </c>
      <c r="AI418" s="43">
        <v>0</v>
      </c>
      <c r="AJ418" s="43">
        <v>0</v>
      </c>
      <c r="AK418" s="43">
        <v>0</v>
      </c>
      <c r="AL418" s="43">
        <v>152</v>
      </c>
      <c r="AM418" s="43">
        <v>0</v>
      </c>
      <c r="AN418" s="43">
        <v>180100</v>
      </c>
      <c r="AO418" s="43">
        <v>448737860</v>
      </c>
      <c r="AP418" s="43">
        <v>448917960</v>
      </c>
      <c r="AQ418" s="43" t="s">
        <v>716</v>
      </c>
      <c r="AR418" s="43">
        <v>3221739</v>
      </c>
      <c r="AS418" s="43">
        <v>53132</v>
      </c>
      <c r="AT418" s="43">
        <v>251000</v>
      </c>
      <c r="AU418" s="43">
        <v>0</v>
      </c>
      <c r="AV418" s="43">
        <v>0</v>
      </c>
      <c r="AW418" s="43">
        <v>130957</v>
      </c>
      <c r="AX418" s="43">
        <v>0</v>
      </c>
      <c r="AY418" s="43">
        <v>0</v>
      </c>
      <c r="AZ418" s="43">
        <v>31935</v>
      </c>
      <c r="BA418" s="43">
        <v>0</v>
      </c>
      <c r="BB418" s="43">
        <v>0</v>
      </c>
      <c r="BC418" s="43">
        <v>0</v>
      </c>
      <c r="BD418" s="43">
        <v>0</v>
      </c>
      <c r="BE418" s="43">
        <v>0</v>
      </c>
      <c r="BF418" s="43">
        <v>0</v>
      </c>
      <c r="BG418" s="43">
        <v>0</v>
      </c>
      <c r="BH418" s="43">
        <v>0</v>
      </c>
      <c r="BI418" s="43">
        <v>0</v>
      </c>
      <c r="BJ418" s="43">
        <v>0</v>
      </c>
      <c r="BK418" s="43">
        <v>0</v>
      </c>
      <c r="BL418" s="43">
        <v>0</v>
      </c>
      <c r="BM418" s="43">
        <v>0</v>
      </c>
      <c r="BN418" s="43" t="s">
        <v>711</v>
      </c>
      <c r="BO418" s="43">
        <v>1</v>
      </c>
      <c r="BP418" s="43">
        <v>0</v>
      </c>
      <c r="BQ418" s="43">
        <v>0</v>
      </c>
      <c r="BR418" s="43">
        <v>0</v>
      </c>
    </row>
    <row r="419" spans="1:70" s="50" customFormat="1" x14ac:dyDescent="0.15">
      <c r="A419" s="43">
        <v>6678</v>
      </c>
      <c r="B419" s="43" t="s">
        <v>499</v>
      </c>
      <c r="C419" s="43">
        <v>17401590</v>
      </c>
      <c r="D419" s="43">
        <v>698875</v>
      </c>
      <c r="E419" s="43">
        <v>28234</v>
      </c>
      <c r="F419" s="43">
        <v>104430</v>
      </c>
      <c r="G419" s="43">
        <v>16547209</v>
      </c>
      <c r="H419" s="43">
        <v>66438</v>
      </c>
      <c r="I419" s="43">
        <v>0</v>
      </c>
      <c r="J419" s="43">
        <v>0</v>
      </c>
      <c r="K419" s="43">
        <v>0</v>
      </c>
      <c r="L419" s="43">
        <v>43596</v>
      </c>
      <c r="M419" s="43">
        <v>9</v>
      </c>
      <c r="N419" s="43">
        <v>4</v>
      </c>
      <c r="O419" s="43">
        <v>1781</v>
      </c>
      <c r="P419" s="43">
        <v>1785</v>
      </c>
      <c r="Q419" s="43">
        <v>12</v>
      </c>
      <c r="R419" s="43">
        <v>5</v>
      </c>
      <c r="S419" s="43">
        <v>1765</v>
      </c>
      <c r="T419" s="43">
        <v>1770</v>
      </c>
      <c r="U419" s="43">
        <v>11</v>
      </c>
      <c r="V419" s="43">
        <v>4</v>
      </c>
      <c r="W419" s="43">
        <v>1777</v>
      </c>
      <c r="X419" s="43">
        <v>1781</v>
      </c>
      <c r="Y419" s="43">
        <v>19</v>
      </c>
      <c r="Z419" s="43">
        <v>8</v>
      </c>
      <c r="AA419" s="43">
        <v>1737</v>
      </c>
      <c r="AB419" s="43">
        <v>1745</v>
      </c>
      <c r="AC419" s="43">
        <v>0</v>
      </c>
      <c r="AD419" s="43">
        <v>0</v>
      </c>
      <c r="AE419" s="43">
        <v>0</v>
      </c>
      <c r="AF419" s="43">
        <v>817667</v>
      </c>
      <c r="AG419" s="43">
        <v>700749</v>
      </c>
      <c r="AH419" s="43">
        <v>116918</v>
      </c>
      <c r="AI419" s="43">
        <v>0</v>
      </c>
      <c r="AJ419" s="43">
        <v>0</v>
      </c>
      <c r="AK419" s="43">
        <v>0</v>
      </c>
      <c r="AL419" s="43">
        <v>0</v>
      </c>
      <c r="AM419" s="43">
        <v>0</v>
      </c>
      <c r="AN419" s="43">
        <v>3951500</v>
      </c>
      <c r="AO419" s="43">
        <v>2202560848</v>
      </c>
      <c r="AP419" s="43">
        <v>2206512348</v>
      </c>
      <c r="AQ419" s="43" t="s">
        <v>716</v>
      </c>
      <c r="AR419" s="43">
        <v>16558396</v>
      </c>
      <c r="AS419" s="43">
        <v>140993</v>
      </c>
      <c r="AT419" s="43">
        <v>210675</v>
      </c>
      <c r="AU419" s="43">
        <v>0</v>
      </c>
      <c r="AV419" s="43">
        <v>0</v>
      </c>
      <c r="AW419" s="43">
        <v>0</v>
      </c>
      <c r="AX419" s="43">
        <v>303</v>
      </c>
      <c r="AY419" s="43">
        <v>0</v>
      </c>
      <c r="AZ419" s="43">
        <v>136942</v>
      </c>
      <c r="BA419" s="43">
        <v>8861</v>
      </c>
      <c r="BB419" s="43">
        <v>0</v>
      </c>
      <c r="BC419" s="43">
        <v>0</v>
      </c>
      <c r="BD419" s="43">
        <v>0</v>
      </c>
      <c r="BE419" s="43">
        <v>0</v>
      </c>
      <c r="BF419" s="43">
        <v>0</v>
      </c>
      <c r="BG419" s="43">
        <v>0</v>
      </c>
      <c r="BH419" s="43">
        <v>0</v>
      </c>
      <c r="BI419" s="43">
        <v>0</v>
      </c>
      <c r="BJ419" s="43">
        <v>0</v>
      </c>
      <c r="BK419" s="43">
        <v>0</v>
      </c>
      <c r="BL419" s="43">
        <v>0</v>
      </c>
      <c r="BM419" s="43">
        <v>0</v>
      </c>
      <c r="BN419" s="43" t="s">
        <v>711</v>
      </c>
      <c r="BO419" s="43">
        <v>1</v>
      </c>
      <c r="BP419" s="43">
        <v>0</v>
      </c>
      <c r="BQ419" s="43">
        <v>0</v>
      </c>
      <c r="BR419" s="43">
        <v>0</v>
      </c>
    </row>
    <row r="420" spans="1:70" s="50" customFormat="1" x14ac:dyDescent="0.15">
      <c r="A420" s="43">
        <v>469</v>
      </c>
      <c r="B420" s="43" t="s">
        <v>500</v>
      </c>
      <c r="C420" s="43">
        <v>7663259</v>
      </c>
      <c r="D420" s="43">
        <v>1733960</v>
      </c>
      <c r="E420" s="43">
        <v>11403</v>
      </c>
      <c r="F420" s="43">
        <v>0</v>
      </c>
      <c r="G420" s="43">
        <v>7135619</v>
      </c>
      <c r="H420" s="43">
        <v>104135</v>
      </c>
      <c r="I420" s="43">
        <v>0</v>
      </c>
      <c r="J420" s="43">
        <v>0</v>
      </c>
      <c r="K420" s="43">
        <v>0</v>
      </c>
      <c r="L420" s="43">
        <v>1321858</v>
      </c>
      <c r="M420" s="43">
        <v>12</v>
      </c>
      <c r="N420" s="43">
        <v>5</v>
      </c>
      <c r="O420" s="43">
        <v>804</v>
      </c>
      <c r="P420" s="43">
        <v>809</v>
      </c>
      <c r="Q420" s="43">
        <v>9</v>
      </c>
      <c r="R420" s="43">
        <v>4</v>
      </c>
      <c r="S420" s="43">
        <v>773</v>
      </c>
      <c r="T420" s="43">
        <v>777</v>
      </c>
      <c r="U420" s="43">
        <v>10</v>
      </c>
      <c r="V420" s="43">
        <v>4</v>
      </c>
      <c r="W420" s="43">
        <v>793</v>
      </c>
      <c r="X420" s="43">
        <v>797</v>
      </c>
      <c r="Y420" s="43">
        <v>11</v>
      </c>
      <c r="Z420" s="43">
        <v>4</v>
      </c>
      <c r="AA420" s="43">
        <v>777</v>
      </c>
      <c r="AB420" s="43">
        <v>781</v>
      </c>
      <c r="AC420" s="43">
        <v>0</v>
      </c>
      <c r="AD420" s="43">
        <v>0</v>
      </c>
      <c r="AE420" s="43">
        <v>1425000</v>
      </c>
      <c r="AF420" s="43">
        <v>1490000</v>
      </c>
      <c r="AG420" s="43">
        <v>1490000</v>
      </c>
      <c r="AH420" s="43">
        <v>0</v>
      </c>
      <c r="AI420" s="43">
        <v>0</v>
      </c>
      <c r="AJ420" s="43">
        <v>0</v>
      </c>
      <c r="AK420" s="43">
        <v>0</v>
      </c>
      <c r="AL420" s="43">
        <v>0</v>
      </c>
      <c r="AM420" s="43">
        <v>0</v>
      </c>
      <c r="AN420" s="43">
        <v>965200</v>
      </c>
      <c r="AO420" s="43">
        <v>636479015</v>
      </c>
      <c r="AP420" s="43">
        <v>637444215</v>
      </c>
      <c r="AQ420" s="43" t="s">
        <v>716</v>
      </c>
      <c r="AR420" s="43">
        <v>7602782</v>
      </c>
      <c r="AS420" s="43">
        <v>71500</v>
      </c>
      <c r="AT420" s="43">
        <v>0</v>
      </c>
      <c r="AU420" s="43">
        <v>0</v>
      </c>
      <c r="AV420" s="43">
        <v>0</v>
      </c>
      <c r="AW420" s="43">
        <v>0</v>
      </c>
      <c r="AX420" s="43">
        <v>0</v>
      </c>
      <c r="AY420" s="43">
        <v>0</v>
      </c>
      <c r="AZ420" s="43">
        <v>86863</v>
      </c>
      <c r="BA420" s="43">
        <v>0</v>
      </c>
      <c r="BB420" s="43">
        <v>0</v>
      </c>
      <c r="BC420" s="43">
        <v>797.85</v>
      </c>
      <c r="BD420" s="43">
        <v>0</v>
      </c>
      <c r="BE420" s="43">
        <v>0</v>
      </c>
      <c r="BF420" s="43">
        <v>0</v>
      </c>
      <c r="BG420" s="43">
        <v>0</v>
      </c>
      <c r="BH420" s="43">
        <v>0</v>
      </c>
      <c r="BI420" s="43">
        <v>0</v>
      </c>
      <c r="BJ420" s="43">
        <v>0</v>
      </c>
      <c r="BK420" s="43">
        <v>0</v>
      </c>
      <c r="BL420" s="43">
        <v>0</v>
      </c>
      <c r="BM420" s="43">
        <v>0</v>
      </c>
      <c r="BN420" s="43" t="s">
        <v>711</v>
      </c>
      <c r="BO420" s="43">
        <v>1</v>
      </c>
      <c r="BP420" s="43">
        <v>0</v>
      </c>
      <c r="BQ420" s="43">
        <v>0</v>
      </c>
      <c r="BR420" s="43">
        <v>0</v>
      </c>
    </row>
    <row r="421" spans="1:70" s="50" customFormat="1" x14ac:dyDescent="0.15">
      <c r="A421" s="43">
        <v>6685</v>
      </c>
      <c r="B421" s="43" t="s">
        <v>501</v>
      </c>
      <c r="C421" s="43">
        <v>52625773</v>
      </c>
      <c r="D421" s="43">
        <v>31532412</v>
      </c>
      <c r="E421" s="43">
        <v>157402</v>
      </c>
      <c r="F421" s="43">
        <v>0</v>
      </c>
      <c r="G421" s="43">
        <v>21459403</v>
      </c>
      <c r="H421" s="43">
        <v>0</v>
      </c>
      <c r="I421" s="43">
        <v>0</v>
      </c>
      <c r="J421" s="43">
        <v>0</v>
      </c>
      <c r="K421" s="43">
        <v>0</v>
      </c>
      <c r="L421" s="43">
        <v>523444</v>
      </c>
      <c r="M421" s="43">
        <v>84</v>
      </c>
      <c r="N421" s="43">
        <v>34</v>
      </c>
      <c r="O421" s="43">
        <v>5158</v>
      </c>
      <c r="P421" s="43">
        <v>5192</v>
      </c>
      <c r="Q421" s="43">
        <v>83</v>
      </c>
      <c r="R421" s="43">
        <v>33</v>
      </c>
      <c r="S421" s="43">
        <v>5100</v>
      </c>
      <c r="T421" s="43">
        <v>5133</v>
      </c>
      <c r="U421" s="43">
        <v>71</v>
      </c>
      <c r="V421" s="43">
        <v>28</v>
      </c>
      <c r="W421" s="43">
        <v>5066</v>
      </c>
      <c r="X421" s="43">
        <v>5094</v>
      </c>
      <c r="Y421" s="43">
        <v>75</v>
      </c>
      <c r="Z421" s="43">
        <v>30</v>
      </c>
      <c r="AA421" s="43">
        <v>5059</v>
      </c>
      <c r="AB421" s="43">
        <v>5089</v>
      </c>
      <c r="AC421" s="43">
        <v>0</v>
      </c>
      <c r="AD421" s="43">
        <v>0</v>
      </c>
      <c r="AE421" s="43">
        <v>0</v>
      </c>
      <c r="AF421" s="43">
        <v>31027347</v>
      </c>
      <c r="AG421" s="43">
        <v>31027347</v>
      </c>
      <c r="AH421" s="43">
        <v>0</v>
      </c>
      <c r="AI421" s="43">
        <v>0</v>
      </c>
      <c r="AJ421" s="43">
        <v>6372</v>
      </c>
      <c r="AK421" s="43">
        <v>0</v>
      </c>
      <c r="AL421" s="43">
        <v>0</v>
      </c>
      <c r="AM421" s="43">
        <v>0</v>
      </c>
      <c r="AN421" s="43">
        <v>16590100</v>
      </c>
      <c r="AO421" s="43">
        <v>2146170757</v>
      </c>
      <c r="AP421" s="43">
        <v>2162760857</v>
      </c>
      <c r="AQ421" s="43" t="s">
        <v>716</v>
      </c>
      <c r="AR421" s="43">
        <v>21889578</v>
      </c>
      <c r="AS421" s="43">
        <v>0</v>
      </c>
      <c r="AT421" s="43">
        <v>501391</v>
      </c>
      <c r="AU421" s="43">
        <v>0</v>
      </c>
      <c r="AV421" s="43">
        <v>0</v>
      </c>
      <c r="AW421" s="43">
        <v>225000</v>
      </c>
      <c r="AX421" s="43">
        <v>341</v>
      </c>
      <c r="AY421" s="43">
        <v>0</v>
      </c>
      <c r="AZ421" s="43">
        <v>358333</v>
      </c>
      <c r="BA421" s="43">
        <v>29590</v>
      </c>
      <c r="BB421" s="43">
        <v>0</v>
      </c>
      <c r="BC421" s="43">
        <v>0</v>
      </c>
      <c r="BD421" s="43">
        <v>0</v>
      </c>
      <c r="BE421" s="43">
        <v>0</v>
      </c>
      <c r="BF421" s="43">
        <v>71669</v>
      </c>
      <c r="BG421" s="43">
        <v>0</v>
      </c>
      <c r="BH421" s="43">
        <v>0</v>
      </c>
      <c r="BI421" s="43">
        <v>0</v>
      </c>
      <c r="BJ421" s="43">
        <v>0</v>
      </c>
      <c r="BK421" s="43">
        <v>0</v>
      </c>
      <c r="BL421" s="43">
        <v>0</v>
      </c>
      <c r="BM421" s="43">
        <v>0</v>
      </c>
      <c r="BN421" s="43" t="s">
        <v>711</v>
      </c>
      <c r="BO421" s="43">
        <v>1</v>
      </c>
      <c r="BP421" s="43">
        <v>0</v>
      </c>
      <c r="BQ421" s="43">
        <v>0</v>
      </c>
      <c r="BR421" s="43">
        <v>0</v>
      </c>
    </row>
    <row r="422" spans="1:70" s="50" customFormat="1" x14ac:dyDescent="0.15">
      <c r="A422" s="43">
        <v>6692</v>
      </c>
      <c r="B422" s="43" t="s">
        <v>502</v>
      </c>
      <c r="C422" s="43">
        <v>11015092</v>
      </c>
      <c r="D422" s="43">
        <v>6844098</v>
      </c>
      <c r="E422" s="43">
        <v>1844</v>
      </c>
      <c r="F422" s="43">
        <v>0</v>
      </c>
      <c r="G422" s="43">
        <v>4224286</v>
      </c>
      <c r="H422" s="43">
        <v>0</v>
      </c>
      <c r="I422" s="43">
        <v>0</v>
      </c>
      <c r="J422" s="43">
        <v>0</v>
      </c>
      <c r="K422" s="43">
        <v>0</v>
      </c>
      <c r="L422" s="43">
        <v>55136</v>
      </c>
      <c r="M422" s="43">
        <v>17</v>
      </c>
      <c r="N422" s="43">
        <v>7</v>
      </c>
      <c r="O422" s="43">
        <v>1206</v>
      </c>
      <c r="P422" s="43">
        <v>1213</v>
      </c>
      <c r="Q422" s="43">
        <v>13</v>
      </c>
      <c r="R422" s="43">
        <v>5</v>
      </c>
      <c r="S422" s="43">
        <v>1197</v>
      </c>
      <c r="T422" s="43">
        <v>1202</v>
      </c>
      <c r="U422" s="43">
        <v>14</v>
      </c>
      <c r="V422" s="43">
        <v>6</v>
      </c>
      <c r="W422" s="43">
        <v>1171</v>
      </c>
      <c r="X422" s="43">
        <v>1177</v>
      </c>
      <c r="Y422" s="43">
        <v>16</v>
      </c>
      <c r="Z422" s="43">
        <v>6</v>
      </c>
      <c r="AA422" s="43">
        <v>1142</v>
      </c>
      <c r="AB422" s="43">
        <v>1148</v>
      </c>
      <c r="AC422" s="43">
        <v>0</v>
      </c>
      <c r="AD422" s="43">
        <v>0</v>
      </c>
      <c r="AE422" s="43">
        <v>0</v>
      </c>
      <c r="AF422" s="43">
        <v>6970541</v>
      </c>
      <c r="AG422" s="43">
        <v>6970541</v>
      </c>
      <c r="AH422" s="43">
        <v>0</v>
      </c>
      <c r="AI422" s="43">
        <v>0</v>
      </c>
      <c r="AJ422" s="43">
        <v>22588</v>
      </c>
      <c r="AK422" s="43">
        <v>0</v>
      </c>
      <c r="AL422" s="43">
        <v>0</v>
      </c>
      <c r="AM422" s="43">
        <v>0</v>
      </c>
      <c r="AN422" s="43">
        <v>873600</v>
      </c>
      <c r="AO422" s="43">
        <v>486191598</v>
      </c>
      <c r="AP422" s="43">
        <v>487065198</v>
      </c>
      <c r="AQ422" s="43" t="s">
        <v>716</v>
      </c>
      <c r="AR422" s="43">
        <v>4309782</v>
      </c>
      <c r="AS422" s="43">
        <v>0</v>
      </c>
      <c r="AT422" s="43">
        <v>0</v>
      </c>
      <c r="AU422" s="43">
        <v>0</v>
      </c>
      <c r="AV422" s="43">
        <v>0</v>
      </c>
      <c r="AW422" s="43">
        <v>200000</v>
      </c>
      <c r="AX422" s="43">
        <v>0</v>
      </c>
      <c r="AY422" s="43">
        <v>0</v>
      </c>
      <c r="AZ422" s="43">
        <v>193246</v>
      </c>
      <c r="BA422" s="43">
        <v>2285</v>
      </c>
      <c r="BB422" s="43">
        <v>0</v>
      </c>
      <c r="BC422" s="43">
        <v>0</v>
      </c>
      <c r="BD422" s="43">
        <v>0</v>
      </c>
      <c r="BE422" s="43">
        <v>0</v>
      </c>
      <c r="BF422" s="43">
        <v>27607</v>
      </c>
      <c r="BG422" s="43">
        <v>0</v>
      </c>
      <c r="BH422" s="43">
        <v>0</v>
      </c>
      <c r="BI422" s="43">
        <v>0</v>
      </c>
      <c r="BJ422" s="43">
        <v>0</v>
      </c>
      <c r="BK422" s="43">
        <v>0</v>
      </c>
      <c r="BL422" s="43">
        <v>0</v>
      </c>
      <c r="BM422" s="43">
        <v>0</v>
      </c>
      <c r="BN422" s="43" t="s">
        <v>711</v>
      </c>
      <c r="BO422" s="43">
        <v>1</v>
      </c>
      <c r="BP422" s="43">
        <v>0</v>
      </c>
      <c r="BQ422" s="43">
        <v>0</v>
      </c>
      <c r="BR422" s="43">
        <v>0</v>
      </c>
    </row>
    <row r="423" spans="1:70" s="50" customFormat="1" x14ac:dyDescent="0.15">
      <c r="A423" s="43">
        <v>6713</v>
      </c>
      <c r="B423" s="43" t="s">
        <v>503</v>
      </c>
      <c r="C423" s="43">
        <v>4081023</v>
      </c>
      <c r="D423" s="43">
        <v>1426635</v>
      </c>
      <c r="E423" s="43">
        <v>1058</v>
      </c>
      <c r="F423" s="43">
        <v>22299</v>
      </c>
      <c r="G423" s="43">
        <v>2791294</v>
      </c>
      <c r="H423" s="43">
        <v>0</v>
      </c>
      <c r="I423" s="43">
        <v>0</v>
      </c>
      <c r="J423" s="43">
        <v>0</v>
      </c>
      <c r="K423" s="43">
        <v>0</v>
      </c>
      <c r="L423" s="43">
        <v>160263</v>
      </c>
      <c r="M423" s="43">
        <v>16</v>
      </c>
      <c r="N423" s="43">
        <v>6</v>
      </c>
      <c r="O423" s="43">
        <v>371</v>
      </c>
      <c r="P423" s="43">
        <v>377</v>
      </c>
      <c r="Q423" s="43">
        <v>14</v>
      </c>
      <c r="R423" s="43">
        <v>6</v>
      </c>
      <c r="S423" s="43">
        <v>360</v>
      </c>
      <c r="T423" s="43">
        <v>366</v>
      </c>
      <c r="U423" s="43">
        <v>14</v>
      </c>
      <c r="V423" s="43">
        <v>6</v>
      </c>
      <c r="W423" s="43">
        <v>359</v>
      </c>
      <c r="X423" s="43">
        <v>365</v>
      </c>
      <c r="Y423" s="43">
        <v>14</v>
      </c>
      <c r="Z423" s="43">
        <v>6</v>
      </c>
      <c r="AA423" s="43">
        <v>366</v>
      </c>
      <c r="AB423" s="43">
        <v>372</v>
      </c>
      <c r="AC423" s="43">
        <v>0</v>
      </c>
      <c r="AD423" s="43">
        <v>0</v>
      </c>
      <c r="AE423" s="43">
        <v>0</v>
      </c>
      <c r="AF423" s="43">
        <v>1571837</v>
      </c>
      <c r="AG423" s="43">
        <v>1547157</v>
      </c>
      <c r="AH423" s="43">
        <v>24680</v>
      </c>
      <c r="AI423" s="43">
        <v>0</v>
      </c>
      <c r="AJ423" s="43">
        <v>17347</v>
      </c>
      <c r="AK423" s="43">
        <v>0</v>
      </c>
      <c r="AL423" s="43">
        <v>0</v>
      </c>
      <c r="AM423" s="43">
        <v>0</v>
      </c>
      <c r="AN423" s="43">
        <v>103800</v>
      </c>
      <c r="AO423" s="43">
        <v>229991054</v>
      </c>
      <c r="AP423" s="43">
        <v>230094854</v>
      </c>
      <c r="AQ423" s="43" t="s">
        <v>716</v>
      </c>
      <c r="AR423" s="43">
        <v>2497451</v>
      </c>
      <c r="AS423" s="43">
        <v>50000</v>
      </c>
      <c r="AT423" s="43">
        <v>100000</v>
      </c>
      <c r="AU423" s="43">
        <v>0</v>
      </c>
      <c r="AV423" s="43">
        <v>0</v>
      </c>
      <c r="AW423" s="43">
        <v>14000</v>
      </c>
      <c r="AX423" s="43">
        <v>0</v>
      </c>
      <c r="AY423" s="43">
        <v>0</v>
      </c>
      <c r="AZ423" s="43">
        <v>11061</v>
      </c>
      <c r="BA423" s="43">
        <v>0</v>
      </c>
      <c r="BB423" s="43">
        <v>0</v>
      </c>
      <c r="BC423" s="43">
        <v>0</v>
      </c>
      <c r="BD423" s="43">
        <v>0</v>
      </c>
      <c r="BE423" s="43">
        <v>0</v>
      </c>
      <c r="BF423" s="43">
        <v>0</v>
      </c>
      <c r="BG423" s="43">
        <v>0</v>
      </c>
      <c r="BH423" s="43">
        <v>0</v>
      </c>
      <c r="BI423" s="43">
        <v>0</v>
      </c>
      <c r="BJ423" s="43">
        <v>0</v>
      </c>
      <c r="BK423" s="43">
        <v>0</v>
      </c>
      <c r="BL423" s="43">
        <v>0</v>
      </c>
      <c r="BM423" s="43">
        <v>0</v>
      </c>
      <c r="BN423" s="43" t="s">
        <v>711</v>
      </c>
      <c r="BO423" s="43">
        <v>1</v>
      </c>
      <c r="BP423" s="43">
        <v>0</v>
      </c>
      <c r="BQ423" s="43">
        <v>0</v>
      </c>
      <c r="BR423" s="43">
        <v>0</v>
      </c>
    </row>
    <row r="424" spans="1:70" s="50" customFormat="1" x14ac:dyDescent="0.15">
      <c r="A424" s="43">
        <v>6720</v>
      </c>
      <c r="B424" s="43" t="s">
        <v>504</v>
      </c>
      <c r="C424" s="43">
        <v>4607928</v>
      </c>
      <c r="D424" s="43">
        <v>146559</v>
      </c>
      <c r="E424" s="43">
        <v>5538</v>
      </c>
      <c r="F424" s="43">
        <v>26151</v>
      </c>
      <c r="G424" s="43">
        <v>4439383</v>
      </c>
      <c r="H424" s="43">
        <v>0</v>
      </c>
      <c r="I424" s="43">
        <v>0</v>
      </c>
      <c r="J424" s="43">
        <v>0</v>
      </c>
      <c r="K424" s="43">
        <v>0</v>
      </c>
      <c r="L424" s="43">
        <v>9703</v>
      </c>
      <c r="M424" s="43">
        <v>0</v>
      </c>
      <c r="N424" s="43">
        <v>0</v>
      </c>
      <c r="O424" s="43">
        <v>448</v>
      </c>
      <c r="P424" s="43">
        <v>448</v>
      </c>
      <c r="Q424" s="43">
        <v>4</v>
      </c>
      <c r="R424" s="43">
        <v>2</v>
      </c>
      <c r="S424" s="43">
        <v>438</v>
      </c>
      <c r="T424" s="43">
        <v>440</v>
      </c>
      <c r="U424" s="43">
        <v>14</v>
      </c>
      <c r="V424" s="43">
        <v>6</v>
      </c>
      <c r="W424" s="43">
        <v>439</v>
      </c>
      <c r="X424" s="43">
        <v>445</v>
      </c>
      <c r="Y424" s="43">
        <v>14</v>
      </c>
      <c r="Z424" s="43">
        <v>6</v>
      </c>
      <c r="AA424" s="43">
        <v>427</v>
      </c>
      <c r="AB424" s="43">
        <v>433</v>
      </c>
      <c r="AC424" s="43">
        <v>0</v>
      </c>
      <c r="AD424" s="43">
        <v>475000</v>
      </c>
      <c r="AE424" s="43">
        <v>0</v>
      </c>
      <c r="AF424" s="43">
        <v>147996</v>
      </c>
      <c r="AG424" s="43">
        <v>147996</v>
      </c>
      <c r="AH424" s="43">
        <v>0</v>
      </c>
      <c r="AI424" s="43">
        <v>0</v>
      </c>
      <c r="AJ424" s="43">
        <v>0</v>
      </c>
      <c r="AK424" s="43">
        <v>0</v>
      </c>
      <c r="AL424" s="43">
        <v>0</v>
      </c>
      <c r="AM424" s="43">
        <v>0</v>
      </c>
      <c r="AN424" s="43">
        <v>1202800</v>
      </c>
      <c r="AO424" s="43">
        <v>860796300</v>
      </c>
      <c r="AP424" s="43">
        <v>861999100</v>
      </c>
      <c r="AQ424" s="43" t="s">
        <v>716</v>
      </c>
      <c r="AR424" s="43">
        <v>4979831</v>
      </c>
      <c r="AS424" s="43">
        <v>0</v>
      </c>
      <c r="AT424" s="43">
        <v>0</v>
      </c>
      <c r="AU424" s="43">
        <v>0</v>
      </c>
      <c r="AV424" s="43">
        <v>0</v>
      </c>
      <c r="AW424" s="43">
        <v>23869</v>
      </c>
      <c r="AX424" s="43">
        <v>0</v>
      </c>
      <c r="AY424" s="43">
        <v>0</v>
      </c>
      <c r="AZ424" s="43">
        <v>51889</v>
      </c>
      <c r="BA424" s="43">
        <v>0</v>
      </c>
      <c r="BB424" s="43">
        <v>0</v>
      </c>
      <c r="BC424" s="43">
        <v>0</v>
      </c>
      <c r="BD424" s="43">
        <v>0</v>
      </c>
      <c r="BE424" s="43">
        <v>0</v>
      </c>
      <c r="BF424" s="43">
        <v>0</v>
      </c>
      <c r="BG424" s="43">
        <v>0</v>
      </c>
      <c r="BH424" s="43">
        <v>0</v>
      </c>
      <c r="BI424" s="43">
        <v>0</v>
      </c>
      <c r="BJ424" s="43">
        <v>0</v>
      </c>
      <c r="BK424" s="43">
        <v>0</v>
      </c>
      <c r="BL424" s="43">
        <v>0</v>
      </c>
      <c r="BM424" s="43">
        <v>0</v>
      </c>
      <c r="BN424" s="43" t="s">
        <v>711</v>
      </c>
      <c r="BO424" s="43">
        <v>1</v>
      </c>
      <c r="BP424" s="43">
        <v>0</v>
      </c>
      <c r="BQ424" s="43">
        <v>0</v>
      </c>
      <c r="BR424" s="43">
        <v>0</v>
      </c>
    </row>
    <row r="425" spans="1:70" s="50" customFormat="1" x14ac:dyDescent="0.15">
      <c r="A425" s="43">
        <v>6734</v>
      </c>
      <c r="B425" s="43" t="s">
        <v>505</v>
      </c>
      <c r="C425" s="43">
        <v>11997926</v>
      </c>
      <c r="D425" s="43">
        <v>7761847</v>
      </c>
      <c r="E425" s="43">
        <v>22088</v>
      </c>
      <c r="F425" s="43">
        <v>0</v>
      </c>
      <c r="G425" s="43">
        <v>4260567</v>
      </c>
      <c r="H425" s="43">
        <v>0</v>
      </c>
      <c r="I425" s="43">
        <v>0</v>
      </c>
      <c r="J425" s="43">
        <v>0</v>
      </c>
      <c r="K425" s="43">
        <v>0</v>
      </c>
      <c r="L425" s="43">
        <v>46576</v>
      </c>
      <c r="M425" s="43">
        <v>33</v>
      </c>
      <c r="N425" s="43">
        <v>13</v>
      </c>
      <c r="O425" s="43">
        <v>1275</v>
      </c>
      <c r="P425" s="43">
        <v>1288</v>
      </c>
      <c r="Q425" s="43">
        <v>34</v>
      </c>
      <c r="R425" s="43">
        <v>14</v>
      </c>
      <c r="S425" s="43">
        <v>1293</v>
      </c>
      <c r="T425" s="43">
        <v>1307</v>
      </c>
      <c r="U425" s="43">
        <v>32</v>
      </c>
      <c r="V425" s="43">
        <v>13</v>
      </c>
      <c r="W425" s="43">
        <v>1255</v>
      </c>
      <c r="X425" s="43">
        <v>1268</v>
      </c>
      <c r="Y425" s="43">
        <v>29</v>
      </c>
      <c r="Z425" s="43">
        <v>12</v>
      </c>
      <c r="AA425" s="43">
        <v>1251</v>
      </c>
      <c r="AB425" s="43">
        <v>1263</v>
      </c>
      <c r="AC425" s="43">
        <v>0</v>
      </c>
      <c r="AD425" s="43">
        <v>0</v>
      </c>
      <c r="AE425" s="43">
        <v>0</v>
      </c>
      <c r="AF425" s="43">
        <v>7423626</v>
      </c>
      <c r="AG425" s="43">
        <v>7423626</v>
      </c>
      <c r="AH425" s="43">
        <v>0</v>
      </c>
      <c r="AI425" s="43">
        <v>0</v>
      </c>
      <c r="AJ425" s="43">
        <v>0</v>
      </c>
      <c r="AK425" s="43">
        <v>0</v>
      </c>
      <c r="AL425" s="43">
        <v>0</v>
      </c>
      <c r="AM425" s="43">
        <v>0</v>
      </c>
      <c r="AN425" s="43">
        <v>2050900</v>
      </c>
      <c r="AO425" s="43">
        <v>620918603</v>
      </c>
      <c r="AP425" s="43">
        <v>622969503</v>
      </c>
      <c r="AQ425" s="43" t="s">
        <v>716</v>
      </c>
      <c r="AR425" s="43">
        <v>4656579</v>
      </c>
      <c r="AS425" s="43">
        <v>0</v>
      </c>
      <c r="AT425" s="43">
        <v>1455000</v>
      </c>
      <c r="AU425" s="43">
        <v>0</v>
      </c>
      <c r="AV425" s="43">
        <v>0</v>
      </c>
      <c r="AW425" s="43">
        <v>0</v>
      </c>
      <c r="AX425" s="43">
        <v>0</v>
      </c>
      <c r="AY425" s="43">
        <v>0</v>
      </c>
      <c r="AZ425" s="43">
        <v>83836</v>
      </c>
      <c r="BA425" s="43">
        <v>0</v>
      </c>
      <c r="BB425" s="43">
        <v>0</v>
      </c>
      <c r="BC425" s="43">
        <v>0</v>
      </c>
      <c r="BD425" s="43">
        <v>0</v>
      </c>
      <c r="BE425" s="43">
        <v>0</v>
      </c>
      <c r="BF425" s="43">
        <v>18630</v>
      </c>
      <c r="BG425" s="43">
        <v>0</v>
      </c>
      <c r="BH425" s="43">
        <v>0</v>
      </c>
      <c r="BI425" s="43">
        <v>0</v>
      </c>
      <c r="BJ425" s="43">
        <v>0</v>
      </c>
      <c r="BK425" s="43">
        <v>0</v>
      </c>
      <c r="BL425" s="43">
        <v>0</v>
      </c>
      <c r="BM425" s="43">
        <v>0</v>
      </c>
      <c r="BN425" s="43" t="s">
        <v>711</v>
      </c>
      <c r="BO425" s="43">
        <v>1</v>
      </c>
      <c r="BP425" s="43">
        <v>0</v>
      </c>
      <c r="BQ425" s="43">
        <v>0</v>
      </c>
      <c r="BR425" s="43">
        <v>0</v>
      </c>
    </row>
    <row r="426" spans="1:70" s="50" customFormat="1" x14ac:dyDescent="0.15">
      <c r="A426" s="43">
        <v>6748</v>
      </c>
      <c r="B426" s="43" t="s">
        <v>506</v>
      </c>
      <c r="C426" s="43">
        <v>3492692</v>
      </c>
      <c r="D426" s="43">
        <v>408052</v>
      </c>
      <c r="E426" s="43">
        <v>18759</v>
      </c>
      <c r="F426" s="43">
        <v>0</v>
      </c>
      <c r="G426" s="43">
        <v>2988871</v>
      </c>
      <c r="H426" s="43">
        <v>77010</v>
      </c>
      <c r="I426" s="43">
        <v>0</v>
      </c>
      <c r="J426" s="43">
        <v>0</v>
      </c>
      <c r="K426" s="43">
        <v>0</v>
      </c>
      <c r="L426" s="43">
        <v>0</v>
      </c>
      <c r="M426" s="43">
        <v>9</v>
      </c>
      <c r="N426" s="43">
        <v>4</v>
      </c>
      <c r="O426" s="43">
        <v>325</v>
      </c>
      <c r="P426" s="43">
        <v>329</v>
      </c>
      <c r="Q426" s="43">
        <v>9</v>
      </c>
      <c r="R426" s="43">
        <v>4</v>
      </c>
      <c r="S426" s="43">
        <v>330</v>
      </c>
      <c r="T426" s="43">
        <v>334</v>
      </c>
      <c r="U426" s="43">
        <v>7</v>
      </c>
      <c r="V426" s="43">
        <v>3</v>
      </c>
      <c r="W426" s="43">
        <v>318</v>
      </c>
      <c r="X426" s="43">
        <v>321</v>
      </c>
      <c r="Y426" s="43">
        <v>7</v>
      </c>
      <c r="Z426" s="43">
        <v>3</v>
      </c>
      <c r="AA426" s="43">
        <v>317</v>
      </c>
      <c r="AB426" s="43">
        <v>320</v>
      </c>
      <c r="AC426" s="43">
        <v>10423</v>
      </c>
      <c r="AD426" s="43">
        <v>0</v>
      </c>
      <c r="AE426" s="43">
        <v>0</v>
      </c>
      <c r="AF426" s="43">
        <v>346585</v>
      </c>
      <c r="AG426" s="43">
        <v>346585</v>
      </c>
      <c r="AH426" s="43">
        <v>0</v>
      </c>
      <c r="AI426" s="43">
        <v>0</v>
      </c>
      <c r="AJ426" s="43">
        <v>0</v>
      </c>
      <c r="AK426" s="43">
        <v>0</v>
      </c>
      <c r="AL426" s="43">
        <v>0</v>
      </c>
      <c r="AM426" s="43">
        <v>0</v>
      </c>
      <c r="AN426" s="43">
        <v>2830300</v>
      </c>
      <c r="AO426" s="43">
        <v>474535977</v>
      </c>
      <c r="AP426" s="43">
        <v>477366277</v>
      </c>
      <c r="AQ426" s="43" t="s">
        <v>716</v>
      </c>
      <c r="AR426" s="43">
        <v>3068669</v>
      </c>
      <c r="AS426" s="43">
        <v>77010</v>
      </c>
      <c r="AT426" s="43">
        <v>450981</v>
      </c>
      <c r="AU426" s="43">
        <v>0</v>
      </c>
      <c r="AV426" s="43">
        <v>0</v>
      </c>
      <c r="AW426" s="43">
        <v>8000</v>
      </c>
      <c r="AX426" s="43">
        <v>0</v>
      </c>
      <c r="AY426" s="43">
        <v>0</v>
      </c>
      <c r="AZ426" s="43">
        <v>31946</v>
      </c>
      <c r="BA426" s="43">
        <v>0</v>
      </c>
      <c r="BB426" s="43">
        <v>0</v>
      </c>
      <c r="BC426" s="43">
        <v>0</v>
      </c>
      <c r="BD426" s="43">
        <v>0</v>
      </c>
      <c r="BE426" s="43">
        <v>0</v>
      </c>
      <c r="BF426" s="43">
        <v>0</v>
      </c>
      <c r="BG426" s="43">
        <v>0</v>
      </c>
      <c r="BH426" s="43">
        <v>0</v>
      </c>
      <c r="BI426" s="43">
        <v>0</v>
      </c>
      <c r="BJ426" s="43">
        <v>0</v>
      </c>
      <c r="BK426" s="43">
        <v>0</v>
      </c>
      <c r="BL426" s="43">
        <v>0</v>
      </c>
      <c r="BM426" s="43">
        <v>0</v>
      </c>
      <c r="BN426" s="43" t="s">
        <v>711</v>
      </c>
      <c r="BO426" s="43">
        <v>1</v>
      </c>
      <c r="BP426" s="43">
        <v>0</v>
      </c>
      <c r="BQ426" s="43">
        <v>0</v>
      </c>
      <c r="BR426" s="43">
        <v>0</v>
      </c>
    </row>
    <row r="428" spans="1:70" x14ac:dyDescent="0.15">
      <c r="C428" s="51">
        <f>SUM(C3:C427)</f>
        <v>8388567284</v>
      </c>
      <c r="D428" s="51">
        <f t="shared" ref="D428:BO428" si="0">SUM(D3:D427)</f>
        <v>4341707618</v>
      </c>
      <c r="E428" s="51">
        <f t="shared" si="0"/>
        <v>31190297</v>
      </c>
      <c r="F428" s="51">
        <f t="shared" si="0"/>
        <v>16829999</v>
      </c>
      <c r="G428" s="51">
        <f t="shared" si="0"/>
        <v>4063338758.1300001</v>
      </c>
      <c r="H428" s="51">
        <f t="shared" si="0"/>
        <v>85415291.86999999</v>
      </c>
      <c r="I428" s="51">
        <f t="shared" si="0"/>
        <v>31509888</v>
      </c>
      <c r="J428" s="51">
        <f t="shared" si="0"/>
        <v>1102174</v>
      </c>
      <c r="K428" s="51">
        <f t="shared" si="0"/>
        <v>0</v>
      </c>
      <c r="L428" s="51">
        <f t="shared" si="0"/>
        <v>180322393.86000001</v>
      </c>
      <c r="M428" s="51">
        <f t="shared" si="0"/>
        <v>17715</v>
      </c>
      <c r="N428" s="51">
        <f t="shared" si="0"/>
        <v>7081</v>
      </c>
      <c r="O428" s="51">
        <f t="shared" si="0"/>
        <v>838958</v>
      </c>
      <c r="P428" s="51">
        <f t="shared" si="0"/>
        <v>846039</v>
      </c>
      <c r="Q428" s="51">
        <f t="shared" si="0"/>
        <v>17924</v>
      </c>
      <c r="R428" s="51">
        <f t="shared" si="0"/>
        <v>7170</v>
      </c>
      <c r="S428" s="51">
        <f t="shared" si="0"/>
        <v>839483</v>
      </c>
      <c r="T428" s="51">
        <f t="shared" si="0"/>
        <v>846653</v>
      </c>
      <c r="U428" s="51">
        <f t="shared" si="0"/>
        <v>18084</v>
      </c>
      <c r="V428" s="51">
        <f t="shared" si="0"/>
        <v>7238</v>
      </c>
      <c r="W428" s="51">
        <f t="shared" si="0"/>
        <v>836849</v>
      </c>
      <c r="X428" s="51">
        <f t="shared" si="0"/>
        <v>844087</v>
      </c>
      <c r="Y428" s="51">
        <f t="shared" si="0"/>
        <v>18495</v>
      </c>
      <c r="Z428" s="51">
        <f t="shared" si="0"/>
        <v>7401</v>
      </c>
      <c r="AA428" s="51">
        <f t="shared" si="0"/>
        <v>833694</v>
      </c>
      <c r="AB428" s="51">
        <f t="shared" si="0"/>
        <v>841095</v>
      </c>
      <c r="AC428" s="51">
        <f t="shared" si="0"/>
        <v>37233032</v>
      </c>
      <c r="AD428" s="51">
        <f t="shared" si="0"/>
        <v>4010864</v>
      </c>
      <c r="AE428" s="51">
        <f t="shared" si="0"/>
        <v>93124190</v>
      </c>
      <c r="AF428" s="51">
        <f t="shared" si="0"/>
        <v>4364320678</v>
      </c>
      <c r="AG428" s="51">
        <f t="shared" si="0"/>
        <v>4347490680</v>
      </c>
      <c r="AH428" s="51">
        <f t="shared" si="0"/>
        <v>16829998</v>
      </c>
      <c r="AI428" s="51">
        <f t="shared" si="0"/>
        <v>0</v>
      </c>
      <c r="AJ428" s="51">
        <f t="shared" si="0"/>
        <v>12021106</v>
      </c>
      <c r="AK428" s="51">
        <f t="shared" si="0"/>
        <v>3369691</v>
      </c>
      <c r="AL428" s="51">
        <f t="shared" si="0"/>
        <v>124564</v>
      </c>
      <c r="AM428" s="51">
        <f t="shared" si="0"/>
        <v>48900561.130000003</v>
      </c>
      <c r="AN428" s="51">
        <f t="shared" si="0"/>
        <v>3075306000</v>
      </c>
      <c r="AO428" s="51">
        <f t="shared" si="0"/>
        <v>505285120996</v>
      </c>
      <c r="AP428" s="51">
        <f t="shared" si="0"/>
        <v>508360426996</v>
      </c>
      <c r="AQ428" s="51">
        <f t="shared" si="0"/>
        <v>0</v>
      </c>
      <c r="AR428" s="51">
        <f t="shared" si="0"/>
        <v>4136902424.4000001</v>
      </c>
      <c r="AS428" s="51">
        <f t="shared" si="0"/>
        <v>94899232.299999997</v>
      </c>
      <c r="AT428" s="51">
        <f t="shared" si="0"/>
        <v>501298927.19</v>
      </c>
      <c r="AU428" s="51">
        <f t="shared" si="0"/>
        <v>33249648</v>
      </c>
      <c r="AV428" s="51">
        <f t="shared" si="0"/>
        <v>9620858</v>
      </c>
      <c r="AW428" s="51">
        <f t="shared" si="0"/>
        <v>77237367</v>
      </c>
      <c r="AX428" s="51">
        <f t="shared" si="0"/>
        <v>1471827</v>
      </c>
      <c r="AY428" s="51">
        <f t="shared" si="0"/>
        <v>0</v>
      </c>
      <c r="AZ428" s="51">
        <f t="shared" si="0"/>
        <v>51295889</v>
      </c>
      <c r="BA428" s="51">
        <f t="shared" si="0"/>
        <v>3317364</v>
      </c>
      <c r="BB428" s="51">
        <f t="shared" si="0"/>
        <v>0</v>
      </c>
      <c r="BC428" s="51">
        <f t="shared" si="0"/>
        <v>3526309.2200000007</v>
      </c>
      <c r="BD428" s="51">
        <f t="shared" si="0"/>
        <v>-4166</v>
      </c>
      <c r="BE428" s="51">
        <f t="shared" si="0"/>
        <v>124416.16</v>
      </c>
      <c r="BF428" s="51">
        <f t="shared" si="0"/>
        <v>21374926</v>
      </c>
      <c r="BG428" s="51">
        <f t="shared" si="0"/>
        <v>21705080</v>
      </c>
      <c r="BH428" s="51">
        <f t="shared" si="0"/>
        <v>12985243</v>
      </c>
      <c r="BI428" s="51">
        <f t="shared" si="0"/>
        <v>6050808</v>
      </c>
      <c r="BJ428" s="51">
        <f t="shared" si="0"/>
        <v>2102486</v>
      </c>
      <c r="BK428" s="51">
        <f t="shared" si="0"/>
        <v>2048102.75</v>
      </c>
      <c r="BL428" s="51">
        <f t="shared" si="0"/>
        <v>38070585</v>
      </c>
      <c r="BM428" s="51">
        <f t="shared" si="0"/>
        <v>15890091</v>
      </c>
      <c r="BN428" s="51">
        <f t="shared" si="0"/>
        <v>0</v>
      </c>
      <c r="BO428" s="51">
        <f t="shared" si="0"/>
        <v>479</v>
      </c>
      <c r="BP428" s="51">
        <f t="shared" ref="BP428:BR428" si="1">SUM(BP3:BP427)</f>
        <v>35305969</v>
      </c>
      <c r="BQ428" s="51">
        <f t="shared" si="1"/>
        <v>15933553</v>
      </c>
      <c r="BR428" s="51">
        <f t="shared" si="1"/>
        <v>1638328</v>
      </c>
    </row>
    <row r="430" spans="1:70" x14ac:dyDescent="0.15">
      <c r="AG430" s="51">
        <f>SUM(AG428:AH428)</f>
        <v>4364320678</v>
      </c>
    </row>
  </sheetData>
  <sheetProtection selectLockedCells="1" selectUnlockedCells="1"/>
  <sortState ref="A3:BR426">
    <sortCondition ref="B3:B426"/>
  </sortState>
  <pageMargins left="0.17" right="0.17" top="0.27" bottom="0.28000000000000003" header="0.17" footer="0.17"/>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O428"/>
  <sheetViews>
    <sheetView workbookViewId="0">
      <pane xSplit="2" ySplit="2" topLeftCell="C47" activePane="bottomRight" state="frozen"/>
      <selection pane="topRight" activeCell="C1" sqref="C1"/>
      <selection pane="bottomLeft" activeCell="A3" sqref="A3"/>
      <selection pane="bottomRight" activeCell="B1" sqref="B1"/>
    </sheetView>
  </sheetViews>
  <sheetFormatPr defaultColWidth="8.85546875" defaultRowHeight="12.75" x14ac:dyDescent="0.2"/>
  <cols>
    <col min="1" max="1" width="5.28515625" bestFit="1" customWidth="1"/>
    <col min="2" max="2" width="28.42578125" bestFit="1" customWidth="1"/>
    <col min="3" max="3" width="12.42578125" bestFit="1" customWidth="1"/>
    <col min="4" max="4" width="8.7109375" bestFit="1" customWidth="1"/>
    <col min="5" max="5" width="10.7109375" bestFit="1" customWidth="1"/>
    <col min="6" max="7" width="7.42578125" bestFit="1" customWidth="1"/>
    <col min="8" max="8" width="8.7109375" bestFit="1" customWidth="1"/>
    <col min="9" max="9" width="10.7109375" bestFit="1" customWidth="1"/>
    <col min="10" max="11" width="7.42578125" bestFit="1" customWidth="1"/>
    <col min="12" max="12" width="8.7109375" bestFit="1" customWidth="1"/>
    <col min="13" max="13" width="10.7109375" bestFit="1" customWidth="1"/>
    <col min="14" max="15" width="7.42578125" bestFit="1" customWidth="1"/>
    <col min="16" max="16" width="8.7109375" bestFit="1" customWidth="1"/>
    <col min="17" max="17" width="10.7109375" bestFit="1" customWidth="1"/>
    <col min="18" max="19" width="7.42578125" bestFit="1" customWidth="1"/>
    <col min="20" max="20" width="12.42578125" bestFit="1" customWidth="1"/>
    <col min="21" max="24" width="12.42578125" style="18" customWidth="1"/>
    <col min="25" max="25" width="11.85546875" style="18" bestFit="1" customWidth="1"/>
    <col min="26" max="26" width="15.42578125" style="18" bestFit="1" customWidth="1"/>
    <col min="27" max="27" width="12.42578125" bestFit="1" customWidth="1"/>
    <col min="28" max="28" width="12.42578125" customWidth="1"/>
    <col min="29" max="29" width="14.140625" style="21" customWidth="1"/>
    <col min="30" max="30" width="9.140625" hidden="1" customWidth="1"/>
    <col min="31" max="31" width="24" hidden="1" customWidth="1"/>
    <col min="32" max="32" width="12.7109375" hidden="1" customWidth="1"/>
    <col min="33" max="33" width="0" hidden="1" customWidth="1"/>
    <col min="34" max="34" width="10.7109375" hidden="1" customWidth="1"/>
    <col min="35" max="35" width="0" hidden="1" customWidth="1"/>
    <col min="36" max="36" width="28.42578125" hidden="1" customWidth="1"/>
    <col min="37" max="41" width="0" hidden="1" customWidth="1"/>
  </cols>
  <sheetData>
    <row r="1" spans="1:41" x14ac:dyDescent="0.2">
      <c r="A1" s="1">
        <v>3</v>
      </c>
      <c r="B1" s="1" t="s">
        <v>62</v>
      </c>
      <c r="C1" s="12" t="s">
        <v>533</v>
      </c>
      <c r="D1" s="1" t="s">
        <v>66</v>
      </c>
      <c r="E1" s="1" t="s">
        <v>67</v>
      </c>
      <c r="F1" s="1" t="s">
        <v>68</v>
      </c>
      <c r="G1" s="1" t="s">
        <v>69</v>
      </c>
      <c r="H1" s="1" t="s">
        <v>70</v>
      </c>
      <c r="I1" s="1" t="s">
        <v>71</v>
      </c>
      <c r="J1" s="1" t="s">
        <v>72</v>
      </c>
      <c r="K1" s="1" t="s">
        <v>73</v>
      </c>
      <c r="L1" s="1" t="s">
        <v>74</v>
      </c>
      <c r="M1" s="1" t="s">
        <v>75</v>
      </c>
      <c r="N1" s="1" t="s">
        <v>76</v>
      </c>
      <c r="O1" s="1" t="s">
        <v>77</v>
      </c>
      <c r="P1" s="24" t="s">
        <v>78</v>
      </c>
      <c r="Q1" s="24" t="s">
        <v>79</v>
      </c>
      <c r="R1" s="24" t="s">
        <v>80</v>
      </c>
      <c r="S1" s="24" t="s">
        <v>81</v>
      </c>
      <c r="T1" s="9" t="s">
        <v>515</v>
      </c>
      <c r="U1" s="16" t="s">
        <v>518</v>
      </c>
      <c r="V1" s="19" t="s">
        <v>542</v>
      </c>
      <c r="W1" s="16" t="s">
        <v>519</v>
      </c>
      <c r="X1" s="16" t="s">
        <v>520</v>
      </c>
      <c r="Y1" s="17" t="s">
        <v>82</v>
      </c>
      <c r="Z1" s="16" t="s">
        <v>521</v>
      </c>
      <c r="AA1" s="9" t="s">
        <v>516</v>
      </c>
      <c r="AB1" s="9" t="s">
        <v>517</v>
      </c>
      <c r="AC1" s="22" t="s">
        <v>522</v>
      </c>
      <c r="AD1" s="1"/>
      <c r="AF1" s="20" t="s">
        <v>548</v>
      </c>
      <c r="AK1" s="25" t="s">
        <v>546</v>
      </c>
    </row>
    <row r="2" spans="1:41" x14ac:dyDescent="0.2">
      <c r="A2" s="2" t="s">
        <v>507</v>
      </c>
      <c r="B2" s="2" t="s">
        <v>508</v>
      </c>
      <c r="C2" s="1"/>
      <c r="D2" s="1"/>
      <c r="E2" s="1"/>
      <c r="F2" s="1"/>
      <c r="G2" s="1"/>
      <c r="H2" s="1"/>
      <c r="I2" s="1"/>
      <c r="J2" s="1"/>
      <c r="K2" s="1"/>
      <c r="L2" s="1"/>
      <c r="M2" s="1"/>
      <c r="N2" s="1"/>
      <c r="O2" s="1"/>
      <c r="P2" s="1"/>
      <c r="Q2" s="1"/>
      <c r="R2" s="1"/>
      <c r="S2" s="1"/>
      <c r="T2" s="1"/>
      <c r="U2" s="17"/>
      <c r="V2" s="17"/>
      <c r="W2" s="17"/>
      <c r="X2" s="17"/>
      <c r="Y2" s="17"/>
      <c r="Z2" s="17"/>
      <c r="AA2" s="1"/>
      <c r="AB2" s="1"/>
      <c r="AC2" s="23"/>
      <c r="AD2" t="s">
        <v>544</v>
      </c>
      <c r="AE2" t="s">
        <v>62</v>
      </c>
      <c r="AG2" s="20" t="s">
        <v>545</v>
      </c>
      <c r="AH2" s="20" t="s">
        <v>543</v>
      </c>
      <c r="AI2" s="2" t="s">
        <v>507</v>
      </c>
      <c r="AJ2" s="2" t="s">
        <v>508</v>
      </c>
      <c r="AK2" s="24" t="s">
        <v>78</v>
      </c>
      <c r="AL2" s="24" t="s">
        <v>79</v>
      </c>
      <c r="AM2" s="24" t="s">
        <v>80</v>
      </c>
      <c r="AN2" s="24" t="s">
        <v>81</v>
      </c>
      <c r="AO2" s="26" t="s">
        <v>547</v>
      </c>
    </row>
    <row r="3" spans="1:41" x14ac:dyDescent="0.2">
      <c r="A3" s="1">
        <v>7</v>
      </c>
      <c r="B3" s="1" t="s">
        <v>83</v>
      </c>
      <c r="C3" s="1">
        <v>6422991</v>
      </c>
      <c r="D3" s="1">
        <v>22</v>
      </c>
      <c r="E3" s="1">
        <v>9</v>
      </c>
      <c r="F3" s="1">
        <v>647</v>
      </c>
      <c r="G3" s="1">
        <v>656</v>
      </c>
      <c r="H3" s="1">
        <v>26</v>
      </c>
      <c r="I3" s="1">
        <v>10</v>
      </c>
      <c r="J3" s="1">
        <v>649</v>
      </c>
      <c r="K3" s="1">
        <v>659</v>
      </c>
      <c r="L3" s="1">
        <v>28</v>
      </c>
      <c r="M3" s="1">
        <v>11</v>
      </c>
      <c r="N3" s="1">
        <v>647</v>
      </c>
      <c r="O3" s="1">
        <v>658</v>
      </c>
      <c r="P3" s="1">
        <v>26</v>
      </c>
      <c r="Q3" s="1">
        <v>10</v>
      </c>
      <c r="R3" s="1">
        <v>658</v>
      </c>
      <c r="S3" s="1">
        <v>668</v>
      </c>
      <c r="T3" s="1">
        <f>ROUND(AVERAGE(G3,K3,O3),0)</f>
        <v>658</v>
      </c>
      <c r="U3" s="17">
        <f>ROUND(C3/T3,2)</f>
        <v>9761.3799999999992</v>
      </c>
      <c r="V3" s="17">
        <f>ROUND(U3*-0.055,2)</f>
        <v>-536.88</v>
      </c>
      <c r="W3" s="17">
        <f>U3+V3</f>
        <v>9224.5</v>
      </c>
      <c r="X3" s="17">
        <f>IF(9000-W3&gt;0,9000-W3,0)</f>
        <v>0</v>
      </c>
      <c r="Y3" s="17">
        <v>0</v>
      </c>
      <c r="Z3" s="17">
        <f>W3+X3-Y3</f>
        <v>9224.5</v>
      </c>
      <c r="AA3" s="1">
        <f>ROUND(AVERAGE(K3,O3,S3),0)</f>
        <v>662</v>
      </c>
      <c r="AB3" s="1">
        <f>IF(AA3-T3&lt;0,AA3-AA3,0)</f>
        <v>0</v>
      </c>
      <c r="AC3" s="21">
        <f>ROUND(AB3*Z3,2)</f>
        <v>0</v>
      </c>
      <c r="AD3">
        <v>7</v>
      </c>
      <c r="AE3" t="s">
        <v>83</v>
      </c>
      <c r="AF3" s="21">
        <v>0</v>
      </c>
      <c r="AG3">
        <f>AD3-A3</f>
        <v>0</v>
      </c>
      <c r="AH3" s="21">
        <f>AC3-AF3</f>
        <v>0</v>
      </c>
      <c r="AI3" s="1">
        <v>7</v>
      </c>
      <c r="AJ3" s="1" t="s">
        <v>83</v>
      </c>
      <c r="AK3">
        <v>26</v>
      </c>
      <c r="AL3">
        <v>10</v>
      </c>
      <c r="AM3">
        <v>658</v>
      </c>
      <c r="AN3">
        <v>668</v>
      </c>
      <c r="AO3">
        <f>AI3-A3</f>
        <v>0</v>
      </c>
    </row>
    <row r="4" spans="1:41" x14ac:dyDescent="0.2">
      <c r="A4" s="1">
        <v>14</v>
      </c>
      <c r="B4" s="1" t="s">
        <v>84</v>
      </c>
      <c r="C4" s="1">
        <v>17414330</v>
      </c>
      <c r="D4" s="1">
        <v>72</v>
      </c>
      <c r="E4" s="1">
        <v>29</v>
      </c>
      <c r="F4" s="1">
        <v>1807</v>
      </c>
      <c r="G4" s="1">
        <v>1836</v>
      </c>
      <c r="H4" s="1">
        <v>77</v>
      </c>
      <c r="I4" s="1">
        <v>31</v>
      </c>
      <c r="J4" s="1">
        <v>1774</v>
      </c>
      <c r="K4" s="1">
        <v>1805</v>
      </c>
      <c r="L4" s="1">
        <v>60</v>
      </c>
      <c r="M4" s="1">
        <v>24</v>
      </c>
      <c r="N4" s="1">
        <v>1802</v>
      </c>
      <c r="O4" s="1">
        <v>1826</v>
      </c>
      <c r="P4" s="1">
        <v>64</v>
      </c>
      <c r="Q4" s="1">
        <v>26</v>
      </c>
      <c r="R4" s="1">
        <v>1706</v>
      </c>
      <c r="S4" s="1">
        <v>1732</v>
      </c>
      <c r="T4" s="1">
        <f t="shared" ref="T4:T67" si="0">ROUND(AVERAGE(G4,K4,O4),0)</f>
        <v>1822</v>
      </c>
      <c r="U4" s="17">
        <f t="shared" ref="U4:U67" si="1">ROUND(C4/T4,2)</f>
        <v>9557.81</v>
      </c>
      <c r="V4" s="17">
        <f t="shared" ref="V4:V67" si="2">ROUND(U4*-0.055,2)</f>
        <v>-525.67999999999995</v>
      </c>
      <c r="W4" s="17">
        <f t="shared" ref="W4:W67" si="3">U4+V4</f>
        <v>9032.1299999999992</v>
      </c>
      <c r="X4" s="17">
        <f t="shared" ref="X4:X67" si="4">IF(9000-W4&gt;0,9000-W4,0)</f>
        <v>0</v>
      </c>
      <c r="Y4" s="17">
        <v>0</v>
      </c>
      <c r="Z4" s="17">
        <f t="shared" ref="Z4:Z67" si="5">W4+X4-Y4</f>
        <v>9032.1299999999992</v>
      </c>
      <c r="AA4" s="1">
        <f t="shared" ref="AA4:AA67" si="6">ROUND(AVERAGE(K4,O4,S4),0)</f>
        <v>1788</v>
      </c>
      <c r="AB4" s="1">
        <f>IF(AA4-T4&lt;0,T4-AA4,0)</f>
        <v>34</v>
      </c>
      <c r="AC4" s="21">
        <f t="shared" ref="AC4:AC67" si="7">ROUND(AB4*Z4,2)</f>
        <v>307092.42</v>
      </c>
      <c r="AD4">
        <v>14</v>
      </c>
      <c r="AE4" t="s">
        <v>84</v>
      </c>
      <c r="AF4" s="21">
        <v>307092.42</v>
      </c>
      <c r="AG4">
        <f t="shared" ref="AG4:AG67" si="8">AD4-A4</f>
        <v>0</v>
      </c>
      <c r="AH4" s="21">
        <f t="shared" ref="AH4:AH67" si="9">AC4-AF4</f>
        <v>0</v>
      </c>
      <c r="AI4" s="1">
        <v>14</v>
      </c>
      <c r="AJ4" s="1" t="s">
        <v>84</v>
      </c>
      <c r="AK4">
        <v>64</v>
      </c>
      <c r="AL4">
        <v>26</v>
      </c>
      <c r="AM4">
        <v>1706</v>
      </c>
      <c r="AN4">
        <v>1732</v>
      </c>
      <c r="AO4">
        <f t="shared" ref="AO4:AO67" si="10">AI4-A4</f>
        <v>0</v>
      </c>
    </row>
    <row r="5" spans="1:41" x14ac:dyDescent="0.2">
      <c r="A5" s="1">
        <v>63</v>
      </c>
      <c r="B5" s="1" t="s">
        <v>85</v>
      </c>
      <c r="C5" s="1">
        <v>4332586</v>
      </c>
      <c r="D5" s="1">
        <v>4</v>
      </c>
      <c r="E5" s="1">
        <v>2</v>
      </c>
      <c r="F5" s="1">
        <v>469</v>
      </c>
      <c r="G5" s="1">
        <v>471</v>
      </c>
      <c r="H5" s="1">
        <v>6</v>
      </c>
      <c r="I5" s="1">
        <v>2</v>
      </c>
      <c r="J5" s="1">
        <v>448</v>
      </c>
      <c r="K5" s="1">
        <v>450</v>
      </c>
      <c r="L5" s="1">
        <v>7</v>
      </c>
      <c r="M5" s="1">
        <v>3</v>
      </c>
      <c r="N5" s="1">
        <v>420</v>
      </c>
      <c r="O5" s="1">
        <v>423</v>
      </c>
      <c r="P5" s="1">
        <v>9</v>
      </c>
      <c r="Q5" s="1">
        <v>4</v>
      </c>
      <c r="R5" s="1">
        <v>424</v>
      </c>
      <c r="S5" s="1">
        <v>428</v>
      </c>
      <c r="T5" s="1">
        <f t="shared" si="0"/>
        <v>448</v>
      </c>
      <c r="U5" s="17">
        <f t="shared" si="1"/>
        <v>9670.9500000000007</v>
      </c>
      <c r="V5" s="17">
        <f t="shared" si="2"/>
        <v>-531.9</v>
      </c>
      <c r="W5" s="17">
        <f t="shared" si="3"/>
        <v>9139.0500000000011</v>
      </c>
      <c r="X5" s="17">
        <f t="shared" si="4"/>
        <v>0</v>
      </c>
      <c r="Y5" s="17">
        <v>0</v>
      </c>
      <c r="Z5" s="17">
        <f t="shared" si="5"/>
        <v>9139.0500000000011</v>
      </c>
      <c r="AA5" s="1">
        <f t="shared" si="6"/>
        <v>434</v>
      </c>
      <c r="AB5" s="1">
        <f t="shared" ref="AB5:AB68" si="11">IF(AA5-T5&lt;0,T5-AA5,0)</f>
        <v>14</v>
      </c>
      <c r="AC5" s="21">
        <f t="shared" si="7"/>
        <v>127946.7</v>
      </c>
      <c r="AD5">
        <v>63</v>
      </c>
      <c r="AE5" t="s">
        <v>85</v>
      </c>
      <c r="AF5" s="21">
        <v>127946.7</v>
      </c>
      <c r="AG5">
        <f t="shared" si="8"/>
        <v>0</v>
      </c>
      <c r="AH5" s="21">
        <f t="shared" si="9"/>
        <v>0</v>
      </c>
      <c r="AI5" s="1">
        <v>63</v>
      </c>
      <c r="AJ5" s="1" t="s">
        <v>85</v>
      </c>
      <c r="AK5">
        <v>9</v>
      </c>
      <c r="AL5">
        <v>4</v>
      </c>
      <c r="AM5">
        <v>424</v>
      </c>
      <c r="AN5">
        <v>428</v>
      </c>
      <c r="AO5">
        <f t="shared" si="10"/>
        <v>0</v>
      </c>
    </row>
    <row r="6" spans="1:41" x14ac:dyDescent="0.2">
      <c r="A6" s="1">
        <v>70</v>
      </c>
      <c r="B6" s="1" t="s">
        <v>86</v>
      </c>
      <c r="C6" s="1">
        <v>5865600</v>
      </c>
      <c r="D6" s="1">
        <v>12</v>
      </c>
      <c r="E6" s="1">
        <v>5</v>
      </c>
      <c r="F6" s="1">
        <v>617</v>
      </c>
      <c r="G6" s="1">
        <v>622</v>
      </c>
      <c r="H6" s="1">
        <v>13</v>
      </c>
      <c r="I6" s="1">
        <v>5</v>
      </c>
      <c r="J6" s="1">
        <v>620</v>
      </c>
      <c r="K6" s="1">
        <v>625</v>
      </c>
      <c r="L6" s="1">
        <v>14</v>
      </c>
      <c r="M6" s="1">
        <v>6</v>
      </c>
      <c r="N6" s="1">
        <v>618</v>
      </c>
      <c r="O6" s="1">
        <v>624</v>
      </c>
      <c r="P6" s="1">
        <v>14</v>
      </c>
      <c r="Q6" s="1">
        <v>6</v>
      </c>
      <c r="R6" s="1">
        <v>633</v>
      </c>
      <c r="S6" s="1">
        <v>639</v>
      </c>
      <c r="T6" s="1">
        <f t="shared" si="0"/>
        <v>624</v>
      </c>
      <c r="U6" s="17">
        <f t="shared" si="1"/>
        <v>9400</v>
      </c>
      <c r="V6" s="17">
        <f t="shared" si="2"/>
        <v>-517</v>
      </c>
      <c r="W6" s="17">
        <f t="shared" si="3"/>
        <v>8883</v>
      </c>
      <c r="X6" s="17">
        <f t="shared" si="4"/>
        <v>117</v>
      </c>
      <c r="Y6" s="17">
        <v>0</v>
      </c>
      <c r="Z6" s="17">
        <f t="shared" si="5"/>
        <v>9000</v>
      </c>
      <c r="AA6" s="1">
        <f t="shared" si="6"/>
        <v>629</v>
      </c>
      <c r="AB6" s="1">
        <f t="shared" si="11"/>
        <v>0</v>
      </c>
      <c r="AC6" s="21">
        <f t="shared" si="7"/>
        <v>0</v>
      </c>
      <c r="AD6">
        <v>70</v>
      </c>
      <c r="AE6" t="s">
        <v>86</v>
      </c>
      <c r="AF6" s="21">
        <v>0</v>
      </c>
      <c r="AG6">
        <f t="shared" si="8"/>
        <v>0</v>
      </c>
      <c r="AH6" s="21">
        <f t="shared" si="9"/>
        <v>0</v>
      </c>
      <c r="AI6" s="1">
        <v>70</v>
      </c>
      <c r="AJ6" s="1" t="s">
        <v>86</v>
      </c>
      <c r="AK6">
        <v>14</v>
      </c>
      <c r="AL6">
        <v>6</v>
      </c>
      <c r="AM6">
        <v>633</v>
      </c>
      <c r="AN6">
        <v>639</v>
      </c>
      <c r="AO6">
        <f t="shared" si="10"/>
        <v>0</v>
      </c>
    </row>
    <row r="7" spans="1:41" x14ac:dyDescent="0.2">
      <c r="A7" s="1">
        <v>84</v>
      </c>
      <c r="B7" s="1" t="s">
        <v>87</v>
      </c>
      <c r="C7" s="1">
        <v>2566946</v>
      </c>
      <c r="D7" s="1">
        <v>11</v>
      </c>
      <c r="E7" s="1">
        <v>4</v>
      </c>
      <c r="F7" s="1">
        <v>259</v>
      </c>
      <c r="G7" s="1">
        <v>263</v>
      </c>
      <c r="H7" s="1">
        <v>10</v>
      </c>
      <c r="I7" s="1">
        <v>4</v>
      </c>
      <c r="J7" s="1">
        <v>261</v>
      </c>
      <c r="K7" s="1">
        <v>265</v>
      </c>
      <c r="L7" s="1">
        <v>9</v>
      </c>
      <c r="M7" s="1">
        <v>4</v>
      </c>
      <c r="N7" s="1">
        <v>240</v>
      </c>
      <c r="O7" s="1">
        <v>244</v>
      </c>
      <c r="P7" s="1">
        <v>10</v>
      </c>
      <c r="Q7" s="1">
        <v>4</v>
      </c>
      <c r="R7" s="1">
        <v>227</v>
      </c>
      <c r="S7" s="1">
        <v>231</v>
      </c>
      <c r="T7" s="1">
        <f t="shared" si="0"/>
        <v>257</v>
      </c>
      <c r="U7" s="17">
        <f t="shared" si="1"/>
        <v>9988.1200000000008</v>
      </c>
      <c r="V7" s="17">
        <f t="shared" si="2"/>
        <v>-549.35</v>
      </c>
      <c r="W7" s="17">
        <f t="shared" si="3"/>
        <v>9438.77</v>
      </c>
      <c r="X7" s="17">
        <f t="shared" si="4"/>
        <v>0</v>
      </c>
      <c r="Y7" s="17">
        <v>0</v>
      </c>
      <c r="Z7" s="17">
        <f t="shared" si="5"/>
        <v>9438.77</v>
      </c>
      <c r="AA7" s="1">
        <f t="shared" si="6"/>
        <v>247</v>
      </c>
      <c r="AB7" s="1">
        <f t="shared" si="11"/>
        <v>10</v>
      </c>
      <c r="AC7" s="21">
        <f t="shared" si="7"/>
        <v>94387.7</v>
      </c>
      <c r="AD7">
        <v>84</v>
      </c>
      <c r="AE7" t="s">
        <v>87</v>
      </c>
      <c r="AF7" s="21">
        <v>94387.7</v>
      </c>
      <c r="AG7">
        <f t="shared" si="8"/>
        <v>0</v>
      </c>
      <c r="AH7" s="21">
        <f t="shared" si="9"/>
        <v>0</v>
      </c>
      <c r="AI7" s="1">
        <v>84</v>
      </c>
      <c r="AJ7" s="1" t="s">
        <v>87</v>
      </c>
      <c r="AK7">
        <v>10</v>
      </c>
      <c r="AL7">
        <v>4</v>
      </c>
      <c r="AM7">
        <v>227</v>
      </c>
      <c r="AN7">
        <v>231</v>
      </c>
      <c r="AO7">
        <f t="shared" si="10"/>
        <v>0</v>
      </c>
    </row>
    <row r="8" spans="1:41" x14ac:dyDescent="0.2">
      <c r="A8" s="1">
        <v>91</v>
      </c>
      <c r="B8" s="1" t="s">
        <v>88</v>
      </c>
      <c r="C8" s="1">
        <v>5832327</v>
      </c>
      <c r="D8" s="1">
        <v>14</v>
      </c>
      <c r="E8" s="1">
        <v>6</v>
      </c>
      <c r="F8" s="1">
        <v>588</v>
      </c>
      <c r="G8" s="1">
        <v>594</v>
      </c>
      <c r="H8" s="1">
        <v>23</v>
      </c>
      <c r="I8" s="1">
        <v>9</v>
      </c>
      <c r="J8" s="1">
        <v>570</v>
      </c>
      <c r="K8" s="1">
        <v>579</v>
      </c>
      <c r="L8" s="1">
        <v>18</v>
      </c>
      <c r="M8" s="1">
        <v>7</v>
      </c>
      <c r="N8" s="1">
        <v>577</v>
      </c>
      <c r="O8" s="1">
        <v>584</v>
      </c>
      <c r="P8" s="1">
        <v>14</v>
      </c>
      <c r="Q8" s="1">
        <v>6</v>
      </c>
      <c r="R8" s="1">
        <v>588</v>
      </c>
      <c r="S8" s="1">
        <v>594</v>
      </c>
      <c r="T8" s="1">
        <f t="shared" si="0"/>
        <v>586</v>
      </c>
      <c r="U8" s="17">
        <f t="shared" si="1"/>
        <v>9952.7800000000007</v>
      </c>
      <c r="V8" s="17">
        <f t="shared" si="2"/>
        <v>-547.4</v>
      </c>
      <c r="W8" s="17">
        <f t="shared" si="3"/>
        <v>9405.380000000001</v>
      </c>
      <c r="X8" s="17">
        <f t="shared" si="4"/>
        <v>0</v>
      </c>
      <c r="Y8" s="17">
        <v>0</v>
      </c>
      <c r="Z8" s="17">
        <f t="shared" si="5"/>
        <v>9405.380000000001</v>
      </c>
      <c r="AA8" s="1">
        <f t="shared" si="6"/>
        <v>586</v>
      </c>
      <c r="AB8" s="1">
        <f t="shared" si="11"/>
        <v>0</v>
      </c>
      <c r="AC8" s="21">
        <f t="shared" si="7"/>
        <v>0</v>
      </c>
      <c r="AD8">
        <v>91</v>
      </c>
      <c r="AE8" t="s">
        <v>88</v>
      </c>
      <c r="AF8" s="21">
        <v>0</v>
      </c>
      <c r="AG8">
        <f t="shared" si="8"/>
        <v>0</v>
      </c>
      <c r="AH8" s="21">
        <f t="shared" si="9"/>
        <v>0</v>
      </c>
      <c r="AI8" s="1">
        <v>91</v>
      </c>
      <c r="AJ8" s="1" t="s">
        <v>88</v>
      </c>
      <c r="AK8">
        <v>14</v>
      </c>
      <c r="AL8">
        <v>6</v>
      </c>
      <c r="AM8">
        <v>588</v>
      </c>
      <c r="AN8">
        <v>594</v>
      </c>
      <c r="AO8">
        <f t="shared" si="10"/>
        <v>0</v>
      </c>
    </row>
    <row r="9" spans="1:41" x14ac:dyDescent="0.2">
      <c r="A9" s="1">
        <v>105</v>
      </c>
      <c r="B9" s="1" t="s">
        <v>89</v>
      </c>
      <c r="C9" s="1">
        <v>4581283</v>
      </c>
      <c r="D9" s="1">
        <v>8</v>
      </c>
      <c r="E9" s="1">
        <v>3</v>
      </c>
      <c r="F9" s="1">
        <v>490</v>
      </c>
      <c r="G9" s="1">
        <v>493</v>
      </c>
      <c r="H9" s="1">
        <v>15</v>
      </c>
      <c r="I9" s="1">
        <v>6</v>
      </c>
      <c r="J9" s="1">
        <v>482</v>
      </c>
      <c r="K9" s="1">
        <v>488</v>
      </c>
      <c r="L9" s="1">
        <v>15</v>
      </c>
      <c r="M9" s="1">
        <v>6</v>
      </c>
      <c r="N9" s="1">
        <v>464</v>
      </c>
      <c r="O9" s="1">
        <v>470</v>
      </c>
      <c r="P9" s="1">
        <v>17</v>
      </c>
      <c r="Q9" s="1">
        <v>7</v>
      </c>
      <c r="R9" s="1">
        <v>459</v>
      </c>
      <c r="S9" s="1">
        <v>466</v>
      </c>
      <c r="T9" s="1">
        <f t="shared" si="0"/>
        <v>484</v>
      </c>
      <c r="U9" s="17">
        <f t="shared" si="1"/>
        <v>9465.4599999999991</v>
      </c>
      <c r="V9" s="17">
        <f t="shared" si="2"/>
        <v>-520.6</v>
      </c>
      <c r="W9" s="17">
        <f t="shared" si="3"/>
        <v>8944.8599999999988</v>
      </c>
      <c r="X9" s="17">
        <f t="shared" si="4"/>
        <v>55.140000000001237</v>
      </c>
      <c r="Y9" s="17">
        <v>0</v>
      </c>
      <c r="Z9" s="17">
        <f t="shared" si="5"/>
        <v>9000</v>
      </c>
      <c r="AA9" s="1">
        <f t="shared" si="6"/>
        <v>475</v>
      </c>
      <c r="AB9" s="1">
        <f t="shared" si="11"/>
        <v>9</v>
      </c>
      <c r="AC9" s="21">
        <f t="shared" si="7"/>
        <v>81000</v>
      </c>
      <c r="AD9">
        <v>105</v>
      </c>
      <c r="AE9" t="s">
        <v>89</v>
      </c>
      <c r="AF9" s="21">
        <v>81000</v>
      </c>
      <c r="AG9">
        <f t="shared" si="8"/>
        <v>0</v>
      </c>
      <c r="AH9" s="21">
        <f t="shared" si="9"/>
        <v>0</v>
      </c>
      <c r="AI9" s="1">
        <v>105</v>
      </c>
      <c r="AJ9" s="1" t="s">
        <v>89</v>
      </c>
      <c r="AK9">
        <v>17</v>
      </c>
      <c r="AL9">
        <v>7</v>
      </c>
      <c r="AM9">
        <v>459</v>
      </c>
      <c r="AN9">
        <v>466</v>
      </c>
      <c r="AO9">
        <f t="shared" si="10"/>
        <v>0</v>
      </c>
    </row>
    <row r="10" spans="1:41" x14ac:dyDescent="0.2">
      <c r="A10" s="1">
        <v>112</v>
      </c>
      <c r="B10" s="1" t="s">
        <v>90</v>
      </c>
      <c r="C10" s="1">
        <v>13834047</v>
      </c>
      <c r="D10" s="1">
        <v>43</v>
      </c>
      <c r="E10" s="1">
        <v>17</v>
      </c>
      <c r="F10" s="1">
        <v>1443</v>
      </c>
      <c r="G10" s="1">
        <v>1460</v>
      </c>
      <c r="H10" s="1">
        <v>43</v>
      </c>
      <c r="I10" s="1">
        <v>17</v>
      </c>
      <c r="J10" s="1">
        <v>1413</v>
      </c>
      <c r="K10" s="1">
        <v>1430</v>
      </c>
      <c r="L10" s="1">
        <v>47</v>
      </c>
      <c r="M10" s="1">
        <v>19</v>
      </c>
      <c r="N10" s="1">
        <v>1414</v>
      </c>
      <c r="O10" s="1">
        <v>1433</v>
      </c>
      <c r="P10" s="1">
        <v>51</v>
      </c>
      <c r="Q10" s="1">
        <v>20</v>
      </c>
      <c r="R10" s="1">
        <v>1454</v>
      </c>
      <c r="S10" s="1">
        <v>1474</v>
      </c>
      <c r="T10" s="1">
        <f t="shared" si="0"/>
        <v>1441</v>
      </c>
      <c r="U10" s="17">
        <f t="shared" si="1"/>
        <v>9600.31</v>
      </c>
      <c r="V10" s="17">
        <f t="shared" si="2"/>
        <v>-528.02</v>
      </c>
      <c r="W10" s="17">
        <f t="shared" si="3"/>
        <v>9072.2899999999991</v>
      </c>
      <c r="X10" s="17">
        <f t="shared" si="4"/>
        <v>0</v>
      </c>
      <c r="Y10" s="17">
        <v>0</v>
      </c>
      <c r="Z10" s="17">
        <f t="shared" si="5"/>
        <v>9072.2899999999991</v>
      </c>
      <c r="AA10" s="1">
        <f t="shared" si="6"/>
        <v>1446</v>
      </c>
      <c r="AB10" s="1">
        <f t="shared" si="11"/>
        <v>0</v>
      </c>
      <c r="AC10" s="21">
        <f t="shared" si="7"/>
        <v>0</v>
      </c>
      <c r="AD10">
        <v>112</v>
      </c>
      <c r="AE10" t="s">
        <v>90</v>
      </c>
      <c r="AF10" s="21">
        <v>0</v>
      </c>
      <c r="AG10">
        <f t="shared" si="8"/>
        <v>0</v>
      </c>
      <c r="AH10" s="21">
        <f t="shared" si="9"/>
        <v>0</v>
      </c>
      <c r="AI10" s="1">
        <v>112</v>
      </c>
      <c r="AJ10" s="1" t="s">
        <v>90</v>
      </c>
      <c r="AK10">
        <v>51</v>
      </c>
      <c r="AL10">
        <v>20</v>
      </c>
      <c r="AM10">
        <v>1454</v>
      </c>
      <c r="AN10">
        <v>1474</v>
      </c>
      <c r="AO10">
        <f t="shared" si="10"/>
        <v>0</v>
      </c>
    </row>
    <row r="11" spans="1:41" x14ac:dyDescent="0.2">
      <c r="A11" s="1">
        <v>119</v>
      </c>
      <c r="B11" s="1" t="s">
        <v>91</v>
      </c>
      <c r="C11" s="1">
        <v>16936207</v>
      </c>
      <c r="D11" s="1">
        <v>41</v>
      </c>
      <c r="E11" s="1">
        <v>16</v>
      </c>
      <c r="F11" s="1">
        <v>1706</v>
      </c>
      <c r="G11" s="1">
        <v>1722</v>
      </c>
      <c r="H11" s="1">
        <v>42</v>
      </c>
      <c r="I11" s="1">
        <v>17</v>
      </c>
      <c r="J11" s="1">
        <v>1694</v>
      </c>
      <c r="K11" s="1">
        <v>1711</v>
      </c>
      <c r="L11" s="1">
        <v>42</v>
      </c>
      <c r="M11" s="1">
        <v>17</v>
      </c>
      <c r="N11" s="1">
        <v>1663</v>
      </c>
      <c r="O11" s="1">
        <v>1680</v>
      </c>
      <c r="P11" s="1">
        <v>41</v>
      </c>
      <c r="Q11" s="1">
        <v>16</v>
      </c>
      <c r="R11" s="1">
        <v>1655</v>
      </c>
      <c r="S11" s="1">
        <v>1671</v>
      </c>
      <c r="T11" s="1">
        <f t="shared" si="0"/>
        <v>1704</v>
      </c>
      <c r="U11" s="17">
        <f t="shared" si="1"/>
        <v>9939.09</v>
      </c>
      <c r="V11" s="17">
        <f t="shared" si="2"/>
        <v>-546.65</v>
      </c>
      <c r="W11" s="17">
        <f t="shared" si="3"/>
        <v>9392.44</v>
      </c>
      <c r="X11" s="17">
        <f t="shared" si="4"/>
        <v>0</v>
      </c>
      <c r="Y11" s="17">
        <v>0</v>
      </c>
      <c r="Z11" s="17">
        <f t="shared" si="5"/>
        <v>9392.44</v>
      </c>
      <c r="AA11" s="1">
        <f t="shared" si="6"/>
        <v>1687</v>
      </c>
      <c r="AB11" s="1">
        <f t="shared" si="11"/>
        <v>17</v>
      </c>
      <c r="AC11" s="21">
        <f t="shared" si="7"/>
        <v>159671.48000000001</v>
      </c>
      <c r="AD11">
        <v>119</v>
      </c>
      <c r="AE11" t="s">
        <v>91</v>
      </c>
      <c r="AF11" s="21">
        <v>159671.48000000001</v>
      </c>
      <c r="AG11">
        <f t="shared" si="8"/>
        <v>0</v>
      </c>
      <c r="AH11" s="21">
        <f t="shared" si="9"/>
        <v>0</v>
      </c>
      <c r="AI11" s="1">
        <v>119</v>
      </c>
      <c r="AJ11" s="1" t="s">
        <v>91</v>
      </c>
      <c r="AK11">
        <v>41</v>
      </c>
      <c r="AL11">
        <v>16</v>
      </c>
      <c r="AM11">
        <v>1655</v>
      </c>
      <c r="AN11">
        <v>1671</v>
      </c>
      <c r="AO11">
        <f t="shared" si="10"/>
        <v>0</v>
      </c>
    </row>
    <row r="12" spans="1:41" x14ac:dyDescent="0.2">
      <c r="A12" s="1">
        <v>140</v>
      </c>
      <c r="B12" s="1" t="s">
        <v>92</v>
      </c>
      <c r="C12" s="1">
        <v>24793010</v>
      </c>
      <c r="D12" s="1">
        <v>44</v>
      </c>
      <c r="E12" s="1">
        <v>18</v>
      </c>
      <c r="F12" s="1">
        <v>2578</v>
      </c>
      <c r="G12" s="1">
        <v>2596</v>
      </c>
      <c r="H12" s="1">
        <v>45</v>
      </c>
      <c r="I12" s="1">
        <v>18</v>
      </c>
      <c r="J12" s="1">
        <v>2550</v>
      </c>
      <c r="K12" s="1">
        <v>2568</v>
      </c>
      <c r="L12" s="1">
        <v>40</v>
      </c>
      <c r="M12" s="1">
        <v>16</v>
      </c>
      <c r="N12" s="1">
        <v>2566</v>
      </c>
      <c r="O12" s="1">
        <v>2582</v>
      </c>
      <c r="P12" s="1">
        <v>44</v>
      </c>
      <c r="Q12" s="1">
        <v>18</v>
      </c>
      <c r="R12" s="1">
        <v>2583</v>
      </c>
      <c r="S12" s="1">
        <v>2601</v>
      </c>
      <c r="T12" s="1">
        <f t="shared" si="0"/>
        <v>2582</v>
      </c>
      <c r="U12" s="17">
        <f t="shared" si="1"/>
        <v>9602.25</v>
      </c>
      <c r="V12" s="17">
        <f t="shared" si="2"/>
        <v>-528.12</v>
      </c>
      <c r="W12" s="17">
        <f t="shared" si="3"/>
        <v>9074.1299999999992</v>
      </c>
      <c r="X12" s="17">
        <f t="shared" si="4"/>
        <v>0</v>
      </c>
      <c r="Y12" s="17">
        <v>0</v>
      </c>
      <c r="Z12" s="17">
        <f t="shared" si="5"/>
        <v>9074.1299999999992</v>
      </c>
      <c r="AA12" s="1">
        <f t="shared" si="6"/>
        <v>2584</v>
      </c>
      <c r="AB12" s="1">
        <f t="shared" si="11"/>
        <v>0</v>
      </c>
      <c r="AC12" s="21">
        <f t="shared" si="7"/>
        <v>0</v>
      </c>
      <c r="AD12">
        <v>140</v>
      </c>
      <c r="AE12" t="s">
        <v>92</v>
      </c>
      <c r="AF12" s="21">
        <v>0</v>
      </c>
      <c r="AG12">
        <f t="shared" si="8"/>
        <v>0</v>
      </c>
      <c r="AH12" s="21">
        <f t="shared" si="9"/>
        <v>0</v>
      </c>
      <c r="AI12" s="1">
        <v>140</v>
      </c>
      <c r="AJ12" s="1" t="s">
        <v>92</v>
      </c>
      <c r="AK12">
        <v>44</v>
      </c>
      <c r="AL12">
        <v>18</v>
      </c>
      <c r="AM12">
        <v>2583</v>
      </c>
      <c r="AN12">
        <v>2601</v>
      </c>
      <c r="AO12">
        <f t="shared" si="10"/>
        <v>0</v>
      </c>
    </row>
    <row r="13" spans="1:41" x14ac:dyDescent="0.2">
      <c r="A13" s="1">
        <v>147</v>
      </c>
      <c r="B13" s="1" t="s">
        <v>93</v>
      </c>
      <c r="C13" s="1">
        <v>140095344</v>
      </c>
      <c r="D13" s="1">
        <v>321</v>
      </c>
      <c r="E13" s="1">
        <v>128</v>
      </c>
      <c r="F13" s="1">
        <v>14157</v>
      </c>
      <c r="G13" s="1">
        <v>14285</v>
      </c>
      <c r="H13" s="1">
        <v>349</v>
      </c>
      <c r="I13" s="1">
        <v>140</v>
      </c>
      <c r="J13" s="1">
        <v>14019</v>
      </c>
      <c r="K13" s="1">
        <v>14159</v>
      </c>
      <c r="L13" s="1">
        <v>363</v>
      </c>
      <c r="M13" s="1">
        <v>145</v>
      </c>
      <c r="N13" s="1">
        <v>14063</v>
      </c>
      <c r="O13" s="1">
        <v>14208</v>
      </c>
      <c r="P13" s="1">
        <v>372</v>
      </c>
      <c r="Q13" s="1">
        <v>149</v>
      </c>
      <c r="R13" s="1">
        <v>13925</v>
      </c>
      <c r="S13" s="1">
        <v>14074</v>
      </c>
      <c r="T13" s="1">
        <f t="shared" si="0"/>
        <v>14217</v>
      </c>
      <c r="U13" s="17">
        <f t="shared" si="1"/>
        <v>9854.07</v>
      </c>
      <c r="V13" s="17">
        <f t="shared" si="2"/>
        <v>-541.97</v>
      </c>
      <c r="W13" s="17">
        <f t="shared" si="3"/>
        <v>9312.1</v>
      </c>
      <c r="X13" s="17">
        <f t="shared" si="4"/>
        <v>0</v>
      </c>
      <c r="Y13" s="17">
        <v>0</v>
      </c>
      <c r="Z13" s="17">
        <f t="shared" si="5"/>
        <v>9312.1</v>
      </c>
      <c r="AA13" s="1">
        <f t="shared" si="6"/>
        <v>14147</v>
      </c>
      <c r="AB13" s="1">
        <f t="shared" si="11"/>
        <v>70</v>
      </c>
      <c r="AC13" s="21">
        <f t="shared" si="7"/>
        <v>651847</v>
      </c>
      <c r="AD13">
        <v>147</v>
      </c>
      <c r="AE13" t="s">
        <v>93</v>
      </c>
      <c r="AF13" s="21">
        <v>651847</v>
      </c>
      <c r="AG13">
        <f t="shared" si="8"/>
        <v>0</v>
      </c>
      <c r="AH13" s="21">
        <f t="shared" si="9"/>
        <v>0</v>
      </c>
      <c r="AI13" s="1">
        <v>147</v>
      </c>
      <c r="AJ13" s="1" t="s">
        <v>93</v>
      </c>
      <c r="AK13">
        <v>372</v>
      </c>
      <c r="AL13">
        <v>149</v>
      </c>
      <c r="AM13">
        <v>13925</v>
      </c>
      <c r="AN13">
        <v>14074</v>
      </c>
      <c r="AO13">
        <f t="shared" si="10"/>
        <v>0</v>
      </c>
    </row>
    <row r="14" spans="1:41" x14ac:dyDescent="0.2">
      <c r="A14" s="1">
        <v>154</v>
      </c>
      <c r="B14" s="1" t="s">
        <v>94</v>
      </c>
      <c r="C14" s="1">
        <v>10747258</v>
      </c>
      <c r="D14" s="1">
        <v>22</v>
      </c>
      <c r="E14" s="1">
        <v>9</v>
      </c>
      <c r="F14" s="1">
        <v>991</v>
      </c>
      <c r="G14" s="1">
        <v>1000</v>
      </c>
      <c r="H14" s="1">
        <v>17</v>
      </c>
      <c r="I14" s="1">
        <v>7</v>
      </c>
      <c r="J14" s="1">
        <v>1003</v>
      </c>
      <c r="K14" s="1">
        <v>1010</v>
      </c>
      <c r="L14" s="1">
        <v>21</v>
      </c>
      <c r="M14" s="1">
        <v>8</v>
      </c>
      <c r="N14" s="1">
        <v>1018</v>
      </c>
      <c r="O14" s="1">
        <v>1026</v>
      </c>
      <c r="P14" s="1">
        <v>38</v>
      </c>
      <c r="Q14" s="1">
        <v>15</v>
      </c>
      <c r="R14" s="1">
        <v>1078</v>
      </c>
      <c r="S14" s="1">
        <v>1093</v>
      </c>
      <c r="T14" s="1">
        <f t="shared" si="0"/>
        <v>1012</v>
      </c>
      <c r="U14" s="17">
        <f t="shared" si="1"/>
        <v>10619.82</v>
      </c>
      <c r="V14" s="17">
        <f t="shared" si="2"/>
        <v>-584.09</v>
      </c>
      <c r="W14" s="17">
        <f t="shared" si="3"/>
        <v>10035.73</v>
      </c>
      <c r="X14" s="17">
        <f t="shared" si="4"/>
        <v>0</v>
      </c>
      <c r="Y14" s="17">
        <v>0</v>
      </c>
      <c r="Z14" s="17">
        <f t="shared" si="5"/>
        <v>10035.73</v>
      </c>
      <c r="AA14" s="1">
        <f t="shared" si="6"/>
        <v>1043</v>
      </c>
      <c r="AB14" s="1">
        <f t="shared" si="11"/>
        <v>0</v>
      </c>
      <c r="AC14" s="21">
        <f t="shared" si="7"/>
        <v>0</v>
      </c>
      <c r="AD14">
        <v>154</v>
      </c>
      <c r="AE14" t="s">
        <v>94</v>
      </c>
      <c r="AF14" s="21">
        <v>0</v>
      </c>
      <c r="AG14">
        <f t="shared" si="8"/>
        <v>0</v>
      </c>
      <c r="AH14" s="21">
        <f t="shared" si="9"/>
        <v>0</v>
      </c>
      <c r="AI14" s="1">
        <v>154</v>
      </c>
      <c r="AJ14" s="1" t="s">
        <v>94</v>
      </c>
      <c r="AK14">
        <v>38</v>
      </c>
      <c r="AL14">
        <v>15</v>
      </c>
      <c r="AM14">
        <v>1078</v>
      </c>
      <c r="AN14">
        <v>1093</v>
      </c>
      <c r="AO14">
        <f t="shared" si="10"/>
        <v>0</v>
      </c>
    </row>
    <row r="15" spans="1:41" x14ac:dyDescent="0.2">
      <c r="A15" s="1">
        <v>161</v>
      </c>
      <c r="B15" s="1" t="s">
        <v>95</v>
      </c>
      <c r="C15" s="1">
        <v>3347975</v>
      </c>
      <c r="D15" s="1">
        <v>9</v>
      </c>
      <c r="E15" s="1">
        <v>4</v>
      </c>
      <c r="F15" s="1">
        <v>336</v>
      </c>
      <c r="G15" s="1">
        <v>340</v>
      </c>
      <c r="H15" s="1">
        <v>9</v>
      </c>
      <c r="I15" s="1">
        <v>4</v>
      </c>
      <c r="J15" s="1">
        <v>335</v>
      </c>
      <c r="K15" s="1">
        <v>339</v>
      </c>
      <c r="L15" s="1">
        <v>8</v>
      </c>
      <c r="M15" s="1">
        <v>3</v>
      </c>
      <c r="N15" s="1">
        <v>333</v>
      </c>
      <c r="O15" s="1">
        <v>336</v>
      </c>
      <c r="P15" s="1">
        <v>8</v>
      </c>
      <c r="Q15" s="1">
        <v>3</v>
      </c>
      <c r="R15" s="1">
        <v>326</v>
      </c>
      <c r="S15" s="1">
        <v>329</v>
      </c>
      <c r="T15" s="1">
        <f t="shared" si="0"/>
        <v>338</v>
      </c>
      <c r="U15" s="17">
        <f t="shared" si="1"/>
        <v>9905.25</v>
      </c>
      <c r="V15" s="17">
        <f t="shared" si="2"/>
        <v>-544.79</v>
      </c>
      <c r="W15" s="17">
        <f t="shared" si="3"/>
        <v>9360.4599999999991</v>
      </c>
      <c r="X15" s="17">
        <f t="shared" si="4"/>
        <v>0</v>
      </c>
      <c r="Y15" s="17">
        <v>0</v>
      </c>
      <c r="Z15" s="17">
        <f t="shared" si="5"/>
        <v>9360.4599999999991</v>
      </c>
      <c r="AA15" s="1">
        <f t="shared" si="6"/>
        <v>335</v>
      </c>
      <c r="AB15" s="1">
        <f t="shared" si="11"/>
        <v>3</v>
      </c>
      <c r="AC15" s="21">
        <f t="shared" si="7"/>
        <v>28081.38</v>
      </c>
      <c r="AD15">
        <v>161</v>
      </c>
      <c r="AE15" t="s">
        <v>95</v>
      </c>
      <c r="AF15" s="21">
        <v>28081.38</v>
      </c>
      <c r="AG15">
        <f t="shared" si="8"/>
        <v>0</v>
      </c>
      <c r="AH15" s="21">
        <f t="shared" si="9"/>
        <v>0</v>
      </c>
      <c r="AI15" s="1">
        <v>161</v>
      </c>
      <c r="AJ15" s="1" t="s">
        <v>95</v>
      </c>
      <c r="AK15">
        <v>8</v>
      </c>
      <c r="AL15">
        <v>3</v>
      </c>
      <c r="AM15">
        <v>326</v>
      </c>
      <c r="AN15">
        <v>329</v>
      </c>
      <c r="AO15">
        <f t="shared" si="10"/>
        <v>0</v>
      </c>
    </row>
    <row r="16" spans="1:41" x14ac:dyDescent="0.2">
      <c r="A16" s="1">
        <v>2450</v>
      </c>
      <c r="B16" s="1" t="s">
        <v>96</v>
      </c>
      <c r="C16" s="1">
        <v>22313894</v>
      </c>
      <c r="D16" s="1">
        <v>35</v>
      </c>
      <c r="E16" s="1">
        <v>14</v>
      </c>
      <c r="F16" s="1">
        <v>2150</v>
      </c>
      <c r="G16" s="1">
        <v>2164</v>
      </c>
      <c r="H16" s="1">
        <v>45</v>
      </c>
      <c r="I16" s="1">
        <v>18</v>
      </c>
      <c r="J16" s="1">
        <v>2152</v>
      </c>
      <c r="K16" s="1">
        <v>2170</v>
      </c>
      <c r="L16" s="1">
        <v>51</v>
      </c>
      <c r="M16" s="1">
        <v>20</v>
      </c>
      <c r="N16" s="1">
        <v>2156</v>
      </c>
      <c r="O16" s="1">
        <v>2176</v>
      </c>
      <c r="P16" s="1">
        <v>75</v>
      </c>
      <c r="Q16" s="1">
        <v>30</v>
      </c>
      <c r="R16" s="1">
        <v>2156</v>
      </c>
      <c r="S16" s="1">
        <v>2186</v>
      </c>
      <c r="T16" s="1">
        <f t="shared" si="0"/>
        <v>2170</v>
      </c>
      <c r="U16" s="17">
        <f t="shared" si="1"/>
        <v>10282.9</v>
      </c>
      <c r="V16" s="17">
        <f t="shared" si="2"/>
        <v>-565.55999999999995</v>
      </c>
      <c r="W16" s="17">
        <f t="shared" si="3"/>
        <v>9717.34</v>
      </c>
      <c r="X16" s="17">
        <f t="shared" si="4"/>
        <v>0</v>
      </c>
      <c r="Y16" s="17">
        <v>0</v>
      </c>
      <c r="Z16" s="17">
        <f t="shared" si="5"/>
        <v>9717.34</v>
      </c>
      <c r="AA16" s="1">
        <f t="shared" si="6"/>
        <v>2177</v>
      </c>
      <c r="AB16" s="1">
        <f t="shared" si="11"/>
        <v>0</v>
      </c>
      <c r="AC16" s="21">
        <f t="shared" si="7"/>
        <v>0</v>
      </c>
      <c r="AD16">
        <v>2450</v>
      </c>
      <c r="AE16" t="s">
        <v>96</v>
      </c>
      <c r="AF16" s="21">
        <v>0</v>
      </c>
      <c r="AG16">
        <f t="shared" si="8"/>
        <v>0</v>
      </c>
      <c r="AH16" s="21">
        <f t="shared" si="9"/>
        <v>0</v>
      </c>
      <c r="AI16" s="1">
        <v>2450</v>
      </c>
      <c r="AJ16" s="1" t="s">
        <v>96</v>
      </c>
      <c r="AK16">
        <v>75</v>
      </c>
      <c r="AL16">
        <v>30</v>
      </c>
      <c r="AM16">
        <v>2156</v>
      </c>
      <c r="AN16">
        <v>2186</v>
      </c>
      <c r="AO16">
        <f t="shared" si="10"/>
        <v>0</v>
      </c>
    </row>
    <row r="17" spans="1:41" x14ac:dyDescent="0.2">
      <c r="A17" s="1">
        <v>170</v>
      </c>
      <c r="B17" s="1" t="s">
        <v>97</v>
      </c>
      <c r="C17" s="1">
        <v>21361367</v>
      </c>
      <c r="D17" s="1">
        <v>42</v>
      </c>
      <c r="E17" s="1">
        <v>17</v>
      </c>
      <c r="F17" s="1">
        <v>2213</v>
      </c>
      <c r="G17" s="1">
        <v>2230</v>
      </c>
      <c r="H17" s="1">
        <v>31</v>
      </c>
      <c r="I17" s="1">
        <v>12</v>
      </c>
      <c r="J17" s="1">
        <v>2176</v>
      </c>
      <c r="K17" s="1">
        <v>2188</v>
      </c>
      <c r="L17" s="1">
        <v>32</v>
      </c>
      <c r="M17" s="1">
        <v>13</v>
      </c>
      <c r="N17" s="1">
        <v>2148</v>
      </c>
      <c r="O17" s="1">
        <v>2161</v>
      </c>
      <c r="P17" s="1">
        <v>35</v>
      </c>
      <c r="Q17" s="1">
        <v>14</v>
      </c>
      <c r="R17" s="1">
        <v>2117</v>
      </c>
      <c r="S17" s="1">
        <v>2131</v>
      </c>
      <c r="T17" s="1">
        <f t="shared" si="0"/>
        <v>2193</v>
      </c>
      <c r="U17" s="17">
        <f t="shared" si="1"/>
        <v>9740.7099999999991</v>
      </c>
      <c r="V17" s="17">
        <f t="shared" si="2"/>
        <v>-535.74</v>
      </c>
      <c r="W17" s="17">
        <f t="shared" si="3"/>
        <v>9204.9699999999993</v>
      </c>
      <c r="X17" s="17">
        <f t="shared" si="4"/>
        <v>0</v>
      </c>
      <c r="Y17" s="17">
        <v>0</v>
      </c>
      <c r="Z17" s="17">
        <f t="shared" si="5"/>
        <v>9204.9699999999993</v>
      </c>
      <c r="AA17" s="1">
        <f t="shared" si="6"/>
        <v>2160</v>
      </c>
      <c r="AB17" s="1">
        <f t="shared" si="11"/>
        <v>33</v>
      </c>
      <c r="AC17" s="21">
        <f t="shared" si="7"/>
        <v>303764.01</v>
      </c>
      <c r="AD17">
        <v>170</v>
      </c>
      <c r="AE17" t="s">
        <v>97</v>
      </c>
      <c r="AF17" s="21">
        <v>303764.01</v>
      </c>
      <c r="AG17">
        <f t="shared" si="8"/>
        <v>0</v>
      </c>
      <c r="AH17" s="21">
        <f t="shared" si="9"/>
        <v>0</v>
      </c>
      <c r="AI17" s="1">
        <v>170</v>
      </c>
      <c r="AJ17" s="1" t="s">
        <v>97</v>
      </c>
      <c r="AK17">
        <v>35</v>
      </c>
      <c r="AL17">
        <v>14</v>
      </c>
      <c r="AM17">
        <v>2117</v>
      </c>
      <c r="AN17">
        <v>2131</v>
      </c>
      <c r="AO17">
        <f t="shared" si="10"/>
        <v>0</v>
      </c>
    </row>
    <row r="18" spans="1:41" x14ac:dyDescent="0.2">
      <c r="A18" s="1">
        <v>182</v>
      </c>
      <c r="B18" s="1" t="s">
        <v>98</v>
      </c>
      <c r="C18" s="1">
        <v>25720640</v>
      </c>
      <c r="D18" s="1">
        <v>64</v>
      </c>
      <c r="E18" s="1">
        <v>26</v>
      </c>
      <c r="F18" s="1">
        <v>2627</v>
      </c>
      <c r="G18" s="1">
        <v>2653</v>
      </c>
      <c r="H18" s="1">
        <v>63</v>
      </c>
      <c r="I18" s="1">
        <v>25</v>
      </c>
      <c r="J18" s="1">
        <v>2600</v>
      </c>
      <c r="K18" s="1">
        <v>2625</v>
      </c>
      <c r="L18" s="1">
        <v>59</v>
      </c>
      <c r="M18" s="1">
        <v>24</v>
      </c>
      <c r="N18" s="1">
        <v>2468</v>
      </c>
      <c r="O18" s="1">
        <v>2492</v>
      </c>
      <c r="P18" s="1">
        <v>54</v>
      </c>
      <c r="Q18" s="1">
        <v>22</v>
      </c>
      <c r="R18" s="1">
        <v>2449</v>
      </c>
      <c r="S18" s="1">
        <v>2471</v>
      </c>
      <c r="T18" s="1">
        <f t="shared" si="0"/>
        <v>2590</v>
      </c>
      <c r="U18" s="17">
        <f t="shared" si="1"/>
        <v>9930.75</v>
      </c>
      <c r="V18" s="17">
        <f t="shared" si="2"/>
        <v>-546.19000000000005</v>
      </c>
      <c r="W18" s="17">
        <f t="shared" si="3"/>
        <v>9384.56</v>
      </c>
      <c r="X18" s="17">
        <f t="shared" si="4"/>
        <v>0</v>
      </c>
      <c r="Y18" s="17">
        <v>0</v>
      </c>
      <c r="Z18" s="17">
        <f t="shared" si="5"/>
        <v>9384.56</v>
      </c>
      <c r="AA18" s="1">
        <f t="shared" si="6"/>
        <v>2529</v>
      </c>
      <c r="AB18" s="1">
        <f t="shared" si="11"/>
        <v>61</v>
      </c>
      <c r="AC18" s="21">
        <f t="shared" si="7"/>
        <v>572458.16</v>
      </c>
      <c r="AD18">
        <v>182</v>
      </c>
      <c r="AE18" t="s">
        <v>98</v>
      </c>
      <c r="AF18" s="21">
        <v>572458.16</v>
      </c>
      <c r="AG18">
        <f t="shared" si="8"/>
        <v>0</v>
      </c>
      <c r="AH18" s="21">
        <f t="shared" si="9"/>
        <v>0</v>
      </c>
      <c r="AI18" s="1">
        <v>182</v>
      </c>
      <c r="AJ18" s="1" t="s">
        <v>98</v>
      </c>
      <c r="AK18">
        <v>54</v>
      </c>
      <c r="AL18">
        <v>22</v>
      </c>
      <c r="AM18">
        <v>2449</v>
      </c>
      <c r="AN18">
        <v>2471</v>
      </c>
      <c r="AO18">
        <f t="shared" si="10"/>
        <v>0</v>
      </c>
    </row>
    <row r="19" spans="1:41" x14ac:dyDescent="0.2">
      <c r="A19" s="1">
        <v>196</v>
      </c>
      <c r="B19" s="1" t="s">
        <v>99</v>
      </c>
      <c r="C19" s="1">
        <v>5590939</v>
      </c>
      <c r="D19" s="1">
        <v>12</v>
      </c>
      <c r="E19" s="1">
        <v>5</v>
      </c>
      <c r="F19" s="1">
        <v>525</v>
      </c>
      <c r="G19" s="1">
        <v>530</v>
      </c>
      <c r="H19" s="1">
        <v>11</v>
      </c>
      <c r="I19" s="1">
        <v>4</v>
      </c>
      <c r="J19" s="1">
        <v>513</v>
      </c>
      <c r="K19" s="1">
        <v>517</v>
      </c>
      <c r="L19" s="1">
        <v>15</v>
      </c>
      <c r="M19" s="1">
        <v>6</v>
      </c>
      <c r="N19" s="1">
        <v>518</v>
      </c>
      <c r="O19" s="1">
        <v>524</v>
      </c>
      <c r="P19" s="1">
        <v>18</v>
      </c>
      <c r="Q19" s="1">
        <v>7</v>
      </c>
      <c r="R19" s="1">
        <v>497</v>
      </c>
      <c r="S19" s="1">
        <v>504</v>
      </c>
      <c r="T19" s="1">
        <f t="shared" si="0"/>
        <v>524</v>
      </c>
      <c r="U19" s="17">
        <f t="shared" si="1"/>
        <v>10669.73</v>
      </c>
      <c r="V19" s="17">
        <f t="shared" si="2"/>
        <v>-586.84</v>
      </c>
      <c r="W19" s="17">
        <f t="shared" si="3"/>
        <v>10082.89</v>
      </c>
      <c r="X19" s="17">
        <f t="shared" si="4"/>
        <v>0</v>
      </c>
      <c r="Y19" s="17">
        <v>0</v>
      </c>
      <c r="Z19" s="17">
        <f t="shared" si="5"/>
        <v>10082.89</v>
      </c>
      <c r="AA19" s="1">
        <f t="shared" si="6"/>
        <v>515</v>
      </c>
      <c r="AB19" s="1">
        <f t="shared" si="11"/>
        <v>9</v>
      </c>
      <c r="AC19" s="21">
        <f t="shared" si="7"/>
        <v>90746.01</v>
      </c>
      <c r="AD19">
        <v>196</v>
      </c>
      <c r="AE19" t="s">
        <v>99</v>
      </c>
      <c r="AF19" s="21">
        <v>90746.01</v>
      </c>
      <c r="AG19">
        <f t="shared" si="8"/>
        <v>0</v>
      </c>
      <c r="AH19" s="21">
        <f t="shared" si="9"/>
        <v>0</v>
      </c>
      <c r="AI19" s="1">
        <v>196</v>
      </c>
      <c r="AJ19" s="1" t="s">
        <v>99</v>
      </c>
      <c r="AK19">
        <v>18</v>
      </c>
      <c r="AL19">
        <v>7</v>
      </c>
      <c r="AM19">
        <v>497</v>
      </c>
      <c r="AN19">
        <v>504</v>
      </c>
      <c r="AO19">
        <f t="shared" si="10"/>
        <v>0</v>
      </c>
    </row>
    <row r="20" spans="1:41" x14ac:dyDescent="0.2">
      <c r="A20" s="1">
        <v>203</v>
      </c>
      <c r="B20" s="1" t="s">
        <v>100</v>
      </c>
      <c r="C20" s="1">
        <v>7886600</v>
      </c>
      <c r="D20" s="1">
        <v>8</v>
      </c>
      <c r="E20" s="1">
        <v>3</v>
      </c>
      <c r="F20" s="1">
        <v>844</v>
      </c>
      <c r="G20" s="1">
        <v>847</v>
      </c>
      <c r="H20" s="1">
        <v>10</v>
      </c>
      <c r="I20" s="1">
        <v>4</v>
      </c>
      <c r="J20" s="1">
        <v>826</v>
      </c>
      <c r="K20" s="1">
        <v>830</v>
      </c>
      <c r="L20" s="1">
        <v>10</v>
      </c>
      <c r="M20" s="1">
        <v>4</v>
      </c>
      <c r="N20" s="1">
        <v>835</v>
      </c>
      <c r="O20" s="1">
        <v>839</v>
      </c>
      <c r="P20" s="1">
        <v>9</v>
      </c>
      <c r="Q20" s="1">
        <v>4</v>
      </c>
      <c r="R20" s="1">
        <v>828</v>
      </c>
      <c r="S20" s="1">
        <v>832</v>
      </c>
      <c r="T20" s="1">
        <f t="shared" si="0"/>
        <v>839</v>
      </c>
      <c r="U20" s="17">
        <f t="shared" si="1"/>
        <v>9400</v>
      </c>
      <c r="V20" s="17">
        <f t="shared" si="2"/>
        <v>-517</v>
      </c>
      <c r="W20" s="17">
        <f t="shared" si="3"/>
        <v>8883</v>
      </c>
      <c r="X20" s="17">
        <f t="shared" si="4"/>
        <v>117</v>
      </c>
      <c r="Y20" s="17">
        <v>0</v>
      </c>
      <c r="Z20" s="17">
        <f t="shared" si="5"/>
        <v>9000</v>
      </c>
      <c r="AA20" s="1">
        <f t="shared" si="6"/>
        <v>834</v>
      </c>
      <c r="AB20" s="1">
        <f t="shared" si="11"/>
        <v>5</v>
      </c>
      <c r="AC20" s="21">
        <f t="shared" si="7"/>
        <v>45000</v>
      </c>
      <c r="AD20">
        <v>203</v>
      </c>
      <c r="AE20" t="s">
        <v>100</v>
      </c>
      <c r="AF20" s="21">
        <v>45000</v>
      </c>
      <c r="AG20">
        <f t="shared" si="8"/>
        <v>0</v>
      </c>
      <c r="AH20" s="21">
        <f t="shared" si="9"/>
        <v>0</v>
      </c>
      <c r="AI20" s="1">
        <v>203</v>
      </c>
      <c r="AJ20" s="1" t="s">
        <v>100</v>
      </c>
      <c r="AK20">
        <v>9</v>
      </c>
      <c r="AL20">
        <v>4</v>
      </c>
      <c r="AM20">
        <v>828</v>
      </c>
      <c r="AN20">
        <v>832</v>
      </c>
      <c r="AO20">
        <f t="shared" si="10"/>
        <v>0</v>
      </c>
    </row>
    <row r="21" spans="1:41" x14ac:dyDescent="0.2">
      <c r="A21" s="1">
        <v>217</v>
      </c>
      <c r="B21" s="1" t="s">
        <v>101</v>
      </c>
      <c r="C21" s="1">
        <v>6843903</v>
      </c>
      <c r="D21" s="1">
        <v>37</v>
      </c>
      <c r="E21" s="1">
        <v>15</v>
      </c>
      <c r="F21" s="1">
        <v>614</v>
      </c>
      <c r="G21" s="1">
        <v>629</v>
      </c>
      <c r="H21" s="1">
        <v>37</v>
      </c>
      <c r="I21" s="1">
        <v>15</v>
      </c>
      <c r="J21" s="1">
        <v>617</v>
      </c>
      <c r="K21" s="1">
        <v>632</v>
      </c>
      <c r="L21" s="1">
        <v>25</v>
      </c>
      <c r="M21" s="1">
        <v>10</v>
      </c>
      <c r="N21" s="1">
        <v>615</v>
      </c>
      <c r="O21" s="1">
        <v>625</v>
      </c>
      <c r="P21" s="1">
        <v>30</v>
      </c>
      <c r="Q21" s="1">
        <v>12</v>
      </c>
      <c r="R21" s="1">
        <v>600</v>
      </c>
      <c r="S21" s="1">
        <v>612</v>
      </c>
      <c r="T21" s="1">
        <f t="shared" si="0"/>
        <v>629</v>
      </c>
      <c r="U21" s="17">
        <f t="shared" si="1"/>
        <v>10880.61</v>
      </c>
      <c r="V21" s="17">
        <f t="shared" si="2"/>
        <v>-598.42999999999995</v>
      </c>
      <c r="W21" s="17">
        <f t="shared" si="3"/>
        <v>10282.18</v>
      </c>
      <c r="X21" s="17">
        <f t="shared" si="4"/>
        <v>0</v>
      </c>
      <c r="Y21" s="17">
        <v>0</v>
      </c>
      <c r="Z21" s="17">
        <f t="shared" si="5"/>
        <v>10282.18</v>
      </c>
      <c r="AA21" s="1">
        <f t="shared" si="6"/>
        <v>623</v>
      </c>
      <c r="AB21" s="1">
        <f t="shared" si="11"/>
        <v>6</v>
      </c>
      <c r="AC21" s="21">
        <f t="shared" si="7"/>
        <v>61693.08</v>
      </c>
      <c r="AD21">
        <v>217</v>
      </c>
      <c r="AE21" t="s">
        <v>101</v>
      </c>
      <c r="AF21" s="21">
        <v>61693.08</v>
      </c>
      <c r="AG21">
        <f t="shared" si="8"/>
        <v>0</v>
      </c>
      <c r="AH21" s="21">
        <f t="shared" si="9"/>
        <v>0</v>
      </c>
      <c r="AI21" s="1">
        <v>217</v>
      </c>
      <c r="AJ21" s="1" t="s">
        <v>101</v>
      </c>
      <c r="AK21">
        <v>30</v>
      </c>
      <c r="AL21">
        <v>12</v>
      </c>
      <c r="AM21">
        <v>600</v>
      </c>
      <c r="AN21">
        <v>612</v>
      </c>
      <c r="AO21">
        <f t="shared" si="10"/>
        <v>0</v>
      </c>
    </row>
    <row r="22" spans="1:41" x14ac:dyDescent="0.2">
      <c r="A22" s="1">
        <v>231</v>
      </c>
      <c r="B22" s="1" t="s">
        <v>102</v>
      </c>
      <c r="C22" s="1">
        <v>14884291</v>
      </c>
      <c r="D22" s="1">
        <v>35</v>
      </c>
      <c r="E22" s="1">
        <v>14</v>
      </c>
      <c r="F22" s="1">
        <v>1534</v>
      </c>
      <c r="G22" s="1">
        <v>1548</v>
      </c>
      <c r="H22" s="1">
        <v>41</v>
      </c>
      <c r="I22" s="1">
        <v>16</v>
      </c>
      <c r="J22" s="1">
        <v>1525</v>
      </c>
      <c r="K22" s="1">
        <v>1541</v>
      </c>
      <c r="L22" s="1">
        <v>48</v>
      </c>
      <c r="M22" s="1">
        <v>19</v>
      </c>
      <c r="N22" s="1">
        <v>1585</v>
      </c>
      <c r="O22" s="1">
        <v>1604</v>
      </c>
      <c r="P22" s="1">
        <v>47</v>
      </c>
      <c r="Q22" s="1">
        <v>19</v>
      </c>
      <c r="R22" s="1">
        <v>1575</v>
      </c>
      <c r="S22" s="1">
        <v>1594</v>
      </c>
      <c r="T22" s="1">
        <f t="shared" si="0"/>
        <v>1564</v>
      </c>
      <c r="U22" s="17">
        <f t="shared" si="1"/>
        <v>9516.81</v>
      </c>
      <c r="V22" s="17">
        <f t="shared" si="2"/>
        <v>-523.41999999999996</v>
      </c>
      <c r="W22" s="17">
        <f t="shared" si="3"/>
        <v>8993.39</v>
      </c>
      <c r="X22" s="17">
        <f t="shared" si="4"/>
        <v>6.6100000000005821</v>
      </c>
      <c r="Y22" s="17">
        <v>0</v>
      </c>
      <c r="Z22" s="17">
        <f t="shared" si="5"/>
        <v>9000</v>
      </c>
      <c r="AA22" s="1">
        <f t="shared" si="6"/>
        <v>1580</v>
      </c>
      <c r="AB22" s="1">
        <f t="shared" si="11"/>
        <v>0</v>
      </c>
      <c r="AC22" s="21">
        <f t="shared" si="7"/>
        <v>0</v>
      </c>
      <c r="AD22">
        <v>231</v>
      </c>
      <c r="AE22" t="s">
        <v>102</v>
      </c>
      <c r="AF22" s="21">
        <v>0</v>
      </c>
      <c r="AG22">
        <f t="shared" si="8"/>
        <v>0</v>
      </c>
      <c r="AH22" s="21">
        <f t="shared" si="9"/>
        <v>0</v>
      </c>
      <c r="AI22" s="1">
        <v>231</v>
      </c>
      <c r="AJ22" s="1" t="s">
        <v>102</v>
      </c>
      <c r="AK22">
        <v>47</v>
      </c>
      <c r="AL22">
        <v>19</v>
      </c>
      <c r="AM22">
        <v>1575</v>
      </c>
      <c r="AN22">
        <v>1594</v>
      </c>
      <c r="AO22">
        <f t="shared" si="10"/>
        <v>0</v>
      </c>
    </row>
    <row r="23" spans="1:41" x14ac:dyDescent="0.2">
      <c r="A23" s="1">
        <v>245</v>
      </c>
      <c r="B23" s="1" t="s">
        <v>103</v>
      </c>
      <c r="C23" s="1">
        <v>5780726</v>
      </c>
      <c r="D23" s="1">
        <v>14</v>
      </c>
      <c r="E23" s="1">
        <v>6</v>
      </c>
      <c r="F23" s="1">
        <v>620</v>
      </c>
      <c r="G23" s="1">
        <v>626</v>
      </c>
      <c r="H23" s="1">
        <v>16</v>
      </c>
      <c r="I23" s="1">
        <v>6</v>
      </c>
      <c r="J23" s="1">
        <v>620</v>
      </c>
      <c r="K23" s="1">
        <v>626</v>
      </c>
      <c r="L23" s="1">
        <v>17</v>
      </c>
      <c r="M23" s="1">
        <v>7</v>
      </c>
      <c r="N23" s="1">
        <v>577</v>
      </c>
      <c r="O23" s="1">
        <v>584</v>
      </c>
      <c r="P23" s="1">
        <v>17</v>
      </c>
      <c r="Q23" s="1">
        <v>7</v>
      </c>
      <c r="R23" s="1">
        <v>582</v>
      </c>
      <c r="S23" s="1">
        <v>589</v>
      </c>
      <c r="T23" s="1">
        <f t="shared" si="0"/>
        <v>612</v>
      </c>
      <c r="U23" s="17">
        <f t="shared" si="1"/>
        <v>9445.6299999999992</v>
      </c>
      <c r="V23" s="17">
        <f t="shared" si="2"/>
        <v>-519.51</v>
      </c>
      <c r="W23" s="17">
        <f t="shared" si="3"/>
        <v>8926.119999999999</v>
      </c>
      <c r="X23" s="17">
        <f t="shared" si="4"/>
        <v>73.880000000001019</v>
      </c>
      <c r="Y23" s="17">
        <v>0</v>
      </c>
      <c r="Z23" s="17">
        <f t="shared" si="5"/>
        <v>9000</v>
      </c>
      <c r="AA23" s="1">
        <f t="shared" si="6"/>
        <v>600</v>
      </c>
      <c r="AB23" s="1">
        <f t="shared" si="11"/>
        <v>12</v>
      </c>
      <c r="AC23" s="21">
        <f t="shared" si="7"/>
        <v>108000</v>
      </c>
      <c r="AD23">
        <v>245</v>
      </c>
      <c r="AE23" t="s">
        <v>103</v>
      </c>
      <c r="AF23" s="21">
        <v>108000</v>
      </c>
      <c r="AG23">
        <f t="shared" si="8"/>
        <v>0</v>
      </c>
      <c r="AH23" s="21">
        <f t="shared" si="9"/>
        <v>0</v>
      </c>
      <c r="AI23" s="1">
        <v>245</v>
      </c>
      <c r="AJ23" s="1" t="s">
        <v>103</v>
      </c>
      <c r="AK23">
        <v>17</v>
      </c>
      <c r="AL23">
        <v>7</v>
      </c>
      <c r="AM23">
        <v>582</v>
      </c>
      <c r="AN23">
        <v>589</v>
      </c>
      <c r="AO23">
        <f t="shared" si="10"/>
        <v>0</v>
      </c>
    </row>
    <row r="24" spans="1:41" x14ac:dyDescent="0.2">
      <c r="A24" s="1">
        <v>280</v>
      </c>
      <c r="B24" s="1" t="s">
        <v>104</v>
      </c>
      <c r="C24" s="1">
        <v>28500694</v>
      </c>
      <c r="D24" s="1">
        <v>6</v>
      </c>
      <c r="E24" s="1">
        <v>2</v>
      </c>
      <c r="F24" s="1">
        <v>2961</v>
      </c>
      <c r="G24" s="1">
        <v>2963</v>
      </c>
      <c r="H24" s="1">
        <v>4</v>
      </c>
      <c r="I24" s="1">
        <v>2</v>
      </c>
      <c r="J24" s="1">
        <v>3046</v>
      </c>
      <c r="K24" s="1">
        <v>3048</v>
      </c>
      <c r="L24" s="1">
        <v>0</v>
      </c>
      <c r="M24" s="1">
        <v>0</v>
      </c>
      <c r="N24" s="1">
        <v>3062</v>
      </c>
      <c r="O24" s="1">
        <v>3062</v>
      </c>
      <c r="P24" s="1">
        <v>0</v>
      </c>
      <c r="Q24" s="1">
        <v>0</v>
      </c>
      <c r="R24" s="1">
        <v>3107</v>
      </c>
      <c r="S24" s="1">
        <v>3107</v>
      </c>
      <c r="T24" s="1">
        <f t="shared" si="0"/>
        <v>3024</v>
      </c>
      <c r="U24" s="17">
        <f t="shared" si="1"/>
        <v>9424.83</v>
      </c>
      <c r="V24" s="17">
        <f t="shared" si="2"/>
        <v>-518.37</v>
      </c>
      <c r="W24" s="17">
        <f t="shared" si="3"/>
        <v>8906.4599999999991</v>
      </c>
      <c r="X24" s="17">
        <f t="shared" si="4"/>
        <v>93.540000000000873</v>
      </c>
      <c r="Y24" s="17">
        <v>0</v>
      </c>
      <c r="Z24" s="17">
        <f t="shared" si="5"/>
        <v>9000</v>
      </c>
      <c r="AA24" s="1">
        <f t="shared" si="6"/>
        <v>3072</v>
      </c>
      <c r="AB24" s="1">
        <f t="shared" si="11"/>
        <v>0</v>
      </c>
      <c r="AC24" s="21">
        <f t="shared" si="7"/>
        <v>0</v>
      </c>
      <c r="AD24">
        <v>280</v>
      </c>
      <c r="AE24" t="s">
        <v>104</v>
      </c>
      <c r="AF24" s="21">
        <v>0</v>
      </c>
      <c r="AG24">
        <f t="shared" si="8"/>
        <v>0</v>
      </c>
      <c r="AH24" s="21">
        <f t="shared" si="9"/>
        <v>0</v>
      </c>
      <c r="AI24" s="1">
        <v>280</v>
      </c>
      <c r="AJ24" s="1" t="s">
        <v>104</v>
      </c>
      <c r="AK24">
        <v>0</v>
      </c>
      <c r="AL24">
        <v>0</v>
      </c>
      <c r="AM24">
        <v>3107</v>
      </c>
      <c r="AN24">
        <v>3107</v>
      </c>
      <c r="AO24">
        <f t="shared" si="10"/>
        <v>0</v>
      </c>
    </row>
    <row r="25" spans="1:41" x14ac:dyDescent="0.2">
      <c r="A25" s="1">
        <v>287</v>
      </c>
      <c r="B25" s="1" t="s">
        <v>105</v>
      </c>
      <c r="C25" s="1">
        <v>4540952</v>
      </c>
      <c r="D25" s="1">
        <v>9</v>
      </c>
      <c r="E25" s="1">
        <v>4</v>
      </c>
      <c r="F25" s="1">
        <v>433</v>
      </c>
      <c r="G25" s="1">
        <v>437</v>
      </c>
      <c r="H25" s="1">
        <v>8</v>
      </c>
      <c r="I25" s="1">
        <v>3</v>
      </c>
      <c r="J25" s="1">
        <v>444</v>
      </c>
      <c r="K25" s="1">
        <v>447</v>
      </c>
      <c r="L25" s="1">
        <v>10</v>
      </c>
      <c r="M25" s="1">
        <v>4</v>
      </c>
      <c r="N25" s="1">
        <v>443</v>
      </c>
      <c r="O25" s="1">
        <v>447</v>
      </c>
      <c r="P25" s="1">
        <v>9</v>
      </c>
      <c r="Q25" s="1">
        <v>4</v>
      </c>
      <c r="R25" s="1">
        <v>441</v>
      </c>
      <c r="S25" s="1">
        <v>445</v>
      </c>
      <c r="T25" s="1">
        <f t="shared" si="0"/>
        <v>444</v>
      </c>
      <c r="U25" s="17">
        <f t="shared" si="1"/>
        <v>10227.370000000001</v>
      </c>
      <c r="V25" s="17">
        <f t="shared" si="2"/>
        <v>-562.51</v>
      </c>
      <c r="W25" s="17">
        <f t="shared" si="3"/>
        <v>9664.86</v>
      </c>
      <c r="X25" s="17">
        <f t="shared" si="4"/>
        <v>0</v>
      </c>
      <c r="Y25" s="17">
        <v>0</v>
      </c>
      <c r="Z25" s="17">
        <f t="shared" si="5"/>
        <v>9664.86</v>
      </c>
      <c r="AA25" s="1">
        <f t="shared" si="6"/>
        <v>446</v>
      </c>
      <c r="AB25" s="1">
        <f t="shared" si="11"/>
        <v>0</v>
      </c>
      <c r="AC25" s="21">
        <f t="shared" si="7"/>
        <v>0</v>
      </c>
      <c r="AD25">
        <v>287</v>
      </c>
      <c r="AE25" t="s">
        <v>105</v>
      </c>
      <c r="AF25" s="21">
        <v>0</v>
      </c>
      <c r="AG25">
        <f t="shared" si="8"/>
        <v>0</v>
      </c>
      <c r="AH25" s="21">
        <f t="shared" si="9"/>
        <v>0</v>
      </c>
      <c r="AI25" s="1">
        <v>287</v>
      </c>
      <c r="AJ25" s="1" t="s">
        <v>105</v>
      </c>
      <c r="AK25">
        <v>9</v>
      </c>
      <c r="AL25">
        <v>4</v>
      </c>
      <c r="AM25">
        <v>441</v>
      </c>
      <c r="AN25">
        <v>445</v>
      </c>
      <c r="AO25">
        <f t="shared" si="10"/>
        <v>0</v>
      </c>
    </row>
    <row r="26" spans="1:41" x14ac:dyDescent="0.2">
      <c r="A26" s="1">
        <v>308</v>
      </c>
      <c r="B26" s="1" t="s">
        <v>106</v>
      </c>
      <c r="C26" s="1">
        <v>13737310</v>
      </c>
      <c r="D26" s="1">
        <v>45</v>
      </c>
      <c r="E26" s="1">
        <v>18</v>
      </c>
      <c r="F26" s="1">
        <v>1396</v>
      </c>
      <c r="G26" s="1">
        <v>1414</v>
      </c>
      <c r="H26" s="1">
        <v>43</v>
      </c>
      <c r="I26" s="1">
        <v>17</v>
      </c>
      <c r="J26" s="1">
        <v>1375</v>
      </c>
      <c r="K26" s="1">
        <v>1392</v>
      </c>
      <c r="L26" s="1">
        <v>46</v>
      </c>
      <c r="M26" s="1">
        <v>18</v>
      </c>
      <c r="N26" s="1">
        <v>1365</v>
      </c>
      <c r="O26" s="1">
        <v>1383</v>
      </c>
      <c r="P26" s="1">
        <v>42</v>
      </c>
      <c r="Q26" s="1">
        <v>17</v>
      </c>
      <c r="R26" s="1">
        <v>1360</v>
      </c>
      <c r="S26" s="1">
        <v>1377</v>
      </c>
      <c r="T26" s="1">
        <f t="shared" si="0"/>
        <v>1396</v>
      </c>
      <c r="U26" s="17">
        <f t="shared" si="1"/>
        <v>9840.48</v>
      </c>
      <c r="V26" s="17">
        <f t="shared" si="2"/>
        <v>-541.23</v>
      </c>
      <c r="W26" s="17">
        <f t="shared" si="3"/>
        <v>9299.25</v>
      </c>
      <c r="X26" s="17">
        <f t="shared" si="4"/>
        <v>0</v>
      </c>
      <c r="Y26" s="17">
        <v>0</v>
      </c>
      <c r="Z26" s="17">
        <f t="shared" si="5"/>
        <v>9299.25</v>
      </c>
      <c r="AA26" s="1">
        <f t="shared" si="6"/>
        <v>1384</v>
      </c>
      <c r="AB26" s="1">
        <f t="shared" si="11"/>
        <v>12</v>
      </c>
      <c r="AC26" s="21">
        <f t="shared" si="7"/>
        <v>111591</v>
      </c>
      <c r="AD26">
        <v>308</v>
      </c>
      <c r="AE26" t="s">
        <v>106</v>
      </c>
      <c r="AF26" s="21">
        <v>111591</v>
      </c>
      <c r="AG26">
        <f t="shared" si="8"/>
        <v>0</v>
      </c>
      <c r="AH26" s="21">
        <f t="shared" si="9"/>
        <v>0</v>
      </c>
      <c r="AI26" s="1">
        <v>308</v>
      </c>
      <c r="AJ26" s="1" t="s">
        <v>106</v>
      </c>
      <c r="AK26">
        <v>42</v>
      </c>
      <c r="AL26">
        <v>17</v>
      </c>
      <c r="AM26">
        <v>1360</v>
      </c>
      <c r="AN26">
        <v>1377</v>
      </c>
      <c r="AO26">
        <f t="shared" si="10"/>
        <v>0</v>
      </c>
    </row>
    <row r="27" spans="1:41" x14ac:dyDescent="0.2">
      <c r="A27" s="1">
        <v>315</v>
      </c>
      <c r="B27" s="1" t="s">
        <v>107</v>
      </c>
      <c r="C27" s="1">
        <v>5947783</v>
      </c>
      <c r="D27" s="1">
        <v>2</v>
      </c>
      <c r="E27" s="1">
        <v>1</v>
      </c>
      <c r="F27" s="1">
        <v>422</v>
      </c>
      <c r="G27" s="1">
        <v>423</v>
      </c>
      <c r="H27" s="1">
        <v>1</v>
      </c>
      <c r="I27" s="1">
        <v>0</v>
      </c>
      <c r="J27" s="1">
        <v>428</v>
      </c>
      <c r="K27" s="1">
        <v>428</v>
      </c>
      <c r="L27" s="1">
        <v>0</v>
      </c>
      <c r="M27" s="1">
        <v>0</v>
      </c>
      <c r="N27" s="1">
        <v>437</v>
      </c>
      <c r="O27" s="1">
        <v>437</v>
      </c>
      <c r="P27" s="1">
        <v>1</v>
      </c>
      <c r="Q27" s="1">
        <v>0</v>
      </c>
      <c r="R27" s="1">
        <v>444</v>
      </c>
      <c r="S27" s="1">
        <v>444</v>
      </c>
      <c r="T27" s="1">
        <f t="shared" si="0"/>
        <v>429</v>
      </c>
      <c r="U27" s="17">
        <f t="shared" si="1"/>
        <v>13864.3</v>
      </c>
      <c r="V27" s="17">
        <f t="shared" si="2"/>
        <v>-762.54</v>
      </c>
      <c r="W27" s="17">
        <f t="shared" si="3"/>
        <v>13101.759999999998</v>
      </c>
      <c r="X27" s="17">
        <f t="shared" si="4"/>
        <v>0</v>
      </c>
      <c r="Y27" s="17">
        <v>0</v>
      </c>
      <c r="Z27" s="17">
        <f t="shared" si="5"/>
        <v>13101.759999999998</v>
      </c>
      <c r="AA27" s="1">
        <f t="shared" si="6"/>
        <v>436</v>
      </c>
      <c r="AB27" s="1">
        <f t="shared" si="11"/>
        <v>0</v>
      </c>
      <c r="AC27" s="21">
        <f t="shared" si="7"/>
        <v>0</v>
      </c>
      <c r="AD27">
        <v>315</v>
      </c>
      <c r="AE27" t="s">
        <v>107</v>
      </c>
      <c r="AF27" s="21">
        <v>0</v>
      </c>
      <c r="AG27">
        <f t="shared" si="8"/>
        <v>0</v>
      </c>
      <c r="AH27" s="21">
        <f t="shared" si="9"/>
        <v>0</v>
      </c>
      <c r="AI27" s="1">
        <v>315</v>
      </c>
      <c r="AJ27" s="1" t="s">
        <v>107</v>
      </c>
      <c r="AK27">
        <v>1</v>
      </c>
      <c r="AL27">
        <v>0</v>
      </c>
      <c r="AM27">
        <v>444</v>
      </c>
      <c r="AN27">
        <v>444</v>
      </c>
      <c r="AO27">
        <f t="shared" si="10"/>
        <v>0</v>
      </c>
    </row>
    <row r="28" spans="1:41" x14ac:dyDescent="0.2">
      <c r="A28" s="1">
        <v>336</v>
      </c>
      <c r="B28" s="1" t="s">
        <v>108</v>
      </c>
      <c r="C28" s="1">
        <v>34538018</v>
      </c>
      <c r="D28" s="1">
        <v>84</v>
      </c>
      <c r="E28" s="1">
        <v>34</v>
      </c>
      <c r="F28" s="1">
        <v>3453</v>
      </c>
      <c r="G28" s="1">
        <v>3487</v>
      </c>
      <c r="H28" s="1">
        <v>85</v>
      </c>
      <c r="I28" s="1">
        <v>34</v>
      </c>
      <c r="J28" s="1">
        <v>3434</v>
      </c>
      <c r="K28" s="1">
        <v>3468</v>
      </c>
      <c r="L28" s="1">
        <v>91</v>
      </c>
      <c r="M28" s="1">
        <v>36</v>
      </c>
      <c r="N28" s="1">
        <v>3506</v>
      </c>
      <c r="O28" s="1">
        <v>3542</v>
      </c>
      <c r="P28" s="1">
        <v>87</v>
      </c>
      <c r="Q28" s="1">
        <v>35</v>
      </c>
      <c r="R28" s="1">
        <v>3511</v>
      </c>
      <c r="S28" s="1">
        <v>3546</v>
      </c>
      <c r="T28" s="1">
        <f t="shared" si="0"/>
        <v>3499</v>
      </c>
      <c r="U28" s="17">
        <f t="shared" si="1"/>
        <v>9870.83</v>
      </c>
      <c r="V28" s="17">
        <f t="shared" si="2"/>
        <v>-542.9</v>
      </c>
      <c r="W28" s="17">
        <f t="shared" si="3"/>
        <v>9327.93</v>
      </c>
      <c r="X28" s="17">
        <f t="shared" si="4"/>
        <v>0</v>
      </c>
      <c r="Y28" s="17">
        <v>0</v>
      </c>
      <c r="Z28" s="17">
        <f t="shared" si="5"/>
        <v>9327.93</v>
      </c>
      <c r="AA28" s="1">
        <f t="shared" si="6"/>
        <v>3519</v>
      </c>
      <c r="AB28" s="1">
        <f t="shared" si="11"/>
        <v>0</v>
      </c>
      <c r="AC28" s="21">
        <f t="shared" si="7"/>
        <v>0</v>
      </c>
      <c r="AD28">
        <v>336</v>
      </c>
      <c r="AE28" t="s">
        <v>108</v>
      </c>
      <c r="AF28" s="21">
        <v>0</v>
      </c>
      <c r="AG28">
        <f t="shared" si="8"/>
        <v>0</v>
      </c>
      <c r="AH28" s="21">
        <f t="shared" si="9"/>
        <v>0</v>
      </c>
      <c r="AI28" s="1">
        <v>336</v>
      </c>
      <c r="AJ28" s="1" t="s">
        <v>108</v>
      </c>
      <c r="AK28">
        <v>87</v>
      </c>
      <c r="AL28">
        <v>35</v>
      </c>
      <c r="AM28">
        <v>3511</v>
      </c>
      <c r="AN28">
        <v>3546</v>
      </c>
      <c r="AO28">
        <f t="shared" si="10"/>
        <v>0</v>
      </c>
    </row>
    <row r="29" spans="1:41" x14ac:dyDescent="0.2">
      <c r="A29" s="1">
        <v>4263</v>
      </c>
      <c r="B29" s="1" t="s">
        <v>109</v>
      </c>
      <c r="C29" s="1">
        <v>2888524</v>
      </c>
      <c r="D29" s="1">
        <v>4</v>
      </c>
      <c r="E29" s="1">
        <v>2</v>
      </c>
      <c r="F29" s="1">
        <v>255</v>
      </c>
      <c r="G29" s="1">
        <v>257</v>
      </c>
      <c r="H29" s="1">
        <v>3</v>
      </c>
      <c r="I29" s="1">
        <v>1</v>
      </c>
      <c r="J29" s="1">
        <v>241</v>
      </c>
      <c r="K29" s="1">
        <v>242</v>
      </c>
      <c r="L29" s="1">
        <v>2</v>
      </c>
      <c r="M29" s="1">
        <v>1</v>
      </c>
      <c r="N29" s="1">
        <v>254</v>
      </c>
      <c r="O29" s="1">
        <v>255</v>
      </c>
      <c r="P29" s="1">
        <v>2</v>
      </c>
      <c r="Q29" s="1">
        <v>1</v>
      </c>
      <c r="R29" s="1">
        <v>250</v>
      </c>
      <c r="S29" s="1">
        <v>251</v>
      </c>
      <c r="T29" s="1">
        <f t="shared" si="0"/>
        <v>251</v>
      </c>
      <c r="U29" s="17">
        <f t="shared" si="1"/>
        <v>11508.06</v>
      </c>
      <c r="V29" s="17">
        <f t="shared" si="2"/>
        <v>-632.94000000000005</v>
      </c>
      <c r="W29" s="17">
        <f t="shared" si="3"/>
        <v>10875.119999999999</v>
      </c>
      <c r="X29" s="17">
        <f t="shared" si="4"/>
        <v>0</v>
      </c>
      <c r="Y29" s="17">
        <v>0</v>
      </c>
      <c r="Z29" s="17">
        <f t="shared" si="5"/>
        <v>10875.119999999999</v>
      </c>
      <c r="AA29" s="1">
        <f t="shared" si="6"/>
        <v>249</v>
      </c>
      <c r="AB29" s="1">
        <f t="shared" si="11"/>
        <v>2</v>
      </c>
      <c r="AC29" s="21">
        <f t="shared" si="7"/>
        <v>21750.240000000002</v>
      </c>
      <c r="AD29">
        <v>4263</v>
      </c>
      <c r="AE29" t="s">
        <v>109</v>
      </c>
      <c r="AF29" s="21">
        <v>21750.240000000002</v>
      </c>
      <c r="AG29">
        <f t="shared" si="8"/>
        <v>0</v>
      </c>
      <c r="AH29" s="21">
        <f t="shared" si="9"/>
        <v>0</v>
      </c>
      <c r="AI29" s="1">
        <v>4263</v>
      </c>
      <c r="AJ29" s="1" t="s">
        <v>109</v>
      </c>
      <c r="AK29">
        <v>2</v>
      </c>
      <c r="AL29">
        <v>1</v>
      </c>
      <c r="AM29">
        <v>250</v>
      </c>
      <c r="AN29">
        <v>251</v>
      </c>
      <c r="AO29">
        <f t="shared" si="10"/>
        <v>0</v>
      </c>
    </row>
    <row r="30" spans="1:41" x14ac:dyDescent="0.2">
      <c r="A30" s="1">
        <v>350</v>
      </c>
      <c r="B30" s="1" t="s">
        <v>110</v>
      </c>
      <c r="C30" s="1">
        <v>9699893</v>
      </c>
      <c r="D30" s="1">
        <v>42</v>
      </c>
      <c r="E30" s="1">
        <v>17</v>
      </c>
      <c r="F30" s="1">
        <v>966</v>
      </c>
      <c r="G30" s="1">
        <v>983</v>
      </c>
      <c r="H30" s="1">
        <v>40</v>
      </c>
      <c r="I30" s="1">
        <v>16</v>
      </c>
      <c r="J30" s="1">
        <v>977</v>
      </c>
      <c r="K30" s="1">
        <v>993</v>
      </c>
      <c r="L30" s="1">
        <v>40</v>
      </c>
      <c r="M30" s="1">
        <v>16</v>
      </c>
      <c r="N30" s="1">
        <v>955</v>
      </c>
      <c r="O30" s="1">
        <v>971</v>
      </c>
      <c r="P30" s="1">
        <v>49</v>
      </c>
      <c r="Q30" s="1">
        <v>20</v>
      </c>
      <c r="R30" s="1">
        <v>986</v>
      </c>
      <c r="S30" s="1">
        <v>1006</v>
      </c>
      <c r="T30" s="1">
        <f t="shared" si="0"/>
        <v>982</v>
      </c>
      <c r="U30" s="17">
        <f t="shared" si="1"/>
        <v>9877.69</v>
      </c>
      <c r="V30" s="17">
        <f t="shared" si="2"/>
        <v>-543.27</v>
      </c>
      <c r="W30" s="17">
        <f t="shared" si="3"/>
        <v>9334.42</v>
      </c>
      <c r="X30" s="17">
        <f t="shared" si="4"/>
        <v>0</v>
      </c>
      <c r="Y30" s="17">
        <v>0</v>
      </c>
      <c r="Z30" s="17">
        <f t="shared" si="5"/>
        <v>9334.42</v>
      </c>
      <c r="AA30" s="1">
        <f t="shared" si="6"/>
        <v>990</v>
      </c>
      <c r="AB30" s="1">
        <f t="shared" si="11"/>
        <v>0</v>
      </c>
      <c r="AC30" s="21">
        <f t="shared" si="7"/>
        <v>0</v>
      </c>
      <c r="AD30">
        <v>350</v>
      </c>
      <c r="AE30" t="s">
        <v>110</v>
      </c>
      <c r="AF30" s="21">
        <v>0</v>
      </c>
      <c r="AG30">
        <f t="shared" si="8"/>
        <v>0</v>
      </c>
      <c r="AH30" s="21">
        <f t="shared" si="9"/>
        <v>0</v>
      </c>
      <c r="AI30" s="1">
        <v>350</v>
      </c>
      <c r="AJ30" s="1" t="s">
        <v>110</v>
      </c>
      <c r="AK30">
        <v>49</v>
      </c>
      <c r="AL30">
        <v>20</v>
      </c>
      <c r="AM30">
        <v>986</v>
      </c>
      <c r="AN30">
        <v>1006</v>
      </c>
      <c r="AO30">
        <f t="shared" si="10"/>
        <v>0</v>
      </c>
    </row>
    <row r="31" spans="1:41" x14ac:dyDescent="0.2">
      <c r="A31" s="1">
        <v>364</v>
      </c>
      <c r="B31" s="1" t="s">
        <v>111</v>
      </c>
      <c r="C31" s="1">
        <v>2949327</v>
      </c>
      <c r="D31" s="1">
        <v>5</v>
      </c>
      <c r="E31" s="1">
        <v>2</v>
      </c>
      <c r="F31" s="1">
        <v>313</v>
      </c>
      <c r="G31" s="1">
        <v>315</v>
      </c>
      <c r="H31" s="1">
        <v>10</v>
      </c>
      <c r="I31" s="1">
        <v>4</v>
      </c>
      <c r="J31" s="1">
        <v>304</v>
      </c>
      <c r="K31" s="1">
        <v>308</v>
      </c>
      <c r="L31" s="1">
        <v>9</v>
      </c>
      <c r="M31" s="1">
        <v>4</v>
      </c>
      <c r="N31" s="1">
        <v>312</v>
      </c>
      <c r="O31" s="1">
        <v>316</v>
      </c>
      <c r="P31" s="1">
        <v>10</v>
      </c>
      <c r="Q31" s="1">
        <v>4</v>
      </c>
      <c r="R31" s="1">
        <v>332</v>
      </c>
      <c r="S31" s="1">
        <v>336</v>
      </c>
      <c r="T31" s="1">
        <f t="shared" si="0"/>
        <v>313</v>
      </c>
      <c r="U31" s="17">
        <f t="shared" si="1"/>
        <v>9422.77</v>
      </c>
      <c r="V31" s="17">
        <f t="shared" si="2"/>
        <v>-518.25</v>
      </c>
      <c r="W31" s="17">
        <f t="shared" si="3"/>
        <v>8904.52</v>
      </c>
      <c r="X31" s="17">
        <f t="shared" si="4"/>
        <v>95.479999999999563</v>
      </c>
      <c r="Y31" s="17">
        <v>0</v>
      </c>
      <c r="Z31" s="17">
        <f t="shared" si="5"/>
        <v>9000</v>
      </c>
      <c r="AA31" s="1">
        <f t="shared" si="6"/>
        <v>320</v>
      </c>
      <c r="AB31" s="1">
        <f t="shared" si="11"/>
        <v>0</v>
      </c>
      <c r="AC31" s="21">
        <f t="shared" si="7"/>
        <v>0</v>
      </c>
      <c r="AD31">
        <v>364</v>
      </c>
      <c r="AE31" t="s">
        <v>111</v>
      </c>
      <c r="AF31" s="21">
        <v>0</v>
      </c>
      <c r="AG31">
        <f t="shared" si="8"/>
        <v>0</v>
      </c>
      <c r="AH31" s="21">
        <f t="shared" si="9"/>
        <v>0</v>
      </c>
      <c r="AI31" s="1">
        <v>364</v>
      </c>
      <c r="AJ31" s="1" t="s">
        <v>111</v>
      </c>
      <c r="AK31">
        <v>10</v>
      </c>
      <c r="AL31">
        <v>4</v>
      </c>
      <c r="AM31">
        <v>332</v>
      </c>
      <c r="AN31">
        <v>336</v>
      </c>
      <c r="AO31">
        <f t="shared" si="10"/>
        <v>0</v>
      </c>
    </row>
    <row r="32" spans="1:41" x14ac:dyDescent="0.2">
      <c r="A32" s="1">
        <v>413</v>
      </c>
      <c r="B32" s="1" t="s">
        <v>112</v>
      </c>
      <c r="C32" s="1">
        <v>69547632</v>
      </c>
      <c r="D32" s="1">
        <v>140</v>
      </c>
      <c r="E32" s="1">
        <v>56</v>
      </c>
      <c r="F32" s="1">
        <v>7052</v>
      </c>
      <c r="G32" s="1">
        <v>7108</v>
      </c>
      <c r="H32" s="1">
        <v>192</v>
      </c>
      <c r="I32" s="1">
        <v>77</v>
      </c>
      <c r="J32" s="1">
        <v>7079</v>
      </c>
      <c r="K32" s="1">
        <v>7156</v>
      </c>
      <c r="L32" s="1">
        <v>202</v>
      </c>
      <c r="M32" s="1">
        <v>81</v>
      </c>
      <c r="N32" s="1">
        <v>6947</v>
      </c>
      <c r="O32" s="1">
        <v>7028</v>
      </c>
      <c r="P32" s="1">
        <v>180</v>
      </c>
      <c r="Q32" s="1">
        <v>72</v>
      </c>
      <c r="R32" s="1">
        <v>7073</v>
      </c>
      <c r="S32" s="1">
        <v>7145</v>
      </c>
      <c r="T32" s="1">
        <f t="shared" si="0"/>
        <v>7097</v>
      </c>
      <c r="U32" s="17">
        <f t="shared" si="1"/>
        <v>9799.58</v>
      </c>
      <c r="V32" s="17">
        <f t="shared" si="2"/>
        <v>-538.98</v>
      </c>
      <c r="W32" s="17">
        <f t="shared" si="3"/>
        <v>9260.6</v>
      </c>
      <c r="X32" s="17">
        <f t="shared" si="4"/>
        <v>0</v>
      </c>
      <c r="Y32" s="17">
        <v>0</v>
      </c>
      <c r="Z32" s="17">
        <f t="shared" si="5"/>
        <v>9260.6</v>
      </c>
      <c r="AA32" s="1">
        <f t="shared" si="6"/>
        <v>7110</v>
      </c>
      <c r="AB32" s="1">
        <f t="shared" si="11"/>
        <v>0</v>
      </c>
      <c r="AC32" s="21">
        <f t="shared" si="7"/>
        <v>0</v>
      </c>
      <c r="AD32">
        <v>413</v>
      </c>
      <c r="AE32" t="s">
        <v>112</v>
      </c>
      <c r="AF32" s="21">
        <v>0</v>
      </c>
      <c r="AG32">
        <f t="shared" si="8"/>
        <v>0</v>
      </c>
      <c r="AH32" s="21">
        <f t="shared" si="9"/>
        <v>0</v>
      </c>
      <c r="AI32" s="1">
        <v>413</v>
      </c>
      <c r="AJ32" s="1" t="s">
        <v>112</v>
      </c>
      <c r="AK32">
        <v>180</v>
      </c>
      <c r="AL32">
        <v>72</v>
      </c>
      <c r="AM32">
        <v>7073</v>
      </c>
      <c r="AN32">
        <v>7145</v>
      </c>
      <c r="AO32">
        <f t="shared" si="10"/>
        <v>0</v>
      </c>
    </row>
    <row r="33" spans="1:41" x14ac:dyDescent="0.2">
      <c r="A33" s="1">
        <v>422</v>
      </c>
      <c r="B33" s="1" t="s">
        <v>113</v>
      </c>
      <c r="C33" s="1">
        <v>12718242</v>
      </c>
      <c r="D33" s="1">
        <v>18</v>
      </c>
      <c r="E33" s="1">
        <v>7</v>
      </c>
      <c r="F33" s="1">
        <v>1273</v>
      </c>
      <c r="G33" s="1">
        <v>1280</v>
      </c>
      <c r="H33" s="1">
        <v>18</v>
      </c>
      <c r="I33" s="1">
        <v>7</v>
      </c>
      <c r="J33" s="1">
        <v>1300</v>
      </c>
      <c r="K33" s="1">
        <v>1307</v>
      </c>
      <c r="L33" s="1">
        <v>21</v>
      </c>
      <c r="M33" s="1">
        <v>8</v>
      </c>
      <c r="N33" s="1">
        <v>1302</v>
      </c>
      <c r="O33" s="1">
        <v>1310</v>
      </c>
      <c r="P33" s="1">
        <v>24</v>
      </c>
      <c r="Q33" s="1">
        <v>10</v>
      </c>
      <c r="R33" s="1">
        <v>1308</v>
      </c>
      <c r="S33" s="1">
        <v>1318</v>
      </c>
      <c r="T33" s="1">
        <f t="shared" si="0"/>
        <v>1299</v>
      </c>
      <c r="U33" s="17">
        <f t="shared" si="1"/>
        <v>9790.7900000000009</v>
      </c>
      <c r="V33" s="17">
        <f t="shared" si="2"/>
        <v>-538.49</v>
      </c>
      <c r="W33" s="17">
        <f t="shared" si="3"/>
        <v>9252.3000000000011</v>
      </c>
      <c r="X33" s="17">
        <f t="shared" si="4"/>
        <v>0</v>
      </c>
      <c r="Y33" s="17">
        <v>0</v>
      </c>
      <c r="Z33" s="17">
        <f t="shared" si="5"/>
        <v>9252.3000000000011</v>
      </c>
      <c r="AA33" s="1">
        <f t="shared" si="6"/>
        <v>1312</v>
      </c>
      <c r="AB33" s="1">
        <f t="shared" si="11"/>
        <v>0</v>
      </c>
      <c r="AC33" s="21">
        <f t="shared" si="7"/>
        <v>0</v>
      </c>
      <c r="AD33">
        <v>422</v>
      </c>
      <c r="AE33" t="s">
        <v>113</v>
      </c>
      <c r="AF33" s="21">
        <v>0</v>
      </c>
      <c r="AG33">
        <f t="shared" si="8"/>
        <v>0</v>
      </c>
      <c r="AH33" s="21">
        <f t="shared" si="9"/>
        <v>0</v>
      </c>
      <c r="AI33" s="1">
        <v>422</v>
      </c>
      <c r="AJ33" s="1" t="s">
        <v>113</v>
      </c>
      <c r="AK33">
        <v>24</v>
      </c>
      <c r="AL33">
        <v>10</v>
      </c>
      <c r="AM33">
        <v>1308</v>
      </c>
      <c r="AN33">
        <v>1318</v>
      </c>
      <c r="AO33">
        <f t="shared" si="10"/>
        <v>0</v>
      </c>
    </row>
    <row r="34" spans="1:41" x14ac:dyDescent="0.2">
      <c r="A34" s="1">
        <v>427</v>
      </c>
      <c r="B34" s="1" t="s">
        <v>114</v>
      </c>
      <c r="C34" s="1">
        <v>2460006</v>
      </c>
      <c r="D34" s="1">
        <v>3</v>
      </c>
      <c r="E34" s="1">
        <v>1</v>
      </c>
      <c r="F34" s="1">
        <v>252</v>
      </c>
      <c r="G34" s="1">
        <v>253</v>
      </c>
      <c r="H34" s="1">
        <v>4</v>
      </c>
      <c r="I34" s="1">
        <v>2</v>
      </c>
      <c r="J34" s="1">
        <v>249</v>
      </c>
      <c r="K34" s="1">
        <v>251</v>
      </c>
      <c r="L34" s="1">
        <v>3</v>
      </c>
      <c r="M34" s="1">
        <v>1</v>
      </c>
      <c r="N34" s="1">
        <v>251</v>
      </c>
      <c r="O34" s="1">
        <v>252</v>
      </c>
      <c r="P34" s="1">
        <v>2</v>
      </c>
      <c r="Q34" s="1">
        <v>1</v>
      </c>
      <c r="R34" s="1">
        <v>238</v>
      </c>
      <c r="S34" s="1">
        <v>239</v>
      </c>
      <c r="T34" s="1">
        <f t="shared" si="0"/>
        <v>252</v>
      </c>
      <c r="U34" s="17">
        <f t="shared" si="1"/>
        <v>9761.93</v>
      </c>
      <c r="V34" s="17">
        <f t="shared" si="2"/>
        <v>-536.91</v>
      </c>
      <c r="W34" s="17">
        <f t="shared" si="3"/>
        <v>9225.02</v>
      </c>
      <c r="X34" s="17">
        <f t="shared" si="4"/>
        <v>0</v>
      </c>
      <c r="Y34" s="17">
        <v>0</v>
      </c>
      <c r="Z34" s="17">
        <f t="shared" si="5"/>
        <v>9225.02</v>
      </c>
      <c r="AA34" s="1">
        <f t="shared" si="6"/>
        <v>247</v>
      </c>
      <c r="AB34" s="1">
        <f t="shared" si="11"/>
        <v>5</v>
      </c>
      <c r="AC34" s="21">
        <f t="shared" si="7"/>
        <v>46125.1</v>
      </c>
      <c r="AD34">
        <v>427</v>
      </c>
      <c r="AE34" t="s">
        <v>114</v>
      </c>
      <c r="AF34" s="21">
        <v>46125.1</v>
      </c>
      <c r="AG34">
        <f t="shared" si="8"/>
        <v>0</v>
      </c>
      <c r="AH34" s="21">
        <f t="shared" si="9"/>
        <v>0</v>
      </c>
      <c r="AI34" s="1">
        <v>427</v>
      </c>
      <c r="AJ34" s="1" t="s">
        <v>114</v>
      </c>
      <c r="AK34">
        <v>2</v>
      </c>
      <c r="AL34">
        <v>1</v>
      </c>
      <c r="AM34">
        <v>238</v>
      </c>
      <c r="AN34">
        <v>239</v>
      </c>
      <c r="AO34">
        <f t="shared" si="10"/>
        <v>0</v>
      </c>
    </row>
    <row r="35" spans="1:41" x14ac:dyDescent="0.2">
      <c r="A35" s="1">
        <v>434</v>
      </c>
      <c r="B35" s="1" t="s">
        <v>115</v>
      </c>
      <c r="C35" s="1">
        <v>15520164</v>
      </c>
      <c r="D35" s="1">
        <v>12</v>
      </c>
      <c r="E35" s="1">
        <v>5</v>
      </c>
      <c r="F35" s="1">
        <v>1642</v>
      </c>
      <c r="G35" s="1">
        <v>1647</v>
      </c>
      <c r="H35" s="1">
        <v>12</v>
      </c>
      <c r="I35" s="1">
        <v>5</v>
      </c>
      <c r="J35" s="1">
        <v>1656</v>
      </c>
      <c r="K35" s="1">
        <v>1661</v>
      </c>
      <c r="L35" s="1">
        <v>13</v>
      </c>
      <c r="M35" s="1">
        <v>5</v>
      </c>
      <c r="N35" s="1">
        <v>1650</v>
      </c>
      <c r="O35" s="1">
        <v>1655</v>
      </c>
      <c r="P35" s="1">
        <v>11</v>
      </c>
      <c r="Q35" s="1">
        <v>4</v>
      </c>
      <c r="R35" s="1">
        <v>1639</v>
      </c>
      <c r="S35" s="1">
        <v>1643</v>
      </c>
      <c r="T35" s="1">
        <f t="shared" si="0"/>
        <v>1654</v>
      </c>
      <c r="U35" s="17">
        <f t="shared" si="1"/>
        <v>9383.41</v>
      </c>
      <c r="V35" s="17">
        <f t="shared" si="2"/>
        <v>-516.09</v>
      </c>
      <c r="W35" s="17">
        <f t="shared" si="3"/>
        <v>8867.32</v>
      </c>
      <c r="X35" s="17">
        <f t="shared" si="4"/>
        <v>132.68000000000029</v>
      </c>
      <c r="Y35" s="17">
        <v>0</v>
      </c>
      <c r="Z35" s="17">
        <f t="shared" si="5"/>
        <v>9000</v>
      </c>
      <c r="AA35" s="1">
        <f t="shared" si="6"/>
        <v>1653</v>
      </c>
      <c r="AB35" s="1">
        <f t="shared" si="11"/>
        <v>1</v>
      </c>
      <c r="AC35" s="21">
        <f t="shared" si="7"/>
        <v>9000</v>
      </c>
      <c r="AD35">
        <v>434</v>
      </c>
      <c r="AE35" t="s">
        <v>115</v>
      </c>
      <c r="AF35" s="21">
        <v>9000</v>
      </c>
      <c r="AG35">
        <f t="shared" si="8"/>
        <v>0</v>
      </c>
      <c r="AH35" s="21">
        <f t="shared" si="9"/>
        <v>0</v>
      </c>
      <c r="AI35" s="1">
        <v>434</v>
      </c>
      <c r="AJ35" s="1" t="s">
        <v>115</v>
      </c>
      <c r="AK35">
        <v>11</v>
      </c>
      <c r="AL35">
        <v>4</v>
      </c>
      <c r="AM35">
        <v>1639</v>
      </c>
      <c r="AN35">
        <v>1643</v>
      </c>
      <c r="AO35">
        <f t="shared" si="10"/>
        <v>0</v>
      </c>
    </row>
    <row r="36" spans="1:41" x14ac:dyDescent="0.2">
      <c r="A36" s="1">
        <v>6013</v>
      </c>
      <c r="B36" s="1" t="s">
        <v>116</v>
      </c>
      <c r="C36" s="1">
        <v>6474458</v>
      </c>
      <c r="D36" s="1">
        <v>0</v>
      </c>
      <c r="E36" s="1">
        <v>0</v>
      </c>
      <c r="F36" s="1">
        <v>548</v>
      </c>
      <c r="G36" s="1">
        <v>548</v>
      </c>
      <c r="H36" s="1">
        <v>3</v>
      </c>
      <c r="I36" s="1">
        <v>1</v>
      </c>
      <c r="J36" s="1">
        <v>511</v>
      </c>
      <c r="K36" s="1">
        <v>512</v>
      </c>
      <c r="L36" s="1">
        <v>6</v>
      </c>
      <c r="M36" s="1">
        <v>2</v>
      </c>
      <c r="N36" s="1">
        <v>508</v>
      </c>
      <c r="O36" s="1">
        <v>510</v>
      </c>
      <c r="P36" s="1">
        <v>5</v>
      </c>
      <c r="Q36" s="1">
        <v>2</v>
      </c>
      <c r="R36" s="1">
        <v>526</v>
      </c>
      <c r="S36" s="1">
        <v>528</v>
      </c>
      <c r="T36" s="1">
        <f t="shared" si="0"/>
        <v>523</v>
      </c>
      <c r="U36" s="17">
        <f t="shared" si="1"/>
        <v>12379.46</v>
      </c>
      <c r="V36" s="17">
        <f t="shared" si="2"/>
        <v>-680.87</v>
      </c>
      <c r="W36" s="17">
        <f t="shared" si="3"/>
        <v>11698.589999999998</v>
      </c>
      <c r="X36" s="17">
        <f t="shared" si="4"/>
        <v>0</v>
      </c>
      <c r="Y36" s="17">
        <v>0</v>
      </c>
      <c r="Z36" s="17">
        <f t="shared" si="5"/>
        <v>11698.589999999998</v>
      </c>
      <c r="AA36" s="1">
        <f t="shared" si="6"/>
        <v>517</v>
      </c>
      <c r="AB36" s="1">
        <f t="shared" si="11"/>
        <v>6</v>
      </c>
      <c r="AC36" s="21">
        <f t="shared" si="7"/>
        <v>70191.539999999994</v>
      </c>
      <c r="AD36">
        <v>6013</v>
      </c>
      <c r="AE36" t="s">
        <v>116</v>
      </c>
      <c r="AF36" s="21">
        <v>70191.539999999994</v>
      </c>
      <c r="AG36">
        <f t="shared" si="8"/>
        <v>0</v>
      </c>
      <c r="AH36" s="21">
        <f t="shared" si="9"/>
        <v>0</v>
      </c>
      <c r="AI36" s="1">
        <v>6013</v>
      </c>
      <c r="AJ36" s="1" t="s">
        <v>116</v>
      </c>
      <c r="AK36">
        <v>5</v>
      </c>
      <c r="AL36">
        <v>2</v>
      </c>
      <c r="AM36">
        <v>526</v>
      </c>
      <c r="AN36">
        <v>528</v>
      </c>
      <c r="AO36">
        <f t="shared" si="10"/>
        <v>0</v>
      </c>
    </row>
    <row r="37" spans="1:41" x14ac:dyDescent="0.2">
      <c r="A37" s="1">
        <v>441</v>
      </c>
      <c r="B37" s="1" t="s">
        <v>117</v>
      </c>
      <c r="C37" s="1">
        <v>2917479</v>
      </c>
      <c r="D37" s="1">
        <v>23</v>
      </c>
      <c r="E37" s="1">
        <v>9</v>
      </c>
      <c r="F37" s="1">
        <v>269</v>
      </c>
      <c r="G37" s="1">
        <v>278</v>
      </c>
      <c r="H37" s="1">
        <v>12</v>
      </c>
      <c r="I37" s="1">
        <v>5</v>
      </c>
      <c r="J37" s="1">
        <v>246</v>
      </c>
      <c r="K37" s="1">
        <v>251</v>
      </c>
      <c r="L37" s="1">
        <v>9</v>
      </c>
      <c r="M37" s="1">
        <v>4</v>
      </c>
      <c r="N37" s="1">
        <v>253</v>
      </c>
      <c r="O37" s="1">
        <v>257</v>
      </c>
      <c r="P37" s="1">
        <v>12</v>
      </c>
      <c r="Q37" s="1">
        <v>5</v>
      </c>
      <c r="R37" s="1">
        <v>266</v>
      </c>
      <c r="S37" s="1">
        <v>271</v>
      </c>
      <c r="T37" s="1">
        <f t="shared" si="0"/>
        <v>262</v>
      </c>
      <c r="U37" s="17">
        <f t="shared" si="1"/>
        <v>11135.42</v>
      </c>
      <c r="V37" s="17">
        <f t="shared" si="2"/>
        <v>-612.45000000000005</v>
      </c>
      <c r="W37" s="17">
        <f t="shared" si="3"/>
        <v>10522.97</v>
      </c>
      <c r="X37" s="17">
        <f t="shared" si="4"/>
        <v>0</v>
      </c>
      <c r="Y37" s="17">
        <v>0</v>
      </c>
      <c r="Z37" s="17">
        <f t="shared" si="5"/>
        <v>10522.97</v>
      </c>
      <c r="AA37" s="1">
        <f t="shared" si="6"/>
        <v>260</v>
      </c>
      <c r="AB37" s="1">
        <f t="shared" si="11"/>
        <v>2</v>
      </c>
      <c r="AC37" s="21">
        <f t="shared" si="7"/>
        <v>21045.94</v>
      </c>
      <c r="AD37">
        <v>441</v>
      </c>
      <c r="AE37" t="s">
        <v>117</v>
      </c>
      <c r="AF37" s="21">
        <v>21045.94</v>
      </c>
      <c r="AG37">
        <f t="shared" si="8"/>
        <v>0</v>
      </c>
      <c r="AH37" s="21">
        <f t="shared" si="9"/>
        <v>0</v>
      </c>
      <c r="AI37" s="1">
        <v>441</v>
      </c>
      <c r="AJ37" s="1" t="s">
        <v>117</v>
      </c>
      <c r="AK37">
        <v>12</v>
      </c>
      <c r="AL37">
        <v>5</v>
      </c>
      <c r="AM37">
        <v>266</v>
      </c>
      <c r="AN37">
        <v>271</v>
      </c>
      <c r="AO37">
        <f t="shared" si="10"/>
        <v>0</v>
      </c>
    </row>
    <row r="38" spans="1:41" x14ac:dyDescent="0.2">
      <c r="A38" s="1">
        <v>2240</v>
      </c>
      <c r="B38" s="1" t="s">
        <v>118</v>
      </c>
      <c r="C38" s="1">
        <v>4366328</v>
      </c>
      <c r="D38" s="1">
        <v>14</v>
      </c>
      <c r="E38" s="1">
        <v>6</v>
      </c>
      <c r="F38" s="1">
        <v>424</v>
      </c>
      <c r="G38" s="1">
        <v>430</v>
      </c>
      <c r="H38" s="1">
        <v>13</v>
      </c>
      <c r="I38" s="1">
        <v>5</v>
      </c>
      <c r="J38" s="1">
        <v>415</v>
      </c>
      <c r="K38" s="1">
        <v>420</v>
      </c>
      <c r="L38" s="1">
        <v>15</v>
      </c>
      <c r="M38" s="1">
        <v>6</v>
      </c>
      <c r="N38" s="1">
        <v>404</v>
      </c>
      <c r="O38" s="1">
        <v>410</v>
      </c>
      <c r="P38" s="1">
        <v>13</v>
      </c>
      <c r="Q38" s="1">
        <v>5</v>
      </c>
      <c r="R38" s="1">
        <v>392</v>
      </c>
      <c r="S38" s="1">
        <v>397</v>
      </c>
      <c r="T38" s="1">
        <f t="shared" si="0"/>
        <v>420</v>
      </c>
      <c r="U38" s="17">
        <f t="shared" si="1"/>
        <v>10396.02</v>
      </c>
      <c r="V38" s="17">
        <f t="shared" si="2"/>
        <v>-571.78</v>
      </c>
      <c r="W38" s="17">
        <f t="shared" si="3"/>
        <v>9824.24</v>
      </c>
      <c r="X38" s="17">
        <f t="shared" si="4"/>
        <v>0</v>
      </c>
      <c r="Y38" s="17">
        <v>0</v>
      </c>
      <c r="Z38" s="17">
        <f t="shared" si="5"/>
        <v>9824.24</v>
      </c>
      <c r="AA38" s="1">
        <f t="shared" si="6"/>
        <v>409</v>
      </c>
      <c r="AB38" s="1">
        <f t="shared" si="11"/>
        <v>11</v>
      </c>
      <c r="AC38" s="21">
        <f t="shared" si="7"/>
        <v>108066.64</v>
      </c>
      <c r="AD38">
        <v>2240</v>
      </c>
      <c r="AE38" t="s">
        <v>118</v>
      </c>
      <c r="AF38" s="21">
        <v>108066.64</v>
      </c>
      <c r="AG38">
        <f t="shared" si="8"/>
        <v>0</v>
      </c>
      <c r="AH38" s="21">
        <f t="shared" si="9"/>
        <v>0</v>
      </c>
      <c r="AI38" s="1">
        <v>2240</v>
      </c>
      <c r="AJ38" s="1" t="s">
        <v>118</v>
      </c>
      <c r="AK38">
        <v>13</v>
      </c>
      <c r="AL38">
        <v>5</v>
      </c>
      <c r="AM38">
        <v>392</v>
      </c>
      <c r="AN38">
        <v>397</v>
      </c>
      <c r="AO38">
        <f t="shared" si="10"/>
        <v>0</v>
      </c>
    </row>
    <row r="39" spans="1:41" x14ac:dyDescent="0.2">
      <c r="A39" s="1">
        <v>476</v>
      </c>
      <c r="B39" s="1" t="s">
        <v>119</v>
      </c>
      <c r="C39" s="1">
        <v>17250298</v>
      </c>
      <c r="D39" s="1">
        <v>21</v>
      </c>
      <c r="E39" s="1">
        <v>8</v>
      </c>
      <c r="F39" s="1">
        <v>1854</v>
      </c>
      <c r="G39" s="1">
        <v>1862</v>
      </c>
      <c r="H39" s="1">
        <v>18</v>
      </c>
      <c r="I39" s="1">
        <v>7</v>
      </c>
      <c r="J39" s="1">
        <v>1814</v>
      </c>
      <c r="K39" s="1">
        <v>1821</v>
      </c>
      <c r="L39" s="1">
        <v>20</v>
      </c>
      <c r="M39" s="1">
        <v>8</v>
      </c>
      <c r="N39" s="1">
        <v>1783</v>
      </c>
      <c r="O39" s="1">
        <v>1791</v>
      </c>
      <c r="P39" s="1">
        <v>18</v>
      </c>
      <c r="Q39" s="1">
        <v>7</v>
      </c>
      <c r="R39" s="1">
        <v>1832</v>
      </c>
      <c r="S39" s="1">
        <v>1839</v>
      </c>
      <c r="T39" s="1">
        <f t="shared" si="0"/>
        <v>1825</v>
      </c>
      <c r="U39" s="17">
        <f t="shared" si="1"/>
        <v>9452.2199999999993</v>
      </c>
      <c r="V39" s="17">
        <f t="shared" si="2"/>
        <v>-519.87</v>
      </c>
      <c r="W39" s="17">
        <f t="shared" si="3"/>
        <v>8932.3499999999985</v>
      </c>
      <c r="X39" s="17">
        <f t="shared" si="4"/>
        <v>67.650000000001455</v>
      </c>
      <c r="Y39" s="17">
        <v>0</v>
      </c>
      <c r="Z39" s="17">
        <f t="shared" si="5"/>
        <v>9000</v>
      </c>
      <c r="AA39" s="1">
        <f t="shared" si="6"/>
        <v>1817</v>
      </c>
      <c r="AB39" s="1">
        <f t="shared" si="11"/>
        <v>8</v>
      </c>
      <c r="AC39" s="21">
        <f t="shared" si="7"/>
        <v>72000</v>
      </c>
      <c r="AD39">
        <v>476</v>
      </c>
      <c r="AE39" t="s">
        <v>119</v>
      </c>
      <c r="AF39" s="21">
        <v>72000</v>
      </c>
      <c r="AG39">
        <f t="shared" si="8"/>
        <v>0</v>
      </c>
      <c r="AH39" s="21">
        <f t="shared" si="9"/>
        <v>0</v>
      </c>
      <c r="AI39" s="1">
        <v>476</v>
      </c>
      <c r="AJ39" s="1" t="s">
        <v>119</v>
      </c>
      <c r="AK39">
        <v>18</v>
      </c>
      <c r="AL39">
        <v>7</v>
      </c>
      <c r="AM39">
        <v>1832</v>
      </c>
      <c r="AN39">
        <v>1839</v>
      </c>
      <c r="AO39">
        <f t="shared" si="10"/>
        <v>0</v>
      </c>
    </row>
    <row r="40" spans="1:41" x14ac:dyDescent="0.2">
      <c r="A40" s="1">
        <v>485</v>
      </c>
      <c r="B40" s="1" t="s">
        <v>120</v>
      </c>
      <c r="C40" s="1">
        <v>6230367</v>
      </c>
      <c r="D40" s="1">
        <v>12</v>
      </c>
      <c r="E40" s="1">
        <v>5</v>
      </c>
      <c r="F40" s="1">
        <v>666</v>
      </c>
      <c r="G40" s="1">
        <v>671</v>
      </c>
      <c r="H40" s="1">
        <v>11</v>
      </c>
      <c r="I40" s="1">
        <v>4</v>
      </c>
      <c r="J40" s="1">
        <v>648</v>
      </c>
      <c r="K40" s="1">
        <v>652</v>
      </c>
      <c r="L40" s="1">
        <v>12</v>
      </c>
      <c r="M40" s="1">
        <v>5</v>
      </c>
      <c r="N40" s="1">
        <v>658</v>
      </c>
      <c r="O40" s="1">
        <v>663</v>
      </c>
      <c r="P40" s="1">
        <v>13</v>
      </c>
      <c r="Q40" s="1">
        <v>5</v>
      </c>
      <c r="R40" s="1">
        <v>629</v>
      </c>
      <c r="S40" s="1">
        <v>634</v>
      </c>
      <c r="T40" s="1">
        <f t="shared" si="0"/>
        <v>662</v>
      </c>
      <c r="U40" s="17">
        <f t="shared" si="1"/>
        <v>9411.43</v>
      </c>
      <c r="V40" s="17">
        <f t="shared" si="2"/>
        <v>-517.63</v>
      </c>
      <c r="W40" s="17">
        <f t="shared" si="3"/>
        <v>8893.8000000000011</v>
      </c>
      <c r="X40" s="17">
        <f t="shared" si="4"/>
        <v>106.19999999999891</v>
      </c>
      <c r="Y40" s="17">
        <v>0</v>
      </c>
      <c r="Z40" s="17">
        <f t="shared" si="5"/>
        <v>9000</v>
      </c>
      <c r="AA40" s="1">
        <f t="shared" si="6"/>
        <v>650</v>
      </c>
      <c r="AB40" s="1">
        <f t="shared" si="11"/>
        <v>12</v>
      </c>
      <c r="AC40" s="21">
        <f t="shared" si="7"/>
        <v>108000</v>
      </c>
      <c r="AD40">
        <v>485</v>
      </c>
      <c r="AE40" t="s">
        <v>120</v>
      </c>
      <c r="AF40" s="21">
        <v>108000</v>
      </c>
      <c r="AG40">
        <f t="shared" si="8"/>
        <v>0</v>
      </c>
      <c r="AH40" s="21">
        <f t="shared" si="9"/>
        <v>0</v>
      </c>
      <c r="AI40" s="1">
        <v>485</v>
      </c>
      <c r="AJ40" s="1" t="s">
        <v>120</v>
      </c>
      <c r="AK40">
        <v>13</v>
      </c>
      <c r="AL40">
        <v>5</v>
      </c>
      <c r="AM40">
        <v>629</v>
      </c>
      <c r="AN40">
        <v>634</v>
      </c>
      <c r="AO40">
        <f t="shared" si="10"/>
        <v>0</v>
      </c>
    </row>
    <row r="41" spans="1:41" x14ac:dyDescent="0.2">
      <c r="A41" s="1">
        <v>497</v>
      </c>
      <c r="B41" s="1" t="s">
        <v>121</v>
      </c>
      <c r="C41" s="1">
        <v>11389512</v>
      </c>
      <c r="D41" s="1">
        <v>53</v>
      </c>
      <c r="E41" s="1">
        <v>21</v>
      </c>
      <c r="F41" s="1">
        <v>1104</v>
      </c>
      <c r="G41" s="1">
        <v>1125</v>
      </c>
      <c r="H41" s="1">
        <v>52</v>
      </c>
      <c r="I41" s="1">
        <v>21</v>
      </c>
      <c r="J41" s="1">
        <v>1115</v>
      </c>
      <c r="K41" s="1">
        <v>1136</v>
      </c>
      <c r="L41" s="1">
        <v>53</v>
      </c>
      <c r="M41" s="1">
        <v>21</v>
      </c>
      <c r="N41" s="1">
        <v>1108</v>
      </c>
      <c r="O41" s="1">
        <v>1129</v>
      </c>
      <c r="P41" s="1">
        <v>53</v>
      </c>
      <c r="Q41" s="1">
        <v>21</v>
      </c>
      <c r="R41" s="1">
        <v>1135</v>
      </c>
      <c r="S41" s="1">
        <v>1156</v>
      </c>
      <c r="T41" s="1">
        <f t="shared" si="0"/>
        <v>1130</v>
      </c>
      <c r="U41" s="17">
        <f t="shared" si="1"/>
        <v>10079.209999999999</v>
      </c>
      <c r="V41" s="17">
        <f t="shared" si="2"/>
        <v>-554.36</v>
      </c>
      <c r="W41" s="17">
        <f t="shared" si="3"/>
        <v>9524.8499999999985</v>
      </c>
      <c r="X41" s="17">
        <f t="shared" si="4"/>
        <v>0</v>
      </c>
      <c r="Y41" s="17">
        <v>0</v>
      </c>
      <c r="Z41" s="17">
        <f t="shared" si="5"/>
        <v>9524.8499999999985</v>
      </c>
      <c r="AA41" s="1">
        <f t="shared" si="6"/>
        <v>1140</v>
      </c>
      <c r="AB41" s="1">
        <f t="shared" si="11"/>
        <v>0</v>
      </c>
      <c r="AC41" s="21">
        <f t="shared" si="7"/>
        <v>0</v>
      </c>
      <c r="AD41">
        <v>497</v>
      </c>
      <c r="AE41" t="s">
        <v>121</v>
      </c>
      <c r="AF41" s="21">
        <v>0</v>
      </c>
      <c r="AG41">
        <f t="shared" si="8"/>
        <v>0</v>
      </c>
      <c r="AH41" s="21">
        <f t="shared" si="9"/>
        <v>0</v>
      </c>
      <c r="AI41" s="1">
        <v>497</v>
      </c>
      <c r="AJ41" s="1" t="s">
        <v>121</v>
      </c>
      <c r="AK41">
        <v>53</v>
      </c>
      <c r="AL41">
        <v>21</v>
      </c>
      <c r="AM41">
        <v>1135</v>
      </c>
      <c r="AN41">
        <v>1156</v>
      </c>
      <c r="AO41">
        <f t="shared" si="10"/>
        <v>0</v>
      </c>
    </row>
    <row r="42" spans="1:41" x14ac:dyDescent="0.2">
      <c r="A42" s="1">
        <v>602</v>
      </c>
      <c r="B42" s="1" t="s">
        <v>122</v>
      </c>
      <c r="C42" s="1">
        <v>8422400</v>
      </c>
      <c r="D42" s="1">
        <v>41</v>
      </c>
      <c r="E42" s="1">
        <v>16</v>
      </c>
      <c r="F42" s="1">
        <v>896</v>
      </c>
      <c r="G42" s="1">
        <v>912</v>
      </c>
      <c r="H42" s="1">
        <v>37</v>
      </c>
      <c r="I42" s="1">
        <v>15</v>
      </c>
      <c r="J42" s="1">
        <v>873</v>
      </c>
      <c r="K42" s="1">
        <v>888</v>
      </c>
      <c r="L42" s="1">
        <v>36</v>
      </c>
      <c r="M42" s="1">
        <v>14</v>
      </c>
      <c r="N42" s="1">
        <v>873</v>
      </c>
      <c r="O42" s="1">
        <v>887</v>
      </c>
      <c r="P42" s="1">
        <v>40</v>
      </c>
      <c r="Q42" s="1">
        <v>16</v>
      </c>
      <c r="R42" s="1">
        <v>903</v>
      </c>
      <c r="S42" s="1">
        <v>919</v>
      </c>
      <c r="T42" s="1">
        <f t="shared" si="0"/>
        <v>896</v>
      </c>
      <c r="U42" s="17">
        <f t="shared" si="1"/>
        <v>9400</v>
      </c>
      <c r="V42" s="17">
        <f t="shared" si="2"/>
        <v>-517</v>
      </c>
      <c r="W42" s="17">
        <f t="shared" si="3"/>
        <v>8883</v>
      </c>
      <c r="X42" s="17">
        <f t="shared" si="4"/>
        <v>117</v>
      </c>
      <c r="Y42" s="17">
        <v>0</v>
      </c>
      <c r="Z42" s="17">
        <f t="shared" si="5"/>
        <v>9000</v>
      </c>
      <c r="AA42" s="1">
        <f t="shared" si="6"/>
        <v>898</v>
      </c>
      <c r="AB42" s="1">
        <f t="shared" si="11"/>
        <v>0</v>
      </c>
      <c r="AC42" s="21">
        <f t="shared" si="7"/>
        <v>0</v>
      </c>
      <c r="AD42">
        <v>602</v>
      </c>
      <c r="AE42" t="s">
        <v>122</v>
      </c>
      <c r="AF42" s="21">
        <v>0</v>
      </c>
      <c r="AG42">
        <f t="shared" si="8"/>
        <v>0</v>
      </c>
      <c r="AH42" s="21">
        <f t="shared" si="9"/>
        <v>0</v>
      </c>
      <c r="AI42" s="1">
        <v>602</v>
      </c>
      <c r="AJ42" s="1" t="s">
        <v>122</v>
      </c>
      <c r="AK42">
        <v>40</v>
      </c>
      <c r="AL42">
        <v>16</v>
      </c>
      <c r="AM42">
        <v>903</v>
      </c>
      <c r="AN42">
        <v>919</v>
      </c>
      <c r="AO42">
        <f t="shared" si="10"/>
        <v>0</v>
      </c>
    </row>
    <row r="43" spans="1:41" x14ac:dyDescent="0.2">
      <c r="A43" s="1">
        <v>609</v>
      </c>
      <c r="B43" s="1" t="s">
        <v>123</v>
      </c>
      <c r="C43" s="1">
        <v>8403600</v>
      </c>
      <c r="D43" s="1">
        <v>5</v>
      </c>
      <c r="E43" s="1">
        <v>2</v>
      </c>
      <c r="F43" s="1">
        <v>897</v>
      </c>
      <c r="G43" s="1">
        <v>899</v>
      </c>
      <c r="H43" s="1">
        <v>10</v>
      </c>
      <c r="I43" s="1">
        <v>4</v>
      </c>
      <c r="J43" s="1">
        <v>896</v>
      </c>
      <c r="K43" s="1">
        <v>900</v>
      </c>
      <c r="L43" s="1">
        <v>9</v>
      </c>
      <c r="M43" s="1">
        <v>4</v>
      </c>
      <c r="N43" s="1">
        <v>878</v>
      </c>
      <c r="O43" s="1">
        <v>882</v>
      </c>
      <c r="P43" s="1">
        <v>12</v>
      </c>
      <c r="Q43" s="1">
        <v>5</v>
      </c>
      <c r="R43" s="1">
        <v>875</v>
      </c>
      <c r="S43" s="1">
        <v>880</v>
      </c>
      <c r="T43" s="1">
        <f t="shared" si="0"/>
        <v>894</v>
      </c>
      <c r="U43" s="17">
        <f t="shared" si="1"/>
        <v>9400</v>
      </c>
      <c r="V43" s="17">
        <f t="shared" si="2"/>
        <v>-517</v>
      </c>
      <c r="W43" s="17">
        <f t="shared" si="3"/>
        <v>8883</v>
      </c>
      <c r="X43" s="17">
        <f t="shared" si="4"/>
        <v>117</v>
      </c>
      <c r="Y43" s="17">
        <v>0</v>
      </c>
      <c r="Z43" s="17">
        <f t="shared" si="5"/>
        <v>9000</v>
      </c>
      <c r="AA43" s="1">
        <f t="shared" si="6"/>
        <v>887</v>
      </c>
      <c r="AB43" s="1">
        <f t="shared" si="11"/>
        <v>7</v>
      </c>
      <c r="AC43" s="21">
        <f t="shared" si="7"/>
        <v>63000</v>
      </c>
      <c r="AD43">
        <v>609</v>
      </c>
      <c r="AE43" t="s">
        <v>123</v>
      </c>
      <c r="AF43" s="21">
        <v>63000</v>
      </c>
      <c r="AG43">
        <f t="shared" si="8"/>
        <v>0</v>
      </c>
      <c r="AH43" s="21">
        <f t="shared" si="9"/>
        <v>0</v>
      </c>
      <c r="AI43" s="1">
        <v>609</v>
      </c>
      <c r="AJ43" s="1" t="s">
        <v>123</v>
      </c>
      <c r="AK43">
        <v>12</v>
      </c>
      <c r="AL43">
        <v>5</v>
      </c>
      <c r="AM43">
        <v>875</v>
      </c>
      <c r="AN43">
        <v>880</v>
      </c>
      <c r="AO43">
        <f t="shared" si="10"/>
        <v>0</v>
      </c>
    </row>
    <row r="44" spans="1:41" x14ac:dyDescent="0.2">
      <c r="A44" s="1">
        <v>623</v>
      </c>
      <c r="B44" s="1" t="s">
        <v>124</v>
      </c>
      <c r="C44" s="1">
        <v>4471130</v>
      </c>
      <c r="D44" s="1">
        <v>21</v>
      </c>
      <c r="E44" s="1">
        <v>8</v>
      </c>
      <c r="F44" s="1">
        <v>436</v>
      </c>
      <c r="G44" s="1">
        <v>444</v>
      </c>
      <c r="H44" s="1">
        <v>22</v>
      </c>
      <c r="I44" s="1">
        <v>9</v>
      </c>
      <c r="J44" s="1">
        <v>432</v>
      </c>
      <c r="K44" s="1">
        <v>441</v>
      </c>
      <c r="L44" s="1">
        <v>18</v>
      </c>
      <c r="M44" s="1">
        <v>7</v>
      </c>
      <c r="N44" s="1">
        <v>405</v>
      </c>
      <c r="O44" s="1">
        <v>412</v>
      </c>
      <c r="P44" s="1">
        <v>13</v>
      </c>
      <c r="Q44" s="1">
        <v>5</v>
      </c>
      <c r="R44" s="1">
        <v>414</v>
      </c>
      <c r="S44" s="1">
        <v>419</v>
      </c>
      <c r="T44" s="1">
        <f t="shared" si="0"/>
        <v>432</v>
      </c>
      <c r="U44" s="17">
        <f t="shared" si="1"/>
        <v>10349.84</v>
      </c>
      <c r="V44" s="17">
        <f t="shared" si="2"/>
        <v>-569.24</v>
      </c>
      <c r="W44" s="17">
        <f t="shared" si="3"/>
        <v>9780.6</v>
      </c>
      <c r="X44" s="17">
        <f t="shared" si="4"/>
        <v>0</v>
      </c>
      <c r="Y44" s="17">
        <v>0</v>
      </c>
      <c r="Z44" s="17">
        <f t="shared" si="5"/>
        <v>9780.6</v>
      </c>
      <c r="AA44" s="1">
        <f t="shared" si="6"/>
        <v>424</v>
      </c>
      <c r="AB44" s="1">
        <f t="shared" si="11"/>
        <v>8</v>
      </c>
      <c r="AC44" s="21">
        <f t="shared" si="7"/>
        <v>78244.800000000003</v>
      </c>
      <c r="AD44">
        <v>623</v>
      </c>
      <c r="AE44" t="s">
        <v>124</v>
      </c>
      <c r="AF44" s="21">
        <v>78244.800000000003</v>
      </c>
      <c r="AG44">
        <f t="shared" si="8"/>
        <v>0</v>
      </c>
      <c r="AH44" s="21">
        <f t="shared" si="9"/>
        <v>0</v>
      </c>
      <c r="AI44" s="1">
        <v>623</v>
      </c>
      <c r="AJ44" s="1" t="s">
        <v>124</v>
      </c>
      <c r="AK44">
        <v>13</v>
      </c>
      <c r="AL44">
        <v>5</v>
      </c>
      <c r="AM44">
        <v>414</v>
      </c>
      <c r="AN44">
        <v>419</v>
      </c>
      <c r="AO44">
        <f t="shared" si="10"/>
        <v>0</v>
      </c>
    </row>
    <row r="45" spans="1:41" x14ac:dyDescent="0.2">
      <c r="A45" s="1">
        <v>637</v>
      </c>
      <c r="B45" s="1" t="s">
        <v>125</v>
      </c>
      <c r="C45" s="1">
        <v>7554995</v>
      </c>
      <c r="D45" s="1">
        <v>3</v>
      </c>
      <c r="E45" s="1">
        <v>1</v>
      </c>
      <c r="F45" s="1">
        <v>779</v>
      </c>
      <c r="G45" s="1">
        <v>780</v>
      </c>
      <c r="H45" s="1">
        <v>3</v>
      </c>
      <c r="I45" s="1">
        <v>1</v>
      </c>
      <c r="J45" s="1">
        <v>790</v>
      </c>
      <c r="K45" s="1">
        <v>791</v>
      </c>
      <c r="L45" s="1">
        <v>4</v>
      </c>
      <c r="M45" s="1">
        <v>2</v>
      </c>
      <c r="N45" s="1">
        <v>775</v>
      </c>
      <c r="O45" s="1">
        <v>777</v>
      </c>
      <c r="P45" s="1">
        <v>3</v>
      </c>
      <c r="Q45" s="1">
        <v>1</v>
      </c>
      <c r="R45" s="1">
        <v>773</v>
      </c>
      <c r="S45" s="1">
        <v>774</v>
      </c>
      <c r="T45" s="1">
        <f t="shared" si="0"/>
        <v>783</v>
      </c>
      <c r="U45" s="17">
        <f t="shared" si="1"/>
        <v>9648.7800000000007</v>
      </c>
      <c r="V45" s="17">
        <f t="shared" si="2"/>
        <v>-530.67999999999995</v>
      </c>
      <c r="W45" s="17">
        <f t="shared" si="3"/>
        <v>9118.1</v>
      </c>
      <c r="X45" s="17">
        <f t="shared" si="4"/>
        <v>0</v>
      </c>
      <c r="Y45" s="17">
        <v>0</v>
      </c>
      <c r="Z45" s="17">
        <f t="shared" si="5"/>
        <v>9118.1</v>
      </c>
      <c r="AA45" s="1">
        <f t="shared" si="6"/>
        <v>781</v>
      </c>
      <c r="AB45" s="1">
        <f t="shared" si="11"/>
        <v>2</v>
      </c>
      <c r="AC45" s="21">
        <f t="shared" si="7"/>
        <v>18236.2</v>
      </c>
      <c r="AD45">
        <v>637</v>
      </c>
      <c r="AE45" t="s">
        <v>125</v>
      </c>
      <c r="AF45" s="21">
        <v>18236.2</v>
      </c>
      <c r="AG45">
        <f t="shared" si="8"/>
        <v>0</v>
      </c>
      <c r="AH45" s="21">
        <f t="shared" si="9"/>
        <v>0</v>
      </c>
      <c r="AI45" s="1">
        <v>637</v>
      </c>
      <c r="AJ45" s="1" t="s">
        <v>125</v>
      </c>
      <c r="AK45">
        <v>3</v>
      </c>
      <c r="AL45">
        <v>1</v>
      </c>
      <c r="AM45">
        <v>773</v>
      </c>
      <c r="AN45">
        <v>774</v>
      </c>
      <c r="AO45">
        <f t="shared" si="10"/>
        <v>0</v>
      </c>
    </row>
    <row r="46" spans="1:41" x14ac:dyDescent="0.2">
      <c r="A46" s="1">
        <v>657</v>
      </c>
      <c r="B46" s="1" t="s">
        <v>126</v>
      </c>
      <c r="C46" s="1">
        <v>1392203</v>
      </c>
      <c r="D46" s="1">
        <v>0</v>
      </c>
      <c r="E46" s="1">
        <v>0</v>
      </c>
      <c r="F46" s="1">
        <v>145</v>
      </c>
      <c r="G46" s="1">
        <v>145</v>
      </c>
      <c r="H46" s="1">
        <v>0</v>
      </c>
      <c r="I46" s="1">
        <v>0</v>
      </c>
      <c r="J46" s="1">
        <v>136</v>
      </c>
      <c r="K46" s="1">
        <v>136</v>
      </c>
      <c r="L46" s="1">
        <v>0</v>
      </c>
      <c r="M46" s="1">
        <v>0</v>
      </c>
      <c r="N46" s="1">
        <v>130</v>
      </c>
      <c r="O46" s="1">
        <v>130</v>
      </c>
      <c r="P46" s="1">
        <v>0</v>
      </c>
      <c r="Q46" s="1">
        <v>0</v>
      </c>
      <c r="R46" s="1">
        <v>125</v>
      </c>
      <c r="S46" s="1">
        <v>125</v>
      </c>
      <c r="T46" s="1">
        <f t="shared" si="0"/>
        <v>137</v>
      </c>
      <c r="U46" s="17">
        <f t="shared" si="1"/>
        <v>10162.07</v>
      </c>
      <c r="V46" s="17">
        <f t="shared" si="2"/>
        <v>-558.91</v>
      </c>
      <c r="W46" s="17">
        <f t="shared" si="3"/>
        <v>9603.16</v>
      </c>
      <c r="X46" s="17">
        <f t="shared" si="4"/>
        <v>0</v>
      </c>
      <c r="Y46" s="17">
        <v>0</v>
      </c>
      <c r="Z46" s="17">
        <f t="shared" si="5"/>
        <v>9603.16</v>
      </c>
      <c r="AA46" s="1">
        <f t="shared" si="6"/>
        <v>130</v>
      </c>
      <c r="AB46" s="1">
        <f t="shared" si="11"/>
        <v>7</v>
      </c>
      <c r="AC46" s="21">
        <f t="shared" si="7"/>
        <v>67222.12</v>
      </c>
      <c r="AD46">
        <v>657</v>
      </c>
      <c r="AE46" t="s">
        <v>126</v>
      </c>
      <c r="AF46" s="21">
        <v>67222.12</v>
      </c>
      <c r="AG46">
        <f t="shared" si="8"/>
        <v>0</v>
      </c>
      <c r="AH46" s="21">
        <f t="shared" si="9"/>
        <v>0</v>
      </c>
      <c r="AI46" s="1">
        <v>657</v>
      </c>
      <c r="AJ46" s="1" t="s">
        <v>126</v>
      </c>
      <c r="AK46">
        <v>0</v>
      </c>
      <c r="AL46">
        <v>0</v>
      </c>
      <c r="AM46">
        <v>125</v>
      </c>
      <c r="AN46">
        <v>125</v>
      </c>
      <c r="AO46">
        <f t="shared" si="10"/>
        <v>0</v>
      </c>
    </row>
    <row r="47" spans="1:41" x14ac:dyDescent="0.2">
      <c r="A47" s="1">
        <v>658</v>
      </c>
      <c r="B47" s="1" t="s">
        <v>127</v>
      </c>
      <c r="C47" s="1">
        <v>8368807</v>
      </c>
      <c r="D47" s="1">
        <v>46</v>
      </c>
      <c r="E47" s="1">
        <v>18</v>
      </c>
      <c r="F47" s="1">
        <v>877</v>
      </c>
      <c r="G47" s="1">
        <v>895</v>
      </c>
      <c r="H47" s="1">
        <v>44</v>
      </c>
      <c r="I47" s="1">
        <v>18</v>
      </c>
      <c r="J47" s="1">
        <v>872</v>
      </c>
      <c r="K47" s="1">
        <v>890</v>
      </c>
      <c r="L47" s="1">
        <v>46</v>
      </c>
      <c r="M47" s="1">
        <v>18</v>
      </c>
      <c r="N47" s="1">
        <v>869</v>
      </c>
      <c r="O47" s="1">
        <v>887</v>
      </c>
      <c r="P47" s="1">
        <v>44</v>
      </c>
      <c r="Q47" s="1">
        <v>18</v>
      </c>
      <c r="R47" s="1">
        <v>872</v>
      </c>
      <c r="S47" s="1">
        <v>890</v>
      </c>
      <c r="T47" s="1">
        <f t="shared" si="0"/>
        <v>891</v>
      </c>
      <c r="U47" s="17">
        <f t="shared" si="1"/>
        <v>9392.6</v>
      </c>
      <c r="V47" s="17">
        <f t="shared" si="2"/>
        <v>-516.59</v>
      </c>
      <c r="W47" s="17">
        <f t="shared" si="3"/>
        <v>8876.01</v>
      </c>
      <c r="X47" s="17">
        <f t="shared" si="4"/>
        <v>123.98999999999978</v>
      </c>
      <c r="Y47" s="17">
        <v>12.43</v>
      </c>
      <c r="Z47" s="17">
        <f>MAX(W47+X47-Y47,W47)</f>
        <v>8987.57</v>
      </c>
      <c r="AA47" s="1">
        <f t="shared" si="6"/>
        <v>889</v>
      </c>
      <c r="AB47" s="1">
        <f t="shared" si="11"/>
        <v>2</v>
      </c>
      <c r="AC47" s="21">
        <f t="shared" si="7"/>
        <v>17975.14</v>
      </c>
      <c r="AD47">
        <v>658</v>
      </c>
      <c r="AE47" t="s">
        <v>127</v>
      </c>
      <c r="AF47" s="21">
        <v>17975.14</v>
      </c>
      <c r="AG47">
        <f t="shared" si="8"/>
        <v>0</v>
      </c>
      <c r="AH47" s="21">
        <f t="shared" si="9"/>
        <v>0</v>
      </c>
      <c r="AI47" s="1">
        <v>658</v>
      </c>
      <c r="AJ47" s="1" t="s">
        <v>127</v>
      </c>
      <c r="AK47">
        <v>44</v>
      </c>
      <c r="AL47">
        <v>18</v>
      </c>
      <c r="AM47">
        <v>872</v>
      </c>
      <c r="AN47">
        <v>890</v>
      </c>
      <c r="AO47">
        <f t="shared" si="10"/>
        <v>0</v>
      </c>
    </row>
    <row r="48" spans="1:41" x14ac:dyDescent="0.2">
      <c r="A48" s="1">
        <v>665</v>
      </c>
      <c r="B48" s="1" t="s">
        <v>128</v>
      </c>
      <c r="C48" s="1">
        <v>5716876</v>
      </c>
      <c r="D48" s="1">
        <v>7</v>
      </c>
      <c r="E48" s="1">
        <v>3</v>
      </c>
      <c r="F48" s="1">
        <v>554</v>
      </c>
      <c r="G48" s="1">
        <v>557</v>
      </c>
      <c r="H48" s="1">
        <v>10</v>
      </c>
      <c r="I48" s="1">
        <v>4</v>
      </c>
      <c r="J48" s="1">
        <v>577</v>
      </c>
      <c r="K48" s="1">
        <v>581</v>
      </c>
      <c r="L48" s="1">
        <v>10</v>
      </c>
      <c r="M48" s="1">
        <v>4</v>
      </c>
      <c r="N48" s="1">
        <v>598</v>
      </c>
      <c r="O48" s="1">
        <v>602</v>
      </c>
      <c r="P48" s="1">
        <v>10</v>
      </c>
      <c r="Q48" s="1">
        <v>4</v>
      </c>
      <c r="R48" s="1">
        <v>608</v>
      </c>
      <c r="S48" s="1">
        <v>612</v>
      </c>
      <c r="T48" s="1">
        <f t="shared" si="0"/>
        <v>580</v>
      </c>
      <c r="U48" s="17">
        <f t="shared" si="1"/>
        <v>9856.68</v>
      </c>
      <c r="V48" s="17">
        <f t="shared" si="2"/>
        <v>-542.12</v>
      </c>
      <c r="W48" s="17">
        <f t="shared" si="3"/>
        <v>9314.56</v>
      </c>
      <c r="X48" s="17">
        <f t="shared" si="4"/>
        <v>0</v>
      </c>
      <c r="Y48" s="17">
        <v>0</v>
      </c>
      <c r="Z48" s="17">
        <f t="shared" si="5"/>
        <v>9314.56</v>
      </c>
      <c r="AA48" s="1">
        <f t="shared" si="6"/>
        <v>598</v>
      </c>
      <c r="AB48" s="1">
        <f t="shared" si="11"/>
        <v>0</v>
      </c>
      <c r="AC48" s="21">
        <f t="shared" si="7"/>
        <v>0</v>
      </c>
      <c r="AD48">
        <v>665</v>
      </c>
      <c r="AE48" t="s">
        <v>128</v>
      </c>
      <c r="AF48" s="21">
        <v>0</v>
      </c>
      <c r="AG48">
        <f t="shared" si="8"/>
        <v>0</v>
      </c>
      <c r="AH48" s="21">
        <f t="shared" si="9"/>
        <v>0</v>
      </c>
      <c r="AI48" s="1">
        <v>665</v>
      </c>
      <c r="AJ48" s="1" t="s">
        <v>128</v>
      </c>
      <c r="AK48">
        <v>10</v>
      </c>
      <c r="AL48">
        <v>4</v>
      </c>
      <c r="AM48">
        <v>608</v>
      </c>
      <c r="AN48">
        <v>612</v>
      </c>
      <c r="AO48">
        <f t="shared" si="10"/>
        <v>0</v>
      </c>
    </row>
    <row r="49" spans="1:41" x14ac:dyDescent="0.2">
      <c r="A49" s="1">
        <v>700</v>
      </c>
      <c r="B49" s="1" t="s">
        <v>129</v>
      </c>
      <c r="C49" s="1">
        <v>10471600</v>
      </c>
      <c r="D49" s="1">
        <v>34</v>
      </c>
      <c r="E49" s="1">
        <v>14</v>
      </c>
      <c r="F49" s="1">
        <v>1113</v>
      </c>
      <c r="G49" s="1">
        <v>1127</v>
      </c>
      <c r="H49" s="1">
        <v>31</v>
      </c>
      <c r="I49" s="1">
        <v>12</v>
      </c>
      <c r="J49" s="1">
        <v>1131</v>
      </c>
      <c r="K49" s="1">
        <v>1143</v>
      </c>
      <c r="L49" s="1">
        <v>36</v>
      </c>
      <c r="M49" s="1">
        <v>14</v>
      </c>
      <c r="N49" s="1">
        <v>1059</v>
      </c>
      <c r="O49" s="1">
        <v>1073</v>
      </c>
      <c r="P49" s="1">
        <v>34</v>
      </c>
      <c r="Q49" s="1">
        <v>14</v>
      </c>
      <c r="R49" s="1">
        <v>1049</v>
      </c>
      <c r="S49" s="1">
        <v>1063</v>
      </c>
      <c r="T49" s="1">
        <f t="shared" si="0"/>
        <v>1114</v>
      </c>
      <c r="U49" s="17">
        <f t="shared" si="1"/>
        <v>9400</v>
      </c>
      <c r="V49" s="17">
        <f t="shared" si="2"/>
        <v>-517</v>
      </c>
      <c r="W49" s="17">
        <f t="shared" si="3"/>
        <v>8883</v>
      </c>
      <c r="X49" s="17">
        <f t="shared" si="4"/>
        <v>117</v>
      </c>
      <c r="Y49" s="17">
        <v>0</v>
      </c>
      <c r="Z49" s="17">
        <f t="shared" si="5"/>
        <v>9000</v>
      </c>
      <c r="AA49" s="1">
        <f t="shared" si="6"/>
        <v>1093</v>
      </c>
      <c r="AB49" s="1">
        <f t="shared" si="11"/>
        <v>21</v>
      </c>
      <c r="AC49" s="21">
        <f t="shared" si="7"/>
        <v>189000</v>
      </c>
      <c r="AD49">
        <v>700</v>
      </c>
      <c r="AE49" t="s">
        <v>129</v>
      </c>
      <c r="AF49" s="21">
        <v>189000</v>
      </c>
      <c r="AG49">
        <f t="shared" si="8"/>
        <v>0</v>
      </c>
      <c r="AH49" s="21">
        <f t="shared" si="9"/>
        <v>0</v>
      </c>
      <c r="AI49" s="1">
        <v>700</v>
      </c>
      <c r="AJ49" s="1" t="s">
        <v>129</v>
      </c>
      <c r="AK49">
        <v>34</v>
      </c>
      <c r="AL49">
        <v>14</v>
      </c>
      <c r="AM49">
        <v>1049</v>
      </c>
      <c r="AN49">
        <v>1063</v>
      </c>
      <c r="AO49">
        <f t="shared" si="10"/>
        <v>0</v>
      </c>
    </row>
    <row r="50" spans="1:41" x14ac:dyDescent="0.2">
      <c r="A50" s="1">
        <v>721</v>
      </c>
      <c r="B50" s="1" t="s">
        <v>130</v>
      </c>
      <c r="C50" s="1">
        <v>19455365</v>
      </c>
      <c r="D50" s="1">
        <v>4</v>
      </c>
      <c r="E50" s="1">
        <v>2</v>
      </c>
      <c r="F50" s="1">
        <v>1609</v>
      </c>
      <c r="G50" s="1">
        <v>1611</v>
      </c>
      <c r="H50" s="1">
        <v>8</v>
      </c>
      <c r="I50" s="1">
        <v>3</v>
      </c>
      <c r="J50" s="1">
        <v>1566</v>
      </c>
      <c r="K50" s="1">
        <v>1569</v>
      </c>
      <c r="L50" s="1">
        <v>13</v>
      </c>
      <c r="M50" s="1">
        <v>5</v>
      </c>
      <c r="N50" s="1">
        <v>1561</v>
      </c>
      <c r="O50" s="1">
        <v>1566</v>
      </c>
      <c r="P50" s="1">
        <v>9</v>
      </c>
      <c r="Q50" s="1">
        <v>4</v>
      </c>
      <c r="R50" s="1">
        <v>1509</v>
      </c>
      <c r="S50" s="1">
        <v>1513</v>
      </c>
      <c r="T50" s="1">
        <f t="shared" si="0"/>
        <v>1582</v>
      </c>
      <c r="U50" s="17">
        <f t="shared" si="1"/>
        <v>12297.96</v>
      </c>
      <c r="V50" s="17">
        <f t="shared" si="2"/>
        <v>-676.39</v>
      </c>
      <c r="W50" s="17">
        <f t="shared" si="3"/>
        <v>11621.57</v>
      </c>
      <c r="X50" s="17">
        <f t="shared" si="4"/>
        <v>0</v>
      </c>
      <c r="Y50" s="17">
        <v>0</v>
      </c>
      <c r="Z50" s="17">
        <f t="shared" si="5"/>
        <v>11621.57</v>
      </c>
      <c r="AA50" s="1">
        <f t="shared" si="6"/>
        <v>1549</v>
      </c>
      <c r="AB50" s="1">
        <f t="shared" si="11"/>
        <v>33</v>
      </c>
      <c r="AC50" s="21">
        <f t="shared" si="7"/>
        <v>383511.81</v>
      </c>
      <c r="AD50">
        <v>721</v>
      </c>
      <c r="AE50" t="s">
        <v>130</v>
      </c>
      <c r="AF50" s="21">
        <v>383511.81</v>
      </c>
      <c r="AG50">
        <f t="shared" si="8"/>
        <v>0</v>
      </c>
      <c r="AH50" s="21">
        <f t="shared" si="9"/>
        <v>0</v>
      </c>
      <c r="AI50" s="1">
        <v>721</v>
      </c>
      <c r="AJ50" s="1" t="s">
        <v>130</v>
      </c>
      <c r="AK50">
        <v>9</v>
      </c>
      <c r="AL50">
        <v>4</v>
      </c>
      <c r="AM50">
        <v>1509</v>
      </c>
      <c r="AN50">
        <v>1513</v>
      </c>
      <c r="AO50">
        <f t="shared" si="10"/>
        <v>0</v>
      </c>
    </row>
    <row r="51" spans="1:41" x14ac:dyDescent="0.2">
      <c r="A51" s="1">
        <v>735</v>
      </c>
      <c r="B51" s="1" t="s">
        <v>131</v>
      </c>
      <c r="C51" s="1">
        <v>5318350</v>
      </c>
      <c r="D51" s="1">
        <v>9</v>
      </c>
      <c r="E51" s="1">
        <v>4</v>
      </c>
      <c r="F51" s="1">
        <v>539</v>
      </c>
      <c r="G51" s="1">
        <v>543</v>
      </c>
      <c r="H51" s="1">
        <v>9</v>
      </c>
      <c r="I51" s="1">
        <v>4</v>
      </c>
      <c r="J51" s="1">
        <v>561</v>
      </c>
      <c r="K51" s="1">
        <v>565</v>
      </c>
      <c r="L51" s="1">
        <v>10</v>
      </c>
      <c r="M51" s="1">
        <v>4</v>
      </c>
      <c r="N51" s="1">
        <v>546</v>
      </c>
      <c r="O51" s="1">
        <v>550</v>
      </c>
      <c r="P51" s="1">
        <v>9</v>
      </c>
      <c r="Q51" s="1">
        <v>4</v>
      </c>
      <c r="R51" s="1">
        <v>530</v>
      </c>
      <c r="S51" s="1">
        <v>534</v>
      </c>
      <c r="T51" s="1">
        <f t="shared" si="0"/>
        <v>553</v>
      </c>
      <c r="U51" s="17">
        <f t="shared" si="1"/>
        <v>9617.27</v>
      </c>
      <c r="V51" s="17">
        <f t="shared" si="2"/>
        <v>-528.95000000000005</v>
      </c>
      <c r="W51" s="17">
        <f t="shared" si="3"/>
        <v>9088.32</v>
      </c>
      <c r="X51" s="17">
        <f t="shared" si="4"/>
        <v>0</v>
      </c>
      <c r="Y51" s="17">
        <v>0</v>
      </c>
      <c r="Z51" s="17">
        <f t="shared" si="5"/>
        <v>9088.32</v>
      </c>
      <c r="AA51" s="1">
        <f t="shared" si="6"/>
        <v>550</v>
      </c>
      <c r="AB51" s="1">
        <f t="shared" si="11"/>
        <v>3</v>
      </c>
      <c r="AC51" s="21">
        <f t="shared" si="7"/>
        <v>27264.959999999999</v>
      </c>
      <c r="AD51">
        <v>735</v>
      </c>
      <c r="AE51" t="s">
        <v>131</v>
      </c>
      <c r="AF51" s="21">
        <v>27264.959999999999</v>
      </c>
      <c r="AG51">
        <f t="shared" si="8"/>
        <v>0</v>
      </c>
      <c r="AH51" s="21">
        <f t="shared" si="9"/>
        <v>0</v>
      </c>
      <c r="AI51" s="1">
        <v>735</v>
      </c>
      <c r="AJ51" s="1" t="s">
        <v>131</v>
      </c>
      <c r="AK51">
        <v>9</v>
      </c>
      <c r="AL51">
        <v>4</v>
      </c>
      <c r="AM51">
        <v>530</v>
      </c>
      <c r="AN51">
        <v>534</v>
      </c>
      <c r="AO51">
        <f t="shared" si="10"/>
        <v>0</v>
      </c>
    </row>
    <row r="52" spans="1:41" x14ac:dyDescent="0.2">
      <c r="A52" s="1">
        <v>777</v>
      </c>
      <c r="B52" s="1" t="s">
        <v>132</v>
      </c>
      <c r="C52" s="1">
        <v>37099748</v>
      </c>
      <c r="D52" s="1">
        <v>21</v>
      </c>
      <c r="E52" s="1">
        <v>8</v>
      </c>
      <c r="F52" s="1">
        <v>3609</v>
      </c>
      <c r="G52" s="1">
        <v>3617</v>
      </c>
      <c r="H52" s="1">
        <v>22</v>
      </c>
      <c r="I52" s="1">
        <v>9</v>
      </c>
      <c r="J52" s="1">
        <v>3560</v>
      </c>
      <c r="K52" s="1">
        <v>3569</v>
      </c>
      <c r="L52" s="1">
        <v>18</v>
      </c>
      <c r="M52" s="1">
        <v>7</v>
      </c>
      <c r="N52" s="1">
        <v>3508</v>
      </c>
      <c r="O52" s="1">
        <v>3515</v>
      </c>
      <c r="P52" s="1">
        <v>21</v>
      </c>
      <c r="Q52" s="1">
        <v>8</v>
      </c>
      <c r="R52" s="1">
        <v>3384</v>
      </c>
      <c r="S52" s="1">
        <v>3392</v>
      </c>
      <c r="T52" s="1">
        <f t="shared" si="0"/>
        <v>3567</v>
      </c>
      <c r="U52" s="17">
        <f t="shared" si="1"/>
        <v>10400.83</v>
      </c>
      <c r="V52" s="17">
        <f t="shared" si="2"/>
        <v>-572.04999999999995</v>
      </c>
      <c r="W52" s="17">
        <f t="shared" si="3"/>
        <v>9828.7800000000007</v>
      </c>
      <c r="X52" s="17">
        <f t="shared" si="4"/>
        <v>0</v>
      </c>
      <c r="Y52" s="17">
        <v>0</v>
      </c>
      <c r="Z52" s="17">
        <f t="shared" si="5"/>
        <v>9828.7800000000007</v>
      </c>
      <c r="AA52" s="1">
        <f t="shared" si="6"/>
        <v>3492</v>
      </c>
      <c r="AB52" s="1">
        <f t="shared" si="11"/>
        <v>75</v>
      </c>
      <c r="AC52" s="21">
        <f t="shared" si="7"/>
        <v>737158.5</v>
      </c>
      <c r="AD52">
        <v>777</v>
      </c>
      <c r="AE52" t="s">
        <v>132</v>
      </c>
      <c r="AF52" s="21">
        <v>737158.5</v>
      </c>
      <c r="AG52">
        <f t="shared" si="8"/>
        <v>0</v>
      </c>
      <c r="AH52" s="21">
        <f t="shared" si="9"/>
        <v>0</v>
      </c>
      <c r="AI52" s="1">
        <v>777</v>
      </c>
      <c r="AJ52" s="1" t="s">
        <v>132</v>
      </c>
      <c r="AK52">
        <v>21</v>
      </c>
      <c r="AL52">
        <v>8</v>
      </c>
      <c r="AM52">
        <v>3384</v>
      </c>
      <c r="AN52">
        <v>3392</v>
      </c>
      <c r="AO52">
        <f t="shared" si="10"/>
        <v>0</v>
      </c>
    </row>
    <row r="53" spans="1:41" x14ac:dyDescent="0.2">
      <c r="A53" s="1">
        <v>840</v>
      </c>
      <c r="B53" s="1" t="s">
        <v>133</v>
      </c>
      <c r="C53" s="1">
        <v>2071000</v>
      </c>
      <c r="D53" s="1">
        <v>1</v>
      </c>
      <c r="E53" s="1">
        <v>0</v>
      </c>
      <c r="F53" s="1">
        <v>180</v>
      </c>
      <c r="G53" s="1">
        <v>180</v>
      </c>
      <c r="H53" s="1">
        <v>1</v>
      </c>
      <c r="I53" s="1">
        <v>0</v>
      </c>
      <c r="J53" s="1">
        <v>190</v>
      </c>
      <c r="K53" s="1">
        <v>190</v>
      </c>
      <c r="L53" s="1">
        <v>0</v>
      </c>
      <c r="M53" s="1">
        <v>0</v>
      </c>
      <c r="N53" s="1">
        <v>200</v>
      </c>
      <c r="O53" s="1">
        <v>200</v>
      </c>
      <c r="P53" s="1">
        <v>1</v>
      </c>
      <c r="Q53" s="1">
        <v>0</v>
      </c>
      <c r="R53" s="1">
        <v>184</v>
      </c>
      <c r="S53" s="1">
        <v>184</v>
      </c>
      <c r="T53" s="1">
        <f t="shared" si="0"/>
        <v>190</v>
      </c>
      <c r="U53" s="17">
        <f t="shared" si="1"/>
        <v>10900</v>
      </c>
      <c r="V53" s="17">
        <f t="shared" si="2"/>
        <v>-599.5</v>
      </c>
      <c r="W53" s="17">
        <f t="shared" si="3"/>
        <v>10300.5</v>
      </c>
      <c r="X53" s="17">
        <f t="shared" si="4"/>
        <v>0</v>
      </c>
      <c r="Y53" s="17">
        <v>0</v>
      </c>
      <c r="Z53" s="17">
        <f t="shared" si="5"/>
        <v>10300.5</v>
      </c>
      <c r="AA53" s="1">
        <f t="shared" si="6"/>
        <v>191</v>
      </c>
      <c r="AB53" s="1">
        <f t="shared" si="11"/>
        <v>0</v>
      </c>
      <c r="AC53" s="21">
        <f t="shared" si="7"/>
        <v>0</v>
      </c>
      <c r="AD53">
        <v>840</v>
      </c>
      <c r="AE53" t="s">
        <v>133</v>
      </c>
      <c r="AF53" s="21">
        <v>0</v>
      </c>
      <c r="AG53">
        <f t="shared" si="8"/>
        <v>0</v>
      </c>
      <c r="AH53" s="21">
        <f t="shared" si="9"/>
        <v>0</v>
      </c>
      <c r="AI53" s="1">
        <v>840</v>
      </c>
      <c r="AJ53" s="1" t="s">
        <v>133</v>
      </c>
      <c r="AK53">
        <v>1</v>
      </c>
      <c r="AL53">
        <v>0</v>
      </c>
      <c r="AM53">
        <v>184</v>
      </c>
      <c r="AN53">
        <v>184</v>
      </c>
      <c r="AO53">
        <f t="shared" si="10"/>
        <v>0</v>
      </c>
    </row>
    <row r="54" spans="1:41" x14ac:dyDescent="0.2">
      <c r="A54" s="1">
        <v>870</v>
      </c>
      <c r="B54" s="1" t="s">
        <v>134</v>
      </c>
      <c r="C54" s="1">
        <v>7727317</v>
      </c>
      <c r="D54" s="1">
        <v>10</v>
      </c>
      <c r="E54" s="1">
        <v>4</v>
      </c>
      <c r="F54" s="1">
        <v>868</v>
      </c>
      <c r="G54" s="1">
        <v>872</v>
      </c>
      <c r="H54" s="1">
        <v>10</v>
      </c>
      <c r="I54" s="1">
        <v>4</v>
      </c>
      <c r="J54" s="1">
        <v>877</v>
      </c>
      <c r="K54" s="1">
        <v>881</v>
      </c>
      <c r="L54" s="1">
        <v>11</v>
      </c>
      <c r="M54" s="1">
        <v>4</v>
      </c>
      <c r="N54" s="1">
        <v>887</v>
      </c>
      <c r="O54" s="1">
        <v>891</v>
      </c>
      <c r="P54" s="1">
        <v>10</v>
      </c>
      <c r="Q54" s="1">
        <v>4</v>
      </c>
      <c r="R54" s="1">
        <v>888</v>
      </c>
      <c r="S54" s="1">
        <v>892</v>
      </c>
      <c r="T54" s="1">
        <f t="shared" si="0"/>
        <v>881</v>
      </c>
      <c r="U54" s="17">
        <f t="shared" si="1"/>
        <v>8771.07</v>
      </c>
      <c r="V54" s="17">
        <f t="shared" si="2"/>
        <v>-482.41</v>
      </c>
      <c r="W54" s="17">
        <f t="shared" si="3"/>
        <v>8288.66</v>
      </c>
      <c r="X54" s="17">
        <f t="shared" si="4"/>
        <v>711.34000000000015</v>
      </c>
      <c r="Y54" s="17">
        <v>0</v>
      </c>
      <c r="Z54" s="17">
        <f t="shared" si="5"/>
        <v>9000</v>
      </c>
      <c r="AA54" s="1">
        <f t="shared" si="6"/>
        <v>888</v>
      </c>
      <c r="AB54" s="1">
        <f t="shared" si="11"/>
        <v>0</v>
      </c>
      <c r="AC54" s="21">
        <f t="shared" si="7"/>
        <v>0</v>
      </c>
      <c r="AD54">
        <v>870</v>
      </c>
      <c r="AE54" t="s">
        <v>134</v>
      </c>
      <c r="AF54" s="21">
        <v>0</v>
      </c>
      <c r="AG54">
        <f t="shared" si="8"/>
        <v>0</v>
      </c>
      <c r="AH54" s="21">
        <f t="shared" si="9"/>
        <v>0</v>
      </c>
      <c r="AI54" s="1">
        <v>870</v>
      </c>
      <c r="AJ54" s="1" t="s">
        <v>134</v>
      </c>
      <c r="AK54">
        <v>10</v>
      </c>
      <c r="AL54">
        <v>4</v>
      </c>
      <c r="AM54">
        <v>888</v>
      </c>
      <c r="AN54">
        <v>892</v>
      </c>
      <c r="AO54">
        <f t="shared" si="10"/>
        <v>0</v>
      </c>
    </row>
    <row r="55" spans="1:41" x14ac:dyDescent="0.2">
      <c r="A55" s="1">
        <v>882</v>
      </c>
      <c r="B55" s="1" t="s">
        <v>135</v>
      </c>
      <c r="C55" s="1">
        <v>4433315</v>
      </c>
      <c r="D55" s="1">
        <v>8</v>
      </c>
      <c r="E55" s="1">
        <v>3</v>
      </c>
      <c r="F55" s="1">
        <v>458</v>
      </c>
      <c r="G55" s="1">
        <v>461</v>
      </c>
      <c r="H55" s="1">
        <v>7</v>
      </c>
      <c r="I55" s="1">
        <v>3</v>
      </c>
      <c r="J55" s="1">
        <v>436</v>
      </c>
      <c r="K55" s="1">
        <v>439</v>
      </c>
      <c r="L55" s="1">
        <v>10</v>
      </c>
      <c r="M55" s="1">
        <v>4</v>
      </c>
      <c r="N55" s="1">
        <v>436</v>
      </c>
      <c r="O55" s="1">
        <v>440</v>
      </c>
      <c r="P55" s="1">
        <v>9</v>
      </c>
      <c r="Q55" s="1">
        <v>4</v>
      </c>
      <c r="R55" s="1">
        <v>399</v>
      </c>
      <c r="S55" s="1">
        <v>403</v>
      </c>
      <c r="T55" s="1">
        <f t="shared" si="0"/>
        <v>447</v>
      </c>
      <c r="U55" s="17">
        <f t="shared" si="1"/>
        <v>9917.93</v>
      </c>
      <c r="V55" s="17">
        <f t="shared" si="2"/>
        <v>-545.49</v>
      </c>
      <c r="W55" s="17">
        <f t="shared" si="3"/>
        <v>9372.44</v>
      </c>
      <c r="X55" s="17">
        <f t="shared" si="4"/>
        <v>0</v>
      </c>
      <c r="Y55" s="17">
        <v>0</v>
      </c>
      <c r="Z55" s="17">
        <f t="shared" si="5"/>
        <v>9372.44</v>
      </c>
      <c r="AA55" s="1">
        <f t="shared" si="6"/>
        <v>427</v>
      </c>
      <c r="AB55" s="1">
        <f t="shared" si="11"/>
        <v>20</v>
      </c>
      <c r="AC55" s="21">
        <f t="shared" si="7"/>
        <v>187448.8</v>
      </c>
      <c r="AD55">
        <v>882</v>
      </c>
      <c r="AE55" t="s">
        <v>135</v>
      </c>
      <c r="AF55" s="21">
        <v>187448.8</v>
      </c>
      <c r="AG55">
        <f t="shared" si="8"/>
        <v>0</v>
      </c>
      <c r="AH55" s="21">
        <f t="shared" si="9"/>
        <v>0</v>
      </c>
      <c r="AI55" s="1">
        <v>882</v>
      </c>
      <c r="AJ55" s="1" t="s">
        <v>135</v>
      </c>
      <c r="AK55">
        <v>9</v>
      </c>
      <c r="AL55">
        <v>4</v>
      </c>
      <c r="AM55">
        <v>399</v>
      </c>
      <c r="AN55">
        <v>403</v>
      </c>
      <c r="AO55">
        <f t="shared" si="10"/>
        <v>0</v>
      </c>
    </row>
    <row r="56" spans="1:41" x14ac:dyDescent="0.2">
      <c r="A56" s="1">
        <v>896</v>
      </c>
      <c r="B56" s="1" t="s">
        <v>136</v>
      </c>
      <c r="C56" s="1">
        <v>8772508</v>
      </c>
      <c r="D56" s="1">
        <v>36</v>
      </c>
      <c r="E56" s="1">
        <v>14</v>
      </c>
      <c r="F56" s="1">
        <v>889</v>
      </c>
      <c r="G56" s="1">
        <v>903</v>
      </c>
      <c r="H56" s="1">
        <v>31</v>
      </c>
      <c r="I56" s="1">
        <v>12</v>
      </c>
      <c r="J56" s="1">
        <v>864</v>
      </c>
      <c r="K56" s="1">
        <v>876</v>
      </c>
      <c r="L56" s="1">
        <v>34</v>
      </c>
      <c r="M56" s="1">
        <v>14</v>
      </c>
      <c r="N56" s="1">
        <v>889</v>
      </c>
      <c r="O56" s="1">
        <v>903</v>
      </c>
      <c r="P56" s="1">
        <v>33</v>
      </c>
      <c r="Q56" s="1">
        <v>13</v>
      </c>
      <c r="R56" s="1">
        <v>894</v>
      </c>
      <c r="S56" s="1">
        <v>907</v>
      </c>
      <c r="T56" s="1">
        <f t="shared" si="0"/>
        <v>894</v>
      </c>
      <c r="U56" s="17">
        <f t="shared" si="1"/>
        <v>9812.65</v>
      </c>
      <c r="V56" s="17">
        <f t="shared" si="2"/>
        <v>-539.70000000000005</v>
      </c>
      <c r="W56" s="17">
        <f t="shared" si="3"/>
        <v>9272.9499999999989</v>
      </c>
      <c r="X56" s="17">
        <f t="shared" si="4"/>
        <v>0</v>
      </c>
      <c r="Y56" s="17">
        <v>0</v>
      </c>
      <c r="Z56" s="17">
        <f t="shared" si="5"/>
        <v>9272.9499999999989</v>
      </c>
      <c r="AA56" s="1">
        <f t="shared" si="6"/>
        <v>895</v>
      </c>
      <c r="AB56" s="1">
        <f t="shared" si="11"/>
        <v>0</v>
      </c>
      <c r="AC56" s="21">
        <f t="shared" si="7"/>
        <v>0</v>
      </c>
      <c r="AD56">
        <v>896</v>
      </c>
      <c r="AE56" t="s">
        <v>136</v>
      </c>
      <c r="AF56" s="21">
        <v>0</v>
      </c>
      <c r="AG56">
        <f t="shared" si="8"/>
        <v>0</v>
      </c>
      <c r="AH56" s="21">
        <f t="shared" si="9"/>
        <v>0</v>
      </c>
      <c r="AI56" s="1">
        <v>896</v>
      </c>
      <c r="AJ56" s="1" t="s">
        <v>136</v>
      </c>
      <c r="AK56">
        <v>33</v>
      </c>
      <c r="AL56">
        <v>13</v>
      </c>
      <c r="AM56">
        <v>894</v>
      </c>
      <c r="AN56">
        <v>907</v>
      </c>
      <c r="AO56">
        <f t="shared" si="10"/>
        <v>0</v>
      </c>
    </row>
    <row r="57" spans="1:41" x14ac:dyDescent="0.2">
      <c r="A57" s="1">
        <v>903</v>
      </c>
      <c r="B57" s="1" t="s">
        <v>137</v>
      </c>
      <c r="C57" s="1">
        <v>8276158</v>
      </c>
      <c r="D57" s="1">
        <v>47</v>
      </c>
      <c r="E57" s="1">
        <v>19</v>
      </c>
      <c r="F57" s="1">
        <v>822</v>
      </c>
      <c r="G57" s="1">
        <v>841</v>
      </c>
      <c r="H57" s="1">
        <v>40</v>
      </c>
      <c r="I57" s="1">
        <v>16</v>
      </c>
      <c r="J57" s="1">
        <v>845</v>
      </c>
      <c r="K57" s="1">
        <v>861</v>
      </c>
      <c r="L57" s="1">
        <v>36</v>
      </c>
      <c r="M57" s="1">
        <v>14</v>
      </c>
      <c r="N57" s="1">
        <v>865</v>
      </c>
      <c r="O57" s="1">
        <v>879</v>
      </c>
      <c r="P57" s="1">
        <v>44</v>
      </c>
      <c r="Q57" s="1">
        <v>18</v>
      </c>
      <c r="R57" s="1">
        <v>848</v>
      </c>
      <c r="S57" s="1">
        <v>866</v>
      </c>
      <c r="T57" s="1">
        <f t="shared" si="0"/>
        <v>860</v>
      </c>
      <c r="U57" s="17">
        <f t="shared" si="1"/>
        <v>9623.44</v>
      </c>
      <c r="V57" s="17">
        <f t="shared" si="2"/>
        <v>-529.29</v>
      </c>
      <c r="W57" s="17">
        <f t="shared" si="3"/>
        <v>9094.1500000000015</v>
      </c>
      <c r="X57" s="17">
        <f t="shared" si="4"/>
        <v>0</v>
      </c>
      <c r="Y57" s="17">
        <v>0</v>
      </c>
      <c r="Z57" s="17">
        <f t="shared" si="5"/>
        <v>9094.1500000000015</v>
      </c>
      <c r="AA57" s="1">
        <f t="shared" si="6"/>
        <v>869</v>
      </c>
      <c r="AB57" s="1">
        <f t="shared" si="11"/>
        <v>0</v>
      </c>
      <c r="AC57" s="21">
        <f t="shared" si="7"/>
        <v>0</v>
      </c>
      <c r="AD57">
        <v>903</v>
      </c>
      <c r="AE57" t="s">
        <v>137</v>
      </c>
      <c r="AF57" s="21">
        <v>0</v>
      </c>
      <c r="AG57">
        <f t="shared" si="8"/>
        <v>0</v>
      </c>
      <c r="AH57" s="21">
        <f t="shared" si="9"/>
        <v>0</v>
      </c>
      <c r="AI57" s="1">
        <v>903</v>
      </c>
      <c r="AJ57" s="1" t="s">
        <v>137</v>
      </c>
      <c r="AK57">
        <v>44</v>
      </c>
      <c r="AL57">
        <v>18</v>
      </c>
      <c r="AM57">
        <v>848</v>
      </c>
      <c r="AN57">
        <v>866</v>
      </c>
      <c r="AO57">
        <f t="shared" si="10"/>
        <v>0</v>
      </c>
    </row>
    <row r="58" spans="1:41" x14ac:dyDescent="0.2">
      <c r="A58" s="1">
        <v>910</v>
      </c>
      <c r="B58" s="1" t="s">
        <v>138</v>
      </c>
      <c r="C58" s="1">
        <v>14029276</v>
      </c>
      <c r="D58" s="1">
        <v>23</v>
      </c>
      <c r="E58" s="1">
        <v>9</v>
      </c>
      <c r="F58" s="1">
        <v>1474</v>
      </c>
      <c r="G58" s="1">
        <v>1483</v>
      </c>
      <c r="H58" s="1">
        <v>25</v>
      </c>
      <c r="I58" s="1">
        <v>10</v>
      </c>
      <c r="J58" s="1">
        <v>1479</v>
      </c>
      <c r="K58" s="1">
        <v>1489</v>
      </c>
      <c r="L58" s="1">
        <v>29</v>
      </c>
      <c r="M58" s="1">
        <v>12</v>
      </c>
      <c r="N58" s="1">
        <v>1455</v>
      </c>
      <c r="O58" s="1">
        <v>1467</v>
      </c>
      <c r="P58" s="1">
        <v>27</v>
      </c>
      <c r="Q58" s="1">
        <v>11</v>
      </c>
      <c r="R58" s="1">
        <v>1452</v>
      </c>
      <c r="S58" s="1">
        <v>1463</v>
      </c>
      <c r="T58" s="1">
        <f t="shared" si="0"/>
        <v>1480</v>
      </c>
      <c r="U58" s="17">
        <f t="shared" si="1"/>
        <v>9479.24</v>
      </c>
      <c r="V58" s="17">
        <f t="shared" si="2"/>
        <v>-521.36</v>
      </c>
      <c r="W58" s="17">
        <f t="shared" si="3"/>
        <v>8957.8799999999992</v>
      </c>
      <c r="X58" s="17">
        <f t="shared" si="4"/>
        <v>42.1200000000008</v>
      </c>
      <c r="Y58" s="17">
        <v>0</v>
      </c>
      <c r="Z58" s="17">
        <f t="shared" si="5"/>
        <v>9000</v>
      </c>
      <c r="AA58" s="1">
        <f t="shared" si="6"/>
        <v>1473</v>
      </c>
      <c r="AB58" s="1">
        <f t="shared" si="11"/>
        <v>7</v>
      </c>
      <c r="AC58" s="21">
        <f t="shared" si="7"/>
        <v>63000</v>
      </c>
      <c r="AD58">
        <v>910</v>
      </c>
      <c r="AE58" t="s">
        <v>138</v>
      </c>
      <c r="AF58" s="21">
        <v>63000</v>
      </c>
      <c r="AG58">
        <f t="shared" si="8"/>
        <v>0</v>
      </c>
      <c r="AH58" s="21">
        <f t="shared" si="9"/>
        <v>0</v>
      </c>
      <c r="AI58" s="1">
        <v>910</v>
      </c>
      <c r="AJ58" s="1" t="s">
        <v>138</v>
      </c>
      <c r="AK58">
        <v>27</v>
      </c>
      <c r="AL58">
        <v>11</v>
      </c>
      <c r="AM58">
        <v>1452</v>
      </c>
      <c r="AN58">
        <v>1463</v>
      </c>
      <c r="AO58">
        <f t="shared" si="10"/>
        <v>0</v>
      </c>
    </row>
    <row r="59" spans="1:41" x14ac:dyDescent="0.2">
      <c r="A59" s="1">
        <v>980</v>
      </c>
      <c r="B59" s="1" t="s">
        <v>139</v>
      </c>
      <c r="C59" s="1">
        <v>5460660</v>
      </c>
      <c r="D59" s="1">
        <v>29</v>
      </c>
      <c r="E59" s="1">
        <v>12</v>
      </c>
      <c r="F59" s="1">
        <v>543</v>
      </c>
      <c r="G59" s="1">
        <v>555</v>
      </c>
      <c r="H59" s="1">
        <v>26</v>
      </c>
      <c r="I59" s="1">
        <v>10</v>
      </c>
      <c r="J59" s="1">
        <v>542</v>
      </c>
      <c r="K59" s="1">
        <v>552</v>
      </c>
      <c r="L59" s="1">
        <v>32</v>
      </c>
      <c r="M59" s="1">
        <v>13</v>
      </c>
      <c r="N59" s="1">
        <v>578</v>
      </c>
      <c r="O59" s="1">
        <v>591</v>
      </c>
      <c r="P59" s="1">
        <v>32</v>
      </c>
      <c r="Q59" s="1">
        <v>13</v>
      </c>
      <c r="R59" s="1">
        <v>566</v>
      </c>
      <c r="S59" s="1">
        <v>579</v>
      </c>
      <c r="T59" s="1">
        <f t="shared" si="0"/>
        <v>566</v>
      </c>
      <c r="U59" s="17">
        <f t="shared" si="1"/>
        <v>9647.81</v>
      </c>
      <c r="V59" s="17">
        <f t="shared" si="2"/>
        <v>-530.63</v>
      </c>
      <c r="W59" s="17">
        <f t="shared" si="3"/>
        <v>9117.18</v>
      </c>
      <c r="X59" s="17">
        <f t="shared" si="4"/>
        <v>0</v>
      </c>
      <c r="Y59" s="17">
        <v>0</v>
      </c>
      <c r="Z59" s="17">
        <f t="shared" si="5"/>
        <v>9117.18</v>
      </c>
      <c r="AA59" s="1">
        <f t="shared" si="6"/>
        <v>574</v>
      </c>
      <c r="AB59" s="1">
        <f t="shared" si="11"/>
        <v>0</v>
      </c>
      <c r="AC59" s="21">
        <f t="shared" si="7"/>
        <v>0</v>
      </c>
      <c r="AD59">
        <v>980</v>
      </c>
      <c r="AE59" t="s">
        <v>139</v>
      </c>
      <c r="AF59" s="21">
        <v>0</v>
      </c>
      <c r="AG59">
        <f t="shared" si="8"/>
        <v>0</v>
      </c>
      <c r="AH59" s="21">
        <f t="shared" si="9"/>
        <v>0</v>
      </c>
      <c r="AI59" s="1">
        <v>980</v>
      </c>
      <c r="AJ59" s="1" t="s">
        <v>139</v>
      </c>
      <c r="AK59">
        <v>32</v>
      </c>
      <c r="AL59">
        <v>13</v>
      </c>
      <c r="AM59">
        <v>566</v>
      </c>
      <c r="AN59">
        <v>579</v>
      </c>
      <c r="AO59">
        <f t="shared" si="10"/>
        <v>0</v>
      </c>
    </row>
    <row r="60" spans="1:41" x14ac:dyDescent="0.2">
      <c r="A60" s="1">
        <v>994</v>
      </c>
      <c r="B60" s="1" t="s">
        <v>140</v>
      </c>
      <c r="C60" s="1">
        <v>2606370</v>
      </c>
      <c r="D60" s="1">
        <v>3</v>
      </c>
      <c r="E60" s="1">
        <v>1</v>
      </c>
      <c r="F60" s="1">
        <v>259</v>
      </c>
      <c r="G60" s="1">
        <v>260</v>
      </c>
      <c r="H60" s="1">
        <v>4</v>
      </c>
      <c r="I60" s="1">
        <v>2</v>
      </c>
      <c r="J60" s="1">
        <v>258</v>
      </c>
      <c r="K60" s="1">
        <v>260</v>
      </c>
      <c r="L60" s="1">
        <v>4</v>
      </c>
      <c r="M60" s="1">
        <v>2</v>
      </c>
      <c r="N60" s="1">
        <v>244</v>
      </c>
      <c r="O60" s="1">
        <v>246</v>
      </c>
      <c r="P60" s="1">
        <v>4</v>
      </c>
      <c r="Q60" s="1">
        <v>2</v>
      </c>
      <c r="R60" s="1">
        <v>222</v>
      </c>
      <c r="S60" s="1">
        <v>224</v>
      </c>
      <c r="T60" s="1">
        <f t="shared" si="0"/>
        <v>255</v>
      </c>
      <c r="U60" s="17">
        <f t="shared" si="1"/>
        <v>10221.06</v>
      </c>
      <c r="V60" s="17">
        <f t="shared" si="2"/>
        <v>-562.16</v>
      </c>
      <c r="W60" s="17">
        <f t="shared" si="3"/>
        <v>9658.9</v>
      </c>
      <c r="X60" s="17">
        <f t="shared" si="4"/>
        <v>0</v>
      </c>
      <c r="Y60" s="17">
        <v>0</v>
      </c>
      <c r="Z60" s="17">
        <f t="shared" si="5"/>
        <v>9658.9</v>
      </c>
      <c r="AA60" s="1">
        <f t="shared" si="6"/>
        <v>243</v>
      </c>
      <c r="AB60" s="1">
        <f t="shared" si="11"/>
        <v>12</v>
      </c>
      <c r="AC60" s="21">
        <f t="shared" si="7"/>
        <v>115906.8</v>
      </c>
      <c r="AD60">
        <v>994</v>
      </c>
      <c r="AE60" t="s">
        <v>140</v>
      </c>
      <c r="AF60" s="21">
        <v>115906.8</v>
      </c>
      <c r="AG60">
        <f t="shared" si="8"/>
        <v>0</v>
      </c>
      <c r="AH60" s="21">
        <f t="shared" si="9"/>
        <v>0</v>
      </c>
      <c r="AI60" s="1">
        <v>994</v>
      </c>
      <c r="AJ60" s="1" t="s">
        <v>140</v>
      </c>
      <c r="AK60">
        <v>4</v>
      </c>
      <c r="AL60">
        <v>2</v>
      </c>
      <c r="AM60">
        <v>222</v>
      </c>
      <c r="AN60">
        <v>224</v>
      </c>
      <c r="AO60">
        <f t="shared" si="10"/>
        <v>0</v>
      </c>
    </row>
    <row r="61" spans="1:41" x14ac:dyDescent="0.2">
      <c r="A61" s="1">
        <v>1029</v>
      </c>
      <c r="B61" s="1" t="s">
        <v>141</v>
      </c>
      <c r="C61" s="1">
        <v>10444917</v>
      </c>
      <c r="D61" s="1">
        <v>23</v>
      </c>
      <c r="E61" s="1">
        <v>9</v>
      </c>
      <c r="F61" s="1">
        <v>1078</v>
      </c>
      <c r="G61" s="1">
        <v>1087</v>
      </c>
      <c r="H61" s="1">
        <v>25</v>
      </c>
      <c r="I61" s="1">
        <v>10</v>
      </c>
      <c r="J61" s="1">
        <v>1108</v>
      </c>
      <c r="K61" s="1">
        <v>1118</v>
      </c>
      <c r="L61" s="1">
        <v>34</v>
      </c>
      <c r="M61" s="1">
        <v>14</v>
      </c>
      <c r="N61" s="1">
        <v>1109</v>
      </c>
      <c r="O61" s="1">
        <v>1123</v>
      </c>
      <c r="P61" s="1">
        <v>32</v>
      </c>
      <c r="Q61" s="1">
        <v>13</v>
      </c>
      <c r="R61" s="1">
        <v>1139</v>
      </c>
      <c r="S61" s="1">
        <v>1152</v>
      </c>
      <c r="T61" s="1">
        <f t="shared" si="0"/>
        <v>1109</v>
      </c>
      <c r="U61" s="17">
        <f t="shared" si="1"/>
        <v>9418.32</v>
      </c>
      <c r="V61" s="17">
        <f t="shared" si="2"/>
        <v>-518.01</v>
      </c>
      <c r="W61" s="17">
        <f t="shared" si="3"/>
        <v>8900.31</v>
      </c>
      <c r="X61" s="17">
        <f t="shared" si="4"/>
        <v>99.690000000000509</v>
      </c>
      <c r="Y61" s="17">
        <v>0</v>
      </c>
      <c r="Z61" s="17">
        <f t="shared" si="5"/>
        <v>9000</v>
      </c>
      <c r="AA61" s="1">
        <f t="shared" si="6"/>
        <v>1131</v>
      </c>
      <c r="AB61" s="1">
        <f t="shared" si="11"/>
        <v>0</v>
      </c>
      <c r="AC61" s="21">
        <f t="shared" si="7"/>
        <v>0</v>
      </c>
      <c r="AD61">
        <v>1029</v>
      </c>
      <c r="AE61" t="s">
        <v>141</v>
      </c>
      <c r="AF61" s="21">
        <v>0</v>
      </c>
      <c r="AG61">
        <f t="shared" si="8"/>
        <v>0</v>
      </c>
      <c r="AH61" s="21">
        <f t="shared" si="9"/>
        <v>0</v>
      </c>
      <c r="AI61" s="1">
        <v>1029</v>
      </c>
      <c r="AJ61" s="1" t="s">
        <v>141</v>
      </c>
      <c r="AK61">
        <v>32</v>
      </c>
      <c r="AL61">
        <v>13</v>
      </c>
      <c r="AM61">
        <v>1139</v>
      </c>
      <c r="AN61">
        <v>1152</v>
      </c>
      <c r="AO61">
        <f t="shared" si="10"/>
        <v>0</v>
      </c>
    </row>
    <row r="62" spans="1:41" x14ac:dyDescent="0.2">
      <c r="A62" s="1">
        <v>1015</v>
      </c>
      <c r="B62" s="1" t="s">
        <v>142</v>
      </c>
      <c r="C62" s="1">
        <v>30202922</v>
      </c>
      <c r="D62" s="1">
        <v>50</v>
      </c>
      <c r="E62" s="1">
        <v>20</v>
      </c>
      <c r="F62" s="1">
        <v>2975</v>
      </c>
      <c r="G62" s="1">
        <v>2995</v>
      </c>
      <c r="H62" s="1">
        <v>44</v>
      </c>
      <c r="I62" s="1">
        <v>18</v>
      </c>
      <c r="J62" s="1">
        <v>3009</v>
      </c>
      <c r="K62" s="1">
        <v>3027</v>
      </c>
      <c r="L62" s="1">
        <v>48</v>
      </c>
      <c r="M62" s="1">
        <v>19</v>
      </c>
      <c r="N62" s="1">
        <v>2924</v>
      </c>
      <c r="O62" s="1">
        <v>2943</v>
      </c>
      <c r="P62" s="1">
        <v>43</v>
      </c>
      <c r="Q62" s="1">
        <v>17</v>
      </c>
      <c r="R62" s="1">
        <v>2877</v>
      </c>
      <c r="S62" s="1">
        <v>2894</v>
      </c>
      <c r="T62" s="1">
        <f t="shared" si="0"/>
        <v>2988</v>
      </c>
      <c r="U62" s="17">
        <f t="shared" si="1"/>
        <v>10108.07</v>
      </c>
      <c r="V62" s="17">
        <f t="shared" si="2"/>
        <v>-555.94000000000005</v>
      </c>
      <c r="W62" s="17">
        <f t="shared" si="3"/>
        <v>9552.1299999999992</v>
      </c>
      <c r="X62" s="17">
        <f t="shared" si="4"/>
        <v>0</v>
      </c>
      <c r="Y62" s="17">
        <v>0</v>
      </c>
      <c r="Z62" s="17">
        <f t="shared" si="5"/>
        <v>9552.1299999999992</v>
      </c>
      <c r="AA62" s="1">
        <f t="shared" si="6"/>
        <v>2955</v>
      </c>
      <c r="AB62" s="1">
        <f t="shared" si="11"/>
        <v>33</v>
      </c>
      <c r="AC62" s="21">
        <f t="shared" si="7"/>
        <v>315220.28999999998</v>
      </c>
      <c r="AD62">
        <v>1015</v>
      </c>
      <c r="AE62" t="s">
        <v>142</v>
      </c>
      <c r="AF62" s="21">
        <v>315220.28999999998</v>
      </c>
      <c r="AG62">
        <f t="shared" si="8"/>
        <v>0</v>
      </c>
      <c r="AH62" s="21">
        <f t="shared" si="9"/>
        <v>0</v>
      </c>
      <c r="AI62" s="1">
        <v>1015</v>
      </c>
      <c r="AJ62" s="1" t="s">
        <v>142</v>
      </c>
      <c r="AK62">
        <v>43</v>
      </c>
      <c r="AL62">
        <v>17</v>
      </c>
      <c r="AM62">
        <v>2877</v>
      </c>
      <c r="AN62">
        <v>2894</v>
      </c>
      <c r="AO62">
        <f t="shared" si="10"/>
        <v>0</v>
      </c>
    </row>
    <row r="63" spans="1:41" x14ac:dyDescent="0.2">
      <c r="A63" s="1">
        <v>5054</v>
      </c>
      <c r="B63" s="1" t="s">
        <v>143</v>
      </c>
      <c r="C63" s="1">
        <v>13211872</v>
      </c>
      <c r="D63" s="1">
        <v>44</v>
      </c>
      <c r="E63" s="1">
        <v>18</v>
      </c>
      <c r="F63" s="1">
        <v>1219</v>
      </c>
      <c r="G63" s="1">
        <v>1237</v>
      </c>
      <c r="H63" s="1">
        <v>45</v>
      </c>
      <c r="I63" s="1">
        <v>18</v>
      </c>
      <c r="J63" s="1">
        <v>1196</v>
      </c>
      <c r="K63" s="1">
        <v>1214</v>
      </c>
      <c r="L63" s="1">
        <v>45</v>
      </c>
      <c r="M63" s="1">
        <v>18</v>
      </c>
      <c r="N63" s="1">
        <v>1235</v>
      </c>
      <c r="O63" s="1">
        <v>1253</v>
      </c>
      <c r="P63" s="1">
        <v>36</v>
      </c>
      <c r="Q63" s="1">
        <v>14</v>
      </c>
      <c r="R63" s="1">
        <v>1187</v>
      </c>
      <c r="S63" s="1">
        <v>1201</v>
      </c>
      <c r="T63" s="1">
        <f t="shared" si="0"/>
        <v>1235</v>
      </c>
      <c r="U63" s="17">
        <f t="shared" si="1"/>
        <v>10697.87</v>
      </c>
      <c r="V63" s="17">
        <f t="shared" si="2"/>
        <v>-588.38</v>
      </c>
      <c r="W63" s="17">
        <f t="shared" si="3"/>
        <v>10109.490000000002</v>
      </c>
      <c r="X63" s="17">
        <f t="shared" si="4"/>
        <v>0</v>
      </c>
      <c r="Y63" s="17">
        <v>0</v>
      </c>
      <c r="Z63" s="17">
        <f t="shared" si="5"/>
        <v>10109.490000000002</v>
      </c>
      <c r="AA63" s="1">
        <f t="shared" si="6"/>
        <v>1223</v>
      </c>
      <c r="AB63" s="1">
        <f t="shared" si="11"/>
        <v>12</v>
      </c>
      <c r="AC63" s="21">
        <f t="shared" si="7"/>
        <v>121313.88</v>
      </c>
      <c r="AD63">
        <v>5054</v>
      </c>
      <c r="AE63" t="s">
        <v>143</v>
      </c>
      <c r="AF63" s="21">
        <v>121313.88</v>
      </c>
      <c r="AG63">
        <f t="shared" si="8"/>
        <v>0</v>
      </c>
      <c r="AH63" s="21">
        <f t="shared" si="9"/>
        <v>0</v>
      </c>
      <c r="AI63" s="1">
        <v>5054</v>
      </c>
      <c r="AJ63" s="1" t="s">
        <v>143</v>
      </c>
      <c r="AK63">
        <v>36</v>
      </c>
      <c r="AL63">
        <v>14</v>
      </c>
      <c r="AM63">
        <v>1187</v>
      </c>
      <c r="AN63">
        <v>1201</v>
      </c>
      <c r="AO63">
        <f t="shared" si="10"/>
        <v>0</v>
      </c>
    </row>
    <row r="64" spans="1:41" x14ac:dyDescent="0.2">
      <c r="A64" s="1">
        <v>1071</v>
      </c>
      <c r="B64" s="1" t="s">
        <v>144</v>
      </c>
      <c r="C64" s="1">
        <v>8196551</v>
      </c>
      <c r="D64" s="1">
        <v>12</v>
      </c>
      <c r="E64" s="1">
        <v>5</v>
      </c>
      <c r="F64" s="1">
        <v>885</v>
      </c>
      <c r="G64" s="1">
        <v>890</v>
      </c>
      <c r="H64" s="1">
        <v>12</v>
      </c>
      <c r="I64" s="1">
        <v>5</v>
      </c>
      <c r="J64" s="1">
        <v>839</v>
      </c>
      <c r="K64" s="1">
        <v>844</v>
      </c>
      <c r="L64" s="1">
        <v>5</v>
      </c>
      <c r="M64" s="1">
        <v>2</v>
      </c>
      <c r="N64" s="1">
        <v>798</v>
      </c>
      <c r="O64" s="1">
        <v>800</v>
      </c>
      <c r="P64" s="1">
        <v>10</v>
      </c>
      <c r="Q64" s="1">
        <v>4</v>
      </c>
      <c r="R64" s="1">
        <v>792</v>
      </c>
      <c r="S64" s="1">
        <v>796</v>
      </c>
      <c r="T64" s="1">
        <f t="shared" si="0"/>
        <v>845</v>
      </c>
      <c r="U64" s="17">
        <f t="shared" si="1"/>
        <v>9700.06</v>
      </c>
      <c r="V64" s="17">
        <f t="shared" si="2"/>
        <v>-533.5</v>
      </c>
      <c r="W64" s="17">
        <f t="shared" si="3"/>
        <v>9166.56</v>
      </c>
      <c r="X64" s="17">
        <f t="shared" si="4"/>
        <v>0</v>
      </c>
      <c r="Y64" s="17">
        <v>0</v>
      </c>
      <c r="Z64" s="17">
        <f t="shared" si="5"/>
        <v>9166.56</v>
      </c>
      <c r="AA64" s="1">
        <f t="shared" si="6"/>
        <v>813</v>
      </c>
      <c r="AB64" s="1">
        <f t="shared" si="11"/>
        <v>32</v>
      </c>
      <c r="AC64" s="21">
        <f t="shared" si="7"/>
        <v>293329.91999999998</v>
      </c>
      <c r="AD64">
        <v>1071</v>
      </c>
      <c r="AE64" t="s">
        <v>144</v>
      </c>
      <c r="AF64" s="21">
        <v>293329.91999999998</v>
      </c>
      <c r="AG64">
        <f t="shared" si="8"/>
        <v>0</v>
      </c>
      <c r="AH64" s="21">
        <f t="shared" si="9"/>
        <v>0</v>
      </c>
      <c r="AI64" s="1">
        <v>1071</v>
      </c>
      <c r="AJ64" s="1" t="s">
        <v>144</v>
      </c>
      <c r="AK64">
        <v>10</v>
      </c>
      <c r="AL64">
        <v>4</v>
      </c>
      <c r="AM64">
        <v>792</v>
      </c>
      <c r="AN64">
        <v>796</v>
      </c>
      <c r="AO64">
        <f t="shared" si="10"/>
        <v>0</v>
      </c>
    </row>
    <row r="65" spans="1:41" x14ac:dyDescent="0.2">
      <c r="A65" s="1">
        <v>1080</v>
      </c>
      <c r="B65" s="1" t="s">
        <v>145</v>
      </c>
      <c r="C65" s="1">
        <v>10710578</v>
      </c>
      <c r="D65" s="1">
        <v>14</v>
      </c>
      <c r="E65" s="1">
        <v>5</v>
      </c>
      <c r="F65" s="1">
        <v>1130</v>
      </c>
      <c r="G65" s="1">
        <v>1135</v>
      </c>
      <c r="H65" s="1">
        <v>12</v>
      </c>
      <c r="I65" s="1">
        <v>5</v>
      </c>
      <c r="J65" s="1">
        <v>1097</v>
      </c>
      <c r="K65" s="1">
        <v>1102</v>
      </c>
      <c r="L65" s="1">
        <v>10</v>
      </c>
      <c r="M65" s="1">
        <v>4</v>
      </c>
      <c r="N65" s="1">
        <v>1085</v>
      </c>
      <c r="O65" s="1">
        <v>1089</v>
      </c>
      <c r="P65" s="1">
        <v>12</v>
      </c>
      <c r="Q65" s="1">
        <v>5</v>
      </c>
      <c r="R65" s="1">
        <v>1057</v>
      </c>
      <c r="S65" s="1">
        <v>1062</v>
      </c>
      <c r="T65" s="1">
        <f t="shared" si="0"/>
        <v>1109</v>
      </c>
      <c r="U65" s="17">
        <f t="shared" si="1"/>
        <v>9657.8700000000008</v>
      </c>
      <c r="V65" s="17">
        <f t="shared" si="2"/>
        <v>-531.17999999999995</v>
      </c>
      <c r="W65" s="17">
        <f t="shared" si="3"/>
        <v>9126.69</v>
      </c>
      <c r="X65" s="17">
        <f t="shared" si="4"/>
        <v>0</v>
      </c>
      <c r="Y65" s="17">
        <v>0</v>
      </c>
      <c r="Z65" s="17">
        <f t="shared" si="5"/>
        <v>9126.69</v>
      </c>
      <c r="AA65" s="1">
        <f t="shared" si="6"/>
        <v>1084</v>
      </c>
      <c r="AB65" s="1">
        <f t="shared" si="11"/>
        <v>25</v>
      </c>
      <c r="AC65" s="21">
        <f t="shared" si="7"/>
        <v>228167.25</v>
      </c>
      <c r="AD65">
        <v>1080</v>
      </c>
      <c r="AE65" t="s">
        <v>145</v>
      </c>
      <c r="AF65" s="21">
        <v>228167.25</v>
      </c>
      <c r="AG65">
        <f t="shared" si="8"/>
        <v>0</v>
      </c>
      <c r="AH65" s="21">
        <f t="shared" si="9"/>
        <v>0</v>
      </c>
      <c r="AI65" s="1">
        <v>1080</v>
      </c>
      <c r="AJ65" s="1" t="s">
        <v>145</v>
      </c>
      <c r="AK65">
        <v>12</v>
      </c>
      <c r="AL65">
        <v>5</v>
      </c>
      <c r="AM65">
        <v>1057</v>
      </c>
      <c r="AN65">
        <v>1062</v>
      </c>
      <c r="AO65">
        <f t="shared" si="10"/>
        <v>0</v>
      </c>
    </row>
    <row r="66" spans="1:41" x14ac:dyDescent="0.2">
      <c r="A66" s="1">
        <v>1085</v>
      </c>
      <c r="B66" s="1" t="s">
        <v>146</v>
      </c>
      <c r="C66" s="1">
        <v>10627665</v>
      </c>
      <c r="D66" s="1">
        <v>40</v>
      </c>
      <c r="E66" s="1">
        <v>16</v>
      </c>
      <c r="F66" s="1">
        <v>1124</v>
      </c>
      <c r="G66" s="1">
        <v>1140</v>
      </c>
      <c r="H66" s="1">
        <v>41</v>
      </c>
      <c r="I66" s="1">
        <v>16</v>
      </c>
      <c r="J66" s="1">
        <v>1118</v>
      </c>
      <c r="K66" s="1">
        <v>1134</v>
      </c>
      <c r="L66" s="1">
        <v>29</v>
      </c>
      <c r="M66" s="1">
        <v>12</v>
      </c>
      <c r="N66" s="1">
        <v>1113</v>
      </c>
      <c r="O66" s="1">
        <v>1125</v>
      </c>
      <c r="P66" s="1">
        <v>32</v>
      </c>
      <c r="Q66" s="1">
        <v>13</v>
      </c>
      <c r="R66" s="1">
        <v>1055</v>
      </c>
      <c r="S66" s="1">
        <v>1068</v>
      </c>
      <c r="T66" s="1">
        <f t="shared" si="0"/>
        <v>1133</v>
      </c>
      <c r="U66" s="17">
        <f t="shared" si="1"/>
        <v>9380.11</v>
      </c>
      <c r="V66" s="17">
        <f t="shared" si="2"/>
        <v>-515.91</v>
      </c>
      <c r="W66" s="17">
        <f t="shared" si="3"/>
        <v>8864.2000000000007</v>
      </c>
      <c r="X66" s="17">
        <f t="shared" si="4"/>
        <v>135.79999999999927</v>
      </c>
      <c r="Y66" s="17">
        <v>39.08</v>
      </c>
      <c r="Z66" s="17">
        <f>MAX(W66+X66-Y66,W66)</f>
        <v>8960.92</v>
      </c>
      <c r="AA66" s="1">
        <f t="shared" si="6"/>
        <v>1109</v>
      </c>
      <c r="AB66" s="1">
        <f t="shared" si="11"/>
        <v>24</v>
      </c>
      <c r="AC66" s="21">
        <f t="shared" si="7"/>
        <v>215062.08</v>
      </c>
      <c r="AD66">
        <v>1085</v>
      </c>
      <c r="AE66" t="s">
        <v>146</v>
      </c>
      <c r="AF66" s="21">
        <v>215062.08</v>
      </c>
      <c r="AG66">
        <f t="shared" si="8"/>
        <v>0</v>
      </c>
      <c r="AH66" s="21">
        <f t="shared" si="9"/>
        <v>0</v>
      </c>
      <c r="AI66" s="1">
        <v>1085</v>
      </c>
      <c r="AJ66" s="1" t="s">
        <v>146</v>
      </c>
      <c r="AK66">
        <v>32</v>
      </c>
      <c r="AL66">
        <v>13</v>
      </c>
      <c r="AM66">
        <v>1055</v>
      </c>
      <c r="AN66">
        <v>1068</v>
      </c>
      <c r="AO66">
        <f t="shared" si="10"/>
        <v>0</v>
      </c>
    </row>
    <row r="67" spans="1:41" x14ac:dyDescent="0.2">
      <c r="A67" s="1">
        <v>1092</v>
      </c>
      <c r="B67" s="1" t="s">
        <v>147</v>
      </c>
      <c r="C67" s="1">
        <v>50692428</v>
      </c>
      <c r="D67" s="1">
        <v>72</v>
      </c>
      <c r="E67" s="1">
        <v>29</v>
      </c>
      <c r="F67" s="1">
        <v>4948</v>
      </c>
      <c r="G67" s="1">
        <v>4977</v>
      </c>
      <c r="H67" s="1">
        <v>64</v>
      </c>
      <c r="I67" s="1">
        <v>26</v>
      </c>
      <c r="J67" s="1">
        <v>5005</v>
      </c>
      <c r="K67" s="1">
        <v>5031</v>
      </c>
      <c r="L67" s="1">
        <v>60</v>
      </c>
      <c r="M67" s="1">
        <v>24</v>
      </c>
      <c r="N67" s="1">
        <v>4966</v>
      </c>
      <c r="O67" s="1">
        <v>4990</v>
      </c>
      <c r="P67" s="1">
        <v>69</v>
      </c>
      <c r="Q67" s="1">
        <v>28</v>
      </c>
      <c r="R67" s="1">
        <v>4952</v>
      </c>
      <c r="S67" s="1">
        <v>4980</v>
      </c>
      <c r="T67" s="1">
        <f t="shared" si="0"/>
        <v>4999</v>
      </c>
      <c r="U67" s="17">
        <f t="shared" si="1"/>
        <v>10140.51</v>
      </c>
      <c r="V67" s="17">
        <f t="shared" si="2"/>
        <v>-557.73</v>
      </c>
      <c r="W67" s="17">
        <f t="shared" si="3"/>
        <v>9582.7800000000007</v>
      </c>
      <c r="X67" s="17">
        <f t="shared" si="4"/>
        <v>0</v>
      </c>
      <c r="Y67" s="17">
        <v>0</v>
      </c>
      <c r="Z67" s="17">
        <f t="shared" si="5"/>
        <v>9582.7800000000007</v>
      </c>
      <c r="AA67" s="1">
        <f t="shared" si="6"/>
        <v>5000</v>
      </c>
      <c r="AB67" s="1">
        <f t="shared" si="11"/>
        <v>0</v>
      </c>
      <c r="AC67" s="21">
        <f t="shared" si="7"/>
        <v>0</v>
      </c>
      <c r="AD67">
        <v>1092</v>
      </c>
      <c r="AE67" t="s">
        <v>147</v>
      </c>
      <c r="AF67" s="21">
        <v>0</v>
      </c>
      <c r="AG67">
        <f t="shared" si="8"/>
        <v>0</v>
      </c>
      <c r="AH67" s="21">
        <f t="shared" si="9"/>
        <v>0</v>
      </c>
      <c r="AI67" s="1">
        <v>1092</v>
      </c>
      <c r="AJ67" s="1" t="s">
        <v>147</v>
      </c>
      <c r="AK67">
        <v>69</v>
      </c>
      <c r="AL67">
        <v>28</v>
      </c>
      <c r="AM67">
        <v>4952</v>
      </c>
      <c r="AN67">
        <v>4980</v>
      </c>
      <c r="AO67">
        <f t="shared" si="10"/>
        <v>0</v>
      </c>
    </row>
    <row r="68" spans="1:41" x14ac:dyDescent="0.2">
      <c r="A68" s="1">
        <v>1120</v>
      </c>
      <c r="B68" s="1" t="s">
        <v>148</v>
      </c>
      <c r="C68" s="1">
        <v>3659478</v>
      </c>
      <c r="D68" s="1">
        <v>15</v>
      </c>
      <c r="E68" s="1">
        <v>6</v>
      </c>
      <c r="F68" s="1">
        <v>362</v>
      </c>
      <c r="G68" s="1">
        <v>368</v>
      </c>
      <c r="H68" s="1">
        <v>17</v>
      </c>
      <c r="I68" s="1">
        <v>7</v>
      </c>
      <c r="J68" s="1">
        <v>367</v>
      </c>
      <c r="K68" s="1">
        <v>374</v>
      </c>
      <c r="L68" s="1">
        <v>18</v>
      </c>
      <c r="M68" s="1">
        <v>7</v>
      </c>
      <c r="N68" s="1">
        <v>368</v>
      </c>
      <c r="O68" s="1">
        <v>375</v>
      </c>
      <c r="P68" s="1">
        <v>18</v>
      </c>
      <c r="Q68" s="1">
        <v>7</v>
      </c>
      <c r="R68" s="1">
        <v>352</v>
      </c>
      <c r="S68" s="1">
        <v>359</v>
      </c>
      <c r="T68" s="1">
        <f t="shared" ref="T68:T131" si="12">ROUND(AVERAGE(G68,K68,O68),0)</f>
        <v>372</v>
      </c>
      <c r="U68" s="17">
        <f t="shared" ref="U68:U131" si="13">ROUND(C68/T68,2)</f>
        <v>9837.31</v>
      </c>
      <c r="V68" s="17">
        <f t="shared" ref="V68:V131" si="14">ROUND(U68*-0.055,2)</f>
        <v>-541.04999999999995</v>
      </c>
      <c r="W68" s="17">
        <f t="shared" ref="W68:W131" si="15">U68+V68</f>
        <v>9296.26</v>
      </c>
      <c r="X68" s="17">
        <f t="shared" ref="X68:X131" si="16">IF(9000-W68&gt;0,9000-W68,0)</f>
        <v>0</v>
      </c>
      <c r="Y68" s="17">
        <v>0</v>
      </c>
      <c r="Z68" s="17">
        <f t="shared" ref="Z68:Z131" si="17">W68+X68-Y68</f>
        <v>9296.26</v>
      </c>
      <c r="AA68" s="1">
        <f t="shared" ref="AA68:AA131" si="18">ROUND(AVERAGE(K68,O68,S68),0)</f>
        <v>369</v>
      </c>
      <c r="AB68" s="1">
        <f t="shared" si="11"/>
        <v>3</v>
      </c>
      <c r="AC68" s="21">
        <f t="shared" ref="AC68:AC131" si="19">ROUND(AB68*Z68,2)</f>
        <v>27888.78</v>
      </c>
      <c r="AD68">
        <v>1120</v>
      </c>
      <c r="AE68" t="s">
        <v>148</v>
      </c>
      <c r="AF68" s="21">
        <v>27888.78</v>
      </c>
      <c r="AG68">
        <f t="shared" ref="AG68:AG131" si="20">AD68-A68</f>
        <v>0</v>
      </c>
      <c r="AH68" s="21">
        <f t="shared" ref="AH68:AH131" si="21">AC68-AF68</f>
        <v>0</v>
      </c>
      <c r="AI68" s="1">
        <v>1120</v>
      </c>
      <c r="AJ68" s="1" t="s">
        <v>148</v>
      </c>
      <c r="AK68">
        <v>18</v>
      </c>
      <c r="AL68">
        <v>7</v>
      </c>
      <c r="AM68">
        <v>352</v>
      </c>
      <c r="AN68">
        <v>359</v>
      </c>
      <c r="AO68">
        <f t="shared" ref="AO68:AO131" si="22">AI68-A68</f>
        <v>0</v>
      </c>
    </row>
    <row r="69" spans="1:41" x14ac:dyDescent="0.2">
      <c r="A69" s="1">
        <v>1127</v>
      </c>
      <c r="B69" s="1" t="s">
        <v>149</v>
      </c>
      <c r="C69" s="1">
        <v>5991777</v>
      </c>
      <c r="D69" s="1">
        <v>25</v>
      </c>
      <c r="E69" s="1">
        <v>10</v>
      </c>
      <c r="F69" s="1">
        <v>624</v>
      </c>
      <c r="G69" s="1">
        <v>634</v>
      </c>
      <c r="H69" s="1">
        <v>26</v>
      </c>
      <c r="I69" s="1">
        <v>10</v>
      </c>
      <c r="J69" s="1">
        <v>621</v>
      </c>
      <c r="K69" s="1">
        <v>631</v>
      </c>
      <c r="L69" s="1">
        <v>25</v>
      </c>
      <c r="M69" s="1">
        <v>10</v>
      </c>
      <c r="N69" s="1">
        <v>613</v>
      </c>
      <c r="O69" s="1">
        <v>623</v>
      </c>
      <c r="P69" s="1">
        <v>25</v>
      </c>
      <c r="Q69" s="1">
        <v>10</v>
      </c>
      <c r="R69" s="1">
        <v>614</v>
      </c>
      <c r="S69" s="1">
        <v>624</v>
      </c>
      <c r="T69" s="1">
        <f t="shared" si="12"/>
        <v>629</v>
      </c>
      <c r="U69" s="17">
        <f t="shared" si="13"/>
        <v>9525.8799999999992</v>
      </c>
      <c r="V69" s="17">
        <f t="shared" si="14"/>
        <v>-523.91999999999996</v>
      </c>
      <c r="W69" s="17">
        <f t="shared" si="15"/>
        <v>9001.9599999999991</v>
      </c>
      <c r="X69" s="17">
        <f t="shared" si="16"/>
        <v>0</v>
      </c>
      <c r="Y69" s="17">
        <v>0</v>
      </c>
      <c r="Z69" s="17">
        <f t="shared" si="17"/>
        <v>9001.9599999999991</v>
      </c>
      <c r="AA69" s="1">
        <f t="shared" si="18"/>
        <v>626</v>
      </c>
      <c r="AB69" s="1">
        <f t="shared" ref="AB69:AB132" si="23">IF(AA69-T69&lt;0,T69-AA69,0)</f>
        <v>3</v>
      </c>
      <c r="AC69" s="21">
        <f t="shared" si="19"/>
        <v>27005.88</v>
      </c>
      <c r="AD69">
        <v>1127</v>
      </c>
      <c r="AE69" t="s">
        <v>149</v>
      </c>
      <c r="AF69" s="21">
        <v>27005.88</v>
      </c>
      <c r="AG69">
        <f t="shared" si="20"/>
        <v>0</v>
      </c>
      <c r="AH69" s="21">
        <f t="shared" si="21"/>
        <v>0</v>
      </c>
      <c r="AI69" s="1">
        <v>1127</v>
      </c>
      <c r="AJ69" s="1" t="s">
        <v>149</v>
      </c>
      <c r="AK69">
        <v>25</v>
      </c>
      <c r="AL69">
        <v>10</v>
      </c>
      <c r="AM69">
        <v>614</v>
      </c>
      <c r="AN69">
        <v>624</v>
      </c>
      <c r="AO69">
        <f t="shared" si="22"/>
        <v>0</v>
      </c>
    </row>
    <row r="70" spans="1:41" x14ac:dyDescent="0.2">
      <c r="A70" s="1">
        <v>1134</v>
      </c>
      <c r="B70" s="1" t="s">
        <v>150</v>
      </c>
      <c r="C70" s="1">
        <v>11635877</v>
      </c>
      <c r="D70" s="1">
        <v>16</v>
      </c>
      <c r="E70" s="1">
        <v>6</v>
      </c>
      <c r="F70" s="1">
        <v>1153</v>
      </c>
      <c r="G70" s="1">
        <v>1159</v>
      </c>
      <c r="H70" s="1">
        <v>17</v>
      </c>
      <c r="I70" s="1">
        <v>7</v>
      </c>
      <c r="J70" s="1">
        <v>1145</v>
      </c>
      <c r="K70" s="1">
        <v>1152</v>
      </c>
      <c r="L70" s="1">
        <v>11</v>
      </c>
      <c r="M70" s="1">
        <v>4</v>
      </c>
      <c r="N70" s="1">
        <v>1133</v>
      </c>
      <c r="O70" s="1">
        <v>1137</v>
      </c>
      <c r="P70" s="1">
        <v>19</v>
      </c>
      <c r="Q70" s="1">
        <v>8</v>
      </c>
      <c r="R70" s="1">
        <v>1075</v>
      </c>
      <c r="S70" s="1">
        <v>1083</v>
      </c>
      <c r="T70" s="1">
        <f t="shared" si="12"/>
        <v>1149</v>
      </c>
      <c r="U70" s="17">
        <f t="shared" si="13"/>
        <v>10126.959999999999</v>
      </c>
      <c r="V70" s="17">
        <f t="shared" si="14"/>
        <v>-556.98</v>
      </c>
      <c r="W70" s="17">
        <f t="shared" si="15"/>
        <v>9569.98</v>
      </c>
      <c r="X70" s="17">
        <f t="shared" si="16"/>
        <v>0</v>
      </c>
      <c r="Y70" s="17">
        <v>0</v>
      </c>
      <c r="Z70" s="17">
        <f t="shared" si="17"/>
        <v>9569.98</v>
      </c>
      <c r="AA70" s="1">
        <f t="shared" si="18"/>
        <v>1124</v>
      </c>
      <c r="AB70" s="1">
        <f t="shared" si="23"/>
        <v>25</v>
      </c>
      <c r="AC70" s="21">
        <f t="shared" si="19"/>
        <v>239249.5</v>
      </c>
      <c r="AD70">
        <v>1134</v>
      </c>
      <c r="AE70" t="s">
        <v>150</v>
      </c>
      <c r="AF70" s="21">
        <v>239249.5</v>
      </c>
      <c r="AG70">
        <f t="shared" si="20"/>
        <v>0</v>
      </c>
      <c r="AH70" s="21">
        <f t="shared" si="21"/>
        <v>0</v>
      </c>
      <c r="AI70" s="1">
        <v>1134</v>
      </c>
      <c r="AJ70" s="1" t="s">
        <v>150</v>
      </c>
      <c r="AK70">
        <v>19</v>
      </c>
      <c r="AL70">
        <v>8</v>
      </c>
      <c r="AM70">
        <v>1075</v>
      </c>
      <c r="AN70">
        <v>1083</v>
      </c>
      <c r="AO70">
        <f t="shared" si="22"/>
        <v>0</v>
      </c>
    </row>
    <row r="71" spans="1:41" x14ac:dyDescent="0.2">
      <c r="A71" s="1">
        <v>1141</v>
      </c>
      <c r="B71" s="1" t="s">
        <v>151</v>
      </c>
      <c r="C71" s="1">
        <v>14754117</v>
      </c>
      <c r="D71" s="1">
        <v>58</v>
      </c>
      <c r="E71" s="1">
        <v>23</v>
      </c>
      <c r="F71" s="1">
        <v>1524</v>
      </c>
      <c r="G71" s="1">
        <v>1547</v>
      </c>
      <c r="H71" s="1">
        <v>61</v>
      </c>
      <c r="I71" s="1">
        <v>24</v>
      </c>
      <c r="J71" s="1">
        <v>1471</v>
      </c>
      <c r="K71" s="1">
        <v>1495</v>
      </c>
      <c r="L71" s="1">
        <v>60</v>
      </c>
      <c r="M71" s="1">
        <v>24</v>
      </c>
      <c r="N71" s="1">
        <v>1429</v>
      </c>
      <c r="O71" s="1">
        <v>1453</v>
      </c>
      <c r="P71" s="1">
        <v>11</v>
      </c>
      <c r="Q71" s="1">
        <v>4</v>
      </c>
      <c r="R71" s="1">
        <v>1390</v>
      </c>
      <c r="S71" s="1">
        <v>1394</v>
      </c>
      <c r="T71" s="1">
        <f t="shared" si="12"/>
        <v>1498</v>
      </c>
      <c r="U71" s="17">
        <f t="shared" si="13"/>
        <v>9849.2099999999991</v>
      </c>
      <c r="V71" s="17">
        <f t="shared" si="14"/>
        <v>-541.71</v>
      </c>
      <c r="W71" s="17">
        <f t="shared" si="15"/>
        <v>9307.5</v>
      </c>
      <c r="X71" s="17">
        <f t="shared" si="16"/>
        <v>0</v>
      </c>
      <c r="Y71" s="17">
        <v>0</v>
      </c>
      <c r="Z71" s="17">
        <f t="shared" si="17"/>
        <v>9307.5</v>
      </c>
      <c r="AA71" s="1">
        <f t="shared" si="18"/>
        <v>1447</v>
      </c>
      <c r="AB71" s="1">
        <f t="shared" si="23"/>
        <v>51</v>
      </c>
      <c r="AC71" s="21">
        <f t="shared" si="19"/>
        <v>474682.5</v>
      </c>
      <c r="AD71">
        <v>1141</v>
      </c>
      <c r="AE71" t="s">
        <v>151</v>
      </c>
      <c r="AF71" s="21">
        <v>474682.5</v>
      </c>
      <c r="AG71">
        <f t="shared" si="20"/>
        <v>0</v>
      </c>
      <c r="AH71" s="21">
        <f t="shared" si="21"/>
        <v>0</v>
      </c>
      <c r="AI71" s="1">
        <v>1141</v>
      </c>
      <c r="AJ71" s="1" t="s">
        <v>151</v>
      </c>
      <c r="AK71">
        <v>11</v>
      </c>
      <c r="AL71">
        <v>4</v>
      </c>
      <c r="AM71">
        <v>1390</v>
      </c>
      <c r="AN71">
        <v>1394</v>
      </c>
      <c r="AO71">
        <f t="shared" si="22"/>
        <v>0</v>
      </c>
    </row>
    <row r="72" spans="1:41" x14ac:dyDescent="0.2">
      <c r="A72" s="1">
        <v>1155</v>
      </c>
      <c r="B72" s="1" t="s">
        <v>152</v>
      </c>
      <c r="C72" s="1">
        <v>6237237</v>
      </c>
      <c r="D72" s="1">
        <v>8</v>
      </c>
      <c r="E72" s="1">
        <v>3</v>
      </c>
      <c r="F72" s="1">
        <v>639</v>
      </c>
      <c r="G72" s="1">
        <v>642</v>
      </c>
      <c r="H72" s="1">
        <v>7</v>
      </c>
      <c r="I72" s="1">
        <v>3</v>
      </c>
      <c r="J72" s="1">
        <v>657</v>
      </c>
      <c r="K72" s="1">
        <v>660</v>
      </c>
      <c r="L72" s="1">
        <v>7</v>
      </c>
      <c r="M72" s="1">
        <v>3</v>
      </c>
      <c r="N72" s="1">
        <v>646</v>
      </c>
      <c r="O72" s="1">
        <v>649</v>
      </c>
      <c r="P72" s="1">
        <v>7</v>
      </c>
      <c r="Q72" s="1">
        <v>3</v>
      </c>
      <c r="R72" s="1">
        <v>652</v>
      </c>
      <c r="S72" s="1">
        <v>655</v>
      </c>
      <c r="T72" s="1">
        <f t="shared" si="12"/>
        <v>650</v>
      </c>
      <c r="U72" s="17">
        <f t="shared" si="13"/>
        <v>9595.75</v>
      </c>
      <c r="V72" s="17">
        <f t="shared" si="14"/>
        <v>-527.77</v>
      </c>
      <c r="W72" s="17">
        <f t="shared" si="15"/>
        <v>9067.98</v>
      </c>
      <c r="X72" s="17">
        <f t="shared" si="16"/>
        <v>0</v>
      </c>
      <c r="Y72" s="17">
        <v>0</v>
      </c>
      <c r="Z72" s="17">
        <f t="shared" si="17"/>
        <v>9067.98</v>
      </c>
      <c r="AA72" s="1">
        <f t="shared" si="18"/>
        <v>655</v>
      </c>
      <c r="AB72" s="1">
        <f t="shared" si="23"/>
        <v>0</v>
      </c>
      <c r="AC72" s="21">
        <f t="shared" si="19"/>
        <v>0</v>
      </c>
      <c r="AD72">
        <v>1155</v>
      </c>
      <c r="AE72" t="s">
        <v>152</v>
      </c>
      <c r="AF72" s="21">
        <v>0</v>
      </c>
      <c r="AG72">
        <f t="shared" si="20"/>
        <v>0</v>
      </c>
      <c r="AH72" s="21">
        <f t="shared" si="21"/>
        <v>0</v>
      </c>
      <c r="AI72" s="1">
        <v>1155</v>
      </c>
      <c r="AJ72" s="1" t="s">
        <v>152</v>
      </c>
      <c r="AK72">
        <v>7</v>
      </c>
      <c r="AL72">
        <v>3</v>
      </c>
      <c r="AM72">
        <v>652</v>
      </c>
      <c r="AN72">
        <v>655</v>
      </c>
      <c r="AO72">
        <f t="shared" si="22"/>
        <v>0</v>
      </c>
    </row>
    <row r="73" spans="1:41" x14ac:dyDescent="0.2">
      <c r="A73" s="1">
        <v>1162</v>
      </c>
      <c r="B73" s="1" t="s">
        <v>153</v>
      </c>
      <c r="C73" s="1">
        <v>9172363</v>
      </c>
      <c r="D73" s="1">
        <v>16</v>
      </c>
      <c r="E73" s="1">
        <v>6</v>
      </c>
      <c r="F73" s="1">
        <v>969</v>
      </c>
      <c r="G73" s="1">
        <v>975</v>
      </c>
      <c r="H73" s="1">
        <v>15</v>
      </c>
      <c r="I73" s="1">
        <v>6</v>
      </c>
      <c r="J73" s="1">
        <v>968</v>
      </c>
      <c r="K73" s="1">
        <v>974</v>
      </c>
      <c r="L73" s="1">
        <v>16</v>
      </c>
      <c r="M73" s="1">
        <v>6</v>
      </c>
      <c r="N73" s="1">
        <v>967</v>
      </c>
      <c r="O73" s="1">
        <v>973</v>
      </c>
      <c r="P73" s="1">
        <v>19</v>
      </c>
      <c r="Q73" s="1">
        <v>8</v>
      </c>
      <c r="R73" s="1">
        <v>939</v>
      </c>
      <c r="S73" s="1">
        <v>947</v>
      </c>
      <c r="T73" s="1">
        <f t="shared" si="12"/>
        <v>974</v>
      </c>
      <c r="U73" s="17">
        <f t="shared" si="13"/>
        <v>9417.2099999999991</v>
      </c>
      <c r="V73" s="17">
        <f t="shared" si="14"/>
        <v>-517.95000000000005</v>
      </c>
      <c r="W73" s="17">
        <f t="shared" si="15"/>
        <v>8899.2599999999984</v>
      </c>
      <c r="X73" s="17">
        <f t="shared" si="16"/>
        <v>100.7400000000016</v>
      </c>
      <c r="Y73" s="17">
        <v>0</v>
      </c>
      <c r="Z73" s="17">
        <f t="shared" si="17"/>
        <v>9000</v>
      </c>
      <c r="AA73" s="1">
        <f t="shared" si="18"/>
        <v>965</v>
      </c>
      <c r="AB73" s="1">
        <f t="shared" si="23"/>
        <v>9</v>
      </c>
      <c r="AC73" s="21">
        <f t="shared" si="19"/>
        <v>81000</v>
      </c>
      <c r="AD73">
        <v>1162</v>
      </c>
      <c r="AE73" t="s">
        <v>153</v>
      </c>
      <c r="AF73" s="21">
        <v>81000</v>
      </c>
      <c r="AG73">
        <f t="shared" si="20"/>
        <v>0</v>
      </c>
      <c r="AH73" s="21">
        <f t="shared" si="21"/>
        <v>0</v>
      </c>
      <c r="AI73" s="1">
        <v>1162</v>
      </c>
      <c r="AJ73" s="1" t="s">
        <v>153</v>
      </c>
      <c r="AK73">
        <v>19</v>
      </c>
      <c r="AL73">
        <v>8</v>
      </c>
      <c r="AM73">
        <v>939</v>
      </c>
      <c r="AN73">
        <v>947</v>
      </c>
      <c r="AO73">
        <f t="shared" si="22"/>
        <v>0</v>
      </c>
    </row>
    <row r="74" spans="1:41" x14ac:dyDescent="0.2">
      <c r="A74" s="1">
        <v>1169</v>
      </c>
      <c r="B74" s="1" t="s">
        <v>154</v>
      </c>
      <c r="C74" s="1">
        <v>6879104</v>
      </c>
      <c r="D74" s="1">
        <v>12</v>
      </c>
      <c r="E74" s="1">
        <v>5</v>
      </c>
      <c r="F74" s="1">
        <v>741</v>
      </c>
      <c r="G74" s="1">
        <v>746</v>
      </c>
      <c r="H74" s="1">
        <v>8</v>
      </c>
      <c r="I74" s="1">
        <v>3</v>
      </c>
      <c r="J74" s="1">
        <v>715</v>
      </c>
      <c r="K74" s="1">
        <v>718</v>
      </c>
      <c r="L74" s="1">
        <v>9</v>
      </c>
      <c r="M74" s="1">
        <v>4</v>
      </c>
      <c r="N74" s="1">
        <v>721</v>
      </c>
      <c r="O74" s="1">
        <v>725</v>
      </c>
      <c r="P74" s="1">
        <v>10</v>
      </c>
      <c r="Q74" s="1">
        <v>4</v>
      </c>
      <c r="R74" s="1">
        <v>745</v>
      </c>
      <c r="S74" s="1">
        <v>749</v>
      </c>
      <c r="T74" s="1">
        <f t="shared" si="12"/>
        <v>730</v>
      </c>
      <c r="U74" s="17">
        <f t="shared" si="13"/>
        <v>9423.43</v>
      </c>
      <c r="V74" s="17">
        <f t="shared" si="14"/>
        <v>-518.29</v>
      </c>
      <c r="W74" s="17">
        <f t="shared" si="15"/>
        <v>8905.14</v>
      </c>
      <c r="X74" s="17">
        <f t="shared" si="16"/>
        <v>94.860000000000582</v>
      </c>
      <c r="Y74" s="17">
        <v>0</v>
      </c>
      <c r="Z74" s="17">
        <f t="shared" si="17"/>
        <v>9000</v>
      </c>
      <c r="AA74" s="1">
        <f t="shared" si="18"/>
        <v>731</v>
      </c>
      <c r="AB74" s="1">
        <f t="shared" si="23"/>
        <v>0</v>
      </c>
      <c r="AC74" s="21">
        <f t="shared" si="19"/>
        <v>0</v>
      </c>
      <c r="AD74">
        <v>1169</v>
      </c>
      <c r="AE74" t="s">
        <v>154</v>
      </c>
      <c r="AF74" s="21">
        <v>0</v>
      </c>
      <c r="AG74">
        <f t="shared" si="20"/>
        <v>0</v>
      </c>
      <c r="AH74" s="21">
        <f t="shared" si="21"/>
        <v>0</v>
      </c>
      <c r="AI74" s="1">
        <v>1169</v>
      </c>
      <c r="AJ74" s="1" t="s">
        <v>154</v>
      </c>
      <c r="AK74">
        <v>10</v>
      </c>
      <c r="AL74">
        <v>4</v>
      </c>
      <c r="AM74">
        <v>745</v>
      </c>
      <c r="AN74">
        <v>749</v>
      </c>
      <c r="AO74">
        <f t="shared" si="22"/>
        <v>0</v>
      </c>
    </row>
    <row r="75" spans="1:41" x14ac:dyDescent="0.2">
      <c r="A75" s="1">
        <v>1176</v>
      </c>
      <c r="B75" s="1" t="s">
        <v>155</v>
      </c>
      <c r="C75" s="1">
        <v>7985669</v>
      </c>
      <c r="D75" s="1">
        <v>14</v>
      </c>
      <c r="E75" s="1">
        <v>6</v>
      </c>
      <c r="F75" s="1">
        <v>824</v>
      </c>
      <c r="G75" s="1">
        <v>830</v>
      </c>
      <c r="H75" s="1">
        <v>14</v>
      </c>
      <c r="I75" s="1">
        <v>6</v>
      </c>
      <c r="J75" s="1">
        <v>829</v>
      </c>
      <c r="K75" s="1">
        <v>835</v>
      </c>
      <c r="L75" s="1">
        <v>14</v>
      </c>
      <c r="M75" s="1">
        <v>6</v>
      </c>
      <c r="N75" s="1">
        <v>826</v>
      </c>
      <c r="O75" s="1">
        <v>832</v>
      </c>
      <c r="P75" s="1">
        <v>12</v>
      </c>
      <c r="Q75" s="1">
        <v>5</v>
      </c>
      <c r="R75" s="1">
        <v>812</v>
      </c>
      <c r="S75" s="1">
        <v>817</v>
      </c>
      <c r="T75" s="1">
        <f t="shared" si="12"/>
        <v>832</v>
      </c>
      <c r="U75" s="17">
        <f t="shared" si="13"/>
        <v>9598.16</v>
      </c>
      <c r="V75" s="17">
        <f t="shared" si="14"/>
        <v>-527.9</v>
      </c>
      <c r="W75" s="17">
        <f t="shared" si="15"/>
        <v>9070.26</v>
      </c>
      <c r="X75" s="17">
        <f t="shared" si="16"/>
        <v>0</v>
      </c>
      <c r="Y75" s="17">
        <v>0</v>
      </c>
      <c r="Z75" s="17">
        <f t="shared" si="17"/>
        <v>9070.26</v>
      </c>
      <c r="AA75" s="1">
        <f t="shared" si="18"/>
        <v>828</v>
      </c>
      <c r="AB75" s="1">
        <f t="shared" si="23"/>
        <v>4</v>
      </c>
      <c r="AC75" s="21">
        <f t="shared" si="19"/>
        <v>36281.040000000001</v>
      </c>
      <c r="AD75">
        <v>1176</v>
      </c>
      <c r="AE75" t="s">
        <v>155</v>
      </c>
      <c r="AF75" s="21">
        <v>36281.040000000001</v>
      </c>
      <c r="AG75">
        <f t="shared" si="20"/>
        <v>0</v>
      </c>
      <c r="AH75" s="21">
        <f t="shared" si="21"/>
        <v>0</v>
      </c>
      <c r="AI75" s="1">
        <v>1176</v>
      </c>
      <c r="AJ75" s="1" t="s">
        <v>155</v>
      </c>
      <c r="AK75">
        <v>12</v>
      </c>
      <c r="AL75">
        <v>5</v>
      </c>
      <c r="AM75">
        <v>812</v>
      </c>
      <c r="AN75">
        <v>817</v>
      </c>
      <c r="AO75">
        <f t="shared" si="22"/>
        <v>0</v>
      </c>
    </row>
    <row r="76" spans="1:41" x14ac:dyDescent="0.2">
      <c r="A76" s="1">
        <v>1183</v>
      </c>
      <c r="B76" s="1" t="s">
        <v>156</v>
      </c>
      <c r="C76" s="1">
        <v>11819459</v>
      </c>
      <c r="D76" s="1">
        <v>33</v>
      </c>
      <c r="E76" s="1">
        <v>13</v>
      </c>
      <c r="F76" s="1">
        <v>1139</v>
      </c>
      <c r="G76" s="1">
        <v>1152</v>
      </c>
      <c r="H76" s="1">
        <v>35</v>
      </c>
      <c r="I76" s="1">
        <v>14</v>
      </c>
      <c r="J76" s="1">
        <v>1142</v>
      </c>
      <c r="K76" s="1">
        <v>1156</v>
      </c>
      <c r="L76" s="1">
        <v>35</v>
      </c>
      <c r="M76" s="1">
        <v>14</v>
      </c>
      <c r="N76" s="1">
        <v>1115</v>
      </c>
      <c r="O76" s="1">
        <v>1129</v>
      </c>
      <c r="P76" s="1">
        <v>39</v>
      </c>
      <c r="Q76" s="1">
        <v>16</v>
      </c>
      <c r="R76" s="1">
        <v>1123</v>
      </c>
      <c r="S76" s="1">
        <v>1139</v>
      </c>
      <c r="T76" s="1">
        <f t="shared" si="12"/>
        <v>1146</v>
      </c>
      <c r="U76" s="17">
        <f t="shared" si="13"/>
        <v>10313.66</v>
      </c>
      <c r="V76" s="17">
        <f t="shared" si="14"/>
        <v>-567.25</v>
      </c>
      <c r="W76" s="17">
        <f t="shared" si="15"/>
        <v>9746.41</v>
      </c>
      <c r="X76" s="17">
        <f t="shared" si="16"/>
        <v>0</v>
      </c>
      <c r="Y76" s="17">
        <v>0</v>
      </c>
      <c r="Z76" s="17">
        <f t="shared" si="17"/>
        <v>9746.41</v>
      </c>
      <c r="AA76" s="1">
        <f t="shared" si="18"/>
        <v>1141</v>
      </c>
      <c r="AB76" s="1">
        <f t="shared" si="23"/>
        <v>5</v>
      </c>
      <c r="AC76" s="21">
        <f t="shared" si="19"/>
        <v>48732.05</v>
      </c>
      <c r="AD76">
        <v>1183</v>
      </c>
      <c r="AE76" t="s">
        <v>156</v>
      </c>
      <c r="AF76" s="21">
        <v>48732.05</v>
      </c>
      <c r="AG76">
        <f t="shared" si="20"/>
        <v>0</v>
      </c>
      <c r="AH76" s="21">
        <f t="shared" si="21"/>
        <v>0</v>
      </c>
      <c r="AI76" s="1">
        <v>1183</v>
      </c>
      <c r="AJ76" s="1" t="s">
        <v>156</v>
      </c>
      <c r="AK76">
        <v>39</v>
      </c>
      <c r="AL76">
        <v>16</v>
      </c>
      <c r="AM76">
        <v>1123</v>
      </c>
      <c r="AN76">
        <v>1139</v>
      </c>
      <c r="AO76">
        <f t="shared" si="22"/>
        <v>0</v>
      </c>
    </row>
    <row r="77" spans="1:41" x14ac:dyDescent="0.2">
      <c r="A77" s="1">
        <v>1204</v>
      </c>
      <c r="B77" s="1" t="s">
        <v>157</v>
      </c>
      <c r="C77" s="1">
        <v>4442360</v>
      </c>
      <c r="D77" s="1">
        <v>4</v>
      </c>
      <c r="E77" s="1">
        <v>2</v>
      </c>
      <c r="F77" s="1">
        <v>470</v>
      </c>
      <c r="G77" s="1">
        <v>472</v>
      </c>
      <c r="H77" s="1">
        <v>5</v>
      </c>
      <c r="I77" s="1">
        <v>2</v>
      </c>
      <c r="J77" s="1">
        <v>483</v>
      </c>
      <c r="K77" s="1">
        <v>485</v>
      </c>
      <c r="L77" s="1">
        <v>7</v>
      </c>
      <c r="M77" s="1">
        <v>3</v>
      </c>
      <c r="N77" s="1">
        <v>457</v>
      </c>
      <c r="O77" s="1">
        <v>460</v>
      </c>
      <c r="P77" s="1">
        <v>5</v>
      </c>
      <c r="Q77" s="1">
        <v>2</v>
      </c>
      <c r="R77" s="1">
        <v>444</v>
      </c>
      <c r="S77" s="1">
        <v>446</v>
      </c>
      <c r="T77" s="1">
        <f t="shared" si="12"/>
        <v>472</v>
      </c>
      <c r="U77" s="17">
        <f t="shared" si="13"/>
        <v>9411.7800000000007</v>
      </c>
      <c r="V77" s="17">
        <f t="shared" si="14"/>
        <v>-517.65</v>
      </c>
      <c r="W77" s="17">
        <f t="shared" si="15"/>
        <v>8894.130000000001</v>
      </c>
      <c r="X77" s="17">
        <f t="shared" si="16"/>
        <v>105.86999999999898</v>
      </c>
      <c r="Y77" s="17">
        <v>0</v>
      </c>
      <c r="Z77" s="17">
        <f t="shared" si="17"/>
        <v>9000</v>
      </c>
      <c r="AA77" s="1">
        <f t="shared" si="18"/>
        <v>464</v>
      </c>
      <c r="AB77" s="1">
        <f t="shared" si="23"/>
        <v>8</v>
      </c>
      <c r="AC77" s="21">
        <f t="shared" si="19"/>
        <v>72000</v>
      </c>
      <c r="AD77">
        <v>1204</v>
      </c>
      <c r="AE77" t="s">
        <v>157</v>
      </c>
      <c r="AF77" s="21">
        <v>72000</v>
      </c>
      <c r="AG77">
        <f t="shared" si="20"/>
        <v>0</v>
      </c>
      <c r="AH77" s="21">
        <f t="shared" si="21"/>
        <v>0</v>
      </c>
      <c r="AI77" s="1">
        <v>1204</v>
      </c>
      <c r="AJ77" s="1" t="s">
        <v>157</v>
      </c>
      <c r="AK77">
        <v>5</v>
      </c>
      <c r="AL77">
        <v>2</v>
      </c>
      <c r="AM77">
        <v>444</v>
      </c>
      <c r="AN77">
        <v>446</v>
      </c>
      <c r="AO77">
        <f t="shared" si="22"/>
        <v>0</v>
      </c>
    </row>
    <row r="78" spans="1:41" x14ac:dyDescent="0.2">
      <c r="A78" s="1">
        <v>1218</v>
      </c>
      <c r="B78" s="1" t="s">
        <v>158</v>
      </c>
      <c r="C78" s="1">
        <v>9313566</v>
      </c>
      <c r="D78" s="1">
        <v>25</v>
      </c>
      <c r="E78" s="1">
        <v>10</v>
      </c>
      <c r="F78" s="1">
        <v>941</v>
      </c>
      <c r="G78" s="1">
        <v>951</v>
      </c>
      <c r="H78" s="1">
        <v>27</v>
      </c>
      <c r="I78" s="1">
        <v>11</v>
      </c>
      <c r="J78" s="1">
        <v>941</v>
      </c>
      <c r="K78" s="1">
        <v>952</v>
      </c>
      <c r="L78" s="1">
        <v>25</v>
      </c>
      <c r="M78" s="1">
        <v>10</v>
      </c>
      <c r="N78" s="1">
        <v>917</v>
      </c>
      <c r="O78" s="1">
        <v>927</v>
      </c>
      <c r="P78" s="1">
        <v>26</v>
      </c>
      <c r="Q78" s="1">
        <v>10</v>
      </c>
      <c r="R78" s="1">
        <v>926</v>
      </c>
      <c r="S78" s="1">
        <v>936</v>
      </c>
      <c r="T78" s="1">
        <f t="shared" si="12"/>
        <v>943</v>
      </c>
      <c r="U78" s="17">
        <f t="shared" si="13"/>
        <v>9876.5300000000007</v>
      </c>
      <c r="V78" s="17">
        <f t="shared" si="14"/>
        <v>-543.21</v>
      </c>
      <c r="W78" s="17">
        <f t="shared" si="15"/>
        <v>9333.32</v>
      </c>
      <c r="X78" s="17">
        <f t="shared" si="16"/>
        <v>0</v>
      </c>
      <c r="Y78" s="17">
        <v>0</v>
      </c>
      <c r="Z78" s="17">
        <f t="shared" si="17"/>
        <v>9333.32</v>
      </c>
      <c r="AA78" s="1">
        <f t="shared" si="18"/>
        <v>938</v>
      </c>
      <c r="AB78" s="1">
        <f t="shared" si="23"/>
        <v>5</v>
      </c>
      <c r="AC78" s="21">
        <f t="shared" si="19"/>
        <v>46666.6</v>
      </c>
      <c r="AD78">
        <v>1218</v>
      </c>
      <c r="AE78" t="s">
        <v>158</v>
      </c>
      <c r="AF78" s="21">
        <v>46666.6</v>
      </c>
      <c r="AG78">
        <f t="shared" si="20"/>
        <v>0</v>
      </c>
      <c r="AH78" s="21">
        <f t="shared" si="21"/>
        <v>0</v>
      </c>
      <c r="AI78" s="1">
        <v>1218</v>
      </c>
      <c r="AJ78" s="1" t="s">
        <v>158</v>
      </c>
      <c r="AK78">
        <v>26</v>
      </c>
      <c r="AL78">
        <v>10</v>
      </c>
      <c r="AM78">
        <v>926</v>
      </c>
      <c r="AN78">
        <v>936</v>
      </c>
      <c r="AO78">
        <f t="shared" si="22"/>
        <v>0</v>
      </c>
    </row>
    <row r="79" spans="1:41" x14ac:dyDescent="0.2">
      <c r="A79" s="1">
        <v>1232</v>
      </c>
      <c r="B79" s="1" t="s">
        <v>159</v>
      </c>
      <c r="C79" s="1">
        <v>6970360</v>
      </c>
      <c r="D79" s="1">
        <v>5</v>
      </c>
      <c r="E79" s="1">
        <v>2</v>
      </c>
      <c r="F79" s="1">
        <v>718</v>
      </c>
      <c r="G79" s="1">
        <v>720</v>
      </c>
      <c r="H79" s="1">
        <v>10</v>
      </c>
      <c r="I79" s="1">
        <v>4</v>
      </c>
      <c r="J79" s="1">
        <v>725</v>
      </c>
      <c r="K79" s="1">
        <v>729</v>
      </c>
      <c r="L79" s="1">
        <v>11</v>
      </c>
      <c r="M79" s="1">
        <v>4</v>
      </c>
      <c r="N79" s="1">
        <v>724</v>
      </c>
      <c r="O79" s="1">
        <v>728</v>
      </c>
      <c r="P79" s="1">
        <v>13</v>
      </c>
      <c r="Q79" s="1">
        <v>5</v>
      </c>
      <c r="R79" s="1">
        <v>718</v>
      </c>
      <c r="S79" s="1">
        <v>723</v>
      </c>
      <c r="T79" s="1">
        <f t="shared" si="12"/>
        <v>726</v>
      </c>
      <c r="U79" s="17">
        <f t="shared" si="13"/>
        <v>9601.0499999999993</v>
      </c>
      <c r="V79" s="17">
        <f t="shared" si="14"/>
        <v>-528.05999999999995</v>
      </c>
      <c r="W79" s="17">
        <f t="shared" si="15"/>
        <v>9072.99</v>
      </c>
      <c r="X79" s="17">
        <f t="shared" si="16"/>
        <v>0</v>
      </c>
      <c r="Y79" s="17">
        <v>0</v>
      </c>
      <c r="Z79" s="17">
        <f t="shared" si="17"/>
        <v>9072.99</v>
      </c>
      <c r="AA79" s="1">
        <f t="shared" si="18"/>
        <v>727</v>
      </c>
      <c r="AB79" s="1">
        <f t="shared" si="23"/>
        <v>0</v>
      </c>
      <c r="AC79" s="21">
        <f t="shared" si="19"/>
        <v>0</v>
      </c>
      <c r="AD79">
        <v>1232</v>
      </c>
      <c r="AE79" t="s">
        <v>159</v>
      </c>
      <c r="AF79" s="21">
        <v>0</v>
      </c>
      <c r="AG79">
        <f t="shared" si="20"/>
        <v>0</v>
      </c>
      <c r="AH79" s="21">
        <f t="shared" si="21"/>
        <v>0</v>
      </c>
      <c r="AI79" s="1">
        <v>1232</v>
      </c>
      <c r="AJ79" s="1" t="s">
        <v>159</v>
      </c>
      <c r="AK79">
        <v>13</v>
      </c>
      <c r="AL79">
        <v>5</v>
      </c>
      <c r="AM79">
        <v>718</v>
      </c>
      <c r="AN79">
        <v>723</v>
      </c>
      <c r="AO79">
        <f t="shared" si="22"/>
        <v>0</v>
      </c>
    </row>
    <row r="80" spans="1:41" x14ac:dyDescent="0.2">
      <c r="A80" s="1">
        <v>1246</v>
      </c>
      <c r="B80" s="1" t="s">
        <v>160</v>
      </c>
      <c r="C80" s="1">
        <v>6788103</v>
      </c>
      <c r="D80" s="1">
        <v>2</v>
      </c>
      <c r="E80" s="1">
        <v>1</v>
      </c>
      <c r="F80" s="1">
        <v>637</v>
      </c>
      <c r="G80" s="1">
        <v>638</v>
      </c>
      <c r="H80" s="1">
        <v>2</v>
      </c>
      <c r="I80" s="1">
        <v>1</v>
      </c>
      <c r="J80" s="1">
        <v>643</v>
      </c>
      <c r="K80" s="1">
        <v>644</v>
      </c>
      <c r="L80" s="1">
        <v>4</v>
      </c>
      <c r="M80" s="1">
        <v>2</v>
      </c>
      <c r="N80" s="1">
        <v>636</v>
      </c>
      <c r="O80" s="1">
        <v>638</v>
      </c>
      <c r="P80" s="1">
        <v>4</v>
      </c>
      <c r="Q80" s="1">
        <v>2</v>
      </c>
      <c r="R80" s="1">
        <v>626</v>
      </c>
      <c r="S80" s="1">
        <v>628</v>
      </c>
      <c r="T80" s="1">
        <f t="shared" si="12"/>
        <v>640</v>
      </c>
      <c r="U80" s="17">
        <f t="shared" si="13"/>
        <v>10606.41</v>
      </c>
      <c r="V80" s="17">
        <f t="shared" si="14"/>
        <v>-583.35</v>
      </c>
      <c r="W80" s="17">
        <f t="shared" si="15"/>
        <v>10023.06</v>
      </c>
      <c r="X80" s="17">
        <f t="shared" si="16"/>
        <v>0</v>
      </c>
      <c r="Y80" s="17">
        <v>0</v>
      </c>
      <c r="Z80" s="17">
        <f t="shared" si="17"/>
        <v>10023.06</v>
      </c>
      <c r="AA80" s="1">
        <f t="shared" si="18"/>
        <v>637</v>
      </c>
      <c r="AB80" s="1">
        <f t="shared" si="23"/>
        <v>3</v>
      </c>
      <c r="AC80" s="21">
        <f t="shared" si="19"/>
        <v>30069.18</v>
      </c>
      <c r="AD80">
        <v>1246</v>
      </c>
      <c r="AE80" t="s">
        <v>160</v>
      </c>
      <c r="AF80" s="21">
        <v>30069.18</v>
      </c>
      <c r="AG80">
        <f t="shared" si="20"/>
        <v>0</v>
      </c>
      <c r="AH80" s="21">
        <f t="shared" si="21"/>
        <v>0</v>
      </c>
      <c r="AI80" s="1">
        <v>1246</v>
      </c>
      <c r="AJ80" s="1" t="s">
        <v>160</v>
      </c>
      <c r="AK80">
        <v>4</v>
      </c>
      <c r="AL80">
        <v>2</v>
      </c>
      <c r="AM80">
        <v>626</v>
      </c>
      <c r="AN80">
        <v>628</v>
      </c>
      <c r="AO80">
        <f t="shared" si="22"/>
        <v>0</v>
      </c>
    </row>
    <row r="81" spans="1:41" x14ac:dyDescent="0.2">
      <c r="A81" s="1">
        <v>1253</v>
      </c>
      <c r="B81" s="1" t="s">
        <v>161</v>
      </c>
      <c r="C81" s="1">
        <v>27128982</v>
      </c>
      <c r="D81" s="1">
        <v>37</v>
      </c>
      <c r="E81" s="1">
        <v>15</v>
      </c>
      <c r="F81" s="1">
        <v>2508</v>
      </c>
      <c r="G81" s="1">
        <v>2523</v>
      </c>
      <c r="H81" s="1">
        <v>44</v>
      </c>
      <c r="I81" s="1">
        <v>18</v>
      </c>
      <c r="J81" s="1">
        <v>2484</v>
      </c>
      <c r="K81" s="1">
        <v>2502</v>
      </c>
      <c r="L81" s="1">
        <v>41</v>
      </c>
      <c r="M81" s="1">
        <v>16</v>
      </c>
      <c r="N81" s="1">
        <v>2513</v>
      </c>
      <c r="O81" s="1">
        <v>2529</v>
      </c>
      <c r="P81" s="1">
        <v>46</v>
      </c>
      <c r="Q81" s="1">
        <v>18</v>
      </c>
      <c r="R81" s="1">
        <v>2561</v>
      </c>
      <c r="S81" s="1">
        <v>2579</v>
      </c>
      <c r="T81" s="1">
        <f t="shared" si="12"/>
        <v>2518</v>
      </c>
      <c r="U81" s="17">
        <f t="shared" si="13"/>
        <v>10774.02</v>
      </c>
      <c r="V81" s="17">
        <f t="shared" si="14"/>
        <v>-592.57000000000005</v>
      </c>
      <c r="W81" s="17">
        <f t="shared" si="15"/>
        <v>10181.450000000001</v>
      </c>
      <c r="X81" s="17">
        <f t="shared" si="16"/>
        <v>0</v>
      </c>
      <c r="Y81" s="17">
        <v>0</v>
      </c>
      <c r="Z81" s="17">
        <f t="shared" si="17"/>
        <v>10181.450000000001</v>
      </c>
      <c r="AA81" s="1">
        <f t="shared" si="18"/>
        <v>2537</v>
      </c>
      <c r="AB81" s="1">
        <f t="shared" si="23"/>
        <v>0</v>
      </c>
      <c r="AC81" s="21">
        <f t="shared" si="19"/>
        <v>0</v>
      </c>
      <c r="AD81">
        <v>1253</v>
      </c>
      <c r="AE81" t="s">
        <v>161</v>
      </c>
      <c r="AF81" s="21">
        <v>0</v>
      </c>
      <c r="AG81">
        <f t="shared" si="20"/>
        <v>0</v>
      </c>
      <c r="AH81" s="21">
        <f t="shared" si="21"/>
        <v>0</v>
      </c>
      <c r="AI81" s="1">
        <v>1253</v>
      </c>
      <c r="AJ81" s="1" t="s">
        <v>161</v>
      </c>
      <c r="AK81">
        <v>46</v>
      </c>
      <c r="AL81">
        <v>18</v>
      </c>
      <c r="AM81">
        <v>2561</v>
      </c>
      <c r="AN81">
        <v>2579</v>
      </c>
      <c r="AO81">
        <f t="shared" si="22"/>
        <v>0</v>
      </c>
    </row>
    <row r="82" spans="1:41" x14ac:dyDescent="0.2">
      <c r="A82" s="1">
        <v>1260</v>
      </c>
      <c r="B82" s="1" t="s">
        <v>162</v>
      </c>
      <c r="C82" s="1">
        <v>10075710</v>
      </c>
      <c r="D82" s="1">
        <v>40</v>
      </c>
      <c r="E82" s="1">
        <v>16</v>
      </c>
      <c r="F82" s="1">
        <v>1076</v>
      </c>
      <c r="G82" s="1">
        <v>1092</v>
      </c>
      <c r="H82" s="1">
        <v>43</v>
      </c>
      <c r="I82" s="1">
        <v>17</v>
      </c>
      <c r="J82" s="1">
        <v>1022</v>
      </c>
      <c r="K82" s="1">
        <v>1039</v>
      </c>
      <c r="L82" s="1">
        <v>44</v>
      </c>
      <c r="M82" s="1">
        <v>18</v>
      </c>
      <c r="N82" s="1">
        <v>989</v>
      </c>
      <c r="O82" s="1">
        <v>1007</v>
      </c>
      <c r="P82" s="1">
        <v>40</v>
      </c>
      <c r="Q82" s="1">
        <v>16</v>
      </c>
      <c r="R82" s="1">
        <v>964</v>
      </c>
      <c r="S82" s="1">
        <v>980</v>
      </c>
      <c r="T82" s="1">
        <f t="shared" si="12"/>
        <v>1046</v>
      </c>
      <c r="U82" s="17">
        <f t="shared" si="13"/>
        <v>9632.61</v>
      </c>
      <c r="V82" s="17">
        <f t="shared" si="14"/>
        <v>-529.79</v>
      </c>
      <c r="W82" s="17">
        <f t="shared" si="15"/>
        <v>9102.82</v>
      </c>
      <c r="X82" s="17">
        <f t="shared" si="16"/>
        <v>0</v>
      </c>
      <c r="Y82" s="17">
        <v>0</v>
      </c>
      <c r="Z82" s="17">
        <f t="shared" si="17"/>
        <v>9102.82</v>
      </c>
      <c r="AA82" s="1">
        <f t="shared" si="18"/>
        <v>1009</v>
      </c>
      <c r="AB82" s="1">
        <f t="shared" si="23"/>
        <v>37</v>
      </c>
      <c r="AC82" s="21">
        <f t="shared" si="19"/>
        <v>336804.34</v>
      </c>
      <c r="AD82">
        <v>1260</v>
      </c>
      <c r="AE82" t="s">
        <v>162</v>
      </c>
      <c r="AF82" s="21">
        <v>336804.34</v>
      </c>
      <c r="AG82">
        <f t="shared" si="20"/>
        <v>0</v>
      </c>
      <c r="AH82" s="21">
        <f t="shared" si="21"/>
        <v>0</v>
      </c>
      <c r="AI82" s="1">
        <v>1260</v>
      </c>
      <c r="AJ82" s="1" t="s">
        <v>162</v>
      </c>
      <c r="AK82">
        <v>40</v>
      </c>
      <c r="AL82">
        <v>16</v>
      </c>
      <c r="AM82">
        <v>964</v>
      </c>
      <c r="AN82">
        <v>980</v>
      </c>
      <c r="AO82">
        <f t="shared" si="22"/>
        <v>0</v>
      </c>
    </row>
    <row r="83" spans="1:41" x14ac:dyDescent="0.2">
      <c r="A83" s="1">
        <v>4970</v>
      </c>
      <c r="B83" s="1" t="s">
        <v>163</v>
      </c>
      <c r="C83" s="1">
        <v>59321641</v>
      </c>
      <c r="D83" s="1">
        <v>138</v>
      </c>
      <c r="E83" s="1">
        <v>55</v>
      </c>
      <c r="F83" s="1">
        <v>5668</v>
      </c>
      <c r="G83" s="1">
        <v>5723</v>
      </c>
      <c r="H83" s="1">
        <v>162</v>
      </c>
      <c r="I83" s="1">
        <v>65</v>
      </c>
      <c r="J83" s="1">
        <v>5681</v>
      </c>
      <c r="K83" s="1">
        <v>5746</v>
      </c>
      <c r="L83" s="1">
        <v>129</v>
      </c>
      <c r="M83" s="1">
        <v>52</v>
      </c>
      <c r="N83" s="1">
        <v>5652</v>
      </c>
      <c r="O83" s="1">
        <v>5704</v>
      </c>
      <c r="P83" s="1">
        <v>127</v>
      </c>
      <c r="Q83" s="1">
        <v>51</v>
      </c>
      <c r="R83" s="1">
        <v>5661</v>
      </c>
      <c r="S83" s="1">
        <v>5712</v>
      </c>
      <c r="T83" s="1">
        <f t="shared" si="12"/>
        <v>5724</v>
      </c>
      <c r="U83" s="17">
        <f t="shared" si="13"/>
        <v>10363.67</v>
      </c>
      <c r="V83" s="17">
        <f t="shared" si="14"/>
        <v>-570</v>
      </c>
      <c r="W83" s="17">
        <f t="shared" si="15"/>
        <v>9793.67</v>
      </c>
      <c r="X83" s="17">
        <f t="shared" si="16"/>
        <v>0</v>
      </c>
      <c r="Y83" s="17">
        <v>0</v>
      </c>
      <c r="Z83" s="17">
        <f t="shared" si="17"/>
        <v>9793.67</v>
      </c>
      <c r="AA83" s="1">
        <f t="shared" si="18"/>
        <v>5721</v>
      </c>
      <c r="AB83" s="1">
        <f t="shared" si="23"/>
        <v>3</v>
      </c>
      <c r="AC83" s="21">
        <f t="shared" si="19"/>
        <v>29381.01</v>
      </c>
      <c r="AD83">
        <v>4970</v>
      </c>
      <c r="AE83" t="s">
        <v>163</v>
      </c>
      <c r="AF83" s="21">
        <v>29381.01</v>
      </c>
      <c r="AG83">
        <f t="shared" si="20"/>
        <v>0</v>
      </c>
      <c r="AH83" s="21">
        <f t="shared" si="21"/>
        <v>0</v>
      </c>
      <c r="AI83" s="1">
        <v>4970</v>
      </c>
      <c r="AJ83" s="1" t="s">
        <v>163</v>
      </c>
      <c r="AK83">
        <v>127</v>
      </c>
      <c r="AL83">
        <v>51</v>
      </c>
      <c r="AM83">
        <v>5661</v>
      </c>
      <c r="AN83">
        <v>5712</v>
      </c>
      <c r="AO83">
        <f t="shared" si="22"/>
        <v>0</v>
      </c>
    </row>
    <row r="84" spans="1:41" x14ac:dyDescent="0.2">
      <c r="A84" s="1">
        <v>1295</v>
      </c>
      <c r="B84" s="1" t="s">
        <v>164</v>
      </c>
      <c r="C84" s="1">
        <v>7440474</v>
      </c>
      <c r="D84" s="1">
        <v>30</v>
      </c>
      <c r="E84" s="1">
        <v>12</v>
      </c>
      <c r="F84" s="1">
        <v>767</v>
      </c>
      <c r="G84" s="1">
        <v>779</v>
      </c>
      <c r="H84" s="1">
        <v>27</v>
      </c>
      <c r="I84" s="1">
        <v>11</v>
      </c>
      <c r="J84" s="1">
        <v>749</v>
      </c>
      <c r="K84" s="1">
        <v>760</v>
      </c>
      <c r="L84" s="1">
        <v>36</v>
      </c>
      <c r="M84" s="1">
        <v>14</v>
      </c>
      <c r="N84" s="1">
        <v>777</v>
      </c>
      <c r="O84" s="1">
        <v>791</v>
      </c>
      <c r="P84" s="1">
        <v>27</v>
      </c>
      <c r="Q84" s="1">
        <v>11</v>
      </c>
      <c r="R84" s="1">
        <v>761</v>
      </c>
      <c r="S84" s="1">
        <v>772</v>
      </c>
      <c r="T84" s="1">
        <f t="shared" si="12"/>
        <v>777</v>
      </c>
      <c r="U84" s="17">
        <f t="shared" si="13"/>
        <v>9575.9</v>
      </c>
      <c r="V84" s="17">
        <f t="shared" si="14"/>
        <v>-526.66999999999996</v>
      </c>
      <c r="W84" s="17">
        <f t="shared" si="15"/>
        <v>9049.23</v>
      </c>
      <c r="X84" s="17">
        <f t="shared" si="16"/>
        <v>0</v>
      </c>
      <c r="Y84" s="17">
        <v>0</v>
      </c>
      <c r="Z84" s="17">
        <f t="shared" si="17"/>
        <v>9049.23</v>
      </c>
      <c r="AA84" s="1">
        <f t="shared" si="18"/>
        <v>774</v>
      </c>
      <c r="AB84" s="1">
        <f t="shared" si="23"/>
        <v>3</v>
      </c>
      <c r="AC84" s="21">
        <f t="shared" si="19"/>
        <v>27147.69</v>
      </c>
      <c r="AD84">
        <v>1295</v>
      </c>
      <c r="AE84" t="s">
        <v>164</v>
      </c>
      <c r="AF84" s="21">
        <v>27147.69</v>
      </c>
      <c r="AG84">
        <f t="shared" si="20"/>
        <v>0</v>
      </c>
      <c r="AH84" s="21">
        <f t="shared" si="21"/>
        <v>0</v>
      </c>
      <c r="AI84" s="1">
        <v>1295</v>
      </c>
      <c r="AJ84" s="1" t="s">
        <v>164</v>
      </c>
      <c r="AK84">
        <v>27</v>
      </c>
      <c r="AL84">
        <v>11</v>
      </c>
      <c r="AM84">
        <v>761</v>
      </c>
      <c r="AN84">
        <v>772</v>
      </c>
      <c r="AO84">
        <f t="shared" si="22"/>
        <v>0</v>
      </c>
    </row>
    <row r="85" spans="1:41" x14ac:dyDescent="0.2">
      <c r="A85" s="1">
        <v>1309</v>
      </c>
      <c r="B85" s="1" t="s">
        <v>165</v>
      </c>
      <c r="C85" s="1">
        <v>8508715</v>
      </c>
      <c r="D85" s="1">
        <v>31</v>
      </c>
      <c r="E85" s="1">
        <v>12</v>
      </c>
      <c r="F85" s="1">
        <v>775</v>
      </c>
      <c r="G85" s="1">
        <v>787</v>
      </c>
      <c r="H85" s="1">
        <v>28</v>
      </c>
      <c r="I85" s="1">
        <v>11</v>
      </c>
      <c r="J85" s="1">
        <v>791</v>
      </c>
      <c r="K85" s="1">
        <v>802</v>
      </c>
      <c r="L85" s="1">
        <v>34</v>
      </c>
      <c r="M85" s="1">
        <v>14</v>
      </c>
      <c r="N85" s="1">
        <v>790</v>
      </c>
      <c r="O85" s="1">
        <v>804</v>
      </c>
      <c r="P85" s="1">
        <v>33</v>
      </c>
      <c r="Q85" s="1">
        <v>13</v>
      </c>
      <c r="R85" s="1">
        <v>779</v>
      </c>
      <c r="S85" s="1">
        <v>792</v>
      </c>
      <c r="T85" s="1">
        <f t="shared" si="12"/>
        <v>798</v>
      </c>
      <c r="U85" s="17">
        <f t="shared" si="13"/>
        <v>10662.55</v>
      </c>
      <c r="V85" s="17">
        <f t="shared" si="14"/>
        <v>-586.44000000000005</v>
      </c>
      <c r="W85" s="17">
        <f t="shared" si="15"/>
        <v>10076.109999999999</v>
      </c>
      <c r="X85" s="17">
        <f t="shared" si="16"/>
        <v>0</v>
      </c>
      <c r="Y85" s="17">
        <v>0</v>
      </c>
      <c r="Z85" s="17">
        <f t="shared" si="17"/>
        <v>10076.109999999999</v>
      </c>
      <c r="AA85" s="1">
        <f t="shared" si="18"/>
        <v>799</v>
      </c>
      <c r="AB85" s="1">
        <f t="shared" si="23"/>
        <v>0</v>
      </c>
      <c r="AC85" s="21">
        <f t="shared" si="19"/>
        <v>0</v>
      </c>
      <c r="AD85">
        <v>1309</v>
      </c>
      <c r="AE85" t="s">
        <v>165</v>
      </c>
      <c r="AF85" s="21">
        <v>0</v>
      </c>
      <c r="AG85">
        <f t="shared" si="20"/>
        <v>0</v>
      </c>
      <c r="AH85" s="21">
        <f t="shared" si="21"/>
        <v>0</v>
      </c>
      <c r="AI85" s="1">
        <v>1309</v>
      </c>
      <c r="AJ85" s="1" t="s">
        <v>165</v>
      </c>
      <c r="AK85">
        <v>33</v>
      </c>
      <c r="AL85">
        <v>13</v>
      </c>
      <c r="AM85">
        <v>779</v>
      </c>
      <c r="AN85">
        <v>792</v>
      </c>
      <c r="AO85">
        <f t="shared" si="22"/>
        <v>0</v>
      </c>
    </row>
    <row r="86" spans="1:41" x14ac:dyDescent="0.2">
      <c r="A86" s="1">
        <v>1316</v>
      </c>
      <c r="B86" s="1" t="s">
        <v>166</v>
      </c>
      <c r="C86" s="1">
        <v>33810350</v>
      </c>
      <c r="D86" s="1">
        <v>18</v>
      </c>
      <c r="E86" s="1">
        <v>7</v>
      </c>
      <c r="F86" s="1">
        <v>3234</v>
      </c>
      <c r="G86" s="1">
        <v>3241</v>
      </c>
      <c r="H86" s="1">
        <v>19</v>
      </c>
      <c r="I86" s="1">
        <v>8</v>
      </c>
      <c r="J86" s="1">
        <v>3210</v>
      </c>
      <c r="K86" s="1">
        <v>3218</v>
      </c>
      <c r="L86" s="1">
        <v>23</v>
      </c>
      <c r="M86" s="1">
        <v>9</v>
      </c>
      <c r="N86" s="1">
        <v>3215</v>
      </c>
      <c r="O86" s="1">
        <v>3224</v>
      </c>
      <c r="P86" s="1">
        <v>20</v>
      </c>
      <c r="Q86" s="1">
        <v>8</v>
      </c>
      <c r="R86" s="1">
        <v>3349</v>
      </c>
      <c r="S86" s="1">
        <v>3357</v>
      </c>
      <c r="T86" s="1">
        <f t="shared" si="12"/>
        <v>3228</v>
      </c>
      <c r="U86" s="17">
        <f t="shared" si="13"/>
        <v>10474.09</v>
      </c>
      <c r="V86" s="17">
        <f t="shared" si="14"/>
        <v>-576.07000000000005</v>
      </c>
      <c r="W86" s="17">
        <f t="shared" si="15"/>
        <v>9898.02</v>
      </c>
      <c r="X86" s="17">
        <f t="shared" si="16"/>
        <v>0</v>
      </c>
      <c r="Y86" s="17">
        <v>0</v>
      </c>
      <c r="Z86" s="17">
        <f t="shared" si="17"/>
        <v>9898.02</v>
      </c>
      <c r="AA86" s="1">
        <f t="shared" si="18"/>
        <v>3266</v>
      </c>
      <c r="AB86" s="1">
        <f t="shared" si="23"/>
        <v>0</v>
      </c>
      <c r="AC86" s="21">
        <f t="shared" si="19"/>
        <v>0</v>
      </c>
      <c r="AD86">
        <v>1316</v>
      </c>
      <c r="AE86" t="s">
        <v>166</v>
      </c>
      <c r="AF86" s="21">
        <v>0</v>
      </c>
      <c r="AG86">
        <f t="shared" si="20"/>
        <v>0</v>
      </c>
      <c r="AH86" s="21">
        <f t="shared" si="21"/>
        <v>0</v>
      </c>
      <c r="AI86" s="1">
        <v>1316</v>
      </c>
      <c r="AJ86" s="1" t="s">
        <v>166</v>
      </c>
      <c r="AK86">
        <v>20</v>
      </c>
      <c r="AL86">
        <v>8</v>
      </c>
      <c r="AM86">
        <v>3349</v>
      </c>
      <c r="AN86">
        <v>3357</v>
      </c>
      <c r="AO86">
        <f t="shared" si="22"/>
        <v>0</v>
      </c>
    </row>
    <row r="87" spans="1:41" x14ac:dyDescent="0.2">
      <c r="A87" s="1">
        <v>1380</v>
      </c>
      <c r="B87" s="1" t="s">
        <v>167</v>
      </c>
      <c r="C87" s="1">
        <v>25684836</v>
      </c>
      <c r="D87" s="1">
        <v>15</v>
      </c>
      <c r="E87" s="1">
        <v>6</v>
      </c>
      <c r="F87" s="1">
        <v>2645</v>
      </c>
      <c r="G87" s="1">
        <v>2651</v>
      </c>
      <c r="H87" s="1">
        <v>69</v>
      </c>
      <c r="I87" s="1">
        <v>28</v>
      </c>
      <c r="J87" s="1">
        <v>2667</v>
      </c>
      <c r="K87" s="1">
        <v>2695</v>
      </c>
      <c r="L87" s="1">
        <v>57</v>
      </c>
      <c r="M87" s="1">
        <v>23</v>
      </c>
      <c r="N87" s="1">
        <v>2675</v>
      </c>
      <c r="O87" s="1">
        <v>2698</v>
      </c>
      <c r="P87" s="1">
        <v>58</v>
      </c>
      <c r="Q87" s="1">
        <v>23</v>
      </c>
      <c r="R87" s="1">
        <v>2663</v>
      </c>
      <c r="S87" s="1">
        <v>2686</v>
      </c>
      <c r="T87" s="1">
        <f t="shared" si="12"/>
        <v>2681</v>
      </c>
      <c r="U87" s="17">
        <f t="shared" si="13"/>
        <v>9580.32</v>
      </c>
      <c r="V87" s="17">
        <f t="shared" si="14"/>
        <v>-526.91999999999996</v>
      </c>
      <c r="W87" s="17">
        <f t="shared" si="15"/>
        <v>9053.4</v>
      </c>
      <c r="X87" s="17">
        <f t="shared" si="16"/>
        <v>0</v>
      </c>
      <c r="Y87" s="17">
        <v>0</v>
      </c>
      <c r="Z87" s="17">
        <f t="shared" si="17"/>
        <v>9053.4</v>
      </c>
      <c r="AA87" s="1">
        <f t="shared" si="18"/>
        <v>2693</v>
      </c>
      <c r="AB87" s="1">
        <f t="shared" si="23"/>
        <v>0</v>
      </c>
      <c r="AC87" s="21">
        <f t="shared" si="19"/>
        <v>0</v>
      </c>
      <c r="AD87">
        <v>1380</v>
      </c>
      <c r="AE87" t="s">
        <v>167</v>
      </c>
      <c r="AF87" s="21">
        <v>0</v>
      </c>
      <c r="AG87">
        <f t="shared" si="20"/>
        <v>0</v>
      </c>
      <c r="AH87" s="21">
        <f t="shared" si="21"/>
        <v>0</v>
      </c>
      <c r="AI87" s="1">
        <v>1380</v>
      </c>
      <c r="AJ87" s="1" t="s">
        <v>167</v>
      </c>
      <c r="AK87">
        <v>58</v>
      </c>
      <c r="AL87">
        <v>23</v>
      </c>
      <c r="AM87">
        <v>2663</v>
      </c>
      <c r="AN87">
        <v>2686</v>
      </c>
      <c r="AO87">
        <f t="shared" si="22"/>
        <v>0</v>
      </c>
    </row>
    <row r="88" spans="1:41" x14ac:dyDescent="0.2">
      <c r="A88" s="1">
        <v>1407</v>
      </c>
      <c r="B88" s="1" t="s">
        <v>168</v>
      </c>
      <c r="C88" s="1">
        <v>13566050</v>
      </c>
      <c r="D88" s="1">
        <v>44</v>
      </c>
      <c r="E88" s="1">
        <v>18</v>
      </c>
      <c r="F88" s="1">
        <v>1451</v>
      </c>
      <c r="G88" s="1">
        <v>1469</v>
      </c>
      <c r="H88" s="1">
        <v>36</v>
      </c>
      <c r="I88" s="1">
        <v>14</v>
      </c>
      <c r="J88" s="1">
        <v>1415</v>
      </c>
      <c r="K88" s="1">
        <v>1429</v>
      </c>
      <c r="L88" s="1">
        <v>38</v>
      </c>
      <c r="M88" s="1">
        <v>15</v>
      </c>
      <c r="N88" s="1">
        <v>1415</v>
      </c>
      <c r="O88" s="1">
        <v>1430</v>
      </c>
      <c r="P88" s="1">
        <v>39</v>
      </c>
      <c r="Q88" s="1">
        <v>16</v>
      </c>
      <c r="R88" s="1">
        <v>1379</v>
      </c>
      <c r="S88" s="1">
        <v>1395</v>
      </c>
      <c r="T88" s="1">
        <f t="shared" si="12"/>
        <v>1443</v>
      </c>
      <c r="U88" s="17">
        <f t="shared" si="13"/>
        <v>9401.2800000000007</v>
      </c>
      <c r="V88" s="17">
        <f t="shared" si="14"/>
        <v>-517.07000000000005</v>
      </c>
      <c r="W88" s="17">
        <f t="shared" si="15"/>
        <v>8884.2100000000009</v>
      </c>
      <c r="X88" s="17">
        <f t="shared" si="16"/>
        <v>115.78999999999905</v>
      </c>
      <c r="Y88" s="17">
        <v>60.42</v>
      </c>
      <c r="Z88" s="17">
        <f>MAX(W88+X88-Y88,W88)</f>
        <v>8939.58</v>
      </c>
      <c r="AA88" s="1">
        <f t="shared" si="18"/>
        <v>1418</v>
      </c>
      <c r="AB88" s="1">
        <f t="shared" si="23"/>
        <v>25</v>
      </c>
      <c r="AC88" s="21">
        <f t="shared" si="19"/>
        <v>223489.5</v>
      </c>
      <c r="AD88">
        <v>1407</v>
      </c>
      <c r="AE88" t="s">
        <v>168</v>
      </c>
      <c r="AF88" s="21">
        <v>223489.5</v>
      </c>
      <c r="AG88">
        <f t="shared" si="20"/>
        <v>0</v>
      </c>
      <c r="AH88" s="21">
        <f t="shared" si="21"/>
        <v>0</v>
      </c>
      <c r="AI88" s="1">
        <v>1407</v>
      </c>
      <c r="AJ88" s="1" t="s">
        <v>168</v>
      </c>
      <c r="AK88">
        <v>39</v>
      </c>
      <c r="AL88">
        <v>16</v>
      </c>
      <c r="AM88">
        <v>1379</v>
      </c>
      <c r="AN88">
        <v>1395</v>
      </c>
      <c r="AO88">
        <f t="shared" si="22"/>
        <v>0</v>
      </c>
    </row>
    <row r="89" spans="1:41" x14ac:dyDescent="0.2">
      <c r="A89" s="1">
        <v>1414</v>
      </c>
      <c r="B89" s="1" t="s">
        <v>169</v>
      </c>
      <c r="C89" s="1">
        <v>36874330</v>
      </c>
      <c r="D89" s="1">
        <v>66</v>
      </c>
      <c r="E89" s="1">
        <v>26</v>
      </c>
      <c r="F89" s="1">
        <v>3704</v>
      </c>
      <c r="G89" s="1">
        <v>3730</v>
      </c>
      <c r="H89" s="1">
        <v>68</v>
      </c>
      <c r="I89" s="1">
        <v>27</v>
      </c>
      <c r="J89" s="1">
        <v>3707</v>
      </c>
      <c r="K89" s="1">
        <v>3734</v>
      </c>
      <c r="L89" s="1">
        <v>63</v>
      </c>
      <c r="M89" s="1">
        <v>25</v>
      </c>
      <c r="N89" s="1">
        <v>3774</v>
      </c>
      <c r="O89" s="1">
        <v>3799</v>
      </c>
      <c r="P89" s="1">
        <v>69</v>
      </c>
      <c r="Q89" s="1">
        <v>28</v>
      </c>
      <c r="R89" s="1">
        <v>3731</v>
      </c>
      <c r="S89" s="1">
        <v>3759</v>
      </c>
      <c r="T89" s="1">
        <f t="shared" si="12"/>
        <v>3754</v>
      </c>
      <c r="U89" s="17">
        <f t="shared" si="13"/>
        <v>9822.68</v>
      </c>
      <c r="V89" s="17">
        <f t="shared" si="14"/>
        <v>-540.25</v>
      </c>
      <c r="W89" s="17">
        <f t="shared" si="15"/>
        <v>9282.43</v>
      </c>
      <c r="X89" s="17">
        <f t="shared" si="16"/>
        <v>0</v>
      </c>
      <c r="Y89" s="17">
        <v>0</v>
      </c>
      <c r="Z89" s="17">
        <f t="shared" si="17"/>
        <v>9282.43</v>
      </c>
      <c r="AA89" s="1">
        <f t="shared" si="18"/>
        <v>3764</v>
      </c>
      <c r="AB89" s="1">
        <f t="shared" si="23"/>
        <v>0</v>
      </c>
      <c r="AC89" s="21">
        <f t="shared" si="19"/>
        <v>0</v>
      </c>
      <c r="AD89">
        <v>1414</v>
      </c>
      <c r="AE89" t="s">
        <v>169</v>
      </c>
      <c r="AF89" s="21">
        <v>0</v>
      </c>
      <c r="AG89">
        <f t="shared" si="20"/>
        <v>0</v>
      </c>
      <c r="AH89" s="21">
        <f t="shared" si="21"/>
        <v>0</v>
      </c>
      <c r="AI89" s="1">
        <v>1414</v>
      </c>
      <c r="AJ89" s="1" t="s">
        <v>169</v>
      </c>
      <c r="AK89">
        <v>69</v>
      </c>
      <c r="AL89">
        <v>28</v>
      </c>
      <c r="AM89">
        <v>3731</v>
      </c>
      <c r="AN89">
        <v>3759</v>
      </c>
      <c r="AO89">
        <f t="shared" si="22"/>
        <v>0</v>
      </c>
    </row>
    <row r="90" spans="1:41" x14ac:dyDescent="0.2">
      <c r="A90" s="1">
        <v>1421</v>
      </c>
      <c r="B90" s="1" t="s">
        <v>170</v>
      </c>
      <c r="C90" s="1">
        <v>6109231</v>
      </c>
      <c r="D90" s="1">
        <v>7</v>
      </c>
      <c r="E90" s="1">
        <v>3</v>
      </c>
      <c r="F90" s="1">
        <v>563</v>
      </c>
      <c r="G90" s="1">
        <v>566</v>
      </c>
      <c r="H90" s="1">
        <v>10</v>
      </c>
      <c r="I90" s="1">
        <v>4</v>
      </c>
      <c r="J90" s="1">
        <v>562</v>
      </c>
      <c r="K90" s="1">
        <v>566</v>
      </c>
      <c r="L90" s="1">
        <v>10</v>
      </c>
      <c r="M90" s="1">
        <v>4</v>
      </c>
      <c r="N90" s="1">
        <v>552</v>
      </c>
      <c r="O90" s="1">
        <v>556</v>
      </c>
      <c r="P90" s="1">
        <v>9</v>
      </c>
      <c r="Q90" s="1">
        <v>4</v>
      </c>
      <c r="R90" s="1">
        <v>565</v>
      </c>
      <c r="S90" s="1">
        <v>569</v>
      </c>
      <c r="T90" s="1">
        <f t="shared" si="12"/>
        <v>563</v>
      </c>
      <c r="U90" s="17">
        <f t="shared" si="13"/>
        <v>10851.21</v>
      </c>
      <c r="V90" s="17">
        <f t="shared" si="14"/>
        <v>-596.82000000000005</v>
      </c>
      <c r="W90" s="17">
        <f t="shared" si="15"/>
        <v>10254.39</v>
      </c>
      <c r="X90" s="17">
        <f t="shared" si="16"/>
        <v>0</v>
      </c>
      <c r="Y90" s="17">
        <v>0</v>
      </c>
      <c r="Z90" s="17">
        <f t="shared" si="17"/>
        <v>10254.39</v>
      </c>
      <c r="AA90" s="1">
        <f t="shared" si="18"/>
        <v>564</v>
      </c>
      <c r="AB90" s="1">
        <f t="shared" si="23"/>
        <v>0</v>
      </c>
      <c r="AC90" s="21">
        <f t="shared" si="19"/>
        <v>0</v>
      </c>
      <c r="AD90">
        <v>1421</v>
      </c>
      <c r="AE90" t="s">
        <v>170</v>
      </c>
      <c r="AF90" s="21">
        <v>0</v>
      </c>
      <c r="AG90">
        <f t="shared" si="20"/>
        <v>0</v>
      </c>
      <c r="AH90" s="21">
        <f t="shared" si="21"/>
        <v>0</v>
      </c>
      <c r="AI90" s="1">
        <v>1421</v>
      </c>
      <c r="AJ90" s="1" t="s">
        <v>170</v>
      </c>
      <c r="AK90">
        <v>9</v>
      </c>
      <c r="AL90">
        <v>4</v>
      </c>
      <c r="AM90">
        <v>565</v>
      </c>
      <c r="AN90">
        <v>569</v>
      </c>
      <c r="AO90">
        <f t="shared" si="22"/>
        <v>0</v>
      </c>
    </row>
    <row r="91" spans="1:41" x14ac:dyDescent="0.2">
      <c r="A91" s="1">
        <v>2744</v>
      </c>
      <c r="B91" s="1" t="s">
        <v>171</v>
      </c>
      <c r="C91" s="1">
        <v>8953966</v>
      </c>
      <c r="D91" s="1">
        <v>15</v>
      </c>
      <c r="E91" s="1">
        <v>6</v>
      </c>
      <c r="F91" s="1">
        <v>832</v>
      </c>
      <c r="G91" s="1">
        <v>838</v>
      </c>
      <c r="H91" s="1">
        <v>18</v>
      </c>
      <c r="I91" s="1">
        <v>7</v>
      </c>
      <c r="J91" s="1">
        <v>840</v>
      </c>
      <c r="K91" s="1">
        <v>847</v>
      </c>
      <c r="L91" s="1">
        <v>31</v>
      </c>
      <c r="M91" s="1">
        <v>12</v>
      </c>
      <c r="N91" s="1">
        <v>837</v>
      </c>
      <c r="O91" s="1">
        <v>849</v>
      </c>
      <c r="P91" s="1">
        <v>32</v>
      </c>
      <c r="Q91" s="1">
        <v>13</v>
      </c>
      <c r="R91" s="1">
        <v>842</v>
      </c>
      <c r="S91" s="1">
        <v>855</v>
      </c>
      <c r="T91" s="1">
        <f t="shared" si="12"/>
        <v>845</v>
      </c>
      <c r="U91" s="17">
        <f t="shared" si="13"/>
        <v>10596.41</v>
      </c>
      <c r="V91" s="17">
        <f t="shared" si="14"/>
        <v>-582.79999999999995</v>
      </c>
      <c r="W91" s="17">
        <f t="shared" si="15"/>
        <v>10013.61</v>
      </c>
      <c r="X91" s="17">
        <f t="shared" si="16"/>
        <v>0</v>
      </c>
      <c r="Y91" s="17">
        <v>0</v>
      </c>
      <c r="Z91" s="17">
        <f t="shared" si="17"/>
        <v>10013.61</v>
      </c>
      <c r="AA91" s="1">
        <f t="shared" si="18"/>
        <v>850</v>
      </c>
      <c r="AB91" s="1">
        <f t="shared" si="23"/>
        <v>0</v>
      </c>
      <c r="AC91" s="21">
        <f t="shared" si="19"/>
        <v>0</v>
      </c>
      <c r="AD91">
        <v>2744</v>
      </c>
      <c r="AE91" t="s">
        <v>171</v>
      </c>
      <c r="AF91" s="21">
        <v>0</v>
      </c>
      <c r="AG91">
        <f t="shared" si="20"/>
        <v>0</v>
      </c>
      <c r="AH91" s="21">
        <f t="shared" si="21"/>
        <v>0</v>
      </c>
      <c r="AI91" s="1">
        <v>2744</v>
      </c>
      <c r="AJ91" s="1" t="s">
        <v>171</v>
      </c>
      <c r="AK91">
        <v>32</v>
      </c>
      <c r="AL91">
        <v>13</v>
      </c>
      <c r="AM91">
        <v>842</v>
      </c>
      <c r="AN91">
        <v>855</v>
      </c>
      <c r="AO91">
        <f t="shared" si="22"/>
        <v>0</v>
      </c>
    </row>
    <row r="92" spans="1:41" x14ac:dyDescent="0.2">
      <c r="A92" s="1">
        <v>1428</v>
      </c>
      <c r="B92" s="1" t="s">
        <v>172</v>
      </c>
      <c r="C92" s="1">
        <v>14695519</v>
      </c>
      <c r="D92" s="1">
        <v>18</v>
      </c>
      <c r="E92" s="1">
        <v>7</v>
      </c>
      <c r="F92" s="1">
        <v>1355</v>
      </c>
      <c r="G92" s="1">
        <v>1362</v>
      </c>
      <c r="H92" s="1">
        <v>16</v>
      </c>
      <c r="I92" s="1">
        <v>6</v>
      </c>
      <c r="J92" s="1">
        <v>1317</v>
      </c>
      <c r="K92" s="1">
        <v>1323</v>
      </c>
      <c r="L92" s="1">
        <v>18</v>
      </c>
      <c r="M92" s="1">
        <v>7</v>
      </c>
      <c r="N92" s="1">
        <v>1317</v>
      </c>
      <c r="O92" s="1">
        <v>1324</v>
      </c>
      <c r="P92" s="1">
        <v>21</v>
      </c>
      <c r="Q92" s="1">
        <v>8</v>
      </c>
      <c r="R92" s="1">
        <v>1291</v>
      </c>
      <c r="S92" s="1">
        <v>1299</v>
      </c>
      <c r="T92" s="1">
        <f t="shared" si="12"/>
        <v>1336</v>
      </c>
      <c r="U92" s="17">
        <f t="shared" si="13"/>
        <v>10999.64</v>
      </c>
      <c r="V92" s="17">
        <f t="shared" si="14"/>
        <v>-604.98</v>
      </c>
      <c r="W92" s="17">
        <f t="shared" si="15"/>
        <v>10394.66</v>
      </c>
      <c r="X92" s="17">
        <f t="shared" si="16"/>
        <v>0</v>
      </c>
      <c r="Y92" s="17">
        <v>0</v>
      </c>
      <c r="Z92" s="17">
        <f t="shared" si="17"/>
        <v>10394.66</v>
      </c>
      <c r="AA92" s="1">
        <f t="shared" si="18"/>
        <v>1315</v>
      </c>
      <c r="AB92" s="1">
        <f t="shared" si="23"/>
        <v>21</v>
      </c>
      <c r="AC92" s="21">
        <f t="shared" si="19"/>
        <v>218287.86</v>
      </c>
      <c r="AD92">
        <v>1428</v>
      </c>
      <c r="AE92" t="s">
        <v>172</v>
      </c>
      <c r="AF92" s="21">
        <v>218287.86</v>
      </c>
      <c r="AG92">
        <f t="shared" si="20"/>
        <v>0</v>
      </c>
      <c r="AH92" s="21">
        <f t="shared" si="21"/>
        <v>0</v>
      </c>
      <c r="AI92" s="1">
        <v>1428</v>
      </c>
      <c r="AJ92" s="1" t="s">
        <v>172</v>
      </c>
      <c r="AK92">
        <v>21</v>
      </c>
      <c r="AL92">
        <v>8</v>
      </c>
      <c r="AM92">
        <v>1291</v>
      </c>
      <c r="AN92">
        <v>1299</v>
      </c>
      <c r="AO92">
        <f t="shared" si="22"/>
        <v>0</v>
      </c>
    </row>
    <row r="93" spans="1:41" x14ac:dyDescent="0.2">
      <c r="A93" s="1">
        <v>1449</v>
      </c>
      <c r="B93" s="1" t="s">
        <v>173</v>
      </c>
      <c r="C93" s="1">
        <v>1363242</v>
      </c>
      <c r="D93" s="1">
        <v>0</v>
      </c>
      <c r="E93" s="1">
        <v>0</v>
      </c>
      <c r="F93" s="1">
        <v>113</v>
      </c>
      <c r="G93" s="1">
        <v>113</v>
      </c>
      <c r="H93" s="1">
        <v>0</v>
      </c>
      <c r="I93" s="1">
        <v>0</v>
      </c>
      <c r="J93" s="1">
        <v>134</v>
      </c>
      <c r="K93" s="1">
        <v>134</v>
      </c>
      <c r="L93" s="1">
        <v>0</v>
      </c>
      <c r="M93" s="1">
        <v>0</v>
      </c>
      <c r="N93" s="1">
        <v>123</v>
      </c>
      <c r="O93" s="1">
        <v>123</v>
      </c>
      <c r="P93" s="1">
        <v>0</v>
      </c>
      <c r="Q93" s="1">
        <v>0</v>
      </c>
      <c r="R93" s="1">
        <v>125</v>
      </c>
      <c r="S93" s="1">
        <v>125</v>
      </c>
      <c r="T93" s="1">
        <f t="shared" si="12"/>
        <v>123</v>
      </c>
      <c r="U93" s="17">
        <f t="shared" si="13"/>
        <v>11083.27</v>
      </c>
      <c r="V93" s="17">
        <f t="shared" si="14"/>
        <v>-609.58000000000004</v>
      </c>
      <c r="W93" s="17">
        <f t="shared" si="15"/>
        <v>10473.69</v>
      </c>
      <c r="X93" s="17">
        <f t="shared" si="16"/>
        <v>0</v>
      </c>
      <c r="Y93" s="17">
        <v>0</v>
      </c>
      <c r="Z93" s="17">
        <f t="shared" si="17"/>
        <v>10473.69</v>
      </c>
      <c r="AA93" s="1">
        <f t="shared" si="18"/>
        <v>127</v>
      </c>
      <c r="AB93" s="1">
        <f t="shared" si="23"/>
        <v>0</v>
      </c>
      <c r="AC93" s="21">
        <f t="shared" si="19"/>
        <v>0</v>
      </c>
      <c r="AD93">
        <v>1449</v>
      </c>
      <c r="AE93" t="s">
        <v>173</v>
      </c>
      <c r="AF93" s="21">
        <v>0</v>
      </c>
      <c r="AG93">
        <f t="shared" si="20"/>
        <v>0</v>
      </c>
      <c r="AH93" s="21">
        <f t="shared" si="21"/>
        <v>0</v>
      </c>
      <c r="AI93" s="1">
        <v>1449</v>
      </c>
      <c r="AJ93" s="1" t="s">
        <v>173</v>
      </c>
      <c r="AK93">
        <v>0</v>
      </c>
      <c r="AL93">
        <v>0</v>
      </c>
      <c r="AM93">
        <v>125</v>
      </c>
      <c r="AN93">
        <v>125</v>
      </c>
      <c r="AO93">
        <f t="shared" si="22"/>
        <v>0</v>
      </c>
    </row>
    <row r="94" spans="1:41" x14ac:dyDescent="0.2">
      <c r="A94" s="1">
        <v>1491</v>
      </c>
      <c r="B94" s="1" t="s">
        <v>174</v>
      </c>
      <c r="C94" s="1">
        <v>4538870</v>
      </c>
      <c r="D94" s="1">
        <v>0</v>
      </c>
      <c r="E94" s="1">
        <v>0</v>
      </c>
      <c r="F94" s="1">
        <v>469</v>
      </c>
      <c r="G94" s="1">
        <v>469</v>
      </c>
      <c r="H94" s="1">
        <v>0</v>
      </c>
      <c r="I94" s="1">
        <v>0</v>
      </c>
      <c r="J94" s="1">
        <v>458</v>
      </c>
      <c r="K94" s="1">
        <v>458</v>
      </c>
      <c r="L94" s="1">
        <v>0</v>
      </c>
      <c r="M94" s="1">
        <v>0</v>
      </c>
      <c r="N94" s="1">
        <v>432</v>
      </c>
      <c r="O94" s="1">
        <v>432</v>
      </c>
      <c r="P94" s="1">
        <v>0</v>
      </c>
      <c r="Q94" s="1">
        <v>0</v>
      </c>
      <c r="R94" s="1">
        <v>417</v>
      </c>
      <c r="S94" s="1">
        <v>417</v>
      </c>
      <c r="T94" s="1">
        <f t="shared" si="12"/>
        <v>453</v>
      </c>
      <c r="U94" s="17">
        <f t="shared" si="13"/>
        <v>10019.58</v>
      </c>
      <c r="V94" s="17">
        <f t="shared" si="14"/>
        <v>-551.08000000000004</v>
      </c>
      <c r="W94" s="17">
        <f t="shared" si="15"/>
        <v>9468.5</v>
      </c>
      <c r="X94" s="17">
        <f t="shared" si="16"/>
        <v>0</v>
      </c>
      <c r="Y94" s="17">
        <v>0</v>
      </c>
      <c r="Z94" s="17">
        <f t="shared" si="17"/>
        <v>9468.5</v>
      </c>
      <c r="AA94" s="1">
        <f t="shared" si="18"/>
        <v>436</v>
      </c>
      <c r="AB94" s="1">
        <f t="shared" si="23"/>
        <v>17</v>
      </c>
      <c r="AC94" s="21">
        <f t="shared" si="19"/>
        <v>160964.5</v>
      </c>
      <c r="AD94">
        <v>1491</v>
      </c>
      <c r="AE94" t="s">
        <v>174</v>
      </c>
      <c r="AF94" s="21">
        <v>160964.5</v>
      </c>
      <c r="AG94">
        <f t="shared" si="20"/>
        <v>0</v>
      </c>
      <c r="AH94" s="21">
        <f t="shared" si="21"/>
        <v>0</v>
      </c>
      <c r="AI94" s="1">
        <v>1491</v>
      </c>
      <c r="AJ94" s="1" t="s">
        <v>174</v>
      </c>
      <c r="AK94">
        <v>0</v>
      </c>
      <c r="AL94">
        <v>0</v>
      </c>
      <c r="AM94">
        <v>417</v>
      </c>
      <c r="AN94">
        <v>417</v>
      </c>
      <c r="AO94">
        <f t="shared" si="22"/>
        <v>0</v>
      </c>
    </row>
    <row r="95" spans="1:41" x14ac:dyDescent="0.2">
      <c r="A95" s="1">
        <v>1499</v>
      </c>
      <c r="B95" s="1" t="s">
        <v>175</v>
      </c>
      <c r="C95" s="1">
        <v>10309797</v>
      </c>
      <c r="D95" s="1">
        <v>8</v>
      </c>
      <c r="E95" s="1">
        <v>3</v>
      </c>
      <c r="F95" s="1">
        <v>1032</v>
      </c>
      <c r="G95" s="1">
        <v>1035</v>
      </c>
      <c r="H95" s="1">
        <v>3</v>
      </c>
      <c r="I95" s="1">
        <v>1</v>
      </c>
      <c r="J95" s="1">
        <v>1020</v>
      </c>
      <c r="K95" s="1">
        <v>1021</v>
      </c>
      <c r="L95" s="1">
        <v>3</v>
      </c>
      <c r="M95" s="1">
        <v>1</v>
      </c>
      <c r="N95" s="1">
        <v>979</v>
      </c>
      <c r="O95" s="1">
        <v>980</v>
      </c>
      <c r="P95" s="1">
        <v>4</v>
      </c>
      <c r="Q95" s="1">
        <v>2</v>
      </c>
      <c r="R95" s="1">
        <v>969</v>
      </c>
      <c r="S95" s="1">
        <v>971</v>
      </c>
      <c r="T95" s="1">
        <f t="shared" si="12"/>
        <v>1012</v>
      </c>
      <c r="U95" s="17">
        <f t="shared" si="13"/>
        <v>10187.549999999999</v>
      </c>
      <c r="V95" s="17">
        <f t="shared" si="14"/>
        <v>-560.32000000000005</v>
      </c>
      <c r="W95" s="17">
        <f t="shared" si="15"/>
        <v>9627.23</v>
      </c>
      <c r="X95" s="17">
        <f t="shared" si="16"/>
        <v>0</v>
      </c>
      <c r="Y95" s="17">
        <v>0</v>
      </c>
      <c r="Z95" s="17">
        <f t="shared" si="17"/>
        <v>9627.23</v>
      </c>
      <c r="AA95" s="1">
        <f t="shared" si="18"/>
        <v>991</v>
      </c>
      <c r="AB95" s="1">
        <f t="shared" si="23"/>
        <v>21</v>
      </c>
      <c r="AC95" s="21">
        <f t="shared" si="19"/>
        <v>202171.83</v>
      </c>
      <c r="AD95">
        <v>1499</v>
      </c>
      <c r="AE95" t="s">
        <v>175</v>
      </c>
      <c r="AF95" s="21">
        <v>202171.83</v>
      </c>
      <c r="AG95">
        <f t="shared" si="20"/>
        <v>0</v>
      </c>
      <c r="AH95" s="21">
        <f t="shared" si="21"/>
        <v>0</v>
      </c>
      <c r="AI95" s="1">
        <v>1499</v>
      </c>
      <c r="AJ95" s="1" t="s">
        <v>175</v>
      </c>
      <c r="AK95">
        <v>4</v>
      </c>
      <c r="AL95">
        <v>2</v>
      </c>
      <c r="AM95">
        <v>969</v>
      </c>
      <c r="AN95">
        <v>971</v>
      </c>
      <c r="AO95">
        <f t="shared" si="22"/>
        <v>0</v>
      </c>
    </row>
    <row r="96" spans="1:41" x14ac:dyDescent="0.2">
      <c r="A96" s="1">
        <v>1540</v>
      </c>
      <c r="B96" s="1" t="s">
        <v>176</v>
      </c>
      <c r="C96" s="1">
        <v>16994508</v>
      </c>
      <c r="D96" s="1">
        <v>27</v>
      </c>
      <c r="E96" s="1">
        <v>11</v>
      </c>
      <c r="F96" s="1">
        <v>1740</v>
      </c>
      <c r="G96" s="1">
        <v>1751</v>
      </c>
      <c r="H96" s="1">
        <v>31</v>
      </c>
      <c r="I96" s="1">
        <v>12</v>
      </c>
      <c r="J96" s="1">
        <v>1722</v>
      </c>
      <c r="K96" s="1">
        <v>1734</v>
      </c>
      <c r="L96" s="1">
        <v>34</v>
      </c>
      <c r="M96" s="1">
        <v>14</v>
      </c>
      <c r="N96" s="1">
        <v>1748</v>
      </c>
      <c r="O96" s="1">
        <v>1762</v>
      </c>
      <c r="P96" s="1">
        <v>39</v>
      </c>
      <c r="Q96" s="1">
        <v>16</v>
      </c>
      <c r="R96" s="1">
        <v>1740</v>
      </c>
      <c r="S96" s="1">
        <v>1756</v>
      </c>
      <c r="T96" s="1">
        <f t="shared" si="12"/>
        <v>1749</v>
      </c>
      <c r="U96" s="17">
        <f t="shared" si="13"/>
        <v>9716.7000000000007</v>
      </c>
      <c r="V96" s="17">
        <f t="shared" si="14"/>
        <v>-534.41999999999996</v>
      </c>
      <c r="W96" s="17">
        <f t="shared" si="15"/>
        <v>9182.2800000000007</v>
      </c>
      <c r="X96" s="17">
        <f t="shared" si="16"/>
        <v>0</v>
      </c>
      <c r="Y96" s="17">
        <v>0</v>
      </c>
      <c r="Z96" s="17">
        <f t="shared" si="17"/>
        <v>9182.2800000000007</v>
      </c>
      <c r="AA96" s="1">
        <f t="shared" si="18"/>
        <v>1751</v>
      </c>
      <c r="AB96" s="1">
        <f t="shared" si="23"/>
        <v>0</v>
      </c>
      <c r="AC96" s="21">
        <f t="shared" si="19"/>
        <v>0</v>
      </c>
      <c r="AD96">
        <v>1540</v>
      </c>
      <c r="AE96" t="s">
        <v>176</v>
      </c>
      <c r="AF96" s="21">
        <v>0</v>
      </c>
      <c r="AG96">
        <f t="shared" si="20"/>
        <v>0</v>
      </c>
      <c r="AH96" s="21">
        <f t="shared" si="21"/>
        <v>0</v>
      </c>
      <c r="AI96" s="1">
        <v>1540</v>
      </c>
      <c r="AJ96" s="1" t="s">
        <v>176</v>
      </c>
      <c r="AK96">
        <v>39</v>
      </c>
      <c r="AL96">
        <v>16</v>
      </c>
      <c r="AM96">
        <v>1740</v>
      </c>
      <c r="AN96">
        <v>1756</v>
      </c>
      <c r="AO96">
        <f t="shared" si="22"/>
        <v>0</v>
      </c>
    </row>
    <row r="97" spans="1:41" x14ac:dyDescent="0.2">
      <c r="A97" s="1">
        <v>1554</v>
      </c>
      <c r="B97" s="1" t="s">
        <v>177</v>
      </c>
      <c r="C97" s="1">
        <v>107708245</v>
      </c>
      <c r="D97" s="1">
        <v>186</v>
      </c>
      <c r="E97" s="1">
        <v>74</v>
      </c>
      <c r="F97" s="1">
        <v>10469</v>
      </c>
      <c r="G97" s="1">
        <v>10543</v>
      </c>
      <c r="H97" s="1">
        <v>198</v>
      </c>
      <c r="I97" s="1">
        <v>79</v>
      </c>
      <c r="J97" s="1">
        <v>10464</v>
      </c>
      <c r="K97" s="1">
        <v>10543</v>
      </c>
      <c r="L97" s="1">
        <v>208</v>
      </c>
      <c r="M97" s="1">
        <v>83</v>
      </c>
      <c r="N97" s="1">
        <v>10621</v>
      </c>
      <c r="O97" s="1">
        <v>10704</v>
      </c>
      <c r="P97" s="1">
        <v>259</v>
      </c>
      <c r="Q97" s="1">
        <v>104</v>
      </c>
      <c r="R97" s="1">
        <v>10778</v>
      </c>
      <c r="S97" s="1">
        <v>10882</v>
      </c>
      <c r="T97" s="1">
        <f t="shared" si="12"/>
        <v>10597</v>
      </c>
      <c r="U97" s="17">
        <f t="shared" si="13"/>
        <v>10164.030000000001</v>
      </c>
      <c r="V97" s="17">
        <f t="shared" si="14"/>
        <v>-559.02</v>
      </c>
      <c r="W97" s="17">
        <f t="shared" si="15"/>
        <v>9605.01</v>
      </c>
      <c r="X97" s="17">
        <f t="shared" si="16"/>
        <v>0</v>
      </c>
      <c r="Y97" s="17">
        <v>0</v>
      </c>
      <c r="Z97" s="17">
        <f t="shared" si="17"/>
        <v>9605.01</v>
      </c>
      <c r="AA97" s="1">
        <f t="shared" si="18"/>
        <v>10710</v>
      </c>
      <c r="AB97" s="1">
        <f t="shared" si="23"/>
        <v>0</v>
      </c>
      <c r="AC97" s="21">
        <f t="shared" si="19"/>
        <v>0</v>
      </c>
      <c r="AD97">
        <v>1554</v>
      </c>
      <c r="AE97" t="s">
        <v>177</v>
      </c>
      <c r="AF97" s="21">
        <v>0</v>
      </c>
      <c r="AG97">
        <f t="shared" si="20"/>
        <v>0</v>
      </c>
      <c r="AH97" s="21">
        <f t="shared" si="21"/>
        <v>0</v>
      </c>
      <c r="AI97" s="1">
        <v>1554</v>
      </c>
      <c r="AJ97" s="1" t="s">
        <v>177</v>
      </c>
      <c r="AK97">
        <v>259</v>
      </c>
      <c r="AL97">
        <v>104</v>
      </c>
      <c r="AM97">
        <v>10778</v>
      </c>
      <c r="AN97">
        <v>10882</v>
      </c>
      <c r="AO97">
        <f t="shared" si="22"/>
        <v>0</v>
      </c>
    </row>
    <row r="98" spans="1:41" x14ac:dyDescent="0.2">
      <c r="A98" s="1">
        <v>1561</v>
      </c>
      <c r="B98" s="1" t="s">
        <v>178</v>
      </c>
      <c r="C98" s="1">
        <v>6785476</v>
      </c>
      <c r="D98" s="1">
        <v>53</v>
      </c>
      <c r="E98" s="1">
        <v>21</v>
      </c>
      <c r="F98" s="1">
        <v>642</v>
      </c>
      <c r="G98" s="1">
        <v>663</v>
      </c>
      <c r="H98" s="1">
        <v>54</v>
      </c>
      <c r="I98" s="1">
        <v>22</v>
      </c>
      <c r="J98" s="1">
        <v>645</v>
      </c>
      <c r="K98" s="1">
        <v>667</v>
      </c>
      <c r="L98" s="1">
        <v>60</v>
      </c>
      <c r="M98" s="1">
        <v>24</v>
      </c>
      <c r="N98" s="1">
        <v>634</v>
      </c>
      <c r="O98" s="1">
        <v>658</v>
      </c>
      <c r="P98" s="1">
        <v>61</v>
      </c>
      <c r="Q98" s="1">
        <v>24</v>
      </c>
      <c r="R98" s="1">
        <v>628</v>
      </c>
      <c r="S98" s="1">
        <v>652</v>
      </c>
      <c r="T98" s="1">
        <f t="shared" si="12"/>
        <v>663</v>
      </c>
      <c r="U98" s="17">
        <f t="shared" si="13"/>
        <v>10234.5</v>
      </c>
      <c r="V98" s="17">
        <f t="shared" si="14"/>
        <v>-562.9</v>
      </c>
      <c r="W98" s="17">
        <f t="shared" si="15"/>
        <v>9671.6</v>
      </c>
      <c r="X98" s="17">
        <f t="shared" si="16"/>
        <v>0</v>
      </c>
      <c r="Y98" s="17">
        <v>0</v>
      </c>
      <c r="Z98" s="17">
        <f t="shared" si="17"/>
        <v>9671.6</v>
      </c>
      <c r="AA98" s="1">
        <f t="shared" si="18"/>
        <v>659</v>
      </c>
      <c r="AB98" s="1">
        <f t="shared" si="23"/>
        <v>4</v>
      </c>
      <c r="AC98" s="21">
        <f t="shared" si="19"/>
        <v>38686.400000000001</v>
      </c>
      <c r="AD98">
        <v>1561</v>
      </c>
      <c r="AE98" t="s">
        <v>178</v>
      </c>
      <c r="AF98" s="21">
        <v>38686.400000000001</v>
      </c>
      <c r="AG98">
        <f t="shared" si="20"/>
        <v>0</v>
      </c>
      <c r="AH98" s="21">
        <f t="shared" si="21"/>
        <v>0</v>
      </c>
      <c r="AI98" s="1">
        <v>1561</v>
      </c>
      <c r="AJ98" s="1" t="s">
        <v>178</v>
      </c>
      <c r="AK98">
        <v>61</v>
      </c>
      <c r="AL98">
        <v>24</v>
      </c>
      <c r="AM98">
        <v>628</v>
      </c>
      <c r="AN98">
        <v>652</v>
      </c>
      <c r="AO98">
        <f t="shared" si="22"/>
        <v>0</v>
      </c>
    </row>
    <row r="99" spans="1:41" x14ac:dyDescent="0.2">
      <c r="A99" s="1">
        <v>1568</v>
      </c>
      <c r="B99" s="1" t="s">
        <v>179</v>
      </c>
      <c r="C99" s="1">
        <v>17927839</v>
      </c>
      <c r="D99" s="1">
        <v>27</v>
      </c>
      <c r="E99" s="1">
        <v>11</v>
      </c>
      <c r="F99" s="1">
        <v>1842</v>
      </c>
      <c r="G99" s="1">
        <v>1853</v>
      </c>
      <c r="H99" s="1">
        <v>25</v>
      </c>
      <c r="I99" s="1">
        <v>10</v>
      </c>
      <c r="J99" s="1">
        <v>1816</v>
      </c>
      <c r="K99" s="1">
        <v>1826</v>
      </c>
      <c r="L99" s="1">
        <v>27</v>
      </c>
      <c r="M99" s="1">
        <v>11</v>
      </c>
      <c r="N99" s="1">
        <v>1791</v>
      </c>
      <c r="O99" s="1">
        <v>1802</v>
      </c>
      <c r="P99" s="1">
        <v>37</v>
      </c>
      <c r="Q99" s="1">
        <v>15</v>
      </c>
      <c r="R99" s="1">
        <v>1757</v>
      </c>
      <c r="S99" s="1">
        <v>1772</v>
      </c>
      <c r="T99" s="1">
        <f t="shared" si="12"/>
        <v>1827</v>
      </c>
      <c r="U99" s="17">
        <f t="shared" si="13"/>
        <v>9812.7199999999993</v>
      </c>
      <c r="V99" s="17">
        <f t="shared" si="14"/>
        <v>-539.70000000000005</v>
      </c>
      <c r="W99" s="17">
        <f t="shared" si="15"/>
        <v>9273.0199999999986</v>
      </c>
      <c r="X99" s="17">
        <f t="shared" si="16"/>
        <v>0</v>
      </c>
      <c r="Y99" s="17">
        <v>0</v>
      </c>
      <c r="Z99" s="17">
        <f t="shared" si="17"/>
        <v>9273.0199999999986</v>
      </c>
      <c r="AA99" s="1">
        <f t="shared" si="18"/>
        <v>1800</v>
      </c>
      <c r="AB99" s="1">
        <f t="shared" si="23"/>
        <v>27</v>
      </c>
      <c r="AC99" s="21">
        <f t="shared" si="19"/>
        <v>250371.54</v>
      </c>
      <c r="AD99">
        <v>1568</v>
      </c>
      <c r="AE99" t="s">
        <v>179</v>
      </c>
      <c r="AF99" s="21">
        <v>250371.54</v>
      </c>
      <c r="AG99">
        <f t="shared" si="20"/>
        <v>0</v>
      </c>
      <c r="AH99" s="21">
        <f t="shared" si="21"/>
        <v>0</v>
      </c>
      <c r="AI99" s="1">
        <v>1568</v>
      </c>
      <c r="AJ99" s="1" t="s">
        <v>179</v>
      </c>
      <c r="AK99">
        <v>37</v>
      </c>
      <c r="AL99">
        <v>15</v>
      </c>
      <c r="AM99">
        <v>1757</v>
      </c>
      <c r="AN99">
        <v>1772</v>
      </c>
      <c r="AO99">
        <f t="shared" si="22"/>
        <v>0</v>
      </c>
    </row>
    <row r="100" spans="1:41" x14ac:dyDescent="0.2">
      <c r="A100" s="1">
        <v>1582</v>
      </c>
      <c r="B100" s="1" t="s">
        <v>180</v>
      </c>
      <c r="C100" s="1">
        <v>4005685</v>
      </c>
      <c r="D100" s="1">
        <v>9</v>
      </c>
      <c r="E100" s="1">
        <v>4</v>
      </c>
      <c r="F100" s="1">
        <v>392</v>
      </c>
      <c r="G100" s="1">
        <v>396</v>
      </c>
      <c r="H100" s="1">
        <v>8</v>
      </c>
      <c r="I100" s="1">
        <v>3</v>
      </c>
      <c r="J100" s="1">
        <v>367</v>
      </c>
      <c r="K100" s="1">
        <v>370</v>
      </c>
      <c r="L100" s="1">
        <v>13</v>
      </c>
      <c r="M100" s="1">
        <v>5</v>
      </c>
      <c r="N100" s="1">
        <v>362</v>
      </c>
      <c r="O100" s="1">
        <v>367</v>
      </c>
      <c r="P100" s="1">
        <v>12</v>
      </c>
      <c r="Q100" s="1">
        <v>5</v>
      </c>
      <c r="R100" s="1">
        <v>367</v>
      </c>
      <c r="S100" s="1">
        <v>372</v>
      </c>
      <c r="T100" s="1">
        <f t="shared" si="12"/>
        <v>378</v>
      </c>
      <c r="U100" s="17">
        <f t="shared" si="13"/>
        <v>10597.05</v>
      </c>
      <c r="V100" s="17">
        <f t="shared" si="14"/>
        <v>-582.84</v>
      </c>
      <c r="W100" s="17">
        <f t="shared" si="15"/>
        <v>10014.209999999999</v>
      </c>
      <c r="X100" s="17">
        <f t="shared" si="16"/>
        <v>0</v>
      </c>
      <c r="Y100" s="17">
        <v>0</v>
      </c>
      <c r="Z100" s="17">
        <f t="shared" si="17"/>
        <v>10014.209999999999</v>
      </c>
      <c r="AA100" s="1">
        <f t="shared" si="18"/>
        <v>370</v>
      </c>
      <c r="AB100" s="1">
        <f t="shared" si="23"/>
        <v>8</v>
      </c>
      <c r="AC100" s="21">
        <f t="shared" si="19"/>
        <v>80113.679999999993</v>
      </c>
      <c r="AD100">
        <v>1582</v>
      </c>
      <c r="AE100" t="s">
        <v>180</v>
      </c>
      <c r="AF100" s="21">
        <v>80113.679999999993</v>
      </c>
      <c r="AG100">
        <f t="shared" si="20"/>
        <v>0</v>
      </c>
      <c r="AH100" s="21">
        <f t="shared" si="21"/>
        <v>0</v>
      </c>
      <c r="AI100" s="1">
        <v>1582</v>
      </c>
      <c r="AJ100" s="1" t="s">
        <v>180</v>
      </c>
      <c r="AK100">
        <v>12</v>
      </c>
      <c r="AL100">
        <v>5</v>
      </c>
      <c r="AM100">
        <v>367</v>
      </c>
      <c r="AN100">
        <v>372</v>
      </c>
      <c r="AO100">
        <f t="shared" si="22"/>
        <v>0</v>
      </c>
    </row>
    <row r="101" spans="1:41" x14ac:dyDescent="0.2">
      <c r="A101" s="1">
        <v>1600</v>
      </c>
      <c r="B101" s="1" t="s">
        <v>181</v>
      </c>
      <c r="C101" s="1">
        <v>6078246</v>
      </c>
      <c r="D101" s="1">
        <v>17</v>
      </c>
      <c r="E101" s="1">
        <v>7</v>
      </c>
      <c r="F101" s="1">
        <v>612</v>
      </c>
      <c r="G101" s="1">
        <v>619</v>
      </c>
      <c r="H101" s="1">
        <v>18</v>
      </c>
      <c r="I101" s="1">
        <v>7</v>
      </c>
      <c r="J101" s="1">
        <v>612</v>
      </c>
      <c r="K101" s="1">
        <v>619</v>
      </c>
      <c r="L101" s="1">
        <v>18</v>
      </c>
      <c r="M101" s="1">
        <v>7</v>
      </c>
      <c r="N101" s="1">
        <v>589</v>
      </c>
      <c r="O101" s="1">
        <v>596</v>
      </c>
      <c r="P101" s="1">
        <v>16</v>
      </c>
      <c r="Q101" s="1">
        <v>6</v>
      </c>
      <c r="R101" s="1">
        <v>578</v>
      </c>
      <c r="S101" s="1">
        <v>584</v>
      </c>
      <c r="T101" s="1">
        <f t="shared" si="12"/>
        <v>611</v>
      </c>
      <c r="U101" s="17">
        <f t="shared" si="13"/>
        <v>9948.0300000000007</v>
      </c>
      <c r="V101" s="17">
        <f t="shared" si="14"/>
        <v>-547.14</v>
      </c>
      <c r="W101" s="17">
        <f t="shared" si="15"/>
        <v>9400.8900000000012</v>
      </c>
      <c r="X101" s="17">
        <f t="shared" si="16"/>
        <v>0</v>
      </c>
      <c r="Y101" s="17">
        <v>0</v>
      </c>
      <c r="Z101" s="17">
        <f t="shared" si="17"/>
        <v>9400.8900000000012</v>
      </c>
      <c r="AA101" s="1">
        <f t="shared" si="18"/>
        <v>600</v>
      </c>
      <c r="AB101" s="1">
        <f t="shared" si="23"/>
        <v>11</v>
      </c>
      <c r="AC101" s="21">
        <f t="shared" si="19"/>
        <v>103409.79</v>
      </c>
      <c r="AD101">
        <v>1600</v>
      </c>
      <c r="AE101" t="s">
        <v>181</v>
      </c>
      <c r="AF101" s="21">
        <v>103409.79</v>
      </c>
      <c r="AG101">
        <f t="shared" si="20"/>
        <v>0</v>
      </c>
      <c r="AH101" s="21">
        <f t="shared" si="21"/>
        <v>0</v>
      </c>
      <c r="AI101" s="1">
        <v>1600</v>
      </c>
      <c r="AJ101" s="1" t="s">
        <v>181</v>
      </c>
      <c r="AK101">
        <v>16</v>
      </c>
      <c r="AL101">
        <v>6</v>
      </c>
      <c r="AM101">
        <v>578</v>
      </c>
      <c r="AN101">
        <v>584</v>
      </c>
      <c r="AO101">
        <f t="shared" si="22"/>
        <v>0</v>
      </c>
    </row>
    <row r="102" spans="1:41" x14ac:dyDescent="0.2">
      <c r="A102" s="1">
        <v>1645</v>
      </c>
      <c r="B102" s="1" t="s">
        <v>182</v>
      </c>
      <c r="C102" s="1">
        <v>9836574</v>
      </c>
      <c r="D102" s="1">
        <v>19</v>
      </c>
      <c r="E102" s="1">
        <v>8</v>
      </c>
      <c r="F102" s="1">
        <v>1038</v>
      </c>
      <c r="G102" s="1">
        <v>1046</v>
      </c>
      <c r="H102" s="1">
        <v>17</v>
      </c>
      <c r="I102" s="1">
        <v>7</v>
      </c>
      <c r="J102" s="1">
        <v>1017</v>
      </c>
      <c r="K102" s="1">
        <v>1024</v>
      </c>
      <c r="L102" s="1">
        <v>17</v>
      </c>
      <c r="M102" s="1">
        <v>7</v>
      </c>
      <c r="N102" s="1">
        <v>1050</v>
      </c>
      <c r="O102" s="1">
        <v>1057</v>
      </c>
      <c r="P102" s="1">
        <v>14</v>
      </c>
      <c r="Q102" s="1">
        <v>6</v>
      </c>
      <c r="R102" s="1">
        <v>1054</v>
      </c>
      <c r="S102" s="1">
        <v>1060</v>
      </c>
      <c r="T102" s="1">
        <f t="shared" si="12"/>
        <v>1042</v>
      </c>
      <c r="U102" s="17">
        <f t="shared" si="13"/>
        <v>9440.09</v>
      </c>
      <c r="V102" s="17">
        <f t="shared" si="14"/>
        <v>-519.20000000000005</v>
      </c>
      <c r="W102" s="17">
        <f t="shared" si="15"/>
        <v>8920.89</v>
      </c>
      <c r="X102" s="17">
        <f t="shared" si="16"/>
        <v>79.110000000000582</v>
      </c>
      <c r="Y102" s="17">
        <v>0</v>
      </c>
      <c r="Z102" s="17">
        <f t="shared" si="17"/>
        <v>9000</v>
      </c>
      <c r="AA102" s="1">
        <f t="shared" si="18"/>
        <v>1047</v>
      </c>
      <c r="AB102" s="1">
        <f t="shared" si="23"/>
        <v>0</v>
      </c>
      <c r="AC102" s="21">
        <f t="shared" si="19"/>
        <v>0</v>
      </c>
      <c r="AD102">
        <v>1645</v>
      </c>
      <c r="AE102" t="s">
        <v>182</v>
      </c>
      <c r="AF102" s="21">
        <v>0</v>
      </c>
      <c r="AG102">
        <f t="shared" si="20"/>
        <v>0</v>
      </c>
      <c r="AH102" s="21">
        <f t="shared" si="21"/>
        <v>0</v>
      </c>
      <c r="AI102" s="1">
        <v>1645</v>
      </c>
      <c r="AJ102" s="1" t="s">
        <v>182</v>
      </c>
      <c r="AK102">
        <v>14</v>
      </c>
      <c r="AL102">
        <v>6</v>
      </c>
      <c r="AM102">
        <v>1054</v>
      </c>
      <c r="AN102">
        <v>1060</v>
      </c>
      <c r="AO102">
        <f t="shared" si="22"/>
        <v>0</v>
      </c>
    </row>
    <row r="103" spans="1:41" x14ac:dyDescent="0.2">
      <c r="A103" s="1">
        <v>1631</v>
      </c>
      <c r="B103" s="1" t="s">
        <v>183</v>
      </c>
      <c r="C103" s="1">
        <v>5311233</v>
      </c>
      <c r="D103" s="1">
        <v>20</v>
      </c>
      <c r="E103" s="1">
        <v>8</v>
      </c>
      <c r="F103" s="1">
        <v>548</v>
      </c>
      <c r="G103" s="1">
        <v>556</v>
      </c>
      <c r="H103" s="1">
        <v>18</v>
      </c>
      <c r="I103" s="1">
        <v>7</v>
      </c>
      <c r="J103" s="1">
        <v>533</v>
      </c>
      <c r="K103" s="1">
        <v>540</v>
      </c>
      <c r="L103" s="1">
        <v>16</v>
      </c>
      <c r="M103" s="1">
        <v>6</v>
      </c>
      <c r="N103" s="1">
        <v>499</v>
      </c>
      <c r="O103" s="1">
        <v>505</v>
      </c>
      <c r="P103" s="1">
        <v>16</v>
      </c>
      <c r="Q103" s="1">
        <v>6</v>
      </c>
      <c r="R103" s="1">
        <v>529</v>
      </c>
      <c r="S103" s="1">
        <v>535</v>
      </c>
      <c r="T103" s="1">
        <f t="shared" si="12"/>
        <v>534</v>
      </c>
      <c r="U103" s="17">
        <f t="shared" si="13"/>
        <v>9946.1299999999992</v>
      </c>
      <c r="V103" s="17">
        <f t="shared" si="14"/>
        <v>-547.04</v>
      </c>
      <c r="W103" s="17">
        <f t="shared" si="15"/>
        <v>9399.09</v>
      </c>
      <c r="X103" s="17">
        <f t="shared" si="16"/>
        <v>0</v>
      </c>
      <c r="Y103" s="17">
        <v>0</v>
      </c>
      <c r="Z103" s="17">
        <f t="shared" si="17"/>
        <v>9399.09</v>
      </c>
      <c r="AA103" s="1">
        <f t="shared" si="18"/>
        <v>527</v>
      </c>
      <c r="AB103" s="1">
        <f t="shared" si="23"/>
        <v>7</v>
      </c>
      <c r="AC103" s="21">
        <f t="shared" si="19"/>
        <v>65793.63</v>
      </c>
      <c r="AD103">
        <v>1631</v>
      </c>
      <c r="AE103" t="s">
        <v>183</v>
      </c>
      <c r="AF103" s="21">
        <v>65793.63</v>
      </c>
      <c r="AG103">
        <f t="shared" si="20"/>
        <v>0</v>
      </c>
      <c r="AH103" s="21">
        <f t="shared" si="21"/>
        <v>0</v>
      </c>
      <c r="AI103" s="1">
        <v>1631</v>
      </c>
      <c r="AJ103" s="1" t="s">
        <v>183</v>
      </c>
      <c r="AK103">
        <v>16</v>
      </c>
      <c r="AL103">
        <v>6</v>
      </c>
      <c r="AM103">
        <v>529</v>
      </c>
      <c r="AN103">
        <v>535</v>
      </c>
      <c r="AO103">
        <f t="shared" si="22"/>
        <v>0</v>
      </c>
    </row>
    <row r="104" spans="1:41" x14ac:dyDescent="0.2">
      <c r="A104" s="1">
        <v>1638</v>
      </c>
      <c r="B104" s="1" t="s">
        <v>184</v>
      </c>
      <c r="C104" s="1">
        <v>28952817</v>
      </c>
      <c r="D104" s="1">
        <v>108</v>
      </c>
      <c r="E104" s="1">
        <v>43</v>
      </c>
      <c r="F104" s="1">
        <v>2979</v>
      </c>
      <c r="G104" s="1">
        <v>3022</v>
      </c>
      <c r="H104" s="1">
        <v>102</v>
      </c>
      <c r="I104" s="1">
        <v>41</v>
      </c>
      <c r="J104" s="1">
        <v>3010</v>
      </c>
      <c r="K104" s="1">
        <v>3051</v>
      </c>
      <c r="L104" s="1">
        <v>98</v>
      </c>
      <c r="M104" s="1">
        <v>39</v>
      </c>
      <c r="N104" s="1">
        <v>2974</v>
      </c>
      <c r="O104" s="1">
        <v>3013</v>
      </c>
      <c r="P104" s="1">
        <v>102</v>
      </c>
      <c r="Q104" s="1">
        <v>41</v>
      </c>
      <c r="R104" s="1">
        <v>3062</v>
      </c>
      <c r="S104" s="1">
        <v>3103</v>
      </c>
      <c r="T104" s="1">
        <f t="shared" si="12"/>
        <v>3029</v>
      </c>
      <c r="U104" s="17">
        <f t="shared" si="13"/>
        <v>9558.5400000000009</v>
      </c>
      <c r="V104" s="17">
        <f t="shared" si="14"/>
        <v>-525.72</v>
      </c>
      <c r="W104" s="17">
        <f t="shared" si="15"/>
        <v>9032.8200000000015</v>
      </c>
      <c r="X104" s="17">
        <f t="shared" si="16"/>
        <v>0</v>
      </c>
      <c r="Y104" s="17">
        <v>0</v>
      </c>
      <c r="Z104" s="17">
        <f t="shared" si="17"/>
        <v>9032.8200000000015</v>
      </c>
      <c r="AA104" s="1">
        <f t="shared" si="18"/>
        <v>3056</v>
      </c>
      <c r="AB104" s="1">
        <f t="shared" si="23"/>
        <v>0</v>
      </c>
      <c r="AC104" s="21">
        <f t="shared" si="19"/>
        <v>0</v>
      </c>
      <c r="AD104">
        <v>1638</v>
      </c>
      <c r="AE104" t="s">
        <v>184</v>
      </c>
      <c r="AF104" s="21">
        <v>0</v>
      </c>
      <c r="AG104">
        <f t="shared" si="20"/>
        <v>0</v>
      </c>
      <c r="AH104" s="21">
        <f t="shared" si="21"/>
        <v>0</v>
      </c>
      <c r="AI104" s="1">
        <v>1638</v>
      </c>
      <c r="AJ104" s="1" t="s">
        <v>184</v>
      </c>
      <c r="AK104">
        <v>102</v>
      </c>
      <c r="AL104">
        <v>41</v>
      </c>
      <c r="AM104">
        <v>3062</v>
      </c>
      <c r="AN104">
        <v>3103</v>
      </c>
      <c r="AO104">
        <f t="shared" si="22"/>
        <v>0</v>
      </c>
    </row>
    <row r="105" spans="1:41" x14ac:dyDescent="0.2">
      <c r="A105" s="1">
        <v>1659</v>
      </c>
      <c r="B105" s="1" t="s">
        <v>185</v>
      </c>
      <c r="C105" s="1">
        <v>15906204</v>
      </c>
      <c r="D105" s="1">
        <v>56</v>
      </c>
      <c r="E105" s="1">
        <v>22</v>
      </c>
      <c r="F105" s="1">
        <v>1673</v>
      </c>
      <c r="G105" s="1">
        <v>1695</v>
      </c>
      <c r="H105" s="1">
        <v>48</v>
      </c>
      <c r="I105" s="1">
        <v>19</v>
      </c>
      <c r="J105" s="1">
        <v>1655</v>
      </c>
      <c r="K105" s="1">
        <v>1674</v>
      </c>
      <c r="L105" s="1">
        <v>49</v>
      </c>
      <c r="M105" s="1">
        <v>20</v>
      </c>
      <c r="N105" s="1">
        <v>1686</v>
      </c>
      <c r="O105" s="1">
        <v>1706</v>
      </c>
      <c r="P105" s="1">
        <v>48</v>
      </c>
      <c r="Q105" s="1">
        <v>19</v>
      </c>
      <c r="R105" s="1">
        <v>1648</v>
      </c>
      <c r="S105" s="1">
        <v>1667</v>
      </c>
      <c r="T105" s="1">
        <f t="shared" si="12"/>
        <v>1692</v>
      </c>
      <c r="U105" s="17">
        <f t="shared" si="13"/>
        <v>9400.83</v>
      </c>
      <c r="V105" s="17">
        <f t="shared" si="14"/>
        <v>-517.04999999999995</v>
      </c>
      <c r="W105" s="17">
        <f t="shared" si="15"/>
        <v>8883.7800000000007</v>
      </c>
      <c r="X105" s="17">
        <f t="shared" si="16"/>
        <v>116.21999999999935</v>
      </c>
      <c r="Y105" s="17">
        <v>0</v>
      </c>
      <c r="Z105" s="17">
        <f t="shared" si="17"/>
        <v>9000</v>
      </c>
      <c r="AA105" s="1">
        <f t="shared" si="18"/>
        <v>1682</v>
      </c>
      <c r="AB105" s="1">
        <f t="shared" si="23"/>
        <v>10</v>
      </c>
      <c r="AC105" s="21">
        <f t="shared" si="19"/>
        <v>90000</v>
      </c>
      <c r="AD105">
        <v>1659</v>
      </c>
      <c r="AE105" t="s">
        <v>185</v>
      </c>
      <c r="AF105" s="21">
        <v>90000</v>
      </c>
      <c r="AG105">
        <f t="shared" si="20"/>
        <v>0</v>
      </c>
      <c r="AH105" s="21">
        <f t="shared" si="21"/>
        <v>0</v>
      </c>
      <c r="AI105" s="1">
        <v>1659</v>
      </c>
      <c r="AJ105" s="1" t="s">
        <v>185</v>
      </c>
      <c r="AK105">
        <v>48</v>
      </c>
      <c r="AL105">
        <v>19</v>
      </c>
      <c r="AM105">
        <v>1648</v>
      </c>
      <c r="AN105">
        <v>1667</v>
      </c>
      <c r="AO105">
        <f t="shared" si="22"/>
        <v>0</v>
      </c>
    </row>
    <row r="106" spans="1:41" x14ac:dyDescent="0.2">
      <c r="A106" s="1">
        <v>714</v>
      </c>
      <c r="B106" s="1" t="s">
        <v>186</v>
      </c>
      <c r="C106" s="1">
        <v>76934453</v>
      </c>
      <c r="D106" s="1">
        <v>33</v>
      </c>
      <c r="E106" s="1">
        <v>13</v>
      </c>
      <c r="F106" s="1">
        <v>6657</v>
      </c>
      <c r="G106" s="1">
        <v>6670</v>
      </c>
      <c r="H106" s="1">
        <v>41</v>
      </c>
      <c r="I106" s="1">
        <v>16</v>
      </c>
      <c r="J106" s="1">
        <v>6486</v>
      </c>
      <c r="K106" s="1">
        <v>6502</v>
      </c>
      <c r="L106" s="1">
        <v>64</v>
      </c>
      <c r="M106" s="1">
        <v>26</v>
      </c>
      <c r="N106" s="1">
        <v>6415</v>
      </c>
      <c r="O106" s="1">
        <v>6441</v>
      </c>
      <c r="P106" s="1">
        <v>70</v>
      </c>
      <c r="Q106" s="1">
        <v>28</v>
      </c>
      <c r="R106" s="1">
        <v>6345</v>
      </c>
      <c r="S106" s="1">
        <v>6373</v>
      </c>
      <c r="T106" s="1">
        <f t="shared" si="12"/>
        <v>6538</v>
      </c>
      <c r="U106" s="17">
        <f t="shared" si="13"/>
        <v>11767.28</v>
      </c>
      <c r="V106" s="17">
        <f t="shared" si="14"/>
        <v>-647.20000000000005</v>
      </c>
      <c r="W106" s="17">
        <f t="shared" si="15"/>
        <v>11120.08</v>
      </c>
      <c r="X106" s="17">
        <f t="shared" si="16"/>
        <v>0</v>
      </c>
      <c r="Y106" s="17">
        <v>0</v>
      </c>
      <c r="Z106" s="17">
        <f t="shared" si="17"/>
        <v>11120.08</v>
      </c>
      <c r="AA106" s="1">
        <f t="shared" si="18"/>
        <v>6439</v>
      </c>
      <c r="AB106" s="1">
        <f t="shared" si="23"/>
        <v>99</v>
      </c>
      <c r="AC106" s="21">
        <f t="shared" si="19"/>
        <v>1100887.92</v>
      </c>
      <c r="AD106">
        <v>714</v>
      </c>
      <c r="AE106" t="s">
        <v>186</v>
      </c>
      <c r="AF106" s="21">
        <v>1100887.92</v>
      </c>
      <c r="AG106">
        <f t="shared" si="20"/>
        <v>0</v>
      </c>
      <c r="AH106" s="21">
        <f t="shared" si="21"/>
        <v>0</v>
      </c>
      <c r="AI106" s="1">
        <v>714</v>
      </c>
      <c r="AJ106" s="1" t="s">
        <v>186</v>
      </c>
      <c r="AK106">
        <v>70</v>
      </c>
      <c r="AL106">
        <v>28</v>
      </c>
      <c r="AM106">
        <v>6345</v>
      </c>
      <c r="AN106">
        <v>6373</v>
      </c>
      <c r="AO106">
        <f t="shared" si="22"/>
        <v>0</v>
      </c>
    </row>
    <row r="107" spans="1:41" x14ac:dyDescent="0.2">
      <c r="A107" s="1">
        <v>1666</v>
      </c>
      <c r="B107" s="1" t="s">
        <v>187</v>
      </c>
      <c r="C107" s="1">
        <v>4427846</v>
      </c>
      <c r="D107" s="1">
        <v>10</v>
      </c>
      <c r="E107" s="1">
        <v>4</v>
      </c>
      <c r="F107" s="1">
        <v>339</v>
      </c>
      <c r="G107" s="1">
        <v>343</v>
      </c>
      <c r="H107" s="1">
        <v>11</v>
      </c>
      <c r="I107" s="1">
        <v>4</v>
      </c>
      <c r="J107" s="1">
        <v>332</v>
      </c>
      <c r="K107" s="1">
        <v>336</v>
      </c>
      <c r="L107" s="1">
        <v>11</v>
      </c>
      <c r="M107" s="1">
        <v>4</v>
      </c>
      <c r="N107" s="1">
        <v>329</v>
      </c>
      <c r="O107" s="1">
        <v>333</v>
      </c>
      <c r="P107" s="1">
        <v>11</v>
      </c>
      <c r="Q107" s="1">
        <v>4</v>
      </c>
      <c r="R107" s="1">
        <v>317</v>
      </c>
      <c r="S107" s="1">
        <v>321</v>
      </c>
      <c r="T107" s="1">
        <f t="shared" si="12"/>
        <v>337</v>
      </c>
      <c r="U107" s="17">
        <f t="shared" si="13"/>
        <v>13139.01</v>
      </c>
      <c r="V107" s="17">
        <f t="shared" si="14"/>
        <v>-722.65</v>
      </c>
      <c r="W107" s="17">
        <f t="shared" si="15"/>
        <v>12416.36</v>
      </c>
      <c r="X107" s="17">
        <f t="shared" si="16"/>
        <v>0</v>
      </c>
      <c r="Y107" s="17">
        <v>0</v>
      </c>
      <c r="Z107" s="17">
        <f t="shared" si="17"/>
        <v>12416.36</v>
      </c>
      <c r="AA107" s="1">
        <f t="shared" si="18"/>
        <v>330</v>
      </c>
      <c r="AB107" s="1">
        <f t="shared" si="23"/>
        <v>7</v>
      </c>
      <c r="AC107" s="21">
        <f t="shared" si="19"/>
        <v>86914.52</v>
      </c>
      <c r="AD107">
        <v>1666</v>
      </c>
      <c r="AE107" t="s">
        <v>187</v>
      </c>
      <c r="AF107" s="21">
        <v>86914.52</v>
      </c>
      <c r="AG107">
        <f t="shared" si="20"/>
        <v>0</v>
      </c>
      <c r="AH107" s="21">
        <f t="shared" si="21"/>
        <v>0</v>
      </c>
      <c r="AI107" s="1">
        <v>1666</v>
      </c>
      <c r="AJ107" s="1" t="s">
        <v>187</v>
      </c>
      <c r="AK107">
        <v>11</v>
      </c>
      <c r="AL107">
        <v>4</v>
      </c>
      <c r="AM107">
        <v>317</v>
      </c>
      <c r="AN107">
        <v>321</v>
      </c>
      <c r="AO107">
        <f t="shared" si="22"/>
        <v>0</v>
      </c>
    </row>
    <row r="108" spans="1:41" x14ac:dyDescent="0.2">
      <c r="A108" s="1">
        <v>1687</v>
      </c>
      <c r="B108" s="1" t="s">
        <v>188</v>
      </c>
      <c r="C108" s="1">
        <v>2836852</v>
      </c>
      <c r="D108" s="1">
        <v>0</v>
      </c>
      <c r="E108" s="1">
        <v>0</v>
      </c>
      <c r="F108" s="1">
        <v>292</v>
      </c>
      <c r="G108" s="1">
        <v>292</v>
      </c>
      <c r="H108" s="1">
        <v>0</v>
      </c>
      <c r="I108" s="1">
        <v>0</v>
      </c>
      <c r="J108" s="1">
        <v>297</v>
      </c>
      <c r="K108" s="1">
        <v>297</v>
      </c>
      <c r="L108" s="1">
        <v>0</v>
      </c>
      <c r="M108" s="1">
        <v>0</v>
      </c>
      <c r="N108" s="1">
        <v>272</v>
      </c>
      <c r="O108" s="1">
        <v>272</v>
      </c>
      <c r="P108" s="1">
        <v>0</v>
      </c>
      <c r="Q108" s="1">
        <v>0</v>
      </c>
      <c r="R108" s="1">
        <v>255</v>
      </c>
      <c r="S108" s="1">
        <v>255</v>
      </c>
      <c r="T108" s="1">
        <f t="shared" si="12"/>
        <v>287</v>
      </c>
      <c r="U108" s="17">
        <f t="shared" si="13"/>
        <v>9884.5</v>
      </c>
      <c r="V108" s="17">
        <f t="shared" si="14"/>
        <v>-543.65</v>
      </c>
      <c r="W108" s="17">
        <f t="shared" si="15"/>
        <v>9340.85</v>
      </c>
      <c r="X108" s="17">
        <f t="shared" si="16"/>
        <v>0</v>
      </c>
      <c r="Y108" s="17">
        <v>0</v>
      </c>
      <c r="Z108" s="17">
        <f t="shared" si="17"/>
        <v>9340.85</v>
      </c>
      <c r="AA108" s="1">
        <f t="shared" si="18"/>
        <v>275</v>
      </c>
      <c r="AB108" s="1">
        <f t="shared" si="23"/>
        <v>12</v>
      </c>
      <c r="AC108" s="21">
        <f t="shared" si="19"/>
        <v>112090.2</v>
      </c>
      <c r="AD108">
        <v>1687</v>
      </c>
      <c r="AE108" t="s">
        <v>188</v>
      </c>
      <c r="AF108" s="21">
        <v>112090.2</v>
      </c>
      <c r="AG108">
        <f t="shared" si="20"/>
        <v>0</v>
      </c>
      <c r="AH108" s="21">
        <f t="shared" si="21"/>
        <v>0</v>
      </c>
      <c r="AI108" s="1">
        <v>1687</v>
      </c>
      <c r="AJ108" s="1" t="s">
        <v>188</v>
      </c>
      <c r="AK108">
        <v>0</v>
      </c>
      <c r="AL108">
        <v>0</v>
      </c>
      <c r="AM108">
        <v>255</v>
      </c>
      <c r="AN108">
        <v>255</v>
      </c>
      <c r="AO108">
        <f t="shared" si="22"/>
        <v>0</v>
      </c>
    </row>
    <row r="109" spans="1:41" x14ac:dyDescent="0.2">
      <c r="A109" s="1">
        <v>1694</v>
      </c>
      <c r="B109" s="1" t="s">
        <v>189</v>
      </c>
      <c r="C109" s="1">
        <v>18229999</v>
      </c>
      <c r="D109" s="1">
        <v>28</v>
      </c>
      <c r="E109" s="1">
        <v>11</v>
      </c>
      <c r="F109" s="1">
        <v>1825</v>
      </c>
      <c r="G109" s="1">
        <v>1836</v>
      </c>
      <c r="H109" s="1">
        <v>9</v>
      </c>
      <c r="I109" s="1">
        <v>4</v>
      </c>
      <c r="J109" s="1">
        <v>1817</v>
      </c>
      <c r="K109" s="1">
        <v>1821</v>
      </c>
      <c r="L109" s="1">
        <v>3</v>
      </c>
      <c r="M109" s="1">
        <v>1</v>
      </c>
      <c r="N109" s="1">
        <v>1789</v>
      </c>
      <c r="O109" s="1">
        <v>1790</v>
      </c>
      <c r="P109" s="1">
        <v>3</v>
      </c>
      <c r="Q109" s="1">
        <v>1</v>
      </c>
      <c r="R109" s="1">
        <v>1789</v>
      </c>
      <c r="S109" s="1">
        <v>1790</v>
      </c>
      <c r="T109" s="1">
        <f t="shared" si="12"/>
        <v>1816</v>
      </c>
      <c r="U109" s="17">
        <f t="shared" si="13"/>
        <v>10038.549999999999</v>
      </c>
      <c r="V109" s="17">
        <f t="shared" si="14"/>
        <v>-552.12</v>
      </c>
      <c r="W109" s="17">
        <f t="shared" si="15"/>
        <v>9486.4299999999985</v>
      </c>
      <c r="X109" s="17">
        <f t="shared" si="16"/>
        <v>0</v>
      </c>
      <c r="Y109" s="17">
        <v>0</v>
      </c>
      <c r="Z109" s="17">
        <f t="shared" si="17"/>
        <v>9486.4299999999985</v>
      </c>
      <c r="AA109" s="1">
        <f t="shared" si="18"/>
        <v>1800</v>
      </c>
      <c r="AB109" s="1">
        <f t="shared" si="23"/>
        <v>16</v>
      </c>
      <c r="AC109" s="21">
        <f t="shared" si="19"/>
        <v>151782.88</v>
      </c>
      <c r="AD109">
        <v>1694</v>
      </c>
      <c r="AE109" t="s">
        <v>189</v>
      </c>
      <c r="AF109" s="21">
        <v>151782.88</v>
      </c>
      <c r="AG109">
        <f t="shared" si="20"/>
        <v>0</v>
      </c>
      <c r="AH109" s="21">
        <f t="shared" si="21"/>
        <v>0</v>
      </c>
      <c r="AI109" s="1">
        <v>1694</v>
      </c>
      <c r="AJ109" s="1" t="s">
        <v>189</v>
      </c>
      <c r="AK109">
        <v>3</v>
      </c>
      <c r="AL109">
        <v>1</v>
      </c>
      <c r="AM109">
        <v>1789</v>
      </c>
      <c r="AN109">
        <v>1790</v>
      </c>
      <c r="AO109">
        <f t="shared" si="22"/>
        <v>0</v>
      </c>
    </row>
    <row r="110" spans="1:41" x14ac:dyDescent="0.2">
      <c r="A110" s="1">
        <v>1729</v>
      </c>
      <c r="B110" s="1" t="s">
        <v>190</v>
      </c>
      <c r="C110" s="1">
        <v>8434716</v>
      </c>
      <c r="D110" s="1">
        <v>19</v>
      </c>
      <c r="E110" s="1">
        <v>8</v>
      </c>
      <c r="F110" s="1">
        <v>840</v>
      </c>
      <c r="G110" s="1">
        <v>848</v>
      </c>
      <c r="H110" s="1">
        <v>17</v>
      </c>
      <c r="I110" s="1">
        <v>7</v>
      </c>
      <c r="J110" s="1">
        <v>829</v>
      </c>
      <c r="K110" s="1">
        <v>836</v>
      </c>
      <c r="L110" s="1">
        <v>11</v>
      </c>
      <c r="M110" s="1">
        <v>4</v>
      </c>
      <c r="N110" s="1">
        <v>791</v>
      </c>
      <c r="O110" s="1">
        <v>795</v>
      </c>
      <c r="P110" s="1">
        <v>11</v>
      </c>
      <c r="Q110" s="1">
        <v>4</v>
      </c>
      <c r="R110" s="1">
        <v>802</v>
      </c>
      <c r="S110" s="1">
        <v>806</v>
      </c>
      <c r="T110" s="1">
        <f t="shared" si="12"/>
        <v>826</v>
      </c>
      <c r="U110" s="17">
        <f t="shared" si="13"/>
        <v>10211.52</v>
      </c>
      <c r="V110" s="17">
        <f t="shared" si="14"/>
        <v>-561.63</v>
      </c>
      <c r="W110" s="17">
        <f t="shared" si="15"/>
        <v>9649.8900000000012</v>
      </c>
      <c r="X110" s="17">
        <f t="shared" si="16"/>
        <v>0</v>
      </c>
      <c r="Y110" s="17">
        <v>0</v>
      </c>
      <c r="Z110" s="17">
        <f t="shared" si="17"/>
        <v>9649.8900000000012</v>
      </c>
      <c r="AA110" s="1">
        <f t="shared" si="18"/>
        <v>812</v>
      </c>
      <c r="AB110" s="1">
        <f t="shared" si="23"/>
        <v>14</v>
      </c>
      <c r="AC110" s="21">
        <f t="shared" si="19"/>
        <v>135098.46</v>
      </c>
      <c r="AD110">
        <v>1729</v>
      </c>
      <c r="AE110" t="s">
        <v>190</v>
      </c>
      <c r="AF110" s="21">
        <v>135098.46</v>
      </c>
      <c r="AG110">
        <f t="shared" si="20"/>
        <v>0</v>
      </c>
      <c r="AH110" s="21">
        <f t="shared" si="21"/>
        <v>0</v>
      </c>
      <c r="AI110" s="1">
        <v>1729</v>
      </c>
      <c r="AJ110" s="1" t="s">
        <v>190</v>
      </c>
      <c r="AK110">
        <v>11</v>
      </c>
      <c r="AL110">
        <v>4</v>
      </c>
      <c r="AM110">
        <v>802</v>
      </c>
      <c r="AN110">
        <v>806</v>
      </c>
      <c r="AO110">
        <f t="shared" si="22"/>
        <v>0</v>
      </c>
    </row>
    <row r="111" spans="1:41" x14ac:dyDescent="0.2">
      <c r="A111" s="1">
        <v>1736</v>
      </c>
      <c r="B111" s="1" t="s">
        <v>191</v>
      </c>
      <c r="C111" s="1">
        <v>4858169</v>
      </c>
      <c r="D111" s="1">
        <v>12</v>
      </c>
      <c r="E111" s="1">
        <v>5</v>
      </c>
      <c r="F111" s="1">
        <v>496</v>
      </c>
      <c r="G111" s="1">
        <v>501</v>
      </c>
      <c r="H111" s="1">
        <v>12</v>
      </c>
      <c r="I111" s="1">
        <v>5</v>
      </c>
      <c r="J111" s="1">
        <v>511</v>
      </c>
      <c r="K111" s="1">
        <v>516</v>
      </c>
      <c r="L111" s="1">
        <v>12</v>
      </c>
      <c r="M111" s="1">
        <v>5</v>
      </c>
      <c r="N111" s="1">
        <v>522</v>
      </c>
      <c r="O111" s="1">
        <v>527</v>
      </c>
      <c r="P111" s="1">
        <v>13</v>
      </c>
      <c r="Q111" s="1">
        <v>5</v>
      </c>
      <c r="R111" s="1">
        <v>527</v>
      </c>
      <c r="S111" s="1">
        <v>532</v>
      </c>
      <c r="T111" s="1">
        <f t="shared" si="12"/>
        <v>515</v>
      </c>
      <c r="U111" s="17">
        <f t="shared" si="13"/>
        <v>9433.34</v>
      </c>
      <c r="V111" s="17">
        <f t="shared" si="14"/>
        <v>-518.83000000000004</v>
      </c>
      <c r="W111" s="17">
        <f t="shared" si="15"/>
        <v>8914.51</v>
      </c>
      <c r="X111" s="17">
        <f t="shared" si="16"/>
        <v>85.489999999999782</v>
      </c>
      <c r="Y111" s="17">
        <v>0</v>
      </c>
      <c r="Z111" s="17">
        <f t="shared" si="17"/>
        <v>9000</v>
      </c>
      <c r="AA111" s="1">
        <f t="shared" si="18"/>
        <v>525</v>
      </c>
      <c r="AB111" s="1">
        <f t="shared" si="23"/>
        <v>0</v>
      </c>
      <c r="AC111" s="21">
        <f t="shared" si="19"/>
        <v>0</v>
      </c>
      <c r="AD111">
        <v>1736</v>
      </c>
      <c r="AE111" t="s">
        <v>191</v>
      </c>
      <c r="AF111" s="21">
        <v>0</v>
      </c>
      <c r="AG111">
        <f t="shared" si="20"/>
        <v>0</v>
      </c>
      <c r="AH111" s="21">
        <f t="shared" si="21"/>
        <v>0</v>
      </c>
      <c r="AI111" s="1">
        <v>1736</v>
      </c>
      <c r="AJ111" s="1" t="s">
        <v>191</v>
      </c>
      <c r="AK111">
        <v>13</v>
      </c>
      <c r="AL111">
        <v>5</v>
      </c>
      <c r="AM111">
        <v>527</v>
      </c>
      <c r="AN111">
        <v>532</v>
      </c>
      <c r="AO111">
        <f t="shared" si="22"/>
        <v>0</v>
      </c>
    </row>
    <row r="112" spans="1:41" x14ac:dyDescent="0.2">
      <c r="A112" s="1">
        <v>1813</v>
      </c>
      <c r="B112" s="1" t="s">
        <v>192</v>
      </c>
      <c r="C112" s="1">
        <v>7049290</v>
      </c>
      <c r="D112" s="1">
        <v>4</v>
      </c>
      <c r="E112" s="1">
        <v>2</v>
      </c>
      <c r="F112" s="1">
        <v>733</v>
      </c>
      <c r="G112" s="1">
        <v>735</v>
      </c>
      <c r="H112" s="1">
        <v>15</v>
      </c>
      <c r="I112" s="1">
        <v>6</v>
      </c>
      <c r="J112" s="1">
        <v>722</v>
      </c>
      <c r="K112" s="1">
        <v>728</v>
      </c>
      <c r="L112" s="1">
        <v>22</v>
      </c>
      <c r="M112" s="1">
        <v>9</v>
      </c>
      <c r="N112" s="1">
        <v>727</v>
      </c>
      <c r="O112" s="1">
        <v>736</v>
      </c>
      <c r="P112" s="1">
        <v>16</v>
      </c>
      <c r="Q112" s="1">
        <v>6</v>
      </c>
      <c r="R112" s="1">
        <v>745</v>
      </c>
      <c r="S112" s="1">
        <v>751</v>
      </c>
      <c r="T112" s="1">
        <f t="shared" si="12"/>
        <v>733</v>
      </c>
      <c r="U112" s="17">
        <f t="shared" si="13"/>
        <v>9617.0400000000009</v>
      </c>
      <c r="V112" s="17">
        <f t="shared" si="14"/>
        <v>-528.94000000000005</v>
      </c>
      <c r="W112" s="17">
        <f t="shared" si="15"/>
        <v>9088.1</v>
      </c>
      <c r="X112" s="17">
        <f t="shared" si="16"/>
        <v>0</v>
      </c>
      <c r="Y112" s="17">
        <v>0</v>
      </c>
      <c r="Z112" s="17">
        <f t="shared" si="17"/>
        <v>9088.1</v>
      </c>
      <c r="AA112" s="1">
        <f t="shared" si="18"/>
        <v>738</v>
      </c>
      <c r="AB112" s="1">
        <f t="shared" si="23"/>
        <v>0</v>
      </c>
      <c r="AC112" s="21">
        <f t="shared" si="19"/>
        <v>0</v>
      </c>
      <c r="AD112">
        <v>1813</v>
      </c>
      <c r="AE112" t="s">
        <v>192</v>
      </c>
      <c r="AF112" s="21">
        <v>0</v>
      </c>
      <c r="AG112">
        <f t="shared" si="20"/>
        <v>0</v>
      </c>
      <c r="AH112" s="21">
        <f t="shared" si="21"/>
        <v>0</v>
      </c>
      <c r="AI112" s="1">
        <v>1813</v>
      </c>
      <c r="AJ112" s="1" t="s">
        <v>192</v>
      </c>
      <c r="AK112">
        <v>16</v>
      </c>
      <c r="AL112">
        <v>6</v>
      </c>
      <c r="AM112">
        <v>745</v>
      </c>
      <c r="AN112">
        <v>751</v>
      </c>
      <c r="AO112">
        <f t="shared" si="22"/>
        <v>0</v>
      </c>
    </row>
    <row r="113" spans="1:41" x14ac:dyDescent="0.2">
      <c r="A113" s="1">
        <v>5757</v>
      </c>
      <c r="B113" s="1" t="s">
        <v>193</v>
      </c>
      <c r="C113" s="1">
        <v>6956602</v>
      </c>
      <c r="D113" s="1">
        <v>17</v>
      </c>
      <c r="E113" s="1">
        <v>7</v>
      </c>
      <c r="F113" s="1">
        <v>620</v>
      </c>
      <c r="G113" s="1">
        <v>627</v>
      </c>
      <c r="H113" s="1">
        <v>16</v>
      </c>
      <c r="I113" s="1">
        <v>6</v>
      </c>
      <c r="J113" s="1">
        <v>680</v>
      </c>
      <c r="K113" s="1">
        <v>686</v>
      </c>
      <c r="L113" s="1">
        <v>17</v>
      </c>
      <c r="M113" s="1">
        <v>7</v>
      </c>
      <c r="N113" s="1">
        <v>635</v>
      </c>
      <c r="O113" s="1">
        <v>642</v>
      </c>
      <c r="P113" s="1">
        <v>19</v>
      </c>
      <c r="Q113" s="1">
        <v>8</v>
      </c>
      <c r="R113" s="1">
        <v>625</v>
      </c>
      <c r="S113" s="1">
        <v>633</v>
      </c>
      <c r="T113" s="1">
        <f t="shared" si="12"/>
        <v>652</v>
      </c>
      <c r="U113" s="17">
        <f t="shared" si="13"/>
        <v>10669.63</v>
      </c>
      <c r="V113" s="17">
        <f t="shared" si="14"/>
        <v>-586.83000000000004</v>
      </c>
      <c r="W113" s="17">
        <f t="shared" si="15"/>
        <v>10082.799999999999</v>
      </c>
      <c r="X113" s="17">
        <f t="shared" si="16"/>
        <v>0</v>
      </c>
      <c r="Y113" s="17">
        <v>0</v>
      </c>
      <c r="Z113" s="17">
        <f t="shared" si="17"/>
        <v>10082.799999999999</v>
      </c>
      <c r="AA113" s="1">
        <f t="shared" si="18"/>
        <v>654</v>
      </c>
      <c r="AB113" s="1">
        <f t="shared" si="23"/>
        <v>0</v>
      </c>
      <c r="AC113" s="21">
        <f t="shared" si="19"/>
        <v>0</v>
      </c>
      <c r="AD113">
        <v>5757</v>
      </c>
      <c r="AE113" t="s">
        <v>193</v>
      </c>
      <c r="AF113" s="21">
        <v>0</v>
      </c>
      <c r="AG113">
        <f t="shared" si="20"/>
        <v>0</v>
      </c>
      <c r="AH113" s="21">
        <f t="shared" si="21"/>
        <v>0</v>
      </c>
      <c r="AI113" s="1">
        <v>5757</v>
      </c>
      <c r="AJ113" s="1" t="s">
        <v>193</v>
      </c>
      <c r="AK113">
        <v>19</v>
      </c>
      <c r="AL113">
        <v>8</v>
      </c>
      <c r="AM113">
        <v>625</v>
      </c>
      <c r="AN113">
        <v>633</v>
      </c>
      <c r="AO113">
        <f t="shared" si="22"/>
        <v>0</v>
      </c>
    </row>
    <row r="114" spans="1:41" x14ac:dyDescent="0.2">
      <c r="A114" s="1">
        <v>1855</v>
      </c>
      <c r="B114" s="1" t="s">
        <v>194</v>
      </c>
      <c r="C114" s="1">
        <v>5261603</v>
      </c>
      <c r="D114" s="1">
        <v>9</v>
      </c>
      <c r="E114" s="1">
        <v>4</v>
      </c>
      <c r="F114" s="1">
        <v>564</v>
      </c>
      <c r="G114" s="1">
        <v>568</v>
      </c>
      <c r="H114" s="1">
        <v>10</v>
      </c>
      <c r="I114" s="1">
        <v>4</v>
      </c>
      <c r="J114" s="1">
        <v>528</v>
      </c>
      <c r="K114" s="1">
        <v>532</v>
      </c>
      <c r="L114" s="1">
        <v>10</v>
      </c>
      <c r="M114" s="1">
        <v>4</v>
      </c>
      <c r="N114" s="1">
        <v>530</v>
      </c>
      <c r="O114" s="1">
        <v>534</v>
      </c>
      <c r="P114" s="1">
        <v>8</v>
      </c>
      <c r="Q114" s="1">
        <v>3</v>
      </c>
      <c r="R114" s="1">
        <v>502</v>
      </c>
      <c r="S114" s="1">
        <v>505</v>
      </c>
      <c r="T114" s="1">
        <f t="shared" si="12"/>
        <v>545</v>
      </c>
      <c r="U114" s="17">
        <f t="shared" si="13"/>
        <v>9654.32</v>
      </c>
      <c r="V114" s="17">
        <f t="shared" si="14"/>
        <v>-530.99</v>
      </c>
      <c r="W114" s="17">
        <f t="shared" si="15"/>
        <v>9123.33</v>
      </c>
      <c r="X114" s="17">
        <f t="shared" si="16"/>
        <v>0</v>
      </c>
      <c r="Y114" s="17">
        <v>0</v>
      </c>
      <c r="Z114" s="17">
        <f t="shared" si="17"/>
        <v>9123.33</v>
      </c>
      <c r="AA114" s="1">
        <f t="shared" si="18"/>
        <v>524</v>
      </c>
      <c r="AB114" s="1">
        <f t="shared" si="23"/>
        <v>21</v>
      </c>
      <c r="AC114" s="21">
        <f t="shared" si="19"/>
        <v>191589.93</v>
      </c>
      <c r="AD114">
        <v>1855</v>
      </c>
      <c r="AE114" t="s">
        <v>194</v>
      </c>
      <c r="AF114" s="21">
        <v>191589.93</v>
      </c>
      <c r="AG114">
        <f t="shared" si="20"/>
        <v>0</v>
      </c>
      <c r="AH114" s="21">
        <f t="shared" si="21"/>
        <v>0</v>
      </c>
      <c r="AI114" s="1">
        <v>1855</v>
      </c>
      <c r="AJ114" s="1" t="s">
        <v>194</v>
      </c>
      <c r="AK114">
        <v>8</v>
      </c>
      <c r="AL114">
        <v>3</v>
      </c>
      <c r="AM114">
        <v>502</v>
      </c>
      <c r="AN114">
        <v>505</v>
      </c>
      <c r="AO114">
        <f t="shared" si="22"/>
        <v>0</v>
      </c>
    </row>
    <row r="115" spans="1:41" x14ac:dyDescent="0.2">
      <c r="A115" s="1">
        <v>1862</v>
      </c>
      <c r="B115" s="1" t="s">
        <v>195</v>
      </c>
      <c r="C115" s="1">
        <v>67741312</v>
      </c>
      <c r="D115" s="1">
        <v>98</v>
      </c>
      <c r="E115" s="1">
        <v>39</v>
      </c>
      <c r="F115" s="1">
        <v>7176</v>
      </c>
      <c r="G115" s="1">
        <v>7215</v>
      </c>
      <c r="H115" s="1">
        <v>96</v>
      </c>
      <c r="I115" s="1">
        <v>38</v>
      </c>
      <c r="J115" s="1">
        <v>7108</v>
      </c>
      <c r="K115" s="1">
        <v>7146</v>
      </c>
      <c r="L115" s="1">
        <v>126</v>
      </c>
      <c r="M115" s="1">
        <v>50</v>
      </c>
      <c r="N115" s="1">
        <v>7140</v>
      </c>
      <c r="O115" s="1">
        <v>7190</v>
      </c>
      <c r="P115" s="1">
        <v>133</v>
      </c>
      <c r="Q115" s="1">
        <v>53</v>
      </c>
      <c r="R115" s="1">
        <v>7230</v>
      </c>
      <c r="S115" s="1">
        <v>7283</v>
      </c>
      <c r="T115" s="1">
        <f t="shared" si="12"/>
        <v>7184</v>
      </c>
      <c r="U115" s="17">
        <f t="shared" si="13"/>
        <v>9429.4699999999993</v>
      </c>
      <c r="V115" s="17">
        <f t="shared" si="14"/>
        <v>-518.62</v>
      </c>
      <c r="W115" s="17">
        <f t="shared" si="15"/>
        <v>8910.8499999999985</v>
      </c>
      <c r="X115" s="17">
        <f t="shared" si="16"/>
        <v>89.150000000001455</v>
      </c>
      <c r="Y115" s="17">
        <v>0</v>
      </c>
      <c r="Z115" s="17">
        <f t="shared" si="17"/>
        <v>9000</v>
      </c>
      <c r="AA115" s="1">
        <f t="shared" si="18"/>
        <v>7206</v>
      </c>
      <c r="AB115" s="1">
        <f t="shared" si="23"/>
        <v>0</v>
      </c>
      <c r="AC115" s="21">
        <f t="shared" si="19"/>
        <v>0</v>
      </c>
      <c r="AD115">
        <v>1862</v>
      </c>
      <c r="AE115" t="s">
        <v>195</v>
      </c>
      <c r="AF115" s="21">
        <v>0</v>
      </c>
      <c r="AG115">
        <f t="shared" si="20"/>
        <v>0</v>
      </c>
      <c r="AH115" s="21">
        <f t="shared" si="21"/>
        <v>0</v>
      </c>
      <c r="AI115" s="1">
        <v>1862</v>
      </c>
      <c r="AJ115" s="1" t="s">
        <v>195</v>
      </c>
      <c r="AK115">
        <v>133</v>
      </c>
      <c r="AL115">
        <v>53</v>
      </c>
      <c r="AM115">
        <v>7230</v>
      </c>
      <c r="AN115">
        <v>7283</v>
      </c>
      <c r="AO115">
        <f t="shared" si="22"/>
        <v>0</v>
      </c>
    </row>
    <row r="116" spans="1:41" x14ac:dyDescent="0.2">
      <c r="A116" s="1">
        <v>1870</v>
      </c>
      <c r="B116" s="1" t="s">
        <v>196</v>
      </c>
      <c r="C116" s="1">
        <v>2909075</v>
      </c>
      <c r="D116" s="1">
        <v>0</v>
      </c>
      <c r="E116" s="1">
        <v>0</v>
      </c>
      <c r="F116" s="1">
        <v>250</v>
      </c>
      <c r="G116" s="1">
        <v>250</v>
      </c>
      <c r="H116" s="1">
        <v>0</v>
      </c>
      <c r="I116" s="1">
        <v>0</v>
      </c>
      <c r="J116" s="1">
        <v>249</v>
      </c>
      <c r="K116" s="1">
        <v>249</v>
      </c>
      <c r="L116" s="1">
        <v>0</v>
      </c>
      <c r="M116" s="1">
        <v>0</v>
      </c>
      <c r="N116" s="1">
        <v>238</v>
      </c>
      <c r="O116" s="1">
        <v>238</v>
      </c>
      <c r="P116" s="1">
        <v>0</v>
      </c>
      <c r="Q116" s="1">
        <v>0</v>
      </c>
      <c r="R116" s="1">
        <v>237</v>
      </c>
      <c r="S116" s="1">
        <v>237</v>
      </c>
      <c r="T116" s="1">
        <f t="shared" si="12"/>
        <v>246</v>
      </c>
      <c r="U116" s="17">
        <f t="shared" si="13"/>
        <v>11825.51</v>
      </c>
      <c r="V116" s="17">
        <f t="shared" si="14"/>
        <v>-650.4</v>
      </c>
      <c r="W116" s="17">
        <f t="shared" si="15"/>
        <v>11175.11</v>
      </c>
      <c r="X116" s="17">
        <f t="shared" si="16"/>
        <v>0</v>
      </c>
      <c r="Y116" s="17">
        <v>0</v>
      </c>
      <c r="Z116" s="17">
        <f t="shared" si="17"/>
        <v>11175.11</v>
      </c>
      <c r="AA116" s="1">
        <f t="shared" si="18"/>
        <v>241</v>
      </c>
      <c r="AB116" s="1">
        <f t="shared" si="23"/>
        <v>5</v>
      </c>
      <c r="AC116" s="21">
        <f t="shared" si="19"/>
        <v>55875.55</v>
      </c>
      <c r="AD116">
        <v>1870</v>
      </c>
      <c r="AE116" t="s">
        <v>196</v>
      </c>
      <c r="AF116" s="21">
        <v>55875.55</v>
      </c>
      <c r="AG116">
        <f t="shared" si="20"/>
        <v>0</v>
      </c>
      <c r="AH116" s="21">
        <f t="shared" si="21"/>
        <v>0</v>
      </c>
      <c r="AI116" s="1">
        <v>1870</v>
      </c>
      <c r="AJ116" s="1" t="s">
        <v>196</v>
      </c>
      <c r="AK116">
        <v>0</v>
      </c>
      <c r="AL116">
        <v>0</v>
      </c>
      <c r="AM116">
        <v>237</v>
      </c>
      <c r="AN116">
        <v>237</v>
      </c>
      <c r="AO116">
        <f t="shared" si="22"/>
        <v>0</v>
      </c>
    </row>
    <row r="117" spans="1:41" x14ac:dyDescent="0.2">
      <c r="A117" s="1">
        <v>1883</v>
      </c>
      <c r="B117" s="1" t="s">
        <v>197</v>
      </c>
      <c r="C117" s="1">
        <v>27437151</v>
      </c>
      <c r="D117" s="1">
        <v>88</v>
      </c>
      <c r="E117" s="1">
        <v>35</v>
      </c>
      <c r="F117" s="1">
        <v>2726</v>
      </c>
      <c r="G117" s="1">
        <v>2761</v>
      </c>
      <c r="H117" s="1">
        <v>88</v>
      </c>
      <c r="I117" s="1">
        <v>35</v>
      </c>
      <c r="J117" s="1">
        <v>2723</v>
      </c>
      <c r="K117" s="1">
        <v>2758</v>
      </c>
      <c r="L117" s="1">
        <v>96</v>
      </c>
      <c r="M117" s="1">
        <v>38</v>
      </c>
      <c r="N117" s="1">
        <v>2760</v>
      </c>
      <c r="O117" s="1">
        <v>2798</v>
      </c>
      <c r="P117" s="1">
        <v>121</v>
      </c>
      <c r="Q117" s="1">
        <v>48</v>
      </c>
      <c r="R117" s="1">
        <v>2788</v>
      </c>
      <c r="S117" s="1">
        <v>2836</v>
      </c>
      <c r="T117" s="1">
        <f t="shared" si="12"/>
        <v>2772</v>
      </c>
      <c r="U117" s="17">
        <f t="shared" si="13"/>
        <v>9897.9599999999991</v>
      </c>
      <c r="V117" s="17">
        <f t="shared" si="14"/>
        <v>-544.39</v>
      </c>
      <c r="W117" s="17">
        <f t="shared" si="15"/>
        <v>9353.57</v>
      </c>
      <c r="X117" s="17">
        <f t="shared" si="16"/>
        <v>0</v>
      </c>
      <c r="Y117" s="17">
        <v>0</v>
      </c>
      <c r="Z117" s="17">
        <f t="shared" si="17"/>
        <v>9353.57</v>
      </c>
      <c r="AA117" s="1">
        <f t="shared" si="18"/>
        <v>2797</v>
      </c>
      <c r="AB117" s="1">
        <f t="shared" si="23"/>
        <v>0</v>
      </c>
      <c r="AC117" s="21">
        <f t="shared" si="19"/>
        <v>0</v>
      </c>
      <c r="AD117">
        <v>1883</v>
      </c>
      <c r="AE117" t="s">
        <v>197</v>
      </c>
      <c r="AF117" s="21">
        <v>0</v>
      </c>
      <c r="AG117">
        <f t="shared" si="20"/>
        <v>0</v>
      </c>
      <c r="AH117" s="21">
        <f t="shared" si="21"/>
        <v>0</v>
      </c>
      <c r="AI117" s="1">
        <v>1883</v>
      </c>
      <c r="AJ117" s="1" t="s">
        <v>197</v>
      </c>
      <c r="AK117">
        <v>121</v>
      </c>
      <c r="AL117">
        <v>48</v>
      </c>
      <c r="AM117">
        <v>2788</v>
      </c>
      <c r="AN117">
        <v>2836</v>
      </c>
      <c r="AO117">
        <f t="shared" si="22"/>
        <v>0</v>
      </c>
    </row>
    <row r="118" spans="1:41" x14ac:dyDescent="0.2">
      <c r="A118" s="1">
        <v>1890</v>
      </c>
      <c r="B118" s="1" t="s">
        <v>198</v>
      </c>
      <c r="C118" s="1">
        <v>10212951</v>
      </c>
      <c r="D118" s="1">
        <v>6</v>
      </c>
      <c r="E118" s="1">
        <v>2</v>
      </c>
      <c r="F118" s="1">
        <v>765</v>
      </c>
      <c r="G118" s="1">
        <v>767</v>
      </c>
      <c r="H118" s="1">
        <v>6</v>
      </c>
      <c r="I118" s="1">
        <v>2</v>
      </c>
      <c r="J118" s="1">
        <v>759</v>
      </c>
      <c r="K118" s="1">
        <v>761</v>
      </c>
      <c r="L118" s="1">
        <v>5</v>
      </c>
      <c r="M118" s="1">
        <v>2</v>
      </c>
      <c r="N118" s="1">
        <v>743</v>
      </c>
      <c r="O118" s="1">
        <v>745</v>
      </c>
      <c r="P118" s="1">
        <v>3</v>
      </c>
      <c r="Q118" s="1">
        <v>1</v>
      </c>
      <c r="R118" s="1">
        <v>738</v>
      </c>
      <c r="S118" s="1">
        <v>739</v>
      </c>
      <c r="T118" s="1">
        <f t="shared" si="12"/>
        <v>758</v>
      </c>
      <c r="U118" s="17">
        <f t="shared" si="13"/>
        <v>13473.55</v>
      </c>
      <c r="V118" s="17">
        <f t="shared" si="14"/>
        <v>-741.05</v>
      </c>
      <c r="W118" s="17">
        <f t="shared" si="15"/>
        <v>12732.5</v>
      </c>
      <c r="X118" s="17">
        <f t="shared" si="16"/>
        <v>0</v>
      </c>
      <c r="Y118" s="17">
        <v>0</v>
      </c>
      <c r="Z118" s="17">
        <f t="shared" si="17"/>
        <v>12732.5</v>
      </c>
      <c r="AA118" s="1">
        <f t="shared" si="18"/>
        <v>748</v>
      </c>
      <c r="AB118" s="1">
        <f t="shared" si="23"/>
        <v>10</v>
      </c>
      <c r="AC118" s="21">
        <f t="shared" si="19"/>
        <v>127325</v>
      </c>
      <c r="AD118">
        <v>1890</v>
      </c>
      <c r="AE118" t="s">
        <v>198</v>
      </c>
      <c r="AF118" s="21">
        <v>127325</v>
      </c>
      <c r="AG118">
        <f t="shared" si="20"/>
        <v>0</v>
      </c>
      <c r="AH118" s="21">
        <f t="shared" si="21"/>
        <v>0</v>
      </c>
      <c r="AI118" s="1">
        <v>1890</v>
      </c>
      <c r="AJ118" s="1" t="s">
        <v>198</v>
      </c>
      <c r="AK118">
        <v>3</v>
      </c>
      <c r="AL118">
        <v>1</v>
      </c>
      <c r="AM118">
        <v>738</v>
      </c>
      <c r="AN118">
        <v>739</v>
      </c>
      <c r="AO118">
        <f t="shared" si="22"/>
        <v>0</v>
      </c>
    </row>
    <row r="119" spans="1:41" x14ac:dyDescent="0.2">
      <c r="A119" s="1">
        <v>1900</v>
      </c>
      <c r="B119" s="1" t="s">
        <v>199</v>
      </c>
      <c r="C119" s="1">
        <v>44696030</v>
      </c>
      <c r="D119" s="1">
        <v>48</v>
      </c>
      <c r="E119" s="1">
        <v>19</v>
      </c>
      <c r="F119" s="1">
        <v>3802</v>
      </c>
      <c r="G119" s="1">
        <v>3821</v>
      </c>
      <c r="H119" s="1">
        <v>45</v>
      </c>
      <c r="I119" s="1">
        <v>18</v>
      </c>
      <c r="J119" s="1">
        <v>3828</v>
      </c>
      <c r="K119" s="1">
        <v>3846</v>
      </c>
      <c r="L119" s="1">
        <v>57</v>
      </c>
      <c r="M119" s="1">
        <v>23</v>
      </c>
      <c r="N119" s="1">
        <v>3899</v>
      </c>
      <c r="O119" s="1">
        <v>3922</v>
      </c>
      <c r="P119" s="1">
        <v>55</v>
      </c>
      <c r="Q119" s="1">
        <v>22</v>
      </c>
      <c r="R119" s="1">
        <v>3898</v>
      </c>
      <c r="S119" s="1">
        <v>3920</v>
      </c>
      <c r="T119" s="1">
        <f t="shared" si="12"/>
        <v>3863</v>
      </c>
      <c r="U119" s="17">
        <f t="shared" si="13"/>
        <v>11570.29</v>
      </c>
      <c r="V119" s="17">
        <f t="shared" si="14"/>
        <v>-636.37</v>
      </c>
      <c r="W119" s="17">
        <f t="shared" si="15"/>
        <v>10933.92</v>
      </c>
      <c r="X119" s="17">
        <f t="shared" si="16"/>
        <v>0</v>
      </c>
      <c r="Y119" s="17">
        <v>0</v>
      </c>
      <c r="Z119" s="17">
        <f t="shared" si="17"/>
        <v>10933.92</v>
      </c>
      <c r="AA119" s="1">
        <f t="shared" si="18"/>
        <v>3896</v>
      </c>
      <c r="AB119" s="1">
        <f t="shared" si="23"/>
        <v>0</v>
      </c>
      <c r="AC119" s="21">
        <f t="shared" si="19"/>
        <v>0</v>
      </c>
      <c r="AD119">
        <v>1900</v>
      </c>
      <c r="AE119" t="s">
        <v>199</v>
      </c>
      <c r="AF119" s="21">
        <v>0</v>
      </c>
      <c r="AG119">
        <f t="shared" si="20"/>
        <v>0</v>
      </c>
      <c r="AH119" s="21">
        <f t="shared" si="21"/>
        <v>0</v>
      </c>
      <c r="AI119" s="1">
        <v>1900</v>
      </c>
      <c r="AJ119" s="1" t="s">
        <v>199</v>
      </c>
      <c r="AK119">
        <v>55</v>
      </c>
      <c r="AL119">
        <v>22</v>
      </c>
      <c r="AM119">
        <v>3898</v>
      </c>
      <c r="AN119">
        <v>3920</v>
      </c>
      <c r="AO119">
        <f t="shared" si="22"/>
        <v>0</v>
      </c>
    </row>
    <row r="120" spans="1:41" x14ac:dyDescent="0.2">
      <c r="A120" s="1">
        <v>1939</v>
      </c>
      <c r="B120" s="1" t="s">
        <v>200</v>
      </c>
      <c r="C120" s="1">
        <v>4980219</v>
      </c>
      <c r="D120" s="1">
        <v>16</v>
      </c>
      <c r="E120" s="1">
        <v>6</v>
      </c>
      <c r="F120" s="1">
        <v>524</v>
      </c>
      <c r="G120" s="1">
        <v>530</v>
      </c>
      <c r="H120" s="1">
        <v>14</v>
      </c>
      <c r="I120" s="1">
        <v>6</v>
      </c>
      <c r="J120" s="1">
        <v>522</v>
      </c>
      <c r="K120" s="1">
        <v>528</v>
      </c>
      <c r="L120" s="1">
        <v>15</v>
      </c>
      <c r="M120" s="1">
        <v>6</v>
      </c>
      <c r="N120" s="1">
        <v>527</v>
      </c>
      <c r="O120" s="1">
        <v>533</v>
      </c>
      <c r="P120" s="1">
        <v>17</v>
      </c>
      <c r="Q120" s="1">
        <v>7</v>
      </c>
      <c r="R120" s="1">
        <v>500</v>
      </c>
      <c r="S120" s="1">
        <v>507</v>
      </c>
      <c r="T120" s="1">
        <f t="shared" si="12"/>
        <v>530</v>
      </c>
      <c r="U120" s="17">
        <f t="shared" si="13"/>
        <v>9396.64</v>
      </c>
      <c r="V120" s="17">
        <f t="shared" si="14"/>
        <v>-516.82000000000005</v>
      </c>
      <c r="W120" s="17">
        <f t="shared" si="15"/>
        <v>8879.82</v>
      </c>
      <c r="X120" s="17">
        <f t="shared" si="16"/>
        <v>120.18000000000029</v>
      </c>
      <c r="Y120" s="17">
        <v>0</v>
      </c>
      <c r="Z120" s="17">
        <f t="shared" si="17"/>
        <v>9000</v>
      </c>
      <c r="AA120" s="1">
        <f t="shared" si="18"/>
        <v>523</v>
      </c>
      <c r="AB120" s="1">
        <f t="shared" si="23"/>
        <v>7</v>
      </c>
      <c r="AC120" s="21">
        <f t="shared" si="19"/>
        <v>63000</v>
      </c>
      <c r="AD120">
        <v>1939</v>
      </c>
      <c r="AE120" t="s">
        <v>200</v>
      </c>
      <c r="AF120" s="21">
        <v>63000</v>
      </c>
      <c r="AG120">
        <f t="shared" si="20"/>
        <v>0</v>
      </c>
      <c r="AH120" s="21">
        <f t="shared" si="21"/>
        <v>0</v>
      </c>
      <c r="AI120" s="1">
        <v>1939</v>
      </c>
      <c r="AJ120" s="1" t="s">
        <v>200</v>
      </c>
      <c r="AK120">
        <v>17</v>
      </c>
      <c r="AL120">
        <v>7</v>
      </c>
      <c r="AM120">
        <v>500</v>
      </c>
      <c r="AN120">
        <v>507</v>
      </c>
      <c r="AO120">
        <f t="shared" si="22"/>
        <v>0</v>
      </c>
    </row>
    <row r="121" spans="1:41" x14ac:dyDescent="0.2">
      <c r="A121" s="1">
        <v>1953</v>
      </c>
      <c r="B121" s="1" t="s">
        <v>201</v>
      </c>
      <c r="C121" s="1">
        <v>15256372</v>
      </c>
      <c r="D121" s="1">
        <v>36</v>
      </c>
      <c r="E121" s="1">
        <v>14</v>
      </c>
      <c r="F121" s="1">
        <v>1541</v>
      </c>
      <c r="G121" s="1">
        <v>1555</v>
      </c>
      <c r="H121" s="1">
        <v>36</v>
      </c>
      <c r="I121" s="1">
        <v>14</v>
      </c>
      <c r="J121" s="1">
        <v>1633</v>
      </c>
      <c r="K121" s="1">
        <v>1647</v>
      </c>
      <c r="L121" s="1">
        <v>42</v>
      </c>
      <c r="M121" s="1">
        <v>17</v>
      </c>
      <c r="N121" s="1">
        <v>1629</v>
      </c>
      <c r="O121" s="1">
        <v>1646</v>
      </c>
      <c r="P121" s="1">
        <v>42</v>
      </c>
      <c r="Q121" s="1">
        <v>17</v>
      </c>
      <c r="R121" s="1">
        <v>1611</v>
      </c>
      <c r="S121" s="1">
        <v>1628</v>
      </c>
      <c r="T121" s="1">
        <f t="shared" si="12"/>
        <v>1616</v>
      </c>
      <c r="U121" s="17">
        <f t="shared" si="13"/>
        <v>9440.82</v>
      </c>
      <c r="V121" s="17">
        <f t="shared" si="14"/>
        <v>-519.25</v>
      </c>
      <c r="W121" s="17">
        <f t="shared" si="15"/>
        <v>8921.57</v>
      </c>
      <c r="X121" s="17">
        <f t="shared" si="16"/>
        <v>78.430000000000291</v>
      </c>
      <c r="Y121" s="17">
        <v>0</v>
      </c>
      <c r="Z121" s="17">
        <f t="shared" si="17"/>
        <v>9000</v>
      </c>
      <c r="AA121" s="1">
        <f t="shared" si="18"/>
        <v>1640</v>
      </c>
      <c r="AB121" s="1">
        <f t="shared" si="23"/>
        <v>0</v>
      </c>
      <c r="AC121" s="21">
        <f t="shared" si="19"/>
        <v>0</v>
      </c>
      <c r="AD121">
        <v>1953</v>
      </c>
      <c r="AE121" t="s">
        <v>201</v>
      </c>
      <c r="AF121" s="21">
        <v>0</v>
      </c>
      <c r="AG121">
        <f t="shared" si="20"/>
        <v>0</v>
      </c>
      <c r="AH121" s="21">
        <f t="shared" si="21"/>
        <v>0</v>
      </c>
      <c r="AI121" s="1">
        <v>1953</v>
      </c>
      <c r="AJ121" s="1" t="s">
        <v>201</v>
      </c>
      <c r="AK121">
        <v>42</v>
      </c>
      <c r="AL121">
        <v>17</v>
      </c>
      <c r="AM121">
        <v>1611</v>
      </c>
      <c r="AN121">
        <v>1628</v>
      </c>
      <c r="AO121">
        <f t="shared" si="22"/>
        <v>0</v>
      </c>
    </row>
    <row r="122" spans="1:41" x14ac:dyDescent="0.2">
      <c r="A122" s="1">
        <v>4843</v>
      </c>
      <c r="B122" s="1" t="s">
        <v>202</v>
      </c>
      <c r="C122" s="1">
        <v>2290096</v>
      </c>
      <c r="D122" s="1">
        <v>2</v>
      </c>
      <c r="E122" s="1">
        <v>1</v>
      </c>
      <c r="F122" s="1">
        <v>227</v>
      </c>
      <c r="G122" s="1">
        <v>228</v>
      </c>
      <c r="H122" s="1">
        <v>2</v>
      </c>
      <c r="I122" s="1">
        <v>1</v>
      </c>
      <c r="J122" s="1">
        <v>220</v>
      </c>
      <c r="K122" s="1">
        <v>221</v>
      </c>
      <c r="L122" s="1">
        <v>2</v>
      </c>
      <c r="M122" s="1">
        <v>1</v>
      </c>
      <c r="N122" s="1">
        <v>207</v>
      </c>
      <c r="O122" s="1">
        <v>208</v>
      </c>
      <c r="P122" s="1">
        <v>1</v>
      </c>
      <c r="Q122" s="1">
        <v>0</v>
      </c>
      <c r="R122" s="1">
        <v>198</v>
      </c>
      <c r="S122" s="1">
        <v>198</v>
      </c>
      <c r="T122" s="1">
        <f t="shared" si="12"/>
        <v>219</v>
      </c>
      <c r="U122" s="17">
        <f t="shared" si="13"/>
        <v>10457.06</v>
      </c>
      <c r="V122" s="17">
        <f t="shared" si="14"/>
        <v>-575.14</v>
      </c>
      <c r="W122" s="17">
        <f t="shared" si="15"/>
        <v>9881.92</v>
      </c>
      <c r="X122" s="17">
        <f t="shared" si="16"/>
        <v>0</v>
      </c>
      <c r="Y122" s="17">
        <v>0</v>
      </c>
      <c r="Z122" s="17">
        <f t="shared" si="17"/>
        <v>9881.92</v>
      </c>
      <c r="AA122" s="1">
        <f t="shared" si="18"/>
        <v>209</v>
      </c>
      <c r="AB122" s="1">
        <f t="shared" si="23"/>
        <v>10</v>
      </c>
      <c r="AC122" s="21">
        <f t="shared" si="19"/>
        <v>98819.199999999997</v>
      </c>
      <c r="AD122">
        <v>4843</v>
      </c>
      <c r="AE122" t="s">
        <v>202</v>
      </c>
      <c r="AF122" s="21">
        <v>98819.199999999997</v>
      </c>
      <c r="AG122">
        <f t="shared" si="20"/>
        <v>0</v>
      </c>
      <c r="AH122" s="21">
        <f t="shared" si="21"/>
        <v>0</v>
      </c>
      <c r="AI122" s="1">
        <v>4843</v>
      </c>
      <c r="AJ122" s="1" t="s">
        <v>202</v>
      </c>
      <c r="AK122">
        <v>1</v>
      </c>
      <c r="AL122">
        <v>0</v>
      </c>
      <c r="AM122">
        <v>198</v>
      </c>
      <c r="AN122">
        <v>198</v>
      </c>
      <c r="AO122">
        <f t="shared" si="22"/>
        <v>0</v>
      </c>
    </row>
    <row r="123" spans="1:41" x14ac:dyDescent="0.2">
      <c r="A123" s="1">
        <v>2009</v>
      </c>
      <c r="B123" s="1" t="s">
        <v>203</v>
      </c>
      <c r="C123" s="1">
        <v>13536000</v>
      </c>
      <c r="D123" s="1">
        <v>53</v>
      </c>
      <c r="E123" s="1">
        <v>21</v>
      </c>
      <c r="F123" s="1">
        <v>1433</v>
      </c>
      <c r="G123" s="1">
        <v>1454</v>
      </c>
      <c r="H123" s="1">
        <v>48</v>
      </c>
      <c r="I123" s="1">
        <v>19</v>
      </c>
      <c r="J123" s="1">
        <v>1434</v>
      </c>
      <c r="K123" s="1">
        <v>1453</v>
      </c>
      <c r="L123" s="1">
        <v>53</v>
      </c>
      <c r="M123" s="1">
        <v>21</v>
      </c>
      <c r="N123" s="1">
        <v>1393</v>
      </c>
      <c r="O123" s="1">
        <v>1414</v>
      </c>
      <c r="P123" s="1">
        <v>43</v>
      </c>
      <c r="Q123" s="1">
        <v>17</v>
      </c>
      <c r="R123" s="1">
        <v>1369</v>
      </c>
      <c r="S123" s="1">
        <v>1386</v>
      </c>
      <c r="T123" s="1">
        <f t="shared" si="12"/>
        <v>1440</v>
      </c>
      <c r="U123" s="17">
        <f t="shared" si="13"/>
        <v>9400</v>
      </c>
      <c r="V123" s="17">
        <f t="shared" si="14"/>
        <v>-517</v>
      </c>
      <c r="W123" s="17">
        <f t="shared" si="15"/>
        <v>8883</v>
      </c>
      <c r="X123" s="17">
        <f t="shared" si="16"/>
        <v>117</v>
      </c>
      <c r="Y123" s="17">
        <v>0</v>
      </c>
      <c r="Z123" s="17">
        <f t="shared" si="17"/>
        <v>9000</v>
      </c>
      <c r="AA123" s="1">
        <f t="shared" si="18"/>
        <v>1418</v>
      </c>
      <c r="AB123" s="1">
        <f t="shared" si="23"/>
        <v>22</v>
      </c>
      <c r="AC123" s="21">
        <f t="shared" si="19"/>
        <v>198000</v>
      </c>
      <c r="AD123">
        <v>2009</v>
      </c>
      <c r="AE123" t="s">
        <v>203</v>
      </c>
      <c r="AF123" s="21">
        <v>198000</v>
      </c>
      <c r="AG123">
        <f t="shared" si="20"/>
        <v>0</v>
      </c>
      <c r="AH123" s="21">
        <f t="shared" si="21"/>
        <v>0</v>
      </c>
      <c r="AI123" s="1">
        <v>2009</v>
      </c>
      <c r="AJ123" s="1" t="s">
        <v>203</v>
      </c>
      <c r="AK123">
        <v>43</v>
      </c>
      <c r="AL123">
        <v>17</v>
      </c>
      <c r="AM123">
        <v>1369</v>
      </c>
      <c r="AN123">
        <v>1386</v>
      </c>
      <c r="AO123">
        <f t="shared" si="22"/>
        <v>0</v>
      </c>
    </row>
    <row r="124" spans="1:41" x14ac:dyDescent="0.2">
      <c r="A124" s="1">
        <v>2044</v>
      </c>
      <c r="B124" s="1" t="s">
        <v>204</v>
      </c>
      <c r="C124" s="1">
        <v>1586477</v>
      </c>
      <c r="D124" s="1">
        <v>0</v>
      </c>
      <c r="E124" s="1">
        <v>0</v>
      </c>
      <c r="F124" s="1">
        <v>103</v>
      </c>
      <c r="G124" s="1">
        <v>103</v>
      </c>
      <c r="H124" s="1">
        <v>0</v>
      </c>
      <c r="I124" s="1">
        <v>0</v>
      </c>
      <c r="J124" s="1">
        <v>103</v>
      </c>
      <c r="K124" s="1">
        <v>103</v>
      </c>
      <c r="L124" s="1">
        <v>0</v>
      </c>
      <c r="M124" s="1">
        <v>0</v>
      </c>
      <c r="N124" s="1">
        <v>115</v>
      </c>
      <c r="O124" s="1">
        <v>115</v>
      </c>
      <c r="P124" s="1">
        <v>0</v>
      </c>
      <c r="Q124" s="1">
        <v>0</v>
      </c>
      <c r="R124" s="1">
        <v>129</v>
      </c>
      <c r="S124" s="1">
        <v>129</v>
      </c>
      <c r="T124" s="1">
        <f t="shared" si="12"/>
        <v>107</v>
      </c>
      <c r="U124" s="17">
        <f t="shared" si="13"/>
        <v>14826.89</v>
      </c>
      <c r="V124" s="17">
        <f t="shared" si="14"/>
        <v>-815.48</v>
      </c>
      <c r="W124" s="17">
        <f t="shared" si="15"/>
        <v>14011.41</v>
      </c>
      <c r="X124" s="17">
        <f t="shared" si="16"/>
        <v>0</v>
      </c>
      <c r="Y124" s="17">
        <v>0</v>
      </c>
      <c r="Z124" s="17">
        <f t="shared" si="17"/>
        <v>14011.41</v>
      </c>
      <c r="AA124" s="1">
        <f t="shared" si="18"/>
        <v>116</v>
      </c>
      <c r="AB124" s="1">
        <f t="shared" si="23"/>
        <v>0</v>
      </c>
      <c r="AC124" s="21">
        <f t="shared" si="19"/>
        <v>0</v>
      </c>
      <c r="AD124">
        <v>2044</v>
      </c>
      <c r="AE124" t="s">
        <v>204</v>
      </c>
      <c r="AF124" s="21">
        <v>0</v>
      </c>
      <c r="AG124">
        <f t="shared" si="20"/>
        <v>0</v>
      </c>
      <c r="AH124" s="21">
        <f t="shared" si="21"/>
        <v>0</v>
      </c>
      <c r="AI124" s="1">
        <v>2044</v>
      </c>
      <c r="AJ124" s="1" t="s">
        <v>204</v>
      </c>
      <c r="AK124">
        <v>0</v>
      </c>
      <c r="AL124">
        <v>0</v>
      </c>
      <c r="AM124">
        <v>129</v>
      </c>
      <c r="AN124">
        <v>129</v>
      </c>
      <c r="AO124">
        <f t="shared" si="22"/>
        <v>0</v>
      </c>
    </row>
    <row r="125" spans="1:41" x14ac:dyDescent="0.2">
      <c r="A125" s="1">
        <v>2051</v>
      </c>
      <c r="B125" s="1" t="s">
        <v>205</v>
      </c>
      <c r="C125" s="1">
        <v>6201341</v>
      </c>
      <c r="D125" s="1">
        <v>5</v>
      </c>
      <c r="E125" s="1">
        <v>2</v>
      </c>
      <c r="F125" s="1">
        <v>628</v>
      </c>
      <c r="G125" s="1">
        <v>630</v>
      </c>
      <c r="H125" s="1">
        <v>5</v>
      </c>
      <c r="I125" s="1">
        <v>2</v>
      </c>
      <c r="J125" s="1">
        <v>665</v>
      </c>
      <c r="K125" s="1">
        <v>667</v>
      </c>
      <c r="L125" s="1">
        <v>6</v>
      </c>
      <c r="M125" s="1">
        <v>2</v>
      </c>
      <c r="N125" s="1">
        <v>656</v>
      </c>
      <c r="O125" s="1">
        <v>658</v>
      </c>
      <c r="P125" s="1">
        <v>5</v>
      </c>
      <c r="Q125" s="1">
        <v>2</v>
      </c>
      <c r="R125" s="1">
        <v>650</v>
      </c>
      <c r="S125" s="1">
        <v>652</v>
      </c>
      <c r="T125" s="1">
        <f t="shared" si="12"/>
        <v>652</v>
      </c>
      <c r="U125" s="17">
        <f t="shared" si="13"/>
        <v>9511.26</v>
      </c>
      <c r="V125" s="17">
        <f t="shared" si="14"/>
        <v>-523.12</v>
      </c>
      <c r="W125" s="17">
        <f t="shared" si="15"/>
        <v>8988.14</v>
      </c>
      <c r="X125" s="17">
        <f t="shared" si="16"/>
        <v>11.860000000000582</v>
      </c>
      <c r="Y125" s="17">
        <v>240.02</v>
      </c>
      <c r="Z125" s="27">
        <f>MAX(W125+X125-Y125,W125)</f>
        <v>8988.14</v>
      </c>
      <c r="AA125" s="1">
        <f t="shared" si="18"/>
        <v>659</v>
      </c>
      <c r="AB125" s="1">
        <f t="shared" si="23"/>
        <v>0</v>
      </c>
      <c r="AC125" s="21">
        <f t="shared" si="19"/>
        <v>0</v>
      </c>
      <c r="AD125">
        <v>2051</v>
      </c>
      <c r="AE125" t="s">
        <v>205</v>
      </c>
      <c r="AF125" s="21">
        <v>0</v>
      </c>
      <c r="AG125">
        <f t="shared" si="20"/>
        <v>0</v>
      </c>
      <c r="AH125" s="21">
        <f t="shared" si="21"/>
        <v>0</v>
      </c>
      <c r="AI125" s="1">
        <v>2051</v>
      </c>
      <c r="AJ125" s="1" t="s">
        <v>205</v>
      </c>
      <c r="AK125">
        <v>5</v>
      </c>
      <c r="AL125">
        <v>2</v>
      </c>
      <c r="AM125">
        <v>650</v>
      </c>
      <c r="AN125">
        <v>652</v>
      </c>
      <c r="AO125">
        <f t="shared" si="22"/>
        <v>0</v>
      </c>
    </row>
    <row r="126" spans="1:41" x14ac:dyDescent="0.2">
      <c r="A126" s="1">
        <v>2058</v>
      </c>
      <c r="B126" s="1" t="s">
        <v>206</v>
      </c>
      <c r="C126" s="1">
        <v>41604275</v>
      </c>
      <c r="D126" s="1">
        <v>15</v>
      </c>
      <c r="E126" s="1">
        <v>6</v>
      </c>
      <c r="F126" s="1">
        <v>3921</v>
      </c>
      <c r="G126" s="1">
        <v>3927</v>
      </c>
      <c r="H126" s="1">
        <v>16</v>
      </c>
      <c r="I126" s="1">
        <v>6</v>
      </c>
      <c r="J126" s="1">
        <v>3925</v>
      </c>
      <c r="K126" s="1">
        <v>3931</v>
      </c>
      <c r="L126" s="1">
        <v>20</v>
      </c>
      <c r="M126" s="1">
        <v>8</v>
      </c>
      <c r="N126" s="1">
        <v>4021</v>
      </c>
      <c r="O126" s="1">
        <v>4029</v>
      </c>
      <c r="P126" s="1">
        <v>15</v>
      </c>
      <c r="Q126" s="1">
        <v>6</v>
      </c>
      <c r="R126" s="1">
        <v>3979</v>
      </c>
      <c r="S126" s="1">
        <v>3985</v>
      </c>
      <c r="T126" s="1">
        <f t="shared" si="12"/>
        <v>3962</v>
      </c>
      <c r="U126" s="17">
        <f t="shared" si="13"/>
        <v>10500.83</v>
      </c>
      <c r="V126" s="17">
        <f t="shared" si="14"/>
        <v>-577.54999999999995</v>
      </c>
      <c r="W126" s="17">
        <f t="shared" si="15"/>
        <v>9923.2800000000007</v>
      </c>
      <c r="X126" s="17">
        <f t="shared" si="16"/>
        <v>0</v>
      </c>
      <c r="Y126" s="17">
        <v>0</v>
      </c>
      <c r="Z126" s="17">
        <f t="shared" si="17"/>
        <v>9923.2800000000007</v>
      </c>
      <c r="AA126" s="1">
        <f t="shared" si="18"/>
        <v>3982</v>
      </c>
      <c r="AB126" s="1">
        <f t="shared" si="23"/>
        <v>0</v>
      </c>
      <c r="AC126" s="21">
        <f t="shared" si="19"/>
        <v>0</v>
      </c>
      <c r="AD126">
        <v>2058</v>
      </c>
      <c r="AE126" t="s">
        <v>206</v>
      </c>
      <c r="AF126" s="21">
        <v>0</v>
      </c>
      <c r="AG126">
        <f t="shared" si="20"/>
        <v>0</v>
      </c>
      <c r="AH126" s="21">
        <f t="shared" si="21"/>
        <v>0</v>
      </c>
      <c r="AI126" s="1">
        <v>2058</v>
      </c>
      <c r="AJ126" s="1" t="s">
        <v>206</v>
      </c>
      <c r="AK126">
        <v>15</v>
      </c>
      <c r="AL126">
        <v>6</v>
      </c>
      <c r="AM126">
        <v>3979</v>
      </c>
      <c r="AN126">
        <v>3985</v>
      </c>
      <c r="AO126">
        <f t="shared" si="22"/>
        <v>0</v>
      </c>
    </row>
    <row r="127" spans="1:41" x14ac:dyDescent="0.2">
      <c r="A127" s="1">
        <v>2114</v>
      </c>
      <c r="B127" s="1" t="s">
        <v>207</v>
      </c>
      <c r="C127" s="1">
        <v>6765931</v>
      </c>
      <c r="D127" s="1">
        <v>4</v>
      </c>
      <c r="E127" s="1">
        <v>2</v>
      </c>
      <c r="F127" s="1">
        <v>611</v>
      </c>
      <c r="G127" s="1">
        <v>613</v>
      </c>
      <c r="H127" s="1">
        <v>4</v>
      </c>
      <c r="I127" s="1">
        <v>2</v>
      </c>
      <c r="J127" s="1">
        <v>585</v>
      </c>
      <c r="K127" s="1">
        <v>587</v>
      </c>
      <c r="L127" s="1">
        <v>4</v>
      </c>
      <c r="M127" s="1">
        <v>2</v>
      </c>
      <c r="N127" s="1">
        <v>579</v>
      </c>
      <c r="O127" s="1">
        <v>581</v>
      </c>
      <c r="P127" s="1">
        <v>3</v>
      </c>
      <c r="Q127" s="1">
        <v>1</v>
      </c>
      <c r="R127" s="1">
        <v>575</v>
      </c>
      <c r="S127" s="1">
        <v>576</v>
      </c>
      <c r="T127" s="1">
        <f t="shared" si="12"/>
        <v>594</v>
      </c>
      <c r="U127" s="17">
        <f t="shared" si="13"/>
        <v>11390.46</v>
      </c>
      <c r="V127" s="17">
        <f t="shared" si="14"/>
        <v>-626.48</v>
      </c>
      <c r="W127" s="17">
        <f t="shared" si="15"/>
        <v>10763.98</v>
      </c>
      <c r="X127" s="17">
        <f t="shared" si="16"/>
        <v>0</v>
      </c>
      <c r="Y127" s="17">
        <v>0</v>
      </c>
      <c r="Z127" s="17">
        <f t="shared" si="17"/>
        <v>10763.98</v>
      </c>
      <c r="AA127" s="1">
        <f t="shared" si="18"/>
        <v>581</v>
      </c>
      <c r="AB127" s="1">
        <f t="shared" si="23"/>
        <v>13</v>
      </c>
      <c r="AC127" s="21">
        <f t="shared" si="19"/>
        <v>139931.74</v>
      </c>
      <c r="AD127">
        <v>2114</v>
      </c>
      <c r="AE127" t="s">
        <v>207</v>
      </c>
      <c r="AF127" s="21">
        <v>139931.74</v>
      </c>
      <c r="AG127">
        <f t="shared" si="20"/>
        <v>0</v>
      </c>
      <c r="AH127" s="21">
        <f t="shared" si="21"/>
        <v>0</v>
      </c>
      <c r="AI127" s="1">
        <v>2114</v>
      </c>
      <c r="AJ127" s="1" t="s">
        <v>207</v>
      </c>
      <c r="AK127">
        <v>3</v>
      </c>
      <c r="AL127">
        <v>1</v>
      </c>
      <c r="AM127">
        <v>575</v>
      </c>
      <c r="AN127">
        <v>576</v>
      </c>
      <c r="AO127">
        <f t="shared" si="22"/>
        <v>0</v>
      </c>
    </row>
    <row r="128" spans="1:41" x14ac:dyDescent="0.2">
      <c r="A128" s="1">
        <v>2128</v>
      </c>
      <c r="B128" s="1" t="s">
        <v>208</v>
      </c>
      <c r="C128" s="1">
        <v>6701037</v>
      </c>
      <c r="D128" s="1">
        <v>10</v>
      </c>
      <c r="E128" s="1">
        <v>4</v>
      </c>
      <c r="F128" s="1">
        <v>710</v>
      </c>
      <c r="G128" s="1">
        <v>714</v>
      </c>
      <c r="H128" s="1">
        <v>9</v>
      </c>
      <c r="I128" s="1">
        <v>4</v>
      </c>
      <c r="J128" s="1">
        <v>703</v>
      </c>
      <c r="K128" s="1">
        <v>707</v>
      </c>
      <c r="L128" s="1">
        <v>13</v>
      </c>
      <c r="M128" s="1">
        <v>5</v>
      </c>
      <c r="N128" s="1">
        <v>704</v>
      </c>
      <c r="O128" s="1">
        <v>709</v>
      </c>
      <c r="P128" s="1">
        <v>17</v>
      </c>
      <c r="Q128" s="1">
        <v>7</v>
      </c>
      <c r="R128" s="1">
        <v>667</v>
      </c>
      <c r="S128" s="1">
        <v>674</v>
      </c>
      <c r="T128" s="1">
        <f t="shared" si="12"/>
        <v>710</v>
      </c>
      <c r="U128" s="17">
        <f t="shared" si="13"/>
        <v>9438.08</v>
      </c>
      <c r="V128" s="17">
        <f t="shared" si="14"/>
        <v>-519.09</v>
      </c>
      <c r="W128" s="17">
        <f t="shared" si="15"/>
        <v>8918.99</v>
      </c>
      <c r="X128" s="17">
        <f t="shared" si="16"/>
        <v>81.010000000000218</v>
      </c>
      <c r="Y128" s="17">
        <v>0</v>
      </c>
      <c r="Z128" s="17">
        <f t="shared" si="17"/>
        <v>9000</v>
      </c>
      <c r="AA128" s="1">
        <f t="shared" si="18"/>
        <v>697</v>
      </c>
      <c r="AB128" s="1">
        <f t="shared" si="23"/>
        <v>13</v>
      </c>
      <c r="AC128" s="21">
        <f t="shared" si="19"/>
        <v>117000</v>
      </c>
      <c r="AD128">
        <v>2128</v>
      </c>
      <c r="AE128" t="s">
        <v>208</v>
      </c>
      <c r="AF128" s="21">
        <v>117000</v>
      </c>
      <c r="AG128">
        <f t="shared" si="20"/>
        <v>0</v>
      </c>
      <c r="AH128" s="21">
        <f t="shared" si="21"/>
        <v>0</v>
      </c>
      <c r="AI128" s="1">
        <v>2128</v>
      </c>
      <c r="AJ128" s="1" t="s">
        <v>208</v>
      </c>
      <c r="AK128">
        <v>17</v>
      </c>
      <c r="AL128">
        <v>7</v>
      </c>
      <c r="AM128">
        <v>667</v>
      </c>
      <c r="AN128">
        <v>674</v>
      </c>
      <c r="AO128">
        <f t="shared" si="22"/>
        <v>0</v>
      </c>
    </row>
    <row r="129" spans="1:41" x14ac:dyDescent="0.2">
      <c r="A129" s="1">
        <v>2135</v>
      </c>
      <c r="B129" s="1" t="s">
        <v>209</v>
      </c>
      <c r="C129" s="1">
        <v>4498205</v>
      </c>
      <c r="D129" s="1">
        <v>8</v>
      </c>
      <c r="E129" s="1">
        <v>3</v>
      </c>
      <c r="F129" s="1">
        <v>467</v>
      </c>
      <c r="G129" s="1">
        <v>470</v>
      </c>
      <c r="H129" s="1">
        <v>9</v>
      </c>
      <c r="I129" s="1">
        <v>4</v>
      </c>
      <c r="J129" s="1">
        <v>464</v>
      </c>
      <c r="K129" s="1">
        <v>468</v>
      </c>
      <c r="L129" s="1">
        <v>9</v>
      </c>
      <c r="M129" s="1">
        <v>4</v>
      </c>
      <c r="N129" s="1">
        <v>450</v>
      </c>
      <c r="O129" s="1">
        <v>454</v>
      </c>
      <c r="P129" s="1">
        <v>9</v>
      </c>
      <c r="Q129" s="1">
        <v>4</v>
      </c>
      <c r="R129" s="1">
        <v>426</v>
      </c>
      <c r="S129" s="1">
        <v>430</v>
      </c>
      <c r="T129" s="1">
        <f t="shared" si="12"/>
        <v>464</v>
      </c>
      <c r="U129" s="17">
        <f t="shared" si="13"/>
        <v>9694.41</v>
      </c>
      <c r="V129" s="17">
        <f t="shared" si="14"/>
        <v>-533.19000000000005</v>
      </c>
      <c r="W129" s="17">
        <f t="shared" si="15"/>
        <v>9161.2199999999993</v>
      </c>
      <c r="X129" s="17">
        <f t="shared" si="16"/>
        <v>0</v>
      </c>
      <c r="Y129" s="17">
        <v>0</v>
      </c>
      <c r="Z129" s="17">
        <f t="shared" si="17"/>
        <v>9161.2199999999993</v>
      </c>
      <c r="AA129" s="1">
        <f t="shared" si="18"/>
        <v>451</v>
      </c>
      <c r="AB129" s="1">
        <f t="shared" si="23"/>
        <v>13</v>
      </c>
      <c r="AC129" s="21">
        <f t="shared" si="19"/>
        <v>119095.86</v>
      </c>
      <c r="AD129">
        <v>2135</v>
      </c>
      <c r="AE129" t="s">
        <v>209</v>
      </c>
      <c r="AF129" s="21">
        <v>119095.86</v>
      </c>
      <c r="AG129">
        <f t="shared" si="20"/>
        <v>0</v>
      </c>
      <c r="AH129" s="21">
        <f t="shared" si="21"/>
        <v>0</v>
      </c>
      <c r="AI129" s="1">
        <v>2135</v>
      </c>
      <c r="AJ129" s="1" t="s">
        <v>209</v>
      </c>
      <c r="AK129">
        <v>9</v>
      </c>
      <c r="AL129">
        <v>4</v>
      </c>
      <c r="AM129">
        <v>426</v>
      </c>
      <c r="AN129">
        <v>430</v>
      </c>
      <c r="AO129">
        <f t="shared" si="22"/>
        <v>0</v>
      </c>
    </row>
    <row r="130" spans="1:41" x14ac:dyDescent="0.2">
      <c r="A130" s="1">
        <v>2142</v>
      </c>
      <c r="B130" s="1" t="s">
        <v>210</v>
      </c>
      <c r="C130" s="1">
        <v>2122814</v>
      </c>
      <c r="D130" s="1">
        <v>4</v>
      </c>
      <c r="E130" s="1">
        <v>2</v>
      </c>
      <c r="F130" s="1">
        <v>217</v>
      </c>
      <c r="G130" s="1">
        <v>219</v>
      </c>
      <c r="H130" s="1">
        <v>4</v>
      </c>
      <c r="I130" s="1">
        <v>2</v>
      </c>
      <c r="J130" s="1">
        <v>196</v>
      </c>
      <c r="K130" s="1">
        <v>198</v>
      </c>
      <c r="L130" s="1">
        <v>5</v>
      </c>
      <c r="M130" s="1">
        <v>2</v>
      </c>
      <c r="N130" s="1">
        <v>189</v>
      </c>
      <c r="O130" s="1">
        <v>191</v>
      </c>
      <c r="P130" s="1">
        <v>5</v>
      </c>
      <c r="Q130" s="1">
        <v>2</v>
      </c>
      <c r="R130" s="1">
        <v>176</v>
      </c>
      <c r="S130" s="1">
        <v>178</v>
      </c>
      <c r="T130" s="1">
        <f t="shared" si="12"/>
        <v>203</v>
      </c>
      <c r="U130" s="17">
        <f t="shared" si="13"/>
        <v>10457.209999999999</v>
      </c>
      <c r="V130" s="17">
        <f t="shared" si="14"/>
        <v>-575.15</v>
      </c>
      <c r="W130" s="17">
        <f t="shared" si="15"/>
        <v>9882.06</v>
      </c>
      <c r="X130" s="17">
        <f t="shared" si="16"/>
        <v>0</v>
      </c>
      <c r="Y130" s="17">
        <v>0</v>
      </c>
      <c r="Z130" s="17">
        <f t="shared" si="17"/>
        <v>9882.06</v>
      </c>
      <c r="AA130" s="1">
        <f t="shared" si="18"/>
        <v>189</v>
      </c>
      <c r="AB130" s="1">
        <f t="shared" si="23"/>
        <v>14</v>
      </c>
      <c r="AC130" s="21">
        <f t="shared" si="19"/>
        <v>138348.84</v>
      </c>
      <c r="AD130">
        <v>2142</v>
      </c>
      <c r="AE130" t="s">
        <v>210</v>
      </c>
      <c r="AF130" s="21">
        <v>138348.84</v>
      </c>
      <c r="AG130">
        <f t="shared" si="20"/>
        <v>0</v>
      </c>
      <c r="AH130" s="21">
        <f t="shared" si="21"/>
        <v>0</v>
      </c>
      <c r="AI130" s="1">
        <v>2142</v>
      </c>
      <c r="AJ130" s="1" t="s">
        <v>210</v>
      </c>
      <c r="AK130">
        <v>5</v>
      </c>
      <c r="AL130">
        <v>2</v>
      </c>
      <c r="AM130">
        <v>176</v>
      </c>
      <c r="AN130">
        <v>178</v>
      </c>
      <c r="AO130">
        <f t="shared" si="22"/>
        <v>0</v>
      </c>
    </row>
    <row r="131" spans="1:41" x14ac:dyDescent="0.2">
      <c r="A131" s="1">
        <v>2184</v>
      </c>
      <c r="B131" s="1" t="s">
        <v>211</v>
      </c>
      <c r="C131" s="1">
        <v>11111982</v>
      </c>
      <c r="D131" s="1">
        <v>34</v>
      </c>
      <c r="E131" s="1">
        <v>14</v>
      </c>
      <c r="F131" s="1">
        <v>877</v>
      </c>
      <c r="G131" s="1">
        <v>891</v>
      </c>
      <c r="H131" s="1">
        <v>41</v>
      </c>
      <c r="I131" s="1">
        <v>16</v>
      </c>
      <c r="J131" s="1">
        <v>882</v>
      </c>
      <c r="K131" s="1">
        <v>898</v>
      </c>
      <c r="L131" s="1">
        <v>40</v>
      </c>
      <c r="M131" s="1">
        <v>16</v>
      </c>
      <c r="N131" s="1">
        <v>894</v>
      </c>
      <c r="O131" s="1">
        <v>910</v>
      </c>
      <c r="P131" s="1">
        <v>37</v>
      </c>
      <c r="Q131" s="1">
        <v>15</v>
      </c>
      <c r="R131" s="1">
        <v>908</v>
      </c>
      <c r="S131" s="1">
        <v>923</v>
      </c>
      <c r="T131" s="1">
        <f t="shared" si="12"/>
        <v>900</v>
      </c>
      <c r="U131" s="17">
        <f t="shared" si="13"/>
        <v>12346.65</v>
      </c>
      <c r="V131" s="17">
        <f t="shared" si="14"/>
        <v>-679.07</v>
      </c>
      <c r="W131" s="17">
        <f t="shared" si="15"/>
        <v>11667.58</v>
      </c>
      <c r="X131" s="17">
        <f t="shared" si="16"/>
        <v>0</v>
      </c>
      <c r="Y131" s="17">
        <v>0</v>
      </c>
      <c r="Z131" s="17">
        <f t="shared" si="17"/>
        <v>11667.58</v>
      </c>
      <c r="AA131" s="1">
        <f t="shared" si="18"/>
        <v>910</v>
      </c>
      <c r="AB131" s="1">
        <f t="shared" si="23"/>
        <v>0</v>
      </c>
      <c r="AC131" s="21">
        <f t="shared" si="19"/>
        <v>0</v>
      </c>
      <c r="AD131">
        <v>2184</v>
      </c>
      <c r="AE131" t="s">
        <v>211</v>
      </c>
      <c r="AF131" s="21">
        <v>0</v>
      </c>
      <c r="AG131">
        <f t="shared" si="20"/>
        <v>0</v>
      </c>
      <c r="AH131" s="21">
        <f t="shared" si="21"/>
        <v>0</v>
      </c>
      <c r="AI131" s="1">
        <v>2184</v>
      </c>
      <c r="AJ131" s="1" t="s">
        <v>211</v>
      </c>
      <c r="AK131">
        <v>37</v>
      </c>
      <c r="AL131">
        <v>15</v>
      </c>
      <c r="AM131">
        <v>908</v>
      </c>
      <c r="AN131">
        <v>923</v>
      </c>
      <c r="AO131">
        <f t="shared" si="22"/>
        <v>0</v>
      </c>
    </row>
    <row r="132" spans="1:41" x14ac:dyDescent="0.2">
      <c r="A132" s="1">
        <v>2198</v>
      </c>
      <c r="B132" s="1" t="s">
        <v>212</v>
      </c>
      <c r="C132" s="1">
        <v>7011846</v>
      </c>
      <c r="D132" s="1">
        <v>22</v>
      </c>
      <c r="E132" s="1">
        <v>9</v>
      </c>
      <c r="F132" s="1">
        <v>705</v>
      </c>
      <c r="G132" s="1">
        <v>714</v>
      </c>
      <c r="H132" s="1">
        <v>23</v>
      </c>
      <c r="I132" s="1">
        <v>9</v>
      </c>
      <c r="J132" s="1">
        <v>720</v>
      </c>
      <c r="K132" s="1">
        <v>729</v>
      </c>
      <c r="L132" s="1">
        <v>27</v>
      </c>
      <c r="M132" s="1">
        <v>11</v>
      </c>
      <c r="N132" s="1">
        <v>727</v>
      </c>
      <c r="O132" s="1">
        <v>738</v>
      </c>
      <c r="P132" s="1">
        <v>27</v>
      </c>
      <c r="Q132" s="1">
        <v>11</v>
      </c>
      <c r="R132" s="1">
        <v>697</v>
      </c>
      <c r="S132" s="1">
        <v>708</v>
      </c>
      <c r="T132" s="1">
        <f t="shared" ref="T132:T195" si="24">ROUND(AVERAGE(G132,K132,O132),0)</f>
        <v>727</v>
      </c>
      <c r="U132" s="17">
        <f t="shared" ref="U132:U195" si="25">ROUND(C132/T132,2)</f>
        <v>9644.91</v>
      </c>
      <c r="V132" s="17">
        <f t="shared" ref="V132:V195" si="26">ROUND(U132*-0.055,2)</f>
        <v>-530.47</v>
      </c>
      <c r="W132" s="17">
        <f t="shared" ref="W132:W195" si="27">U132+V132</f>
        <v>9114.44</v>
      </c>
      <c r="X132" s="17">
        <f t="shared" ref="X132:X195" si="28">IF(9000-W132&gt;0,9000-W132,0)</f>
        <v>0</v>
      </c>
      <c r="Y132" s="17">
        <v>0</v>
      </c>
      <c r="Z132" s="17">
        <f t="shared" ref="Z132:Z195" si="29">W132+X132-Y132</f>
        <v>9114.44</v>
      </c>
      <c r="AA132" s="1">
        <f t="shared" ref="AA132:AA195" si="30">ROUND(AVERAGE(K132,O132,S132),0)</f>
        <v>725</v>
      </c>
      <c r="AB132" s="1">
        <f t="shared" si="23"/>
        <v>2</v>
      </c>
      <c r="AC132" s="21">
        <f t="shared" ref="AC132:AC195" si="31">ROUND(AB132*Z132,2)</f>
        <v>18228.88</v>
      </c>
      <c r="AD132">
        <v>2198</v>
      </c>
      <c r="AE132" t="s">
        <v>212</v>
      </c>
      <c r="AF132" s="21">
        <v>18228.88</v>
      </c>
      <c r="AG132">
        <f t="shared" ref="AG132:AG195" si="32">AD132-A132</f>
        <v>0</v>
      </c>
      <c r="AH132" s="21">
        <f t="shared" ref="AH132:AH195" si="33">AC132-AF132</f>
        <v>0</v>
      </c>
      <c r="AI132" s="1">
        <v>2198</v>
      </c>
      <c r="AJ132" s="1" t="s">
        <v>212</v>
      </c>
      <c r="AK132">
        <v>27</v>
      </c>
      <c r="AL132">
        <v>11</v>
      </c>
      <c r="AM132">
        <v>697</v>
      </c>
      <c r="AN132">
        <v>708</v>
      </c>
      <c r="AO132">
        <f t="shared" ref="AO132:AO195" si="34">AI132-A132</f>
        <v>0</v>
      </c>
    </row>
    <row r="133" spans="1:41" x14ac:dyDescent="0.2">
      <c r="A133" s="1">
        <v>2212</v>
      </c>
      <c r="B133" s="1" t="s">
        <v>213</v>
      </c>
      <c r="C133" s="1">
        <v>1903914</v>
      </c>
      <c r="D133" s="1">
        <v>7</v>
      </c>
      <c r="E133" s="1">
        <v>3</v>
      </c>
      <c r="F133" s="1">
        <v>167</v>
      </c>
      <c r="G133" s="1">
        <v>170</v>
      </c>
      <c r="H133" s="1">
        <v>6</v>
      </c>
      <c r="I133" s="1">
        <v>2</v>
      </c>
      <c r="J133" s="1">
        <v>153</v>
      </c>
      <c r="K133" s="1">
        <v>155</v>
      </c>
      <c r="L133" s="1">
        <v>3</v>
      </c>
      <c r="M133" s="1">
        <v>1</v>
      </c>
      <c r="N133" s="1">
        <v>144</v>
      </c>
      <c r="O133" s="1">
        <v>145</v>
      </c>
      <c r="P133" s="1">
        <v>8</v>
      </c>
      <c r="Q133" s="1">
        <v>3</v>
      </c>
      <c r="R133" s="1">
        <v>133</v>
      </c>
      <c r="S133" s="1">
        <v>136</v>
      </c>
      <c r="T133" s="1">
        <f t="shared" si="24"/>
        <v>157</v>
      </c>
      <c r="U133" s="17">
        <f t="shared" si="25"/>
        <v>12126.84</v>
      </c>
      <c r="V133" s="17">
        <f t="shared" si="26"/>
        <v>-666.98</v>
      </c>
      <c r="W133" s="17">
        <f t="shared" si="27"/>
        <v>11459.86</v>
      </c>
      <c r="X133" s="17">
        <f t="shared" si="28"/>
        <v>0</v>
      </c>
      <c r="Y133" s="17">
        <v>0</v>
      </c>
      <c r="Z133" s="17">
        <f t="shared" si="29"/>
        <v>11459.86</v>
      </c>
      <c r="AA133" s="1">
        <f t="shared" si="30"/>
        <v>145</v>
      </c>
      <c r="AB133" s="1">
        <f t="shared" ref="AB133:AB196" si="35">IF(AA133-T133&lt;0,T133-AA133,0)</f>
        <v>12</v>
      </c>
      <c r="AC133" s="21">
        <f t="shared" si="31"/>
        <v>137518.32</v>
      </c>
      <c r="AD133">
        <v>2212</v>
      </c>
      <c r="AE133" t="s">
        <v>213</v>
      </c>
      <c r="AF133" s="21">
        <v>137518.32</v>
      </c>
      <c r="AG133">
        <f t="shared" si="32"/>
        <v>0</v>
      </c>
      <c r="AH133" s="21">
        <f t="shared" si="33"/>
        <v>0</v>
      </c>
      <c r="AI133" s="1">
        <v>2212</v>
      </c>
      <c r="AJ133" s="1" t="s">
        <v>213</v>
      </c>
      <c r="AK133">
        <v>8</v>
      </c>
      <c r="AL133">
        <v>3</v>
      </c>
      <c r="AM133">
        <v>133</v>
      </c>
      <c r="AN133">
        <v>136</v>
      </c>
      <c r="AO133">
        <f t="shared" si="34"/>
        <v>0</v>
      </c>
    </row>
    <row r="134" spans="1:41" x14ac:dyDescent="0.2">
      <c r="A134" s="1">
        <v>2217</v>
      </c>
      <c r="B134" s="1" t="s">
        <v>214</v>
      </c>
      <c r="C134" s="1">
        <v>22262550</v>
      </c>
      <c r="D134" s="1">
        <v>22</v>
      </c>
      <c r="E134" s="1">
        <v>9</v>
      </c>
      <c r="F134" s="1">
        <v>2096</v>
      </c>
      <c r="G134" s="1">
        <v>2105</v>
      </c>
      <c r="H134" s="1">
        <v>23</v>
      </c>
      <c r="I134" s="1">
        <v>9</v>
      </c>
      <c r="J134" s="1">
        <v>2077</v>
      </c>
      <c r="K134" s="1">
        <v>2086</v>
      </c>
      <c r="L134" s="1">
        <v>21</v>
      </c>
      <c r="M134" s="1">
        <v>8</v>
      </c>
      <c r="N134" s="1">
        <v>2060</v>
      </c>
      <c r="O134" s="1">
        <v>2068</v>
      </c>
      <c r="P134" s="1">
        <v>19</v>
      </c>
      <c r="Q134" s="1">
        <v>8</v>
      </c>
      <c r="R134" s="1">
        <v>2010</v>
      </c>
      <c r="S134" s="1">
        <v>2018</v>
      </c>
      <c r="T134" s="1">
        <f t="shared" si="24"/>
        <v>2086</v>
      </c>
      <c r="U134" s="17">
        <f t="shared" si="25"/>
        <v>10672.36</v>
      </c>
      <c r="V134" s="17">
        <f t="shared" si="26"/>
        <v>-586.98</v>
      </c>
      <c r="W134" s="17">
        <f t="shared" si="27"/>
        <v>10085.380000000001</v>
      </c>
      <c r="X134" s="17">
        <f t="shared" si="28"/>
        <v>0</v>
      </c>
      <c r="Y134" s="17">
        <v>0</v>
      </c>
      <c r="Z134" s="17">
        <f t="shared" si="29"/>
        <v>10085.380000000001</v>
      </c>
      <c r="AA134" s="1">
        <f t="shared" si="30"/>
        <v>2057</v>
      </c>
      <c r="AB134" s="1">
        <f t="shared" si="35"/>
        <v>29</v>
      </c>
      <c r="AC134" s="21">
        <f t="shared" si="31"/>
        <v>292476.02</v>
      </c>
      <c r="AD134">
        <v>2217</v>
      </c>
      <c r="AE134" t="s">
        <v>214</v>
      </c>
      <c r="AF134" s="21">
        <v>292476.02</v>
      </c>
      <c r="AG134">
        <f t="shared" si="32"/>
        <v>0</v>
      </c>
      <c r="AH134" s="21">
        <f t="shared" si="33"/>
        <v>0</v>
      </c>
      <c r="AI134" s="1">
        <v>2217</v>
      </c>
      <c r="AJ134" s="1" t="s">
        <v>214</v>
      </c>
      <c r="AK134">
        <v>19</v>
      </c>
      <c r="AL134">
        <v>8</v>
      </c>
      <c r="AM134">
        <v>2010</v>
      </c>
      <c r="AN134">
        <v>2018</v>
      </c>
      <c r="AO134">
        <f t="shared" si="34"/>
        <v>0</v>
      </c>
    </row>
    <row r="135" spans="1:41" x14ac:dyDescent="0.2">
      <c r="A135" s="1">
        <v>2226</v>
      </c>
      <c r="B135" s="1" t="s">
        <v>215</v>
      </c>
      <c r="C135" s="1">
        <v>2812339</v>
      </c>
      <c r="D135" s="1">
        <v>5</v>
      </c>
      <c r="E135" s="1">
        <v>2</v>
      </c>
      <c r="F135" s="1">
        <v>277</v>
      </c>
      <c r="G135" s="1">
        <v>279</v>
      </c>
      <c r="H135" s="1">
        <v>3</v>
      </c>
      <c r="I135" s="1">
        <v>1</v>
      </c>
      <c r="J135" s="1">
        <v>268</v>
      </c>
      <c r="K135" s="1">
        <v>269</v>
      </c>
      <c r="L135" s="1">
        <v>3</v>
      </c>
      <c r="M135" s="1">
        <v>1</v>
      </c>
      <c r="N135" s="1">
        <v>244</v>
      </c>
      <c r="O135" s="1">
        <v>245</v>
      </c>
      <c r="P135" s="1">
        <v>3</v>
      </c>
      <c r="Q135" s="1">
        <v>1</v>
      </c>
      <c r="R135" s="1">
        <v>235</v>
      </c>
      <c r="S135" s="1">
        <v>236</v>
      </c>
      <c r="T135" s="1">
        <f t="shared" si="24"/>
        <v>264</v>
      </c>
      <c r="U135" s="17">
        <f t="shared" si="25"/>
        <v>10652.8</v>
      </c>
      <c r="V135" s="17">
        <f t="shared" si="26"/>
        <v>-585.9</v>
      </c>
      <c r="W135" s="17">
        <f t="shared" si="27"/>
        <v>10066.9</v>
      </c>
      <c r="X135" s="17">
        <f t="shared" si="28"/>
        <v>0</v>
      </c>
      <c r="Y135" s="17">
        <v>0</v>
      </c>
      <c r="Z135" s="17">
        <f t="shared" si="29"/>
        <v>10066.9</v>
      </c>
      <c r="AA135" s="1">
        <f t="shared" si="30"/>
        <v>250</v>
      </c>
      <c r="AB135" s="1">
        <f t="shared" si="35"/>
        <v>14</v>
      </c>
      <c r="AC135" s="21">
        <f t="shared" si="31"/>
        <v>140936.6</v>
      </c>
      <c r="AD135">
        <v>2226</v>
      </c>
      <c r="AE135" t="s">
        <v>215</v>
      </c>
      <c r="AF135" s="21">
        <v>140936.6</v>
      </c>
      <c r="AG135">
        <f t="shared" si="32"/>
        <v>0</v>
      </c>
      <c r="AH135" s="21">
        <f t="shared" si="33"/>
        <v>0</v>
      </c>
      <c r="AI135" s="1">
        <v>2226</v>
      </c>
      <c r="AJ135" s="1" t="s">
        <v>215</v>
      </c>
      <c r="AK135">
        <v>3</v>
      </c>
      <c r="AL135">
        <v>1</v>
      </c>
      <c r="AM135">
        <v>235</v>
      </c>
      <c r="AN135">
        <v>236</v>
      </c>
      <c r="AO135">
        <f t="shared" si="34"/>
        <v>0</v>
      </c>
    </row>
    <row r="136" spans="1:41" x14ac:dyDescent="0.2">
      <c r="A136" s="1">
        <v>2233</v>
      </c>
      <c r="B136" s="1" t="s">
        <v>216</v>
      </c>
      <c r="C136" s="1">
        <v>8705791</v>
      </c>
      <c r="D136" s="1">
        <v>47</v>
      </c>
      <c r="E136" s="1">
        <v>19</v>
      </c>
      <c r="F136" s="1">
        <v>917</v>
      </c>
      <c r="G136" s="1">
        <v>936</v>
      </c>
      <c r="H136" s="1">
        <v>42</v>
      </c>
      <c r="I136" s="1">
        <v>17</v>
      </c>
      <c r="J136" s="1">
        <v>922</v>
      </c>
      <c r="K136" s="1">
        <v>939</v>
      </c>
      <c r="L136" s="1">
        <v>40</v>
      </c>
      <c r="M136" s="1">
        <v>16</v>
      </c>
      <c r="N136" s="1">
        <v>891</v>
      </c>
      <c r="O136" s="1">
        <v>907</v>
      </c>
      <c r="P136" s="1">
        <v>47</v>
      </c>
      <c r="Q136" s="1">
        <v>19</v>
      </c>
      <c r="R136" s="1">
        <v>876</v>
      </c>
      <c r="S136" s="1">
        <v>895</v>
      </c>
      <c r="T136" s="1">
        <f t="shared" si="24"/>
        <v>927</v>
      </c>
      <c r="U136" s="17">
        <f t="shared" si="25"/>
        <v>9391.36</v>
      </c>
      <c r="V136" s="17">
        <f t="shared" si="26"/>
        <v>-516.52</v>
      </c>
      <c r="W136" s="17">
        <f t="shared" si="27"/>
        <v>8874.84</v>
      </c>
      <c r="X136" s="17">
        <f t="shared" si="28"/>
        <v>125.15999999999985</v>
      </c>
      <c r="Y136" s="17">
        <v>0</v>
      </c>
      <c r="Z136" s="17">
        <f t="shared" si="29"/>
        <v>9000</v>
      </c>
      <c r="AA136" s="1">
        <f t="shared" si="30"/>
        <v>914</v>
      </c>
      <c r="AB136" s="1">
        <f t="shared" si="35"/>
        <v>13</v>
      </c>
      <c r="AC136" s="21">
        <f t="shared" si="31"/>
        <v>117000</v>
      </c>
      <c r="AD136">
        <v>2233</v>
      </c>
      <c r="AE136" t="s">
        <v>216</v>
      </c>
      <c r="AF136" s="21">
        <v>117000</v>
      </c>
      <c r="AG136">
        <f t="shared" si="32"/>
        <v>0</v>
      </c>
      <c r="AH136" s="21">
        <f t="shared" si="33"/>
        <v>0</v>
      </c>
      <c r="AI136" s="1">
        <v>2233</v>
      </c>
      <c r="AJ136" s="1" t="s">
        <v>216</v>
      </c>
      <c r="AK136">
        <v>47</v>
      </c>
      <c r="AL136">
        <v>19</v>
      </c>
      <c r="AM136">
        <v>876</v>
      </c>
      <c r="AN136">
        <v>895</v>
      </c>
      <c r="AO136">
        <f t="shared" si="34"/>
        <v>0</v>
      </c>
    </row>
    <row r="137" spans="1:41" x14ac:dyDescent="0.2">
      <c r="A137" s="1">
        <v>2289</v>
      </c>
      <c r="B137" s="1" t="s">
        <v>217</v>
      </c>
      <c r="C137" s="1">
        <v>199147352</v>
      </c>
      <c r="D137" s="1">
        <v>98</v>
      </c>
      <c r="E137" s="1">
        <v>39</v>
      </c>
      <c r="F137" s="1">
        <v>20389</v>
      </c>
      <c r="G137" s="1">
        <v>20428</v>
      </c>
      <c r="H137" s="1">
        <v>119</v>
      </c>
      <c r="I137" s="1">
        <v>48</v>
      </c>
      <c r="J137" s="1">
        <v>20427</v>
      </c>
      <c r="K137" s="1">
        <v>20475</v>
      </c>
      <c r="L137" s="1">
        <v>160</v>
      </c>
      <c r="M137" s="1">
        <v>64</v>
      </c>
      <c r="N137" s="1">
        <v>20563</v>
      </c>
      <c r="O137" s="1">
        <v>20627</v>
      </c>
      <c r="P137" s="1">
        <v>225</v>
      </c>
      <c r="Q137" s="1">
        <v>90</v>
      </c>
      <c r="R137" s="1">
        <v>20779</v>
      </c>
      <c r="S137" s="1">
        <v>20869</v>
      </c>
      <c r="T137" s="1">
        <f t="shared" si="24"/>
        <v>20510</v>
      </c>
      <c r="U137" s="17">
        <f t="shared" si="25"/>
        <v>9709.77</v>
      </c>
      <c r="V137" s="17">
        <f t="shared" si="26"/>
        <v>-534.04</v>
      </c>
      <c r="W137" s="17">
        <f t="shared" si="27"/>
        <v>9175.73</v>
      </c>
      <c r="X137" s="17">
        <f t="shared" si="28"/>
        <v>0</v>
      </c>
      <c r="Y137" s="17">
        <v>0</v>
      </c>
      <c r="Z137" s="17">
        <f t="shared" si="29"/>
        <v>9175.73</v>
      </c>
      <c r="AA137" s="1">
        <f t="shared" si="30"/>
        <v>20657</v>
      </c>
      <c r="AB137" s="1">
        <f t="shared" si="35"/>
        <v>0</v>
      </c>
      <c r="AC137" s="21">
        <f t="shared" si="31"/>
        <v>0</v>
      </c>
      <c r="AD137">
        <v>2289</v>
      </c>
      <c r="AE137" t="s">
        <v>217</v>
      </c>
      <c r="AF137" s="21">
        <v>0</v>
      </c>
      <c r="AG137">
        <f t="shared" si="32"/>
        <v>0</v>
      </c>
      <c r="AH137" s="21">
        <f t="shared" si="33"/>
        <v>0</v>
      </c>
      <c r="AI137" s="1">
        <v>2289</v>
      </c>
      <c r="AJ137" s="1" t="s">
        <v>217</v>
      </c>
      <c r="AK137">
        <v>225</v>
      </c>
      <c r="AL137">
        <v>90</v>
      </c>
      <c r="AM137">
        <v>20779</v>
      </c>
      <c r="AN137">
        <v>20869</v>
      </c>
      <c r="AO137">
        <f t="shared" si="34"/>
        <v>0</v>
      </c>
    </row>
    <row r="138" spans="1:41" x14ac:dyDescent="0.2">
      <c r="A138" s="1">
        <v>2310</v>
      </c>
      <c r="B138" s="1" t="s">
        <v>218</v>
      </c>
      <c r="C138" s="1">
        <v>3919694</v>
      </c>
      <c r="D138" s="1">
        <v>4</v>
      </c>
      <c r="E138" s="1">
        <v>2</v>
      </c>
      <c r="F138" s="1">
        <v>302</v>
      </c>
      <c r="G138" s="1">
        <v>304</v>
      </c>
      <c r="H138" s="1">
        <v>4</v>
      </c>
      <c r="I138" s="1">
        <v>2</v>
      </c>
      <c r="J138" s="1">
        <v>295</v>
      </c>
      <c r="K138" s="1">
        <v>297</v>
      </c>
      <c r="L138" s="1">
        <v>4</v>
      </c>
      <c r="M138" s="1">
        <v>2</v>
      </c>
      <c r="N138" s="1">
        <v>307</v>
      </c>
      <c r="O138" s="1">
        <v>309</v>
      </c>
      <c r="P138" s="1">
        <v>3</v>
      </c>
      <c r="Q138" s="1">
        <v>1</v>
      </c>
      <c r="R138" s="1">
        <v>287</v>
      </c>
      <c r="S138" s="1">
        <v>288</v>
      </c>
      <c r="T138" s="1">
        <f t="shared" si="24"/>
        <v>303</v>
      </c>
      <c r="U138" s="17">
        <f t="shared" si="25"/>
        <v>12936.28</v>
      </c>
      <c r="V138" s="17">
        <f t="shared" si="26"/>
        <v>-711.5</v>
      </c>
      <c r="W138" s="17">
        <f t="shared" si="27"/>
        <v>12224.78</v>
      </c>
      <c r="X138" s="17">
        <f t="shared" si="28"/>
        <v>0</v>
      </c>
      <c r="Y138" s="17">
        <v>0</v>
      </c>
      <c r="Z138" s="17">
        <f t="shared" si="29"/>
        <v>12224.78</v>
      </c>
      <c r="AA138" s="1">
        <f t="shared" si="30"/>
        <v>298</v>
      </c>
      <c r="AB138" s="1">
        <f t="shared" si="35"/>
        <v>5</v>
      </c>
      <c r="AC138" s="21">
        <f t="shared" si="31"/>
        <v>61123.9</v>
      </c>
      <c r="AD138">
        <v>2310</v>
      </c>
      <c r="AE138" t="s">
        <v>218</v>
      </c>
      <c r="AF138" s="21">
        <v>61123.9</v>
      </c>
      <c r="AG138">
        <f t="shared" si="32"/>
        <v>0</v>
      </c>
      <c r="AH138" s="21">
        <f t="shared" si="33"/>
        <v>0</v>
      </c>
      <c r="AI138" s="1">
        <v>2310</v>
      </c>
      <c r="AJ138" s="1" t="s">
        <v>218</v>
      </c>
      <c r="AK138">
        <v>3</v>
      </c>
      <c r="AL138">
        <v>1</v>
      </c>
      <c r="AM138">
        <v>287</v>
      </c>
      <c r="AN138">
        <v>288</v>
      </c>
      <c r="AO138">
        <f t="shared" si="34"/>
        <v>0</v>
      </c>
    </row>
    <row r="139" spans="1:41" x14ac:dyDescent="0.2">
      <c r="A139" s="1">
        <v>2296</v>
      </c>
      <c r="B139" s="1" t="s">
        <v>219</v>
      </c>
      <c r="C139" s="1">
        <v>24863685</v>
      </c>
      <c r="D139" s="1">
        <v>45</v>
      </c>
      <c r="E139" s="1">
        <v>18</v>
      </c>
      <c r="F139" s="1">
        <v>2113</v>
      </c>
      <c r="G139" s="1">
        <v>2131</v>
      </c>
      <c r="H139" s="1">
        <v>38</v>
      </c>
      <c r="I139" s="1">
        <v>15</v>
      </c>
      <c r="J139" s="1">
        <v>2145</v>
      </c>
      <c r="K139" s="1">
        <v>2160</v>
      </c>
      <c r="L139" s="1">
        <v>39</v>
      </c>
      <c r="M139" s="1">
        <v>16</v>
      </c>
      <c r="N139" s="1">
        <v>2225</v>
      </c>
      <c r="O139" s="1">
        <v>2241</v>
      </c>
      <c r="P139" s="1">
        <v>62</v>
      </c>
      <c r="Q139" s="1">
        <v>25</v>
      </c>
      <c r="R139" s="1">
        <v>2251</v>
      </c>
      <c r="S139" s="1">
        <v>2276</v>
      </c>
      <c r="T139" s="1">
        <f t="shared" si="24"/>
        <v>2177</v>
      </c>
      <c r="U139" s="17">
        <f t="shared" si="25"/>
        <v>11421.08</v>
      </c>
      <c r="V139" s="17">
        <f t="shared" si="26"/>
        <v>-628.16</v>
      </c>
      <c r="W139" s="17">
        <f t="shared" si="27"/>
        <v>10792.92</v>
      </c>
      <c r="X139" s="17">
        <f t="shared" si="28"/>
        <v>0</v>
      </c>
      <c r="Y139" s="17">
        <v>0</v>
      </c>
      <c r="Z139" s="17">
        <f t="shared" si="29"/>
        <v>10792.92</v>
      </c>
      <c r="AA139" s="1">
        <f t="shared" si="30"/>
        <v>2226</v>
      </c>
      <c r="AB139" s="1">
        <f t="shared" si="35"/>
        <v>0</v>
      </c>
      <c r="AC139" s="21">
        <f t="shared" si="31"/>
        <v>0</v>
      </c>
      <c r="AD139">
        <v>2296</v>
      </c>
      <c r="AE139" t="s">
        <v>219</v>
      </c>
      <c r="AF139" s="21">
        <v>0</v>
      </c>
      <c r="AG139">
        <f t="shared" si="32"/>
        <v>0</v>
      </c>
      <c r="AH139" s="21">
        <f t="shared" si="33"/>
        <v>0</v>
      </c>
      <c r="AI139" s="1">
        <v>2296</v>
      </c>
      <c r="AJ139" s="1" t="s">
        <v>219</v>
      </c>
      <c r="AK139">
        <v>62</v>
      </c>
      <c r="AL139">
        <v>25</v>
      </c>
      <c r="AM139">
        <v>2251</v>
      </c>
      <c r="AN139">
        <v>2276</v>
      </c>
      <c r="AO139">
        <f t="shared" si="34"/>
        <v>0</v>
      </c>
    </row>
    <row r="140" spans="1:41" x14ac:dyDescent="0.2">
      <c r="A140" s="1">
        <v>2303</v>
      </c>
      <c r="B140" s="1" t="s">
        <v>220</v>
      </c>
      <c r="C140" s="1">
        <v>30826332</v>
      </c>
      <c r="D140" s="1">
        <v>55</v>
      </c>
      <c r="E140" s="1">
        <v>22</v>
      </c>
      <c r="F140" s="1">
        <v>2873</v>
      </c>
      <c r="G140" s="1">
        <v>2895</v>
      </c>
      <c r="H140" s="1">
        <v>50</v>
      </c>
      <c r="I140" s="1">
        <v>20</v>
      </c>
      <c r="J140" s="1">
        <v>2884</v>
      </c>
      <c r="K140" s="1">
        <v>2904</v>
      </c>
      <c r="L140" s="1">
        <v>51</v>
      </c>
      <c r="M140" s="1">
        <v>20</v>
      </c>
      <c r="N140" s="1">
        <v>2947</v>
      </c>
      <c r="O140" s="1">
        <v>2967</v>
      </c>
      <c r="P140" s="1">
        <v>60</v>
      </c>
      <c r="Q140" s="1">
        <v>24</v>
      </c>
      <c r="R140" s="1">
        <v>2986</v>
      </c>
      <c r="S140" s="1">
        <v>3010</v>
      </c>
      <c r="T140" s="1">
        <f t="shared" si="24"/>
        <v>2922</v>
      </c>
      <c r="U140" s="17">
        <f t="shared" si="25"/>
        <v>10549.74</v>
      </c>
      <c r="V140" s="17">
        <f t="shared" si="26"/>
        <v>-580.24</v>
      </c>
      <c r="W140" s="17">
        <f t="shared" si="27"/>
        <v>9969.5</v>
      </c>
      <c r="X140" s="17">
        <f t="shared" si="28"/>
        <v>0</v>
      </c>
      <c r="Y140" s="17">
        <v>0</v>
      </c>
      <c r="Z140" s="17">
        <f t="shared" si="29"/>
        <v>9969.5</v>
      </c>
      <c r="AA140" s="1">
        <f t="shared" si="30"/>
        <v>2960</v>
      </c>
      <c r="AB140" s="1">
        <f t="shared" si="35"/>
        <v>0</v>
      </c>
      <c r="AC140" s="21">
        <f t="shared" si="31"/>
        <v>0</v>
      </c>
      <c r="AD140">
        <v>2303</v>
      </c>
      <c r="AE140" t="s">
        <v>220</v>
      </c>
      <c r="AF140" s="21">
        <v>0</v>
      </c>
      <c r="AG140">
        <f t="shared" si="32"/>
        <v>0</v>
      </c>
      <c r="AH140" s="21">
        <f t="shared" si="33"/>
        <v>0</v>
      </c>
      <c r="AI140" s="1">
        <v>2303</v>
      </c>
      <c r="AJ140" s="1" t="s">
        <v>220</v>
      </c>
      <c r="AK140">
        <v>60</v>
      </c>
      <c r="AL140">
        <v>24</v>
      </c>
      <c r="AM140">
        <v>2986</v>
      </c>
      <c r="AN140">
        <v>3010</v>
      </c>
      <c r="AO140">
        <f t="shared" si="34"/>
        <v>0</v>
      </c>
    </row>
    <row r="141" spans="1:41" x14ac:dyDescent="0.2">
      <c r="A141" s="1">
        <v>2394</v>
      </c>
      <c r="B141" s="1" t="s">
        <v>221</v>
      </c>
      <c r="C141" s="1">
        <v>4121356</v>
      </c>
      <c r="D141" s="1">
        <v>22</v>
      </c>
      <c r="E141" s="1">
        <v>9</v>
      </c>
      <c r="F141" s="1">
        <v>416</v>
      </c>
      <c r="G141" s="1">
        <v>425</v>
      </c>
      <c r="H141" s="1">
        <v>28</v>
      </c>
      <c r="I141" s="1">
        <v>11</v>
      </c>
      <c r="J141" s="1">
        <v>422</v>
      </c>
      <c r="K141" s="1">
        <v>433</v>
      </c>
      <c r="L141" s="1">
        <v>19</v>
      </c>
      <c r="M141" s="1">
        <v>8</v>
      </c>
      <c r="N141" s="1">
        <v>404</v>
      </c>
      <c r="O141" s="1">
        <v>412</v>
      </c>
      <c r="P141" s="1">
        <v>19</v>
      </c>
      <c r="Q141" s="1">
        <v>8</v>
      </c>
      <c r="R141" s="1">
        <v>385</v>
      </c>
      <c r="S141" s="1">
        <v>393</v>
      </c>
      <c r="T141" s="1">
        <f t="shared" si="24"/>
        <v>423</v>
      </c>
      <c r="U141" s="17">
        <f t="shared" si="25"/>
        <v>9743.16</v>
      </c>
      <c r="V141" s="17">
        <f t="shared" si="26"/>
        <v>-535.87</v>
      </c>
      <c r="W141" s="17">
        <f t="shared" si="27"/>
        <v>9207.2899999999991</v>
      </c>
      <c r="X141" s="17">
        <f t="shared" si="28"/>
        <v>0</v>
      </c>
      <c r="Y141" s="17">
        <v>0</v>
      </c>
      <c r="Z141" s="17">
        <f t="shared" si="29"/>
        <v>9207.2899999999991</v>
      </c>
      <c r="AA141" s="1">
        <f t="shared" si="30"/>
        <v>413</v>
      </c>
      <c r="AB141" s="1">
        <f t="shared" si="35"/>
        <v>10</v>
      </c>
      <c r="AC141" s="21">
        <f t="shared" si="31"/>
        <v>92072.9</v>
      </c>
      <c r="AD141">
        <v>2394</v>
      </c>
      <c r="AE141" t="s">
        <v>221</v>
      </c>
      <c r="AF141" s="21">
        <v>92072.9</v>
      </c>
      <c r="AG141">
        <f t="shared" si="32"/>
        <v>0</v>
      </c>
      <c r="AH141" s="21">
        <f t="shared" si="33"/>
        <v>0</v>
      </c>
      <c r="AI141" s="1">
        <v>2394</v>
      </c>
      <c r="AJ141" s="1" t="s">
        <v>221</v>
      </c>
      <c r="AK141">
        <v>19</v>
      </c>
      <c r="AL141">
        <v>8</v>
      </c>
      <c r="AM141">
        <v>385</v>
      </c>
      <c r="AN141">
        <v>393</v>
      </c>
      <c r="AO141">
        <f t="shared" si="34"/>
        <v>0</v>
      </c>
    </row>
    <row r="142" spans="1:41" x14ac:dyDescent="0.2">
      <c r="A142" s="1">
        <v>2415</v>
      </c>
      <c r="B142" s="1" t="s">
        <v>222</v>
      </c>
      <c r="C142" s="1">
        <v>3014295</v>
      </c>
      <c r="D142" s="1">
        <v>13</v>
      </c>
      <c r="E142" s="1">
        <v>5</v>
      </c>
      <c r="F142" s="1">
        <v>298</v>
      </c>
      <c r="G142" s="1">
        <v>303</v>
      </c>
      <c r="H142" s="1">
        <v>10</v>
      </c>
      <c r="I142" s="1">
        <v>4</v>
      </c>
      <c r="J142" s="1">
        <v>288</v>
      </c>
      <c r="K142" s="1">
        <v>292</v>
      </c>
      <c r="L142" s="1">
        <v>10</v>
      </c>
      <c r="M142" s="1">
        <v>4</v>
      </c>
      <c r="N142" s="1">
        <v>294</v>
      </c>
      <c r="O142" s="1">
        <v>298</v>
      </c>
      <c r="P142" s="1">
        <v>10</v>
      </c>
      <c r="Q142" s="1">
        <v>4</v>
      </c>
      <c r="R142" s="1">
        <v>277</v>
      </c>
      <c r="S142" s="1">
        <v>281</v>
      </c>
      <c r="T142" s="1">
        <f t="shared" si="24"/>
        <v>298</v>
      </c>
      <c r="U142" s="17">
        <f t="shared" si="25"/>
        <v>10115.08</v>
      </c>
      <c r="V142" s="17">
        <f t="shared" si="26"/>
        <v>-556.33000000000004</v>
      </c>
      <c r="W142" s="17">
        <f t="shared" si="27"/>
        <v>9558.75</v>
      </c>
      <c r="X142" s="17">
        <f t="shared" si="28"/>
        <v>0</v>
      </c>
      <c r="Y142" s="17">
        <v>0</v>
      </c>
      <c r="Z142" s="17">
        <f t="shared" si="29"/>
        <v>9558.75</v>
      </c>
      <c r="AA142" s="1">
        <f t="shared" si="30"/>
        <v>290</v>
      </c>
      <c r="AB142" s="1">
        <f t="shared" si="35"/>
        <v>8</v>
      </c>
      <c r="AC142" s="21">
        <f t="shared" si="31"/>
        <v>76470</v>
      </c>
      <c r="AD142">
        <v>2415</v>
      </c>
      <c r="AE142" t="s">
        <v>222</v>
      </c>
      <c r="AF142" s="21">
        <v>76470</v>
      </c>
      <c r="AG142">
        <f t="shared" si="32"/>
        <v>0</v>
      </c>
      <c r="AH142" s="21">
        <f t="shared" si="33"/>
        <v>0</v>
      </c>
      <c r="AI142" s="1">
        <v>2415</v>
      </c>
      <c r="AJ142" s="1" t="s">
        <v>222</v>
      </c>
      <c r="AK142">
        <v>10</v>
      </c>
      <c r="AL142">
        <v>4</v>
      </c>
      <c r="AM142">
        <v>277</v>
      </c>
      <c r="AN142">
        <v>281</v>
      </c>
      <c r="AO142">
        <f t="shared" si="34"/>
        <v>0</v>
      </c>
    </row>
    <row r="143" spans="1:41" x14ac:dyDescent="0.2">
      <c r="A143" s="1">
        <v>2420</v>
      </c>
      <c r="B143" s="1" t="s">
        <v>223</v>
      </c>
      <c r="C143" s="1">
        <v>47066468</v>
      </c>
      <c r="D143" s="1">
        <v>92</v>
      </c>
      <c r="E143" s="1">
        <v>37</v>
      </c>
      <c r="F143" s="1">
        <v>4277</v>
      </c>
      <c r="G143" s="1">
        <v>4314</v>
      </c>
      <c r="H143" s="1">
        <v>97</v>
      </c>
      <c r="I143" s="1">
        <v>39</v>
      </c>
      <c r="J143" s="1">
        <v>4356</v>
      </c>
      <c r="K143" s="1">
        <v>4395</v>
      </c>
      <c r="L143" s="1">
        <v>104</v>
      </c>
      <c r="M143" s="1">
        <v>42</v>
      </c>
      <c r="N143" s="1">
        <v>4414</v>
      </c>
      <c r="O143" s="1">
        <v>4456</v>
      </c>
      <c r="P143" s="1">
        <v>113</v>
      </c>
      <c r="Q143" s="1">
        <v>45</v>
      </c>
      <c r="R143" s="1">
        <v>4475</v>
      </c>
      <c r="S143" s="1">
        <v>4520</v>
      </c>
      <c r="T143" s="1">
        <f t="shared" si="24"/>
        <v>4388</v>
      </c>
      <c r="U143" s="17">
        <f t="shared" si="25"/>
        <v>10726.18</v>
      </c>
      <c r="V143" s="17">
        <f t="shared" si="26"/>
        <v>-589.94000000000005</v>
      </c>
      <c r="W143" s="17">
        <f t="shared" si="27"/>
        <v>10136.24</v>
      </c>
      <c r="X143" s="17">
        <f t="shared" si="28"/>
        <v>0</v>
      </c>
      <c r="Y143" s="17">
        <v>0</v>
      </c>
      <c r="Z143" s="17">
        <f t="shared" si="29"/>
        <v>10136.24</v>
      </c>
      <c r="AA143" s="1">
        <f t="shared" si="30"/>
        <v>4457</v>
      </c>
      <c r="AB143" s="1">
        <f t="shared" si="35"/>
        <v>0</v>
      </c>
      <c r="AC143" s="21">
        <f t="shared" si="31"/>
        <v>0</v>
      </c>
      <c r="AD143">
        <v>2420</v>
      </c>
      <c r="AE143" t="s">
        <v>223</v>
      </c>
      <c r="AF143" s="21">
        <v>0</v>
      </c>
      <c r="AG143">
        <f t="shared" si="32"/>
        <v>0</v>
      </c>
      <c r="AH143" s="21">
        <f t="shared" si="33"/>
        <v>0</v>
      </c>
      <c r="AI143" s="1">
        <v>2420</v>
      </c>
      <c r="AJ143" s="1" t="s">
        <v>223</v>
      </c>
      <c r="AK143">
        <v>113</v>
      </c>
      <c r="AL143">
        <v>45</v>
      </c>
      <c r="AM143">
        <v>4475</v>
      </c>
      <c r="AN143">
        <v>4520</v>
      </c>
      <c r="AO143">
        <f t="shared" si="34"/>
        <v>0</v>
      </c>
    </row>
    <row r="144" spans="1:41" x14ac:dyDescent="0.2">
      <c r="A144" s="1">
        <v>2443</v>
      </c>
      <c r="B144" s="1" t="s">
        <v>224</v>
      </c>
      <c r="C144" s="1">
        <v>17683171</v>
      </c>
      <c r="D144" s="1">
        <v>38</v>
      </c>
      <c r="E144" s="1">
        <v>15</v>
      </c>
      <c r="F144" s="1">
        <v>1719</v>
      </c>
      <c r="G144" s="1">
        <v>1734</v>
      </c>
      <c r="H144" s="1">
        <v>40</v>
      </c>
      <c r="I144" s="1">
        <v>16</v>
      </c>
      <c r="J144" s="1">
        <v>1759</v>
      </c>
      <c r="K144" s="1">
        <v>1775</v>
      </c>
      <c r="L144" s="1">
        <v>33</v>
      </c>
      <c r="M144" s="1">
        <v>13</v>
      </c>
      <c r="N144" s="1">
        <v>1857</v>
      </c>
      <c r="O144" s="1">
        <v>1870</v>
      </c>
      <c r="P144" s="1">
        <v>42</v>
      </c>
      <c r="Q144" s="1">
        <v>17</v>
      </c>
      <c r="R144" s="1">
        <v>1875</v>
      </c>
      <c r="S144" s="1">
        <v>1892</v>
      </c>
      <c r="T144" s="1">
        <f t="shared" si="24"/>
        <v>1793</v>
      </c>
      <c r="U144" s="17">
        <f t="shared" si="25"/>
        <v>9862.34</v>
      </c>
      <c r="V144" s="17">
        <f t="shared" si="26"/>
        <v>-542.42999999999995</v>
      </c>
      <c r="W144" s="17">
        <f t="shared" si="27"/>
        <v>9319.91</v>
      </c>
      <c r="X144" s="17">
        <f t="shared" si="28"/>
        <v>0</v>
      </c>
      <c r="Y144" s="17">
        <v>0</v>
      </c>
      <c r="Z144" s="17">
        <f t="shared" si="29"/>
        <v>9319.91</v>
      </c>
      <c r="AA144" s="1">
        <f t="shared" si="30"/>
        <v>1846</v>
      </c>
      <c r="AB144" s="1">
        <f t="shared" si="35"/>
        <v>0</v>
      </c>
      <c r="AC144" s="21">
        <f t="shared" si="31"/>
        <v>0</v>
      </c>
      <c r="AD144">
        <v>2443</v>
      </c>
      <c r="AE144" t="s">
        <v>224</v>
      </c>
      <c r="AF144" s="21">
        <v>0</v>
      </c>
      <c r="AG144">
        <f t="shared" si="32"/>
        <v>0</v>
      </c>
      <c r="AH144" s="21">
        <f t="shared" si="33"/>
        <v>0</v>
      </c>
      <c r="AI144" s="1">
        <v>2443</v>
      </c>
      <c r="AJ144" s="1" t="s">
        <v>224</v>
      </c>
      <c r="AK144">
        <v>42</v>
      </c>
      <c r="AL144">
        <v>17</v>
      </c>
      <c r="AM144">
        <v>1875</v>
      </c>
      <c r="AN144">
        <v>1892</v>
      </c>
      <c r="AO144">
        <f t="shared" si="34"/>
        <v>0</v>
      </c>
    </row>
    <row r="145" spans="1:41" x14ac:dyDescent="0.2">
      <c r="A145" s="1">
        <v>2436</v>
      </c>
      <c r="B145" s="1" t="s">
        <v>225</v>
      </c>
      <c r="C145" s="1">
        <v>18173664</v>
      </c>
      <c r="D145" s="1">
        <v>7</v>
      </c>
      <c r="E145" s="1">
        <v>3</v>
      </c>
      <c r="F145" s="1">
        <v>1649</v>
      </c>
      <c r="G145" s="1">
        <v>1652</v>
      </c>
      <c r="H145" s="1">
        <v>10</v>
      </c>
      <c r="I145" s="1">
        <v>4</v>
      </c>
      <c r="J145" s="1">
        <v>1570</v>
      </c>
      <c r="K145" s="1">
        <v>1574</v>
      </c>
      <c r="L145" s="1">
        <v>19</v>
      </c>
      <c r="M145" s="1">
        <v>8</v>
      </c>
      <c r="N145" s="1">
        <v>1548</v>
      </c>
      <c r="O145" s="1">
        <v>1556</v>
      </c>
      <c r="P145" s="1">
        <v>20</v>
      </c>
      <c r="Q145" s="1">
        <v>8</v>
      </c>
      <c r="R145" s="1">
        <v>1562</v>
      </c>
      <c r="S145" s="1">
        <v>1570</v>
      </c>
      <c r="T145" s="1">
        <f t="shared" si="24"/>
        <v>1594</v>
      </c>
      <c r="U145" s="17">
        <f t="shared" si="25"/>
        <v>11401.29</v>
      </c>
      <c r="V145" s="17">
        <f t="shared" si="26"/>
        <v>-627.07000000000005</v>
      </c>
      <c r="W145" s="17">
        <f t="shared" si="27"/>
        <v>10774.220000000001</v>
      </c>
      <c r="X145" s="17">
        <f t="shared" si="28"/>
        <v>0</v>
      </c>
      <c r="Y145" s="17">
        <v>0</v>
      </c>
      <c r="Z145" s="17">
        <f t="shared" si="29"/>
        <v>10774.220000000001</v>
      </c>
      <c r="AA145" s="1">
        <f t="shared" si="30"/>
        <v>1567</v>
      </c>
      <c r="AB145" s="1">
        <f t="shared" si="35"/>
        <v>27</v>
      </c>
      <c r="AC145" s="21">
        <f t="shared" si="31"/>
        <v>290903.94</v>
      </c>
      <c r="AD145">
        <v>2436</v>
      </c>
      <c r="AE145" t="s">
        <v>225</v>
      </c>
      <c r="AF145" s="21">
        <v>290903.94</v>
      </c>
      <c r="AG145">
        <f t="shared" si="32"/>
        <v>0</v>
      </c>
      <c r="AH145" s="21">
        <f t="shared" si="33"/>
        <v>0</v>
      </c>
      <c r="AI145" s="1">
        <v>2436</v>
      </c>
      <c r="AJ145" s="1" t="s">
        <v>225</v>
      </c>
      <c r="AK145">
        <v>20</v>
      </c>
      <c r="AL145">
        <v>8</v>
      </c>
      <c r="AM145">
        <v>1562</v>
      </c>
      <c r="AN145">
        <v>1570</v>
      </c>
      <c r="AO145">
        <f t="shared" si="34"/>
        <v>0</v>
      </c>
    </row>
    <row r="146" spans="1:41" x14ac:dyDescent="0.2">
      <c r="A146" s="1">
        <v>2460</v>
      </c>
      <c r="B146" s="1" t="s">
        <v>226</v>
      </c>
      <c r="C146" s="1">
        <v>14219744</v>
      </c>
      <c r="D146" s="1">
        <v>33</v>
      </c>
      <c r="E146" s="1">
        <v>13</v>
      </c>
      <c r="F146" s="1">
        <v>1436</v>
      </c>
      <c r="G146" s="1">
        <v>1449</v>
      </c>
      <c r="H146" s="1">
        <v>36</v>
      </c>
      <c r="I146" s="1">
        <v>14</v>
      </c>
      <c r="J146" s="1">
        <v>1402</v>
      </c>
      <c r="K146" s="1">
        <v>1416</v>
      </c>
      <c r="L146" s="1">
        <v>36</v>
      </c>
      <c r="M146" s="1">
        <v>14</v>
      </c>
      <c r="N146" s="1">
        <v>1358</v>
      </c>
      <c r="O146" s="1">
        <v>1372</v>
      </c>
      <c r="P146" s="1">
        <v>53</v>
      </c>
      <c r="Q146" s="1">
        <v>21</v>
      </c>
      <c r="R146" s="1">
        <v>1304</v>
      </c>
      <c r="S146" s="1">
        <v>1325</v>
      </c>
      <c r="T146" s="1">
        <f t="shared" si="24"/>
        <v>1412</v>
      </c>
      <c r="U146" s="17">
        <f t="shared" si="25"/>
        <v>10070.64</v>
      </c>
      <c r="V146" s="17">
        <f t="shared" si="26"/>
        <v>-553.89</v>
      </c>
      <c r="W146" s="17">
        <f t="shared" si="27"/>
        <v>9516.75</v>
      </c>
      <c r="X146" s="17">
        <f t="shared" si="28"/>
        <v>0</v>
      </c>
      <c r="Y146" s="17">
        <v>0</v>
      </c>
      <c r="Z146" s="17">
        <f t="shared" si="29"/>
        <v>9516.75</v>
      </c>
      <c r="AA146" s="1">
        <f t="shared" si="30"/>
        <v>1371</v>
      </c>
      <c r="AB146" s="1">
        <f t="shared" si="35"/>
        <v>41</v>
      </c>
      <c r="AC146" s="21">
        <f t="shared" si="31"/>
        <v>390186.75</v>
      </c>
      <c r="AD146">
        <v>2460</v>
      </c>
      <c r="AE146" t="s">
        <v>226</v>
      </c>
      <c r="AF146" s="21">
        <v>390186.75</v>
      </c>
      <c r="AG146">
        <f t="shared" si="32"/>
        <v>0</v>
      </c>
      <c r="AH146" s="21">
        <f t="shared" si="33"/>
        <v>0</v>
      </c>
      <c r="AI146" s="1">
        <v>2460</v>
      </c>
      <c r="AJ146" s="1" t="s">
        <v>226</v>
      </c>
      <c r="AK146">
        <v>53</v>
      </c>
      <c r="AL146">
        <v>21</v>
      </c>
      <c r="AM146">
        <v>1304</v>
      </c>
      <c r="AN146">
        <v>1325</v>
      </c>
      <c r="AO146">
        <f t="shared" si="34"/>
        <v>0</v>
      </c>
    </row>
    <row r="147" spans="1:41" x14ac:dyDescent="0.2">
      <c r="A147" s="1">
        <v>2478</v>
      </c>
      <c r="B147" s="1" t="s">
        <v>227</v>
      </c>
      <c r="C147" s="1">
        <v>17436728</v>
      </c>
      <c r="D147" s="1">
        <v>11</v>
      </c>
      <c r="E147" s="1">
        <v>4</v>
      </c>
      <c r="F147" s="1">
        <v>1819</v>
      </c>
      <c r="G147" s="1">
        <v>1823</v>
      </c>
      <c r="H147" s="1">
        <v>0</v>
      </c>
      <c r="I147" s="1">
        <v>0</v>
      </c>
      <c r="J147" s="1">
        <v>1789</v>
      </c>
      <c r="K147" s="1">
        <v>1789</v>
      </c>
      <c r="L147" s="1">
        <v>0</v>
      </c>
      <c r="M147" s="1">
        <v>0</v>
      </c>
      <c r="N147" s="1">
        <v>1791</v>
      </c>
      <c r="O147" s="1">
        <v>1791</v>
      </c>
      <c r="P147" s="1">
        <v>0</v>
      </c>
      <c r="Q147" s="1">
        <v>0</v>
      </c>
      <c r="R147" s="1">
        <v>1784</v>
      </c>
      <c r="S147" s="1">
        <v>1784</v>
      </c>
      <c r="T147" s="1">
        <f t="shared" si="24"/>
        <v>1801</v>
      </c>
      <c r="U147" s="17">
        <f t="shared" si="25"/>
        <v>9681.69</v>
      </c>
      <c r="V147" s="17">
        <f t="shared" si="26"/>
        <v>-532.49</v>
      </c>
      <c r="W147" s="17">
        <f t="shared" si="27"/>
        <v>9149.2000000000007</v>
      </c>
      <c r="X147" s="17">
        <f t="shared" si="28"/>
        <v>0</v>
      </c>
      <c r="Y147" s="17">
        <v>0</v>
      </c>
      <c r="Z147" s="17">
        <f t="shared" si="29"/>
        <v>9149.2000000000007</v>
      </c>
      <c r="AA147" s="1">
        <f t="shared" si="30"/>
        <v>1788</v>
      </c>
      <c r="AB147" s="1">
        <f t="shared" si="35"/>
        <v>13</v>
      </c>
      <c r="AC147" s="21">
        <f t="shared" si="31"/>
        <v>118939.6</v>
      </c>
      <c r="AD147">
        <v>2478</v>
      </c>
      <c r="AE147" t="s">
        <v>227</v>
      </c>
      <c r="AF147" s="21">
        <v>118939.6</v>
      </c>
      <c r="AG147">
        <f t="shared" si="32"/>
        <v>0</v>
      </c>
      <c r="AH147" s="21">
        <f t="shared" si="33"/>
        <v>0</v>
      </c>
      <c r="AI147" s="1">
        <v>2478</v>
      </c>
      <c r="AJ147" s="1" t="s">
        <v>227</v>
      </c>
      <c r="AK147">
        <v>0</v>
      </c>
      <c r="AL147">
        <v>0</v>
      </c>
      <c r="AM147">
        <v>1784</v>
      </c>
      <c r="AN147">
        <v>1784</v>
      </c>
      <c r="AO147">
        <f t="shared" si="34"/>
        <v>0</v>
      </c>
    </row>
    <row r="148" spans="1:41" x14ac:dyDescent="0.2">
      <c r="A148" s="1">
        <v>2523</v>
      </c>
      <c r="B148" s="1" t="s">
        <v>228</v>
      </c>
      <c r="C148" s="1">
        <v>1000255</v>
      </c>
      <c r="D148" s="1">
        <v>0</v>
      </c>
      <c r="E148" s="1">
        <v>0</v>
      </c>
      <c r="F148" s="1">
        <v>91</v>
      </c>
      <c r="G148" s="1">
        <v>91</v>
      </c>
      <c r="H148" s="1">
        <v>0</v>
      </c>
      <c r="I148" s="1">
        <v>0</v>
      </c>
      <c r="J148" s="1">
        <v>89</v>
      </c>
      <c r="K148" s="1">
        <v>89</v>
      </c>
      <c r="L148" s="1">
        <v>0</v>
      </c>
      <c r="M148" s="1">
        <v>0</v>
      </c>
      <c r="N148" s="1">
        <v>92</v>
      </c>
      <c r="O148" s="1">
        <v>92</v>
      </c>
      <c r="P148" s="1">
        <v>0</v>
      </c>
      <c r="Q148" s="1">
        <v>0</v>
      </c>
      <c r="R148" s="1">
        <v>83</v>
      </c>
      <c r="S148" s="1">
        <v>83</v>
      </c>
      <c r="T148" s="1">
        <f t="shared" si="24"/>
        <v>91</v>
      </c>
      <c r="U148" s="17">
        <f t="shared" si="25"/>
        <v>10991.81</v>
      </c>
      <c r="V148" s="17">
        <f t="shared" si="26"/>
        <v>-604.54999999999995</v>
      </c>
      <c r="W148" s="17">
        <f t="shared" si="27"/>
        <v>10387.26</v>
      </c>
      <c r="X148" s="17">
        <f t="shared" si="28"/>
        <v>0</v>
      </c>
      <c r="Y148" s="17">
        <v>0</v>
      </c>
      <c r="Z148" s="17">
        <f t="shared" si="29"/>
        <v>10387.26</v>
      </c>
      <c r="AA148" s="1">
        <f t="shared" si="30"/>
        <v>88</v>
      </c>
      <c r="AB148" s="1">
        <f t="shared" si="35"/>
        <v>3</v>
      </c>
      <c r="AC148" s="21">
        <f t="shared" si="31"/>
        <v>31161.78</v>
      </c>
      <c r="AD148">
        <v>2523</v>
      </c>
      <c r="AE148" t="s">
        <v>228</v>
      </c>
      <c r="AF148" s="21">
        <v>31161.78</v>
      </c>
      <c r="AG148">
        <f t="shared" si="32"/>
        <v>0</v>
      </c>
      <c r="AH148" s="21">
        <f t="shared" si="33"/>
        <v>0</v>
      </c>
      <c r="AI148" s="1">
        <v>2523</v>
      </c>
      <c r="AJ148" s="1" t="s">
        <v>228</v>
      </c>
      <c r="AK148">
        <v>0</v>
      </c>
      <c r="AL148">
        <v>0</v>
      </c>
      <c r="AM148">
        <v>83</v>
      </c>
      <c r="AN148">
        <v>83</v>
      </c>
      <c r="AO148">
        <f t="shared" si="34"/>
        <v>0</v>
      </c>
    </row>
    <row r="149" spans="1:41" x14ac:dyDescent="0.2">
      <c r="A149" s="1">
        <v>2527</v>
      </c>
      <c r="B149" s="1" t="s">
        <v>229</v>
      </c>
      <c r="C149" s="1">
        <v>2723994</v>
      </c>
      <c r="D149" s="1">
        <v>9</v>
      </c>
      <c r="E149" s="1">
        <v>4</v>
      </c>
      <c r="F149" s="1">
        <v>262</v>
      </c>
      <c r="G149" s="1">
        <v>266</v>
      </c>
      <c r="H149" s="1">
        <v>9</v>
      </c>
      <c r="I149" s="1">
        <v>4</v>
      </c>
      <c r="J149" s="1">
        <v>261</v>
      </c>
      <c r="K149" s="1">
        <v>265</v>
      </c>
      <c r="L149" s="1">
        <v>10</v>
      </c>
      <c r="M149" s="1">
        <v>4</v>
      </c>
      <c r="N149" s="1">
        <v>257</v>
      </c>
      <c r="O149" s="1">
        <v>261</v>
      </c>
      <c r="P149" s="1">
        <v>9</v>
      </c>
      <c r="Q149" s="1">
        <v>4</v>
      </c>
      <c r="R149" s="1">
        <v>261</v>
      </c>
      <c r="S149" s="1">
        <v>265</v>
      </c>
      <c r="T149" s="1">
        <f t="shared" si="24"/>
        <v>264</v>
      </c>
      <c r="U149" s="17">
        <f t="shared" si="25"/>
        <v>10318.16</v>
      </c>
      <c r="V149" s="17">
        <f t="shared" si="26"/>
        <v>-567.5</v>
      </c>
      <c r="W149" s="17">
        <f t="shared" si="27"/>
        <v>9750.66</v>
      </c>
      <c r="X149" s="17">
        <f t="shared" si="28"/>
        <v>0</v>
      </c>
      <c r="Y149" s="17">
        <v>0</v>
      </c>
      <c r="Z149" s="17">
        <f t="shared" si="29"/>
        <v>9750.66</v>
      </c>
      <c r="AA149" s="1">
        <f t="shared" si="30"/>
        <v>264</v>
      </c>
      <c r="AB149" s="1">
        <f t="shared" si="35"/>
        <v>0</v>
      </c>
      <c r="AC149" s="21">
        <f t="shared" si="31"/>
        <v>0</v>
      </c>
      <c r="AD149">
        <v>2527</v>
      </c>
      <c r="AE149" t="s">
        <v>229</v>
      </c>
      <c r="AF149" s="21">
        <v>0</v>
      </c>
      <c r="AG149">
        <f t="shared" si="32"/>
        <v>0</v>
      </c>
      <c r="AH149" s="21">
        <f t="shared" si="33"/>
        <v>0</v>
      </c>
      <c r="AI149" s="1">
        <v>2527</v>
      </c>
      <c r="AJ149" s="1" t="s">
        <v>229</v>
      </c>
      <c r="AK149">
        <v>9</v>
      </c>
      <c r="AL149">
        <v>4</v>
      </c>
      <c r="AM149">
        <v>261</v>
      </c>
      <c r="AN149">
        <v>265</v>
      </c>
      <c r="AO149">
        <f t="shared" si="34"/>
        <v>0</v>
      </c>
    </row>
    <row r="150" spans="1:41" x14ac:dyDescent="0.2">
      <c r="A150" s="1">
        <v>2534</v>
      </c>
      <c r="B150" s="1" t="s">
        <v>230</v>
      </c>
      <c r="C150" s="1">
        <v>4744601</v>
      </c>
      <c r="D150" s="1">
        <v>11</v>
      </c>
      <c r="E150" s="1">
        <v>4</v>
      </c>
      <c r="F150" s="1">
        <v>481</v>
      </c>
      <c r="G150" s="1">
        <v>485</v>
      </c>
      <c r="H150" s="1">
        <v>10</v>
      </c>
      <c r="I150" s="1">
        <v>4</v>
      </c>
      <c r="J150" s="1">
        <v>489</v>
      </c>
      <c r="K150" s="1">
        <v>493</v>
      </c>
      <c r="L150" s="1">
        <v>15</v>
      </c>
      <c r="M150" s="1">
        <v>6</v>
      </c>
      <c r="N150" s="1">
        <v>485</v>
      </c>
      <c r="O150" s="1">
        <v>491</v>
      </c>
      <c r="P150" s="1">
        <v>15</v>
      </c>
      <c r="Q150" s="1">
        <v>6</v>
      </c>
      <c r="R150" s="1">
        <v>467</v>
      </c>
      <c r="S150" s="1">
        <v>473</v>
      </c>
      <c r="T150" s="1">
        <f t="shared" si="24"/>
        <v>490</v>
      </c>
      <c r="U150" s="17">
        <f t="shared" si="25"/>
        <v>9682.86</v>
      </c>
      <c r="V150" s="17">
        <f t="shared" si="26"/>
        <v>-532.55999999999995</v>
      </c>
      <c r="W150" s="17">
        <f t="shared" si="27"/>
        <v>9150.3000000000011</v>
      </c>
      <c r="X150" s="17">
        <f t="shared" si="28"/>
        <v>0</v>
      </c>
      <c r="Y150" s="17">
        <v>0</v>
      </c>
      <c r="Z150" s="17">
        <f t="shared" si="29"/>
        <v>9150.3000000000011</v>
      </c>
      <c r="AA150" s="1">
        <f t="shared" si="30"/>
        <v>486</v>
      </c>
      <c r="AB150" s="1">
        <f t="shared" si="35"/>
        <v>4</v>
      </c>
      <c r="AC150" s="21">
        <f t="shared" si="31"/>
        <v>36601.199999999997</v>
      </c>
      <c r="AD150">
        <v>2534</v>
      </c>
      <c r="AE150" t="s">
        <v>230</v>
      </c>
      <c r="AF150" s="21">
        <v>36601.199999999997</v>
      </c>
      <c r="AG150">
        <f t="shared" si="32"/>
        <v>0</v>
      </c>
      <c r="AH150" s="21">
        <f t="shared" si="33"/>
        <v>0</v>
      </c>
      <c r="AI150" s="1">
        <v>2534</v>
      </c>
      <c r="AJ150" s="1" t="s">
        <v>230</v>
      </c>
      <c r="AK150">
        <v>15</v>
      </c>
      <c r="AL150">
        <v>6</v>
      </c>
      <c r="AM150">
        <v>467</v>
      </c>
      <c r="AN150">
        <v>473</v>
      </c>
      <c r="AO150">
        <f t="shared" si="34"/>
        <v>0</v>
      </c>
    </row>
    <row r="151" spans="1:41" x14ac:dyDescent="0.2">
      <c r="A151" s="1">
        <v>2541</v>
      </c>
      <c r="B151" s="1" t="s">
        <v>231</v>
      </c>
      <c r="C151" s="1">
        <v>5101954</v>
      </c>
      <c r="D151" s="1">
        <v>18</v>
      </c>
      <c r="E151" s="1">
        <v>7</v>
      </c>
      <c r="F151" s="1">
        <v>535</v>
      </c>
      <c r="G151" s="1">
        <v>542</v>
      </c>
      <c r="H151" s="1">
        <v>20</v>
      </c>
      <c r="I151" s="1">
        <v>8</v>
      </c>
      <c r="J151" s="1">
        <v>532</v>
      </c>
      <c r="K151" s="1">
        <v>540</v>
      </c>
      <c r="L151" s="1">
        <v>19</v>
      </c>
      <c r="M151" s="1">
        <v>8</v>
      </c>
      <c r="N151" s="1">
        <v>537</v>
      </c>
      <c r="O151" s="1">
        <v>545</v>
      </c>
      <c r="P151" s="1">
        <v>20</v>
      </c>
      <c r="Q151" s="1">
        <v>8</v>
      </c>
      <c r="R151" s="1">
        <v>515</v>
      </c>
      <c r="S151" s="1">
        <v>523</v>
      </c>
      <c r="T151" s="1">
        <f t="shared" si="24"/>
        <v>542</v>
      </c>
      <c r="U151" s="17">
        <f t="shared" si="25"/>
        <v>9413.2000000000007</v>
      </c>
      <c r="V151" s="17">
        <f t="shared" si="26"/>
        <v>-517.73</v>
      </c>
      <c r="W151" s="17">
        <f t="shared" si="27"/>
        <v>8895.4700000000012</v>
      </c>
      <c r="X151" s="17">
        <f t="shared" si="28"/>
        <v>104.52999999999884</v>
      </c>
      <c r="Y151" s="17">
        <v>0</v>
      </c>
      <c r="Z151" s="17">
        <f t="shared" si="29"/>
        <v>9000</v>
      </c>
      <c r="AA151" s="1">
        <f t="shared" si="30"/>
        <v>536</v>
      </c>
      <c r="AB151" s="1">
        <f t="shared" si="35"/>
        <v>6</v>
      </c>
      <c r="AC151" s="21">
        <f t="shared" si="31"/>
        <v>54000</v>
      </c>
      <c r="AD151">
        <v>2541</v>
      </c>
      <c r="AE151" t="s">
        <v>231</v>
      </c>
      <c r="AF151" s="21">
        <v>54000</v>
      </c>
      <c r="AG151">
        <f t="shared" si="32"/>
        <v>0</v>
      </c>
      <c r="AH151" s="21">
        <f t="shared" si="33"/>
        <v>0</v>
      </c>
      <c r="AI151" s="1">
        <v>2541</v>
      </c>
      <c r="AJ151" s="1" t="s">
        <v>231</v>
      </c>
      <c r="AK151">
        <v>20</v>
      </c>
      <c r="AL151">
        <v>8</v>
      </c>
      <c r="AM151">
        <v>515</v>
      </c>
      <c r="AN151">
        <v>523</v>
      </c>
      <c r="AO151">
        <f t="shared" si="34"/>
        <v>0</v>
      </c>
    </row>
    <row r="152" spans="1:41" x14ac:dyDescent="0.2">
      <c r="A152" s="1">
        <v>2562</v>
      </c>
      <c r="B152" s="1" t="s">
        <v>232</v>
      </c>
      <c r="C152" s="1">
        <v>38603704</v>
      </c>
      <c r="D152" s="1">
        <v>43</v>
      </c>
      <c r="E152" s="1">
        <v>17</v>
      </c>
      <c r="F152" s="1">
        <v>3620</v>
      </c>
      <c r="G152" s="1">
        <v>3637</v>
      </c>
      <c r="H152" s="1">
        <v>44</v>
      </c>
      <c r="I152" s="1">
        <v>18</v>
      </c>
      <c r="J152" s="1">
        <v>3651</v>
      </c>
      <c r="K152" s="1">
        <v>3669</v>
      </c>
      <c r="L152" s="1">
        <v>44</v>
      </c>
      <c r="M152" s="1">
        <v>18</v>
      </c>
      <c r="N152" s="1">
        <v>3727</v>
      </c>
      <c r="O152" s="1">
        <v>3745</v>
      </c>
      <c r="P152" s="1">
        <v>49</v>
      </c>
      <c r="Q152" s="1">
        <v>20</v>
      </c>
      <c r="R152" s="1">
        <v>3777</v>
      </c>
      <c r="S152" s="1">
        <v>3797</v>
      </c>
      <c r="T152" s="1">
        <f t="shared" si="24"/>
        <v>3684</v>
      </c>
      <c r="U152" s="17">
        <f t="shared" si="25"/>
        <v>10478.75</v>
      </c>
      <c r="V152" s="17">
        <f t="shared" si="26"/>
        <v>-576.33000000000004</v>
      </c>
      <c r="W152" s="17">
        <f t="shared" si="27"/>
        <v>9902.42</v>
      </c>
      <c r="X152" s="17">
        <f t="shared" si="28"/>
        <v>0</v>
      </c>
      <c r="Y152" s="17">
        <v>0</v>
      </c>
      <c r="Z152" s="17">
        <f t="shared" si="29"/>
        <v>9902.42</v>
      </c>
      <c r="AA152" s="1">
        <f t="shared" si="30"/>
        <v>3737</v>
      </c>
      <c r="AB152" s="1">
        <f t="shared" si="35"/>
        <v>0</v>
      </c>
      <c r="AC152" s="21">
        <f t="shared" si="31"/>
        <v>0</v>
      </c>
      <c r="AD152">
        <v>2562</v>
      </c>
      <c r="AE152" t="s">
        <v>232</v>
      </c>
      <c r="AF152" s="21">
        <v>0</v>
      </c>
      <c r="AG152">
        <f t="shared" si="32"/>
        <v>0</v>
      </c>
      <c r="AH152" s="21">
        <f t="shared" si="33"/>
        <v>0</v>
      </c>
      <c r="AI152" s="1">
        <v>2562</v>
      </c>
      <c r="AJ152" s="1" t="s">
        <v>232</v>
      </c>
      <c r="AK152">
        <v>49</v>
      </c>
      <c r="AL152">
        <v>20</v>
      </c>
      <c r="AM152">
        <v>3777</v>
      </c>
      <c r="AN152">
        <v>3797</v>
      </c>
      <c r="AO152">
        <f t="shared" si="34"/>
        <v>0</v>
      </c>
    </row>
    <row r="153" spans="1:41" x14ac:dyDescent="0.2">
      <c r="A153" s="1">
        <v>2576</v>
      </c>
      <c r="B153" s="1" t="s">
        <v>233</v>
      </c>
      <c r="C153" s="1">
        <v>8658037</v>
      </c>
      <c r="D153" s="1">
        <v>29</v>
      </c>
      <c r="E153" s="1">
        <v>12</v>
      </c>
      <c r="F153" s="1">
        <v>891</v>
      </c>
      <c r="G153" s="1">
        <v>903</v>
      </c>
      <c r="H153" s="1">
        <v>29</v>
      </c>
      <c r="I153" s="1">
        <v>12</v>
      </c>
      <c r="J153" s="1">
        <v>878</v>
      </c>
      <c r="K153" s="1">
        <v>890</v>
      </c>
      <c r="L153" s="1">
        <v>23</v>
      </c>
      <c r="M153" s="1">
        <v>9</v>
      </c>
      <c r="N153" s="1">
        <v>874</v>
      </c>
      <c r="O153" s="1">
        <v>883</v>
      </c>
      <c r="P153" s="1">
        <v>28</v>
      </c>
      <c r="Q153" s="1">
        <v>11</v>
      </c>
      <c r="R153" s="1">
        <v>863</v>
      </c>
      <c r="S153" s="1">
        <v>874</v>
      </c>
      <c r="T153" s="1">
        <f t="shared" si="24"/>
        <v>892</v>
      </c>
      <c r="U153" s="17">
        <f t="shared" si="25"/>
        <v>9706.32</v>
      </c>
      <c r="V153" s="17">
        <f t="shared" si="26"/>
        <v>-533.85</v>
      </c>
      <c r="W153" s="17">
        <f t="shared" si="27"/>
        <v>9172.4699999999993</v>
      </c>
      <c r="X153" s="17">
        <f t="shared" si="28"/>
        <v>0</v>
      </c>
      <c r="Y153" s="17">
        <v>0</v>
      </c>
      <c r="Z153" s="17">
        <f t="shared" si="29"/>
        <v>9172.4699999999993</v>
      </c>
      <c r="AA153" s="1">
        <f t="shared" si="30"/>
        <v>882</v>
      </c>
      <c r="AB153" s="1">
        <f t="shared" si="35"/>
        <v>10</v>
      </c>
      <c r="AC153" s="21">
        <f t="shared" si="31"/>
        <v>91724.7</v>
      </c>
      <c r="AD153">
        <v>2576</v>
      </c>
      <c r="AE153" t="s">
        <v>233</v>
      </c>
      <c r="AF153" s="21">
        <v>91724.7</v>
      </c>
      <c r="AG153">
        <f t="shared" si="32"/>
        <v>0</v>
      </c>
      <c r="AH153" s="21">
        <f t="shared" si="33"/>
        <v>0</v>
      </c>
      <c r="AI153" s="1">
        <v>2576</v>
      </c>
      <c r="AJ153" s="1" t="s">
        <v>233</v>
      </c>
      <c r="AK153">
        <v>28</v>
      </c>
      <c r="AL153">
        <v>11</v>
      </c>
      <c r="AM153">
        <v>863</v>
      </c>
      <c r="AN153">
        <v>874</v>
      </c>
      <c r="AO153">
        <f t="shared" si="34"/>
        <v>0</v>
      </c>
    </row>
    <row r="154" spans="1:41" x14ac:dyDescent="0.2">
      <c r="A154" s="1">
        <v>2583</v>
      </c>
      <c r="B154" s="1" t="s">
        <v>234</v>
      </c>
      <c r="C154" s="1">
        <v>32067202</v>
      </c>
      <c r="D154" s="1">
        <v>34</v>
      </c>
      <c r="E154" s="1">
        <v>14</v>
      </c>
      <c r="F154" s="1">
        <v>3293</v>
      </c>
      <c r="G154" s="1">
        <v>3307</v>
      </c>
      <c r="H154" s="1">
        <v>33</v>
      </c>
      <c r="I154" s="1">
        <v>13</v>
      </c>
      <c r="J154" s="1">
        <v>3405</v>
      </c>
      <c r="K154" s="1">
        <v>3418</v>
      </c>
      <c r="L154" s="1">
        <v>34</v>
      </c>
      <c r="M154" s="1">
        <v>14</v>
      </c>
      <c r="N154" s="1">
        <v>3481</v>
      </c>
      <c r="O154" s="1">
        <v>3495</v>
      </c>
      <c r="P154" s="1">
        <v>53</v>
      </c>
      <c r="Q154" s="1">
        <v>21</v>
      </c>
      <c r="R154" s="1">
        <v>3492</v>
      </c>
      <c r="S154" s="1">
        <v>3513</v>
      </c>
      <c r="T154" s="1">
        <f t="shared" si="24"/>
        <v>3407</v>
      </c>
      <c r="U154" s="17">
        <f t="shared" si="25"/>
        <v>9412.15</v>
      </c>
      <c r="V154" s="17">
        <f t="shared" si="26"/>
        <v>-517.66999999999996</v>
      </c>
      <c r="W154" s="17">
        <f t="shared" si="27"/>
        <v>8894.48</v>
      </c>
      <c r="X154" s="17">
        <f t="shared" si="28"/>
        <v>105.52000000000044</v>
      </c>
      <c r="Y154" s="17">
        <v>0</v>
      </c>
      <c r="Z154" s="17">
        <f t="shared" si="29"/>
        <v>9000</v>
      </c>
      <c r="AA154" s="1">
        <f t="shared" si="30"/>
        <v>3475</v>
      </c>
      <c r="AB154" s="1">
        <f t="shared" si="35"/>
        <v>0</v>
      </c>
      <c r="AC154" s="21">
        <f t="shared" si="31"/>
        <v>0</v>
      </c>
      <c r="AD154">
        <v>2583</v>
      </c>
      <c r="AE154" t="s">
        <v>234</v>
      </c>
      <c r="AF154" s="21">
        <v>0</v>
      </c>
      <c r="AG154">
        <f t="shared" si="32"/>
        <v>0</v>
      </c>
      <c r="AH154" s="21">
        <f t="shared" si="33"/>
        <v>0</v>
      </c>
      <c r="AI154" s="1">
        <v>2583</v>
      </c>
      <c r="AJ154" s="1" t="s">
        <v>234</v>
      </c>
      <c r="AK154">
        <v>53</v>
      </c>
      <c r="AL154">
        <v>21</v>
      </c>
      <c r="AM154">
        <v>3492</v>
      </c>
      <c r="AN154">
        <v>3513</v>
      </c>
      <c r="AO154">
        <f t="shared" si="34"/>
        <v>0</v>
      </c>
    </row>
    <row r="155" spans="1:41" x14ac:dyDescent="0.2">
      <c r="A155" s="1">
        <v>2604</v>
      </c>
      <c r="B155" s="1" t="s">
        <v>235</v>
      </c>
      <c r="C155" s="1">
        <v>51024778</v>
      </c>
      <c r="D155" s="1">
        <v>154</v>
      </c>
      <c r="E155" s="1">
        <v>62</v>
      </c>
      <c r="F155" s="1">
        <v>5235</v>
      </c>
      <c r="G155" s="1">
        <v>5297</v>
      </c>
      <c r="H155" s="1">
        <v>156</v>
      </c>
      <c r="I155" s="1">
        <v>62</v>
      </c>
      <c r="J155" s="1">
        <v>5390</v>
      </c>
      <c r="K155" s="1">
        <v>5452</v>
      </c>
      <c r="L155" s="1">
        <v>165</v>
      </c>
      <c r="M155" s="1">
        <v>66</v>
      </c>
      <c r="N155" s="1">
        <v>5451</v>
      </c>
      <c r="O155" s="1">
        <v>5517</v>
      </c>
      <c r="P155" s="1">
        <v>165</v>
      </c>
      <c r="Q155" s="1">
        <v>66</v>
      </c>
      <c r="R155" s="1">
        <v>5503</v>
      </c>
      <c r="S155" s="1">
        <v>5569</v>
      </c>
      <c r="T155" s="1">
        <f t="shared" si="24"/>
        <v>5422</v>
      </c>
      <c r="U155" s="17">
        <f t="shared" si="25"/>
        <v>9410.69</v>
      </c>
      <c r="V155" s="17">
        <f t="shared" si="26"/>
        <v>-517.59</v>
      </c>
      <c r="W155" s="17">
        <f t="shared" si="27"/>
        <v>8893.1</v>
      </c>
      <c r="X155" s="17">
        <f t="shared" si="28"/>
        <v>106.89999999999964</v>
      </c>
      <c r="Y155" s="17">
        <v>24.85</v>
      </c>
      <c r="Z155" s="17">
        <f>MAX(W155+X155-Y155,W155)</f>
        <v>8975.15</v>
      </c>
      <c r="AA155" s="1">
        <f t="shared" si="30"/>
        <v>5513</v>
      </c>
      <c r="AB155" s="1">
        <f t="shared" si="35"/>
        <v>0</v>
      </c>
      <c r="AC155" s="21">
        <f t="shared" si="31"/>
        <v>0</v>
      </c>
      <c r="AD155">
        <v>2604</v>
      </c>
      <c r="AE155" t="s">
        <v>235</v>
      </c>
      <c r="AF155" s="21">
        <v>0</v>
      </c>
      <c r="AG155">
        <f t="shared" si="32"/>
        <v>0</v>
      </c>
      <c r="AH155" s="21">
        <f t="shared" si="33"/>
        <v>0</v>
      </c>
      <c r="AI155" s="1">
        <v>2604</v>
      </c>
      <c r="AJ155" s="1" t="s">
        <v>235</v>
      </c>
      <c r="AK155">
        <v>165</v>
      </c>
      <c r="AL155">
        <v>66</v>
      </c>
      <c r="AM155">
        <v>5503</v>
      </c>
      <c r="AN155">
        <v>5569</v>
      </c>
      <c r="AO155">
        <f t="shared" si="34"/>
        <v>0</v>
      </c>
    </row>
    <row r="156" spans="1:41" x14ac:dyDescent="0.2">
      <c r="A156" s="1">
        <v>2605</v>
      </c>
      <c r="B156" s="1" t="s">
        <v>236</v>
      </c>
      <c r="C156" s="1">
        <v>9535726</v>
      </c>
      <c r="D156" s="1">
        <v>20</v>
      </c>
      <c r="E156" s="1">
        <v>8</v>
      </c>
      <c r="F156" s="1">
        <v>972</v>
      </c>
      <c r="G156" s="1">
        <v>980</v>
      </c>
      <c r="H156" s="1">
        <v>18</v>
      </c>
      <c r="I156" s="1">
        <v>7</v>
      </c>
      <c r="J156" s="1">
        <v>955</v>
      </c>
      <c r="K156" s="1">
        <v>962</v>
      </c>
      <c r="L156" s="1">
        <v>19</v>
      </c>
      <c r="M156" s="1">
        <v>8</v>
      </c>
      <c r="N156" s="1">
        <v>913</v>
      </c>
      <c r="O156" s="1">
        <v>921</v>
      </c>
      <c r="P156" s="1">
        <v>18</v>
      </c>
      <c r="Q156" s="1">
        <v>7</v>
      </c>
      <c r="R156" s="1">
        <v>871</v>
      </c>
      <c r="S156" s="1">
        <v>878</v>
      </c>
      <c r="T156" s="1">
        <f t="shared" si="24"/>
        <v>954</v>
      </c>
      <c r="U156" s="17">
        <f t="shared" si="25"/>
        <v>9995.52</v>
      </c>
      <c r="V156" s="17">
        <f t="shared" si="26"/>
        <v>-549.75</v>
      </c>
      <c r="W156" s="17">
        <f t="shared" si="27"/>
        <v>9445.77</v>
      </c>
      <c r="X156" s="17">
        <f t="shared" si="28"/>
        <v>0</v>
      </c>
      <c r="Y156" s="17">
        <v>0</v>
      </c>
      <c r="Z156" s="17">
        <f t="shared" si="29"/>
        <v>9445.77</v>
      </c>
      <c r="AA156" s="1">
        <f t="shared" si="30"/>
        <v>920</v>
      </c>
      <c r="AB156" s="1">
        <f t="shared" si="35"/>
        <v>34</v>
      </c>
      <c r="AC156" s="21">
        <f t="shared" si="31"/>
        <v>321156.18</v>
      </c>
      <c r="AD156">
        <v>2605</v>
      </c>
      <c r="AE156" t="s">
        <v>236</v>
      </c>
      <c r="AF156" s="21">
        <v>321156.18</v>
      </c>
      <c r="AG156">
        <f t="shared" si="32"/>
        <v>0</v>
      </c>
      <c r="AH156" s="21">
        <f t="shared" si="33"/>
        <v>0</v>
      </c>
      <c r="AI156" s="1">
        <v>2605</v>
      </c>
      <c r="AJ156" s="1" t="s">
        <v>236</v>
      </c>
      <c r="AK156">
        <v>18</v>
      </c>
      <c r="AL156">
        <v>7</v>
      </c>
      <c r="AM156">
        <v>871</v>
      </c>
      <c r="AN156">
        <v>878</v>
      </c>
      <c r="AO156">
        <f t="shared" si="34"/>
        <v>0</v>
      </c>
    </row>
    <row r="157" spans="1:41" x14ac:dyDescent="0.2">
      <c r="A157" s="1">
        <v>2611</v>
      </c>
      <c r="B157" s="1" t="s">
        <v>237</v>
      </c>
      <c r="C157" s="1">
        <v>48064746</v>
      </c>
      <c r="D157" s="1">
        <v>137</v>
      </c>
      <c r="E157" s="1">
        <v>55</v>
      </c>
      <c r="F157" s="1">
        <v>5312</v>
      </c>
      <c r="G157" s="1">
        <v>5367</v>
      </c>
      <c r="H157" s="1">
        <v>123</v>
      </c>
      <c r="I157" s="1">
        <v>49</v>
      </c>
      <c r="J157" s="1">
        <v>5411</v>
      </c>
      <c r="K157" s="1">
        <v>5460</v>
      </c>
      <c r="L157" s="1">
        <v>132</v>
      </c>
      <c r="M157" s="1">
        <v>53</v>
      </c>
      <c r="N157" s="1">
        <v>5497</v>
      </c>
      <c r="O157" s="1">
        <v>5550</v>
      </c>
      <c r="P157" s="1">
        <v>96</v>
      </c>
      <c r="Q157" s="1">
        <v>38</v>
      </c>
      <c r="R157" s="1">
        <v>5524</v>
      </c>
      <c r="S157" s="1">
        <v>5562</v>
      </c>
      <c r="T157" s="1">
        <f t="shared" si="24"/>
        <v>5459</v>
      </c>
      <c r="U157" s="17">
        <f t="shared" si="25"/>
        <v>8804.68</v>
      </c>
      <c r="V157" s="17">
        <f t="shared" si="26"/>
        <v>-484.26</v>
      </c>
      <c r="W157" s="17">
        <f t="shared" si="27"/>
        <v>8320.42</v>
      </c>
      <c r="X157" s="17">
        <f t="shared" si="28"/>
        <v>679.57999999999993</v>
      </c>
      <c r="Y157" s="17">
        <v>0</v>
      </c>
      <c r="Z157" s="17">
        <f t="shared" si="29"/>
        <v>9000</v>
      </c>
      <c r="AA157" s="1">
        <f t="shared" si="30"/>
        <v>5524</v>
      </c>
      <c r="AB157" s="1">
        <f t="shared" si="35"/>
        <v>0</v>
      </c>
      <c r="AC157" s="21">
        <f t="shared" si="31"/>
        <v>0</v>
      </c>
      <c r="AD157">
        <v>2611</v>
      </c>
      <c r="AE157" t="s">
        <v>237</v>
      </c>
      <c r="AF157" s="21">
        <v>0</v>
      </c>
      <c r="AG157">
        <f t="shared" si="32"/>
        <v>0</v>
      </c>
      <c r="AH157" s="21">
        <f t="shared" si="33"/>
        <v>0</v>
      </c>
      <c r="AI157" s="1">
        <v>2611</v>
      </c>
      <c r="AJ157" s="1" t="s">
        <v>237</v>
      </c>
      <c r="AK157">
        <v>96</v>
      </c>
      <c r="AL157">
        <v>38</v>
      </c>
      <c r="AM157">
        <v>5524</v>
      </c>
      <c r="AN157">
        <v>5562</v>
      </c>
      <c r="AO157">
        <f t="shared" si="34"/>
        <v>0</v>
      </c>
    </row>
    <row r="158" spans="1:41" x14ac:dyDescent="0.2">
      <c r="A158" s="1">
        <v>2618</v>
      </c>
      <c r="B158" s="1" t="s">
        <v>238</v>
      </c>
      <c r="C158" s="1">
        <v>6512308</v>
      </c>
      <c r="D158" s="1">
        <v>8</v>
      </c>
      <c r="E158" s="1">
        <v>3</v>
      </c>
      <c r="F158" s="1">
        <v>648</v>
      </c>
      <c r="G158" s="1">
        <v>651</v>
      </c>
      <c r="H158" s="1">
        <v>9</v>
      </c>
      <c r="I158" s="1">
        <v>4</v>
      </c>
      <c r="J158" s="1">
        <v>626</v>
      </c>
      <c r="K158" s="1">
        <v>630</v>
      </c>
      <c r="L158" s="1">
        <v>12</v>
      </c>
      <c r="M158" s="1">
        <v>5</v>
      </c>
      <c r="N158" s="1">
        <v>647</v>
      </c>
      <c r="O158" s="1">
        <v>652</v>
      </c>
      <c r="P158" s="1">
        <v>5</v>
      </c>
      <c r="Q158" s="1">
        <v>2</v>
      </c>
      <c r="R158" s="1">
        <v>623</v>
      </c>
      <c r="S158" s="1">
        <v>625</v>
      </c>
      <c r="T158" s="1">
        <f t="shared" si="24"/>
        <v>644</v>
      </c>
      <c r="U158" s="17">
        <f t="shared" si="25"/>
        <v>10112.280000000001</v>
      </c>
      <c r="V158" s="17">
        <f t="shared" si="26"/>
        <v>-556.17999999999995</v>
      </c>
      <c r="W158" s="17">
        <f t="shared" si="27"/>
        <v>9556.1</v>
      </c>
      <c r="X158" s="17">
        <f t="shared" si="28"/>
        <v>0</v>
      </c>
      <c r="Y158" s="17">
        <v>0</v>
      </c>
      <c r="Z158" s="17">
        <f t="shared" si="29"/>
        <v>9556.1</v>
      </c>
      <c r="AA158" s="1">
        <f t="shared" si="30"/>
        <v>636</v>
      </c>
      <c r="AB158" s="1">
        <f t="shared" si="35"/>
        <v>8</v>
      </c>
      <c r="AC158" s="21">
        <f t="shared" si="31"/>
        <v>76448.800000000003</v>
      </c>
      <c r="AD158">
        <v>2618</v>
      </c>
      <c r="AE158" t="s">
        <v>238</v>
      </c>
      <c r="AF158" s="21">
        <v>76448.800000000003</v>
      </c>
      <c r="AG158">
        <f t="shared" si="32"/>
        <v>0</v>
      </c>
      <c r="AH158" s="21">
        <f t="shared" si="33"/>
        <v>0</v>
      </c>
      <c r="AI158" s="1">
        <v>2618</v>
      </c>
      <c r="AJ158" s="1" t="s">
        <v>238</v>
      </c>
      <c r="AK158">
        <v>5</v>
      </c>
      <c r="AL158">
        <v>2</v>
      </c>
      <c r="AM158">
        <v>623</v>
      </c>
      <c r="AN158">
        <v>625</v>
      </c>
      <c r="AO158">
        <f t="shared" si="34"/>
        <v>0</v>
      </c>
    </row>
    <row r="159" spans="1:41" x14ac:dyDescent="0.2">
      <c r="A159" s="1">
        <v>2625</v>
      </c>
      <c r="B159" s="1" t="s">
        <v>239</v>
      </c>
      <c r="C159" s="1">
        <v>4403075</v>
      </c>
      <c r="D159" s="1">
        <v>13</v>
      </c>
      <c r="E159" s="1">
        <v>5</v>
      </c>
      <c r="F159" s="1">
        <v>427</v>
      </c>
      <c r="G159" s="1">
        <v>432</v>
      </c>
      <c r="H159" s="1">
        <v>14</v>
      </c>
      <c r="I159" s="1">
        <v>6</v>
      </c>
      <c r="J159" s="1">
        <v>417</v>
      </c>
      <c r="K159" s="1">
        <v>423</v>
      </c>
      <c r="L159" s="1">
        <v>12</v>
      </c>
      <c r="M159" s="1">
        <v>5</v>
      </c>
      <c r="N159" s="1">
        <v>429</v>
      </c>
      <c r="O159" s="1">
        <v>434</v>
      </c>
      <c r="P159" s="1">
        <v>12</v>
      </c>
      <c r="Q159" s="1">
        <v>5</v>
      </c>
      <c r="R159" s="1">
        <v>428</v>
      </c>
      <c r="S159" s="1">
        <v>433</v>
      </c>
      <c r="T159" s="1">
        <f t="shared" si="24"/>
        <v>430</v>
      </c>
      <c r="U159" s="17">
        <f t="shared" si="25"/>
        <v>10239.709999999999</v>
      </c>
      <c r="V159" s="17">
        <f t="shared" si="26"/>
        <v>-563.17999999999995</v>
      </c>
      <c r="W159" s="17">
        <f t="shared" si="27"/>
        <v>9676.5299999999988</v>
      </c>
      <c r="X159" s="17">
        <f t="shared" si="28"/>
        <v>0</v>
      </c>
      <c r="Y159" s="17">
        <v>0</v>
      </c>
      <c r="Z159" s="17">
        <f t="shared" si="29"/>
        <v>9676.5299999999988</v>
      </c>
      <c r="AA159" s="1">
        <f t="shared" si="30"/>
        <v>430</v>
      </c>
      <c r="AB159" s="1">
        <f t="shared" si="35"/>
        <v>0</v>
      </c>
      <c r="AC159" s="21">
        <f t="shared" si="31"/>
        <v>0</v>
      </c>
      <c r="AD159">
        <v>2625</v>
      </c>
      <c r="AE159" t="s">
        <v>239</v>
      </c>
      <c r="AF159" s="21">
        <v>0</v>
      </c>
      <c r="AG159">
        <f t="shared" si="32"/>
        <v>0</v>
      </c>
      <c r="AH159" s="21">
        <f t="shared" si="33"/>
        <v>0</v>
      </c>
      <c r="AI159" s="1">
        <v>2625</v>
      </c>
      <c r="AJ159" s="1" t="s">
        <v>239</v>
      </c>
      <c r="AK159">
        <v>12</v>
      </c>
      <c r="AL159">
        <v>5</v>
      </c>
      <c r="AM159">
        <v>428</v>
      </c>
      <c r="AN159">
        <v>433</v>
      </c>
      <c r="AO159">
        <f t="shared" si="34"/>
        <v>0</v>
      </c>
    </row>
    <row r="160" spans="1:41" x14ac:dyDescent="0.2">
      <c r="A160" s="1">
        <v>2632</v>
      </c>
      <c r="B160" s="1" t="s">
        <v>240</v>
      </c>
      <c r="C160" s="1">
        <v>3726910</v>
      </c>
      <c r="D160" s="1">
        <v>8</v>
      </c>
      <c r="E160" s="1">
        <v>3</v>
      </c>
      <c r="F160" s="1">
        <v>350</v>
      </c>
      <c r="G160" s="1">
        <v>353</v>
      </c>
      <c r="H160" s="1">
        <v>9</v>
      </c>
      <c r="I160" s="1">
        <v>4</v>
      </c>
      <c r="J160" s="1">
        <v>361</v>
      </c>
      <c r="K160" s="1">
        <v>365</v>
      </c>
      <c r="L160" s="1">
        <v>13</v>
      </c>
      <c r="M160" s="1">
        <v>5</v>
      </c>
      <c r="N160" s="1">
        <v>361</v>
      </c>
      <c r="O160" s="1">
        <v>366</v>
      </c>
      <c r="P160" s="1">
        <v>10</v>
      </c>
      <c r="Q160" s="1">
        <v>4</v>
      </c>
      <c r="R160" s="1">
        <v>365</v>
      </c>
      <c r="S160" s="1">
        <v>369</v>
      </c>
      <c r="T160" s="1">
        <f t="shared" si="24"/>
        <v>361</v>
      </c>
      <c r="U160" s="17">
        <f t="shared" si="25"/>
        <v>10323.85</v>
      </c>
      <c r="V160" s="17">
        <f t="shared" si="26"/>
        <v>-567.80999999999995</v>
      </c>
      <c r="W160" s="17">
        <f t="shared" si="27"/>
        <v>9756.0400000000009</v>
      </c>
      <c r="X160" s="17">
        <f t="shared" si="28"/>
        <v>0</v>
      </c>
      <c r="Y160" s="17">
        <v>0</v>
      </c>
      <c r="Z160" s="17">
        <f t="shared" si="29"/>
        <v>9756.0400000000009</v>
      </c>
      <c r="AA160" s="1">
        <f t="shared" si="30"/>
        <v>367</v>
      </c>
      <c r="AB160" s="1">
        <f t="shared" si="35"/>
        <v>0</v>
      </c>
      <c r="AC160" s="21">
        <f t="shared" si="31"/>
        <v>0</v>
      </c>
      <c r="AD160">
        <v>2632</v>
      </c>
      <c r="AE160" t="s">
        <v>240</v>
      </c>
      <c r="AF160" s="21">
        <v>0</v>
      </c>
      <c r="AG160">
        <f t="shared" si="32"/>
        <v>0</v>
      </c>
      <c r="AH160" s="21">
        <f t="shared" si="33"/>
        <v>0</v>
      </c>
      <c r="AI160" s="1">
        <v>2632</v>
      </c>
      <c r="AJ160" s="1" t="s">
        <v>240</v>
      </c>
      <c r="AK160">
        <v>10</v>
      </c>
      <c r="AL160">
        <v>4</v>
      </c>
      <c r="AM160">
        <v>365</v>
      </c>
      <c r="AN160">
        <v>369</v>
      </c>
      <c r="AO160">
        <f t="shared" si="34"/>
        <v>0</v>
      </c>
    </row>
    <row r="161" spans="1:41" x14ac:dyDescent="0.2">
      <c r="A161" s="1">
        <v>2639</v>
      </c>
      <c r="B161" s="1" t="s">
        <v>241</v>
      </c>
      <c r="C161" s="1">
        <v>7209218</v>
      </c>
      <c r="D161" s="1">
        <v>6</v>
      </c>
      <c r="E161" s="1">
        <v>2</v>
      </c>
      <c r="F161" s="1">
        <v>765</v>
      </c>
      <c r="G161" s="1">
        <v>767</v>
      </c>
      <c r="H161" s="1">
        <v>6</v>
      </c>
      <c r="I161" s="1">
        <v>2</v>
      </c>
      <c r="J161" s="1">
        <v>762</v>
      </c>
      <c r="K161" s="1">
        <v>764</v>
      </c>
      <c r="L161" s="1">
        <v>6</v>
      </c>
      <c r="M161" s="1">
        <v>2</v>
      </c>
      <c r="N161" s="1">
        <v>743</v>
      </c>
      <c r="O161" s="1">
        <v>745</v>
      </c>
      <c r="P161" s="1">
        <v>7</v>
      </c>
      <c r="Q161" s="1">
        <v>3</v>
      </c>
      <c r="R161" s="1">
        <v>740</v>
      </c>
      <c r="S161" s="1">
        <v>743</v>
      </c>
      <c r="T161" s="1">
        <f t="shared" si="24"/>
        <v>759</v>
      </c>
      <c r="U161" s="17">
        <f t="shared" si="25"/>
        <v>9498.31</v>
      </c>
      <c r="V161" s="17">
        <f t="shared" si="26"/>
        <v>-522.41</v>
      </c>
      <c r="W161" s="17">
        <f t="shared" si="27"/>
        <v>8975.9</v>
      </c>
      <c r="X161" s="17">
        <f t="shared" si="28"/>
        <v>24.100000000000364</v>
      </c>
      <c r="Y161" s="17">
        <v>0</v>
      </c>
      <c r="Z161" s="17">
        <f t="shared" si="29"/>
        <v>9000</v>
      </c>
      <c r="AA161" s="1">
        <f t="shared" si="30"/>
        <v>751</v>
      </c>
      <c r="AB161" s="1">
        <f t="shared" si="35"/>
        <v>8</v>
      </c>
      <c r="AC161" s="21">
        <f t="shared" si="31"/>
        <v>72000</v>
      </c>
      <c r="AD161">
        <v>2639</v>
      </c>
      <c r="AE161" t="s">
        <v>241</v>
      </c>
      <c r="AF161" s="21">
        <v>72000</v>
      </c>
      <c r="AG161">
        <f t="shared" si="32"/>
        <v>0</v>
      </c>
      <c r="AH161" s="21">
        <f t="shared" si="33"/>
        <v>0</v>
      </c>
      <c r="AI161" s="1">
        <v>2639</v>
      </c>
      <c r="AJ161" s="1" t="s">
        <v>241</v>
      </c>
      <c r="AK161">
        <v>7</v>
      </c>
      <c r="AL161">
        <v>3</v>
      </c>
      <c r="AM161">
        <v>740</v>
      </c>
      <c r="AN161">
        <v>743</v>
      </c>
      <c r="AO161">
        <f t="shared" si="34"/>
        <v>0</v>
      </c>
    </row>
    <row r="162" spans="1:41" x14ac:dyDescent="0.2">
      <c r="A162" s="1">
        <v>2646</v>
      </c>
      <c r="B162" s="1" t="s">
        <v>242</v>
      </c>
      <c r="C162" s="1">
        <v>7644398</v>
      </c>
      <c r="D162" s="1">
        <v>4</v>
      </c>
      <c r="E162" s="1">
        <v>2</v>
      </c>
      <c r="F162" s="1">
        <v>759</v>
      </c>
      <c r="G162" s="1">
        <v>761</v>
      </c>
      <c r="H162" s="1">
        <v>6</v>
      </c>
      <c r="I162" s="1">
        <v>2</v>
      </c>
      <c r="J162" s="1">
        <v>791</v>
      </c>
      <c r="K162" s="1">
        <v>793</v>
      </c>
      <c r="L162" s="1">
        <v>5</v>
      </c>
      <c r="M162" s="1">
        <v>2</v>
      </c>
      <c r="N162" s="1">
        <v>775</v>
      </c>
      <c r="O162" s="1">
        <v>777</v>
      </c>
      <c r="P162" s="1">
        <v>7</v>
      </c>
      <c r="Q162" s="1">
        <v>3</v>
      </c>
      <c r="R162" s="1">
        <v>764</v>
      </c>
      <c r="S162" s="1">
        <v>767</v>
      </c>
      <c r="T162" s="1">
        <f t="shared" si="24"/>
        <v>777</v>
      </c>
      <c r="U162" s="17">
        <f t="shared" si="25"/>
        <v>9838.35</v>
      </c>
      <c r="V162" s="17">
        <f t="shared" si="26"/>
        <v>-541.11</v>
      </c>
      <c r="W162" s="17">
        <f t="shared" si="27"/>
        <v>9297.24</v>
      </c>
      <c r="X162" s="17">
        <f t="shared" si="28"/>
        <v>0</v>
      </c>
      <c r="Y162" s="17">
        <v>0</v>
      </c>
      <c r="Z162" s="17">
        <f t="shared" si="29"/>
        <v>9297.24</v>
      </c>
      <c r="AA162" s="1">
        <f t="shared" si="30"/>
        <v>779</v>
      </c>
      <c r="AB162" s="1">
        <f t="shared" si="35"/>
        <v>0</v>
      </c>
      <c r="AC162" s="21">
        <f t="shared" si="31"/>
        <v>0</v>
      </c>
      <c r="AD162">
        <v>2646</v>
      </c>
      <c r="AE162" t="s">
        <v>242</v>
      </c>
      <c r="AF162" s="21">
        <v>0</v>
      </c>
      <c r="AG162">
        <f t="shared" si="32"/>
        <v>0</v>
      </c>
      <c r="AH162" s="21">
        <f t="shared" si="33"/>
        <v>0</v>
      </c>
      <c r="AI162" s="1">
        <v>2646</v>
      </c>
      <c r="AJ162" s="1" t="s">
        <v>242</v>
      </c>
      <c r="AK162">
        <v>7</v>
      </c>
      <c r="AL162">
        <v>3</v>
      </c>
      <c r="AM162">
        <v>764</v>
      </c>
      <c r="AN162">
        <v>767</v>
      </c>
      <c r="AO162">
        <f t="shared" si="34"/>
        <v>0</v>
      </c>
    </row>
    <row r="163" spans="1:41" x14ac:dyDescent="0.2">
      <c r="A163" s="1">
        <v>2660</v>
      </c>
      <c r="B163" s="1" t="s">
        <v>243</v>
      </c>
      <c r="C163" s="1">
        <v>3636873</v>
      </c>
      <c r="D163" s="1">
        <v>1</v>
      </c>
      <c r="E163" s="1">
        <v>0</v>
      </c>
      <c r="F163" s="1">
        <v>317</v>
      </c>
      <c r="G163" s="1">
        <v>317</v>
      </c>
      <c r="H163" s="1">
        <v>2</v>
      </c>
      <c r="I163" s="1">
        <v>1</v>
      </c>
      <c r="J163" s="1">
        <v>337</v>
      </c>
      <c r="K163" s="1">
        <v>338</v>
      </c>
      <c r="L163" s="1">
        <v>1</v>
      </c>
      <c r="M163" s="1">
        <v>0</v>
      </c>
      <c r="N163" s="1">
        <v>313</v>
      </c>
      <c r="O163" s="1">
        <v>313</v>
      </c>
      <c r="P163" s="1">
        <v>0</v>
      </c>
      <c r="Q163" s="1">
        <v>0</v>
      </c>
      <c r="R163" s="1">
        <v>325</v>
      </c>
      <c r="S163" s="1">
        <v>325</v>
      </c>
      <c r="T163" s="1">
        <f t="shared" si="24"/>
        <v>323</v>
      </c>
      <c r="U163" s="17">
        <f t="shared" si="25"/>
        <v>11259.67</v>
      </c>
      <c r="V163" s="17">
        <f t="shared" si="26"/>
        <v>-619.28</v>
      </c>
      <c r="W163" s="17">
        <f t="shared" si="27"/>
        <v>10640.39</v>
      </c>
      <c r="X163" s="17">
        <f t="shared" si="28"/>
        <v>0</v>
      </c>
      <c r="Y163" s="17">
        <v>0</v>
      </c>
      <c r="Z163" s="17">
        <f t="shared" si="29"/>
        <v>10640.39</v>
      </c>
      <c r="AA163" s="1">
        <f t="shared" si="30"/>
        <v>325</v>
      </c>
      <c r="AB163" s="1">
        <f t="shared" si="35"/>
        <v>0</v>
      </c>
      <c r="AC163" s="21">
        <f t="shared" si="31"/>
        <v>0</v>
      </c>
      <c r="AD163">
        <v>2660</v>
      </c>
      <c r="AE163" t="s">
        <v>243</v>
      </c>
      <c r="AF163" s="21">
        <v>0</v>
      </c>
      <c r="AG163">
        <f t="shared" si="32"/>
        <v>0</v>
      </c>
      <c r="AH163" s="21">
        <f t="shared" si="33"/>
        <v>0</v>
      </c>
      <c r="AI163" s="1">
        <v>2660</v>
      </c>
      <c r="AJ163" s="1" t="s">
        <v>243</v>
      </c>
      <c r="AK163">
        <v>0</v>
      </c>
      <c r="AL163">
        <v>0</v>
      </c>
      <c r="AM163">
        <v>325</v>
      </c>
      <c r="AN163">
        <v>325</v>
      </c>
      <c r="AO163">
        <f t="shared" si="34"/>
        <v>0</v>
      </c>
    </row>
    <row r="164" spans="1:41" x14ac:dyDescent="0.2">
      <c r="A164" s="1">
        <v>2695</v>
      </c>
      <c r="B164" s="1" t="s">
        <v>244</v>
      </c>
      <c r="C164" s="1">
        <v>96373679</v>
      </c>
      <c r="D164" s="1">
        <v>199</v>
      </c>
      <c r="E164" s="1">
        <v>80</v>
      </c>
      <c r="F164" s="1">
        <v>10275</v>
      </c>
      <c r="G164" s="1">
        <v>10355</v>
      </c>
      <c r="H164" s="1">
        <v>187</v>
      </c>
      <c r="I164" s="1">
        <v>75</v>
      </c>
      <c r="J164" s="1">
        <v>10113</v>
      </c>
      <c r="K164" s="1">
        <v>10188</v>
      </c>
      <c r="L164" s="1">
        <v>180</v>
      </c>
      <c r="M164" s="1">
        <v>72</v>
      </c>
      <c r="N164" s="1">
        <v>9972</v>
      </c>
      <c r="O164" s="1">
        <v>10044</v>
      </c>
      <c r="P164" s="1">
        <v>183</v>
      </c>
      <c r="Q164" s="1">
        <v>73</v>
      </c>
      <c r="R164" s="1">
        <v>9906</v>
      </c>
      <c r="S164" s="1">
        <v>9979</v>
      </c>
      <c r="T164" s="1">
        <f t="shared" si="24"/>
        <v>10196</v>
      </c>
      <c r="U164" s="17">
        <f t="shared" si="25"/>
        <v>9452.11</v>
      </c>
      <c r="V164" s="17">
        <f t="shared" si="26"/>
        <v>-519.87</v>
      </c>
      <c r="W164" s="17">
        <f t="shared" si="27"/>
        <v>8932.24</v>
      </c>
      <c r="X164" s="17">
        <f t="shared" si="28"/>
        <v>67.760000000000218</v>
      </c>
      <c r="Y164" s="17">
        <v>0</v>
      </c>
      <c r="Z164" s="17">
        <f t="shared" si="29"/>
        <v>9000</v>
      </c>
      <c r="AA164" s="1">
        <f t="shared" si="30"/>
        <v>10070</v>
      </c>
      <c r="AB164" s="1">
        <f t="shared" si="35"/>
        <v>126</v>
      </c>
      <c r="AC164" s="21">
        <f t="shared" si="31"/>
        <v>1134000</v>
      </c>
      <c r="AD164">
        <v>2695</v>
      </c>
      <c r="AE164" t="s">
        <v>244</v>
      </c>
      <c r="AF164" s="21">
        <v>1134000</v>
      </c>
      <c r="AG164">
        <f t="shared" si="32"/>
        <v>0</v>
      </c>
      <c r="AH164" s="21">
        <f t="shared" si="33"/>
        <v>0</v>
      </c>
      <c r="AI164" s="1">
        <v>2695</v>
      </c>
      <c r="AJ164" s="1" t="s">
        <v>244</v>
      </c>
      <c r="AK164">
        <v>183</v>
      </c>
      <c r="AL164">
        <v>73</v>
      </c>
      <c r="AM164">
        <v>9906</v>
      </c>
      <c r="AN164">
        <v>9979</v>
      </c>
      <c r="AO164">
        <f t="shared" si="34"/>
        <v>0</v>
      </c>
    </row>
    <row r="165" spans="1:41" x14ac:dyDescent="0.2">
      <c r="A165" s="1">
        <v>2702</v>
      </c>
      <c r="B165" s="1" t="s">
        <v>245</v>
      </c>
      <c r="C165" s="1">
        <v>19274229</v>
      </c>
      <c r="D165" s="1">
        <v>71</v>
      </c>
      <c r="E165" s="1">
        <v>28</v>
      </c>
      <c r="F165" s="1">
        <v>1841</v>
      </c>
      <c r="G165" s="1">
        <v>1869</v>
      </c>
      <c r="H165" s="1">
        <v>93</v>
      </c>
      <c r="I165" s="1">
        <v>37</v>
      </c>
      <c r="J165" s="1">
        <v>1885</v>
      </c>
      <c r="K165" s="1">
        <v>1922</v>
      </c>
      <c r="L165" s="1">
        <v>92</v>
      </c>
      <c r="M165" s="1">
        <v>37</v>
      </c>
      <c r="N165" s="1">
        <v>1918</v>
      </c>
      <c r="O165" s="1">
        <v>1955</v>
      </c>
      <c r="P165" s="1">
        <v>91</v>
      </c>
      <c r="Q165" s="1">
        <v>36</v>
      </c>
      <c r="R165" s="1">
        <v>1912</v>
      </c>
      <c r="S165" s="1">
        <v>1948</v>
      </c>
      <c r="T165" s="1">
        <f t="shared" si="24"/>
        <v>1915</v>
      </c>
      <c r="U165" s="17">
        <f t="shared" si="25"/>
        <v>10064.870000000001</v>
      </c>
      <c r="V165" s="17">
        <f t="shared" si="26"/>
        <v>-553.57000000000005</v>
      </c>
      <c r="W165" s="17">
        <f t="shared" si="27"/>
        <v>9511.3000000000011</v>
      </c>
      <c r="X165" s="17">
        <f t="shared" si="28"/>
        <v>0</v>
      </c>
      <c r="Y165" s="17">
        <v>0</v>
      </c>
      <c r="Z165" s="17">
        <f t="shared" si="29"/>
        <v>9511.3000000000011</v>
      </c>
      <c r="AA165" s="1">
        <f t="shared" si="30"/>
        <v>1942</v>
      </c>
      <c r="AB165" s="1">
        <f t="shared" si="35"/>
        <v>0</v>
      </c>
      <c r="AC165" s="21">
        <f t="shared" si="31"/>
        <v>0</v>
      </c>
      <c r="AD165">
        <v>2702</v>
      </c>
      <c r="AE165" t="s">
        <v>245</v>
      </c>
      <c r="AF165" s="21">
        <v>0</v>
      </c>
      <c r="AG165">
        <f t="shared" si="32"/>
        <v>0</v>
      </c>
      <c r="AH165" s="21">
        <f t="shared" si="33"/>
        <v>0</v>
      </c>
      <c r="AI165" s="1">
        <v>2702</v>
      </c>
      <c r="AJ165" s="1" t="s">
        <v>245</v>
      </c>
      <c r="AK165">
        <v>91</v>
      </c>
      <c r="AL165">
        <v>36</v>
      </c>
      <c r="AM165">
        <v>1912</v>
      </c>
      <c r="AN165">
        <v>1948</v>
      </c>
      <c r="AO165">
        <f t="shared" si="34"/>
        <v>0</v>
      </c>
    </row>
    <row r="166" spans="1:41" x14ac:dyDescent="0.2">
      <c r="A166" s="1">
        <v>2730</v>
      </c>
      <c r="B166" s="1" t="s">
        <v>246</v>
      </c>
      <c r="C166" s="1">
        <v>7207570</v>
      </c>
      <c r="D166" s="1">
        <v>24</v>
      </c>
      <c r="E166" s="1">
        <v>10</v>
      </c>
      <c r="F166" s="1">
        <v>641</v>
      </c>
      <c r="G166" s="1">
        <v>651</v>
      </c>
      <c r="H166" s="1">
        <v>27</v>
      </c>
      <c r="I166" s="1">
        <v>11</v>
      </c>
      <c r="J166" s="1">
        <v>669</v>
      </c>
      <c r="K166" s="1">
        <v>680</v>
      </c>
      <c r="L166" s="1">
        <v>27</v>
      </c>
      <c r="M166" s="1">
        <v>11</v>
      </c>
      <c r="N166" s="1">
        <v>647</v>
      </c>
      <c r="O166" s="1">
        <v>658</v>
      </c>
      <c r="P166" s="1">
        <v>29</v>
      </c>
      <c r="Q166" s="1">
        <v>12</v>
      </c>
      <c r="R166" s="1">
        <v>670</v>
      </c>
      <c r="S166" s="1">
        <v>682</v>
      </c>
      <c r="T166" s="1">
        <f t="shared" si="24"/>
        <v>663</v>
      </c>
      <c r="U166" s="17">
        <f t="shared" si="25"/>
        <v>10871.15</v>
      </c>
      <c r="V166" s="17">
        <f t="shared" si="26"/>
        <v>-597.91</v>
      </c>
      <c r="W166" s="17">
        <f t="shared" si="27"/>
        <v>10273.24</v>
      </c>
      <c r="X166" s="17">
        <f t="shared" si="28"/>
        <v>0</v>
      </c>
      <c r="Y166" s="17">
        <v>0</v>
      </c>
      <c r="Z166" s="17">
        <f t="shared" si="29"/>
        <v>10273.24</v>
      </c>
      <c r="AA166" s="1">
        <f t="shared" si="30"/>
        <v>673</v>
      </c>
      <c r="AB166" s="1">
        <f t="shared" si="35"/>
        <v>0</v>
      </c>
      <c r="AC166" s="21">
        <f t="shared" si="31"/>
        <v>0</v>
      </c>
      <c r="AD166">
        <v>2730</v>
      </c>
      <c r="AE166" t="s">
        <v>246</v>
      </c>
      <c r="AF166" s="21">
        <v>0</v>
      </c>
      <c r="AG166">
        <f t="shared" si="32"/>
        <v>0</v>
      </c>
      <c r="AH166" s="21">
        <f t="shared" si="33"/>
        <v>0</v>
      </c>
      <c r="AI166" s="1">
        <v>2730</v>
      </c>
      <c r="AJ166" s="1" t="s">
        <v>246</v>
      </c>
      <c r="AK166">
        <v>29</v>
      </c>
      <c r="AL166">
        <v>12</v>
      </c>
      <c r="AM166">
        <v>670</v>
      </c>
      <c r="AN166">
        <v>682</v>
      </c>
      <c r="AO166">
        <f t="shared" si="34"/>
        <v>0</v>
      </c>
    </row>
    <row r="167" spans="1:41" x14ac:dyDescent="0.2">
      <c r="A167" s="1">
        <v>2737</v>
      </c>
      <c r="B167" s="1" t="s">
        <v>247</v>
      </c>
      <c r="C167" s="1">
        <v>2788443</v>
      </c>
      <c r="D167" s="1">
        <v>4</v>
      </c>
      <c r="E167" s="1">
        <v>2</v>
      </c>
      <c r="F167" s="1">
        <v>286</v>
      </c>
      <c r="G167" s="1">
        <v>288</v>
      </c>
      <c r="H167" s="1">
        <v>5</v>
      </c>
      <c r="I167" s="1">
        <v>2</v>
      </c>
      <c r="J167" s="1">
        <v>273</v>
      </c>
      <c r="K167" s="1">
        <v>275</v>
      </c>
      <c r="L167" s="1">
        <v>5</v>
      </c>
      <c r="M167" s="1">
        <v>2</v>
      </c>
      <c r="N167" s="1">
        <v>269</v>
      </c>
      <c r="O167" s="1">
        <v>271</v>
      </c>
      <c r="P167" s="1">
        <v>6</v>
      </c>
      <c r="Q167" s="1">
        <v>2</v>
      </c>
      <c r="R167" s="1">
        <v>274</v>
      </c>
      <c r="S167" s="1">
        <v>276</v>
      </c>
      <c r="T167" s="1">
        <f t="shared" si="24"/>
        <v>278</v>
      </c>
      <c r="U167" s="17">
        <f t="shared" si="25"/>
        <v>10030.370000000001</v>
      </c>
      <c r="V167" s="17">
        <f t="shared" si="26"/>
        <v>-551.66999999999996</v>
      </c>
      <c r="W167" s="17">
        <f t="shared" si="27"/>
        <v>9478.7000000000007</v>
      </c>
      <c r="X167" s="17">
        <f t="shared" si="28"/>
        <v>0</v>
      </c>
      <c r="Y167" s="17">
        <v>0</v>
      </c>
      <c r="Z167" s="17">
        <f t="shared" si="29"/>
        <v>9478.7000000000007</v>
      </c>
      <c r="AA167" s="1">
        <f t="shared" si="30"/>
        <v>274</v>
      </c>
      <c r="AB167" s="1">
        <f t="shared" si="35"/>
        <v>4</v>
      </c>
      <c r="AC167" s="21">
        <f t="shared" si="31"/>
        <v>37914.800000000003</v>
      </c>
      <c r="AD167">
        <v>2737</v>
      </c>
      <c r="AE167" t="s">
        <v>247</v>
      </c>
      <c r="AF167" s="21">
        <v>37914.800000000003</v>
      </c>
      <c r="AG167">
        <f t="shared" si="32"/>
        <v>0</v>
      </c>
      <c r="AH167" s="21">
        <f t="shared" si="33"/>
        <v>0</v>
      </c>
      <c r="AI167" s="1">
        <v>2737</v>
      </c>
      <c r="AJ167" s="1" t="s">
        <v>247</v>
      </c>
      <c r="AK167">
        <v>6</v>
      </c>
      <c r="AL167">
        <v>2</v>
      </c>
      <c r="AM167">
        <v>274</v>
      </c>
      <c r="AN167">
        <v>276</v>
      </c>
      <c r="AO167">
        <f t="shared" si="34"/>
        <v>0</v>
      </c>
    </row>
    <row r="168" spans="1:41" x14ac:dyDescent="0.2">
      <c r="A168" s="1">
        <v>2758</v>
      </c>
      <c r="B168" s="1" t="s">
        <v>248</v>
      </c>
      <c r="C168" s="1">
        <v>40087672</v>
      </c>
      <c r="D168" s="1">
        <v>78</v>
      </c>
      <c r="E168" s="1">
        <v>31</v>
      </c>
      <c r="F168" s="1">
        <v>4106</v>
      </c>
      <c r="G168" s="1">
        <v>4137</v>
      </c>
      <c r="H168" s="1">
        <v>96</v>
      </c>
      <c r="I168" s="1">
        <v>38</v>
      </c>
      <c r="J168" s="1">
        <v>4138</v>
      </c>
      <c r="K168" s="1">
        <v>4176</v>
      </c>
      <c r="L168" s="1">
        <v>95</v>
      </c>
      <c r="M168" s="1">
        <v>38</v>
      </c>
      <c r="N168" s="1">
        <v>4182</v>
      </c>
      <c r="O168" s="1">
        <v>4220</v>
      </c>
      <c r="P168" s="1">
        <v>66</v>
      </c>
      <c r="Q168" s="1">
        <v>26</v>
      </c>
      <c r="R168" s="1">
        <v>4223</v>
      </c>
      <c r="S168" s="1">
        <v>4249</v>
      </c>
      <c r="T168" s="1">
        <f t="shared" si="24"/>
        <v>4178</v>
      </c>
      <c r="U168" s="17">
        <f t="shared" si="25"/>
        <v>9594.94</v>
      </c>
      <c r="V168" s="17">
        <f t="shared" si="26"/>
        <v>-527.72</v>
      </c>
      <c r="W168" s="17">
        <f t="shared" si="27"/>
        <v>9067.2200000000012</v>
      </c>
      <c r="X168" s="17">
        <f t="shared" si="28"/>
        <v>0</v>
      </c>
      <c r="Y168" s="17">
        <v>0</v>
      </c>
      <c r="Z168" s="17">
        <f t="shared" si="29"/>
        <v>9067.2200000000012</v>
      </c>
      <c r="AA168" s="1">
        <f t="shared" si="30"/>
        <v>4215</v>
      </c>
      <c r="AB168" s="1">
        <f t="shared" si="35"/>
        <v>0</v>
      </c>
      <c r="AC168" s="21">
        <f t="shared" si="31"/>
        <v>0</v>
      </c>
      <c r="AD168">
        <v>2758</v>
      </c>
      <c r="AE168" t="s">
        <v>248</v>
      </c>
      <c r="AF168" s="21">
        <v>0</v>
      </c>
      <c r="AG168">
        <f t="shared" si="32"/>
        <v>0</v>
      </c>
      <c r="AH168" s="21">
        <f t="shared" si="33"/>
        <v>0</v>
      </c>
      <c r="AI168" s="1">
        <v>2758</v>
      </c>
      <c r="AJ168" s="1" t="s">
        <v>248</v>
      </c>
      <c r="AK168">
        <v>66</v>
      </c>
      <c r="AL168">
        <v>26</v>
      </c>
      <c r="AM168">
        <v>4223</v>
      </c>
      <c r="AN168">
        <v>4249</v>
      </c>
      <c r="AO168">
        <f t="shared" si="34"/>
        <v>0</v>
      </c>
    </row>
    <row r="169" spans="1:41" x14ac:dyDescent="0.2">
      <c r="A169" s="1">
        <v>2793</v>
      </c>
      <c r="B169" s="1" t="s">
        <v>249</v>
      </c>
      <c r="C169" s="1">
        <v>229159798</v>
      </c>
      <c r="D169" s="1">
        <v>527</v>
      </c>
      <c r="E169" s="1">
        <v>211</v>
      </c>
      <c r="F169" s="1">
        <v>22188</v>
      </c>
      <c r="G169" s="1">
        <v>22399</v>
      </c>
      <c r="H169" s="1">
        <v>514</v>
      </c>
      <c r="I169" s="1">
        <v>206</v>
      </c>
      <c r="J169" s="1">
        <v>22426</v>
      </c>
      <c r="K169" s="1">
        <v>22632</v>
      </c>
      <c r="L169" s="1">
        <v>513</v>
      </c>
      <c r="M169" s="1">
        <v>205</v>
      </c>
      <c r="N169" s="1">
        <v>22545</v>
      </c>
      <c r="O169" s="1">
        <v>22750</v>
      </c>
      <c r="P169" s="1">
        <v>388</v>
      </c>
      <c r="Q169" s="1">
        <v>155</v>
      </c>
      <c r="R169" s="1">
        <v>22508</v>
      </c>
      <c r="S169" s="1">
        <v>22663</v>
      </c>
      <c r="T169" s="1">
        <f t="shared" si="24"/>
        <v>22594</v>
      </c>
      <c r="U169" s="17">
        <f t="shared" si="25"/>
        <v>10142.51</v>
      </c>
      <c r="V169" s="17">
        <f t="shared" si="26"/>
        <v>-557.84</v>
      </c>
      <c r="W169" s="17">
        <f t="shared" si="27"/>
        <v>9584.67</v>
      </c>
      <c r="X169" s="17">
        <f t="shared" si="28"/>
        <v>0</v>
      </c>
      <c r="Y169" s="17">
        <v>0</v>
      </c>
      <c r="Z169" s="17">
        <f t="shared" si="29"/>
        <v>9584.67</v>
      </c>
      <c r="AA169" s="1">
        <f t="shared" si="30"/>
        <v>22682</v>
      </c>
      <c r="AB169" s="1">
        <f t="shared" si="35"/>
        <v>0</v>
      </c>
      <c r="AC169" s="21">
        <f t="shared" si="31"/>
        <v>0</v>
      </c>
      <c r="AD169">
        <v>2793</v>
      </c>
      <c r="AE169" t="s">
        <v>249</v>
      </c>
      <c r="AF169" s="21">
        <v>0</v>
      </c>
      <c r="AG169">
        <f t="shared" si="32"/>
        <v>0</v>
      </c>
      <c r="AH169" s="21">
        <f t="shared" si="33"/>
        <v>0</v>
      </c>
      <c r="AI169" s="1">
        <v>2793</v>
      </c>
      <c r="AJ169" s="1" t="s">
        <v>249</v>
      </c>
      <c r="AK169">
        <v>388</v>
      </c>
      <c r="AL169">
        <v>155</v>
      </c>
      <c r="AM169">
        <v>22508</v>
      </c>
      <c r="AN169">
        <v>22663</v>
      </c>
      <c r="AO169">
        <f t="shared" si="34"/>
        <v>0</v>
      </c>
    </row>
    <row r="170" spans="1:41" x14ac:dyDescent="0.2">
      <c r="A170" s="1">
        <v>1376</v>
      </c>
      <c r="B170" s="1" t="s">
        <v>250</v>
      </c>
      <c r="C170" s="1">
        <v>42752998</v>
      </c>
      <c r="D170" s="1">
        <v>212</v>
      </c>
      <c r="E170" s="1">
        <v>85</v>
      </c>
      <c r="F170" s="1">
        <v>4125</v>
      </c>
      <c r="G170" s="1">
        <v>4210</v>
      </c>
      <c r="H170" s="1">
        <v>205</v>
      </c>
      <c r="I170" s="1">
        <v>82</v>
      </c>
      <c r="J170" s="1">
        <v>4100</v>
      </c>
      <c r="K170" s="1">
        <v>4182</v>
      </c>
      <c r="L170" s="1">
        <v>215</v>
      </c>
      <c r="M170" s="1">
        <v>86</v>
      </c>
      <c r="N170" s="1">
        <v>4133</v>
      </c>
      <c r="O170" s="1">
        <v>4219</v>
      </c>
      <c r="P170" s="1">
        <v>223</v>
      </c>
      <c r="Q170" s="1">
        <v>89</v>
      </c>
      <c r="R170" s="1">
        <v>3989</v>
      </c>
      <c r="S170" s="1">
        <v>4078</v>
      </c>
      <c r="T170" s="1">
        <f t="shared" si="24"/>
        <v>4204</v>
      </c>
      <c r="U170" s="17">
        <f t="shared" si="25"/>
        <v>10169.6</v>
      </c>
      <c r="V170" s="17">
        <f t="shared" si="26"/>
        <v>-559.33000000000004</v>
      </c>
      <c r="W170" s="17">
        <f t="shared" si="27"/>
        <v>9610.27</v>
      </c>
      <c r="X170" s="17">
        <f t="shared" si="28"/>
        <v>0</v>
      </c>
      <c r="Y170" s="17">
        <v>0</v>
      </c>
      <c r="Z170" s="17">
        <f t="shared" si="29"/>
        <v>9610.27</v>
      </c>
      <c r="AA170" s="1">
        <f t="shared" si="30"/>
        <v>4160</v>
      </c>
      <c r="AB170" s="1">
        <f t="shared" si="35"/>
        <v>44</v>
      </c>
      <c r="AC170" s="21">
        <f t="shared" si="31"/>
        <v>422851.88</v>
      </c>
      <c r="AD170">
        <v>1376</v>
      </c>
      <c r="AE170" t="s">
        <v>250</v>
      </c>
      <c r="AF170" s="21">
        <v>422851.88</v>
      </c>
      <c r="AG170">
        <f t="shared" si="32"/>
        <v>0</v>
      </c>
      <c r="AH170" s="21">
        <f t="shared" si="33"/>
        <v>0</v>
      </c>
      <c r="AI170" s="1">
        <v>1376</v>
      </c>
      <c r="AJ170" s="1" t="s">
        <v>250</v>
      </c>
      <c r="AK170">
        <v>223</v>
      </c>
      <c r="AL170">
        <v>89</v>
      </c>
      <c r="AM170">
        <v>3989</v>
      </c>
      <c r="AN170">
        <v>4078</v>
      </c>
      <c r="AO170">
        <f t="shared" si="34"/>
        <v>0</v>
      </c>
    </row>
    <row r="171" spans="1:41" x14ac:dyDescent="0.2">
      <c r="A171" s="1">
        <v>2800</v>
      </c>
      <c r="B171" s="1" t="s">
        <v>251</v>
      </c>
      <c r="C171" s="1">
        <v>19704484</v>
      </c>
      <c r="D171" s="1">
        <v>33</v>
      </c>
      <c r="E171" s="1">
        <v>13</v>
      </c>
      <c r="F171" s="1">
        <v>2050</v>
      </c>
      <c r="G171" s="1">
        <v>2063</v>
      </c>
      <c r="H171" s="1">
        <v>46</v>
      </c>
      <c r="I171" s="1">
        <v>18</v>
      </c>
      <c r="J171" s="1">
        <v>1996</v>
      </c>
      <c r="K171" s="1">
        <v>2014</v>
      </c>
      <c r="L171" s="1">
        <v>43</v>
      </c>
      <c r="M171" s="1">
        <v>17</v>
      </c>
      <c r="N171" s="1">
        <v>1968</v>
      </c>
      <c r="O171" s="1">
        <v>1985</v>
      </c>
      <c r="P171" s="1">
        <v>49</v>
      </c>
      <c r="Q171" s="1">
        <v>20</v>
      </c>
      <c r="R171" s="1">
        <v>1931</v>
      </c>
      <c r="S171" s="1">
        <v>1951</v>
      </c>
      <c r="T171" s="1">
        <f t="shared" si="24"/>
        <v>2021</v>
      </c>
      <c r="U171" s="17">
        <f t="shared" si="25"/>
        <v>9749.8700000000008</v>
      </c>
      <c r="V171" s="17">
        <f t="shared" si="26"/>
        <v>-536.24</v>
      </c>
      <c r="W171" s="17">
        <f t="shared" si="27"/>
        <v>9213.630000000001</v>
      </c>
      <c r="X171" s="17">
        <f t="shared" si="28"/>
        <v>0</v>
      </c>
      <c r="Y171" s="17">
        <v>0</v>
      </c>
      <c r="Z171" s="17">
        <f t="shared" si="29"/>
        <v>9213.630000000001</v>
      </c>
      <c r="AA171" s="1">
        <f t="shared" si="30"/>
        <v>1983</v>
      </c>
      <c r="AB171" s="1">
        <f t="shared" si="35"/>
        <v>38</v>
      </c>
      <c r="AC171" s="21">
        <f t="shared" si="31"/>
        <v>350117.94</v>
      </c>
      <c r="AD171">
        <v>2800</v>
      </c>
      <c r="AE171" t="s">
        <v>251</v>
      </c>
      <c r="AF171" s="21">
        <v>350117.94</v>
      </c>
      <c r="AG171">
        <f t="shared" si="32"/>
        <v>0</v>
      </c>
      <c r="AH171" s="21">
        <f t="shared" si="33"/>
        <v>0</v>
      </c>
      <c r="AI171" s="1">
        <v>2800</v>
      </c>
      <c r="AJ171" s="1" t="s">
        <v>251</v>
      </c>
      <c r="AK171">
        <v>49</v>
      </c>
      <c r="AL171">
        <v>20</v>
      </c>
      <c r="AM171">
        <v>1931</v>
      </c>
      <c r="AN171">
        <v>1951</v>
      </c>
      <c r="AO171">
        <f t="shared" si="34"/>
        <v>0</v>
      </c>
    </row>
    <row r="172" spans="1:41" x14ac:dyDescent="0.2">
      <c r="A172" s="1">
        <v>2814</v>
      </c>
      <c r="B172" s="1" t="s">
        <v>252</v>
      </c>
      <c r="C172" s="1">
        <v>9522293</v>
      </c>
      <c r="D172" s="1">
        <v>11</v>
      </c>
      <c r="E172" s="1">
        <v>4</v>
      </c>
      <c r="F172" s="1">
        <v>1010</v>
      </c>
      <c r="G172" s="1">
        <v>1014</v>
      </c>
      <c r="H172" s="1">
        <v>13</v>
      </c>
      <c r="I172" s="1">
        <v>5</v>
      </c>
      <c r="J172" s="1">
        <v>1010</v>
      </c>
      <c r="K172" s="1">
        <v>1015</v>
      </c>
      <c r="L172" s="1">
        <v>5</v>
      </c>
      <c r="M172" s="1">
        <v>2</v>
      </c>
      <c r="N172" s="1">
        <v>990</v>
      </c>
      <c r="O172" s="1">
        <v>992</v>
      </c>
      <c r="P172" s="1">
        <v>3</v>
      </c>
      <c r="Q172" s="1">
        <v>1</v>
      </c>
      <c r="R172" s="1">
        <v>965</v>
      </c>
      <c r="S172" s="1">
        <v>966</v>
      </c>
      <c r="T172" s="1">
        <f t="shared" si="24"/>
        <v>1007</v>
      </c>
      <c r="U172" s="17">
        <f t="shared" si="25"/>
        <v>9456.1</v>
      </c>
      <c r="V172" s="17">
        <f t="shared" si="26"/>
        <v>-520.09</v>
      </c>
      <c r="W172" s="17">
        <f t="shared" si="27"/>
        <v>8936.01</v>
      </c>
      <c r="X172" s="17">
        <f t="shared" si="28"/>
        <v>63.989999999999782</v>
      </c>
      <c r="Y172" s="17">
        <v>0</v>
      </c>
      <c r="Z172" s="17">
        <f t="shared" si="29"/>
        <v>9000</v>
      </c>
      <c r="AA172" s="1">
        <f t="shared" si="30"/>
        <v>991</v>
      </c>
      <c r="AB172" s="1">
        <f t="shared" si="35"/>
        <v>16</v>
      </c>
      <c r="AC172" s="21">
        <f t="shared" si="31"/>
        <v>144000</v>
      </c>
      <c r="AD172">
        <v>2814</v>
      </c>
      <c r="AE172" t="s">
        <v>252</v>
      </c>
      <c r="AF172" s="21">
        <v>144000</v>
      </c>
      <c r="AG172">
        <f t="shared" si="32"/>
        <v>0</v>
      </c>
      <c r="AH172" s="21">
        <f t="shared" si="33"/>
        <v>0</v>
      </c>
      <c r="AI172" s="1">
        <v>2814</v>
      </c>
      <c r="AJ172" s="1" t="s">
        <v>252</v>
      </c>
      <c r="AK172">
        <v>3</v>
      </c>
      <c r="AL172">
        <v>1</v>
      </c>
      <c r="AM172">
        <v>965</v>
      </c>
      <c r="AN172">
        <v>966</v>
      </c>
      <c r="AO172">
        <f t="shared" si="34"/>
        <v>0</v>
      </c>
    </row>
    <row r="173" spans="1:41" x14ac:dyDescent="0.2">
      <c r="A173" s="1">
        <v>5960</v>
      </c>
      <c r="B173" s="1" t="s">
        <v>253</v>
      </c>
      <c r="C173" s="1">
        <v>4229507</v>
      </c>
      <c r="D173" s="1">
        <v>22</v>
      </c>
      <c r="E173" s="1">
        <v>9</v>
      </c>
      <c r="F173" s="1">
        <v>418</v>
      </c>
      <c r="G173" s="1">
        <v>427</v>
      </c>
      <c r="H173" s="1">
        <v>18</v>
      </c>
      <c r="I173" s="1">
        <v>7</v>
      </c>
      <c r="J173" s="1">
        <v>422</v>
      </c>
      <c r="K173" s="1">
        <v>429</v>
      </c>
      <c r="L173" s="1">
        <v>20</v>
      </c>
      <c r="M173" s="1">
        <v>8</v>
      </c>
      <c r="N173" s="1">
        <v>404</v>
      </c>
      <c r="O173" s="1">
        <v>412</v>
      </c>
      <c r="P173" s="1">
        <v>22</v>
      </c>
      <c r="Q173" s="1">
        <v>9</v>
      </c>
      <c r="R173" s="1">
        <v>448</v>
      </c>
      <c r="S173" s="1">
        <v>457</v>
      </c>
      <c r="T173" s="1">
        <f t="shared" si="24"/>
        <v>423</v>
      </c>
      <c r="U173" s="17">
        <f t="shared" si="25"/>
        <v>9998.83</v>
      </c>
      <c r="V173" s="17">
        <f t="shared" si="26"/>
        <v>-549.94000000000005</v>
      </c>
      <c r="W173" s="17">
        <f t="shared" si="27"/>
        <v>9448.89</v>
      </c>
      <c r="X173" s="17">
        <f t="shared" si="28"/>
        <v>0</v>
      </c>
      <c r="Y173" s="17">
        <v>0</v>
      </c>
      <c r="Z173" s="17">
        <f t="shared" si="29"/>
        <v>9448.89</v>
      </c>
      <c r="AA173" s="1">
        <f t="shared" si="30"/>
        <v>433</v>
      </c>
      <c r="AB173" s="1">
        <f t="shared" si="35"/>
        <v>0</v>
      </c>
      <c r="AC173" s="21">
        <f t="shared" si="31"/>
        <v>0</v>
      </c>
      <c r="AD173">
        <v>5960</v>
      </c>
      <c r="AE173" t="s">
        <v>253</v>
      </c>
      <c r="AF173" s="21">
        <v>0</v>
      </c>
      <c r="AG173">
        <f t="shared" si="32"/>
        <v>0</v>
      </c>
      <c r="AH173" s="21">
        <f t="shared" si="33"/>
        <v>0</v>
      </c>
      <c r="AI173" s="1">
        <v>5960</v>
      </c>
      <c r="AJ173" s="1" t="s">
        <v>253</v>
      </c>
      <c r="AK173">
        <v>22</v>
      </c>
      <c r="AL173">
        <v>9</v>
      </c>
      <c r="AM173">
        <v>448</v>
      </c>
      <c r="AN173">
        <v>457</v>
      </c>
      <c r="AO173">
        <f t="shared" si="34"/>
        <v>0</v>
      </c>
    </row>
    <row r="174" spans="1:41" x14ac:dyDescent="0.2">
      <c r="A174" s="1">
        <v>2828</v>
      </c>
      <c r="B174" s="1" t="s">
        <v>254</v>
      </c>
      <c r="C174" s="1">
        <v>13534989</v>
      </c>
      <c r="D174" s="1">
        <v>57</v>
      </c>
      <c r="E174" s="1">
        <v>23</v>
      </c>
      <c r="F174" s="1">
        <v>1429</v>
      </c>
      <c r="G174" s="1">
        <v>1452</v>
      </c>
      <c r="H174" s="1">
        <v>57</v>
      </c>
      <c r="I174" s="1">
        <v>23</v>
      </c>
      <c r="J174" s="1">
        <v>1384</v>
      </c>
      <c r="K174" s="1">
        <v>1407</v>
      </c>
      <c r="L174" s="1">
        <v>50</v>
      </c>
      <c r="M174" s="1">
        <v>20</v>
      </c>
      <c r="N174" s="1">
        <v>1375</v>
      </c>
      <c r="O174" s="1">
        <v>1395</v>
      </c>
      <c r="P174" s="1">
        <v>49</v>
      </c>
      <c r="Q174" s="1">
        <v>20</v>
      </c>
      <c r="R174" s="1">
        <v>1360</v>
      </c>
      <c r="S174" s="1">
        <v>1380</v>
      </c>
      <c r="T174" s="1">
        <f t="shared" si="24"/>
        <v>1418</v>
      </c>
      <c r="U174" s="17">
        <f t="shared" si="25"/>
        <v>9545.1299999999992</v>
      </c>
      <c r="V174" s="17">
        <f t="shared" si="26"/>
        <v>-524.98</v>
      </c>
      <c r="W174" s="17">
        <f t="shared" si="27"/>
        <v>9020.15</v>
      </c>
      <c r="X174" s="17">
        <f t="shared" si="28"/>
        <v>0</v>
      </c>
      <c r="Y174" s="17">
        <v>0</v>
      </c>
      <c r="Z174" s="17">
        <f t="shared" si="29"/>
        <v>9020.15</v>
      </c>
      <c r="AA174" s="1">
        <f t="shared" si="30"/>
        <v>1394</v>
      </c>
      <c r="AB174" s="1">
        <f t="shared" si="35"/>
        <v>24</v>
      </c>
      <c r="AC174" s="21">
        <f t="shared" si="31"/>
        <v>216483.6</v>
      </c>
      <c r="AD174">
        <v>2828</v>
      </c>
      <c r="AE174" t="s">
        <v>254</v>
      </c>
      <c r="AF174" s="21">
        <v>216483.6</v>
      </c>
      <c r="AG174">
        <f t="shared" si="32"/>
        <v>0</v>
      </c>
      <c r="AH174" s="21">
        <f t="shared" si="33"/>
        <v>0</v>
      </c>
      <c r="AI174" s="1">
        <v>2828</v>
      </c>
      <c r="AJ174" s="1" t="s">
        <v>254</v>
      </c>
      <c r="AK174">
        <v>49</v>
      </c>
      <c r="AL174">
        <v>20</v>
      </c>
      <c r="AM174">
        <v>1360</v>
      </c>
      <c r="AN174">
        <v>1380</v>
      </c>
      <c r="AO174">
        <f t="shared" si="34"/>
        <v>0</v>
      </c>
    </row>
    <row r="175" spans="1:41" x14ac:dyDescent="0.2">
      <c r="A175" s="1">
        <v>2835</v>
      </c>
      <c r="B175" s="1" t="s">
        <v>255</v>
      </c>
      <c r="C175" s="1">
        <v>40928489</v>
      </c>
      <c r="D175" s="1">
        <v>83</v>
      </c>
      <c r="E175" s="1">
        <v>33</v>
      </c>
      <c r="F175" s="1">
        <v>4126</v>
      </c>
      <c r="G175" s="1">
        <v>4159</v>
      </c>
      <c r="H175" s="1">
        <v>92</v>
      </c>
      <c r="I175" s="1">
        <v>37</v>
      </c>
      <c r="J175" s="1">
        <v>4171</v>
      </c>
      <c r="K175" s="1">
        <v>4208</v>
      </c>
      <c r="L175" s="1">
        <v>104</v>
      </c>
      <c r="M175" s="1">
        <v>42</v>
      </c>
      <c r="N175" s="1">
        <v>4235</v>
      </c>
      <c r="O175" s="1">
        <v>4277</v>
      </c>
      <c r="P175" s="1">
        <v>110</v>
      </c>
      <c r="Q175" s="1">
        <v>44</v>
      </c>
      <c r="R175" s="1">
        <v>4307</v>
      </c>
      <c r="S175" s="1">
        <v>4351</v>
      </c>
      <c r="T175" s="1">
        <f t="shared" si="24"/>
        <v>4215</v>
      </c>
      <c r="U175" s="17">
        <f t="shared" si="25"/>
        <v>9710.2000000000007</v>
      </c>
      <c r="V175" s="17">
        <f t="shared" si="26"/>
        <v>-534.05999999999995</v>
      </c>
      <c r="W175" s="17">
        <f t="shared" si="27"/>
        <v>9176.1400000000012</v>
      </c>
      <c r="X175" s="17">
        <f t="shared" si="28"/>
        <v>0</v>
      </c>
      <c r="Y175" s="17">
        <v>0</v>
      </c>
      <c r="Z175" s="17">
        <f t="shared" si="29"/>
        <v>9176.1400000000012</v>
      </c>
      <c r="AA175" s="1">
        <f t="shared" si="30"/>
        <v>4279</v>
      </c>
      <c r="AB175" s="1">
        <f t="shared" si="35"/>
        <v>0</v>
      </c>
      <c r="AC175" s="21">
        <f t="shared" si="31"/>
        <v>0</v>
      </c>
      <c r="AD175">
        <v>2835</v>
      </c>
      <c r="AE175" t="s">
        <v>255</v>
      </c>
      <c r="AF175" s="21">
        <v>0</v>
      </c>
      <c r="AG175">
        <f t="shared" si="32"/>
        <v>0</v>
      </c>
      <c r="AH175" s="21">
        <f t="shared" si="33"/>
        <v>0</v>
      </c>
      <c r="AI175" s="1">
        <v>2835</v>
      </c>
      <c r="AJ175" s="1" t="s">
        <v>255</v>
      </c>
      <c r="AK175">
        <v>110</v>
      </c>
      <c r="AL175">
        <v>44</v>
      </c>
      <c r="AM175">
        <v>4307</v>
      </c>
      <c r="AN175">
        <v>4351</v>
      </c>
      <c r="AO175">
        <f t="shared" si="34"/>
        <v>0</v>
      </c>
    </row>
    <row r="176" spans="1:41" x14ac:dyDescent="0.2">
      <c r="A176" s="1">
        <v>2842</v>
      </c>
      <c r="B176" s="1" t="s">
        <v>256</v>
      </c>
      <c r="C176" s="1">
        <v>5607679</v>
      </c>
      <c r="D176" s="1">
        <v>0</v>
      </c>
      <c r="E176" s="1">
        <v>0</v>
      </c>
      <c r="F176" s="1">
        <v>534</v>
      </c>
      <c r="G176" s="1">
        <v>534</v>
      </c>
      <c r="H176" s="1">
        <v>0</v>
      </c>
      <c r="I176" s="1">
        <v>0</v>
      </c>
      <c r="J176" s="1">
        <v>531</v>
      </c>
      <c r="K176" s="1">
        <v>531</v>
      </c>
      <c r="L176" s="1">
        <v>0</v>
      </c>
      <c r="M176" s="1">
        <v>0</v>
      </c>
      <c r="N176" s="1">
        <v>529</v>
      </c>
      <c r="O176" s="1">
        <v>529</v>
      </c>
      <c r="P176" s="1">
        <v>0</v>
      </c>
      <c r="Q176" s="1">
        <v>0</v>
      </c>
      <c r="R176" s="1">
        <v>509</v>
      </c>
      <c r="S176" s="1">
        <v>509</v>
      </c>
      <c r="T176" s="1">
        <f t="shared" si="24"/>
        <v>531</v>
      </c>
      <c r="U176" s="17">
        <f t="shared" si="25"/>
        <v>10560.6</v>
      </c>
      <c r="V176" s="17">
        <f t="shared" si="26"/>
        <v>-580.83000000000004</v>
      </c>
      <c r="W176" s="17">
        <f t="shared" si="27"/>
        <v>9979.77</v>
      </c>
      <c r="X176" s="17">
        <f t="shared" si="28"/>
        <v>0</v>
      </c>
      <c r="Y176" s="17">
        <v>0</v>
      </c>
      <c r="Z176" s="17">
        <f t="shared" si="29"/>
        <v>9979.77</v>
      </c>
      <c r="AA176" s="1">
        <f t="shared" si="30"/>
        <v>523</v>
      </c>
      <c r="AB176" s="1">
        <f t="shared" si="35"/>
        <v>8</v>
      </c>
      <c r="AC176" s="21">
        <f t="shared" si="31"/>
        <v>79838.16</v>
      </c>
      <c r="AD176">
        <v>2842</v>
      </c>
      <c r="AE176" t="s">
        <v>256</v>
      </c>
      <c r="AF176" s="21">
        <v>79838.16</v>
      </c>
      <c r="AG176">
        <f t="shared" si="32"/>
        <v>0</v>
      </c>
      <c r="AH176" s="21">
        <f t="shared" si="33"/>
        <v>0</v>
      </c>
      <c r="AI176" s="1">
        <v>2842</v>
      </c>
      <c r="AJ176" s="1" t="s">
        <v>256</v>
      </c>
      <c r="AK176">
        <v>0</v>
      </c>
      <c r="AL176">
        <v>0</v>
      </c>
      <c r="AM176">
        <v>509</v>
      </c>
      <c r="AN176">
        <v>509</v>
      </c>
      <c r="AO176">
        <f t="shared" si="34"/>
        <v>0</v>
      </c>
    </row>
    <row r="177" spans="1:41" x14ac:dyDescent="0.2">
      <c r="A177" s="1">
        <v>1848</v>
      </c>
      <c r="B177" s="1" t="s">
        <v>257</v>
      </c>
      <c r="C177" s="1">
        <v>5486088</v>
      </c>
      <c r="D177" s="1">
        <v>12</v>
      </c>
      <c r="E177" s="1">
        <v>5</v>
      </c>
      <c r="F177" s="1">
        <v>447</v>
      </c>
      <c r="G177" s="1">
        <v>452</v>
      </c>
      <c r="H177" s="1">
        <v>13</v>
      </c>
      <c r="I177" s="1">
        <v>5</v>
      </c>
      <c r="J177" s="1">
        <v>473</v>
      </c>
      <c r="K177" s="1">
        <v>478</v>
      </c>
      <c r="L177" s="1">
        <v>13</v>
      </c>
      <c r="M177" s="1">
        <v>5</v>
      </c>
      <c r="N177" s="1">
        <v>471</v>
      </c>
      <c r="O177" s="1">
        <v>476</v>
      </c>
      <c r="P177" s="1">
        <v>18</v>
      </c>
      <c r="Q177" s="1">
        <v>7</v>
      </c>
      <c r="R177" s="1">
        <v>501</v>
      </c>
      <c r="S177" s="1">
        <v>508</v>
      </c>
      <c r="T177" s="1">
        <f t="shared" si="24"/>
        <v>469</v>
      </c>
      <c r="U177" s="17">
        <f t="shared" si="25"/>
        <v>11697.42</v>
      </c>
      <c r="V177" s="17">
        <f t="shared" si="26"/>
        <v>-643.36</v>
      </c>
      <c r="W177" s="17">
        <f t="shared" si="27"/>
        <v>11054.06</v>
      </c>
      <c r="X177" s="17">
        <f t="shared" si="28"/>
        <v>0</v>
      </c>
      <c r="Y177" s="17">
        <v>0</v>
      </c>
      <c r="Z177" s="17">
        <f t="shared" si="29"/>
        <v>11054.06</v>
      </c>
      <c r="AA177" s="1">
        <f t="shared" si="30"/>
        <v>487</v>
      </c>
      <c r="AB177" s="1">
        <f t="shared" si="35"/>
        <v>0</v>
      </c>
      <c r="AC177" s="21">
        <f t="shared" si="31"/>
        <v>0</v>
      </c>
      <c r="AD177">
        <v>1848</v>
      </c>
      <c r="AE177" t="s">
        <v>257</v>
      </c>
      <c r="AF177" s="21">
        <v>0</v>
      </c>
      <c r="AG177">
        <f t="shared" si="32"/>
        <v>0</v>
      </c>
      <c r="AH177" s="21">
        <f t="shared" si="33"/>
        <v>0</v>
      </c>
      <c r="AI177" s="1">
        <v>1848</v>
      </c>
      <c r="AJ177" s="1" t="s">
        <v>257</v>
      </c>
      <c r="AK177">
        <v>18</v>
      </c>
      <c r="AL177">
        <v>7</v>
      </c>
      <c r="AM177">
        <v>501</v>
      </c>
      <c r="AN177">
        <v>508</v>
      </c>
      <c r="AO177">
        <f t="shared" si="34"/>
        <v>0</v>
      </c>
    </row>
    <row r="178" spans="1:41" x14ac:dyDescent="0.2">
      <c r="A178" s="1">
        <v>2849</v>
      </c>
      <c r="B178" s="1" t="s">
        <v>258</v>
      </c>
      <c r="C178" s="1">
        <v>75844014</v>
      </c>
      <c r="D178" s="1">
        <v>171</v>
      </c>
      <c r="E178" s="1">
        <v>68</v>
      </c>
      <c r="F178" s="1">
        <v>6825</v>
      </c>
      <c r="G178" s="1">
        <v>6893</v>
      </c>
      <c r="H178" s="1">
        <v>177</v>
      </c>
      <c r="I178" s="1">
        <v>71</v>
      </c>
      <c r="J178" s="1">
        <v>6713</v>
      </c>
      <c r="K178" s="1">
        <v>6784</v>
      </c>
      <c r="L178" s="1">
        <v>173</v>
      </c>
      <c r="M178" s="1">
        <v>69</v>
      </c>
      <c r="N178" s="1">
        <v>6633</v>
      </c>
      <c r="O178" s="1">
        <v>6702</v>
      </c>
      <c r="P178" s="1">
        <v>176</v>
      </c>
      <c r="Q178" s="1">
        <v>70</v>
      </c>
      <c r="R178" s="1">
        <v>6586</v>
      </c>
      <c r="S178" s="1">
        <v>6656</v>
      </c>
      <c r="T178" s="1">
        <f t="shared" si="24"/>
        <v>6793</v>
      </c>
      <c r="U178" s="17">
        <f t="shared" si="25"/>
        <v>11165.02</v>
      </c>
      <c r="V178" s="17">
        <f t="shared" si="26"/>
        <v>-614.08000000000004</v>
      </c>
      <c r="W178" s="17">
        <f t="shared" si="27"/>
        <v>10550.94</v>
      </c>
      <c r="X178" s="17">
        <f t="shared" si="28"/>
        <v>0</v>
      </c>
      <c r="Y178" s="17">
        <v>0</v>
      </c>
      <c r="Z178" s="17">
        <f t="shared" si="29"/>
        <v>10550.94</v>
      </c>
      <c r="AA178" s="1">
        <f t="shared" si="30"/>
        <v>6714</v>
      </c>
      <c r="AB178" s="1">
        <f t="shared" si="35"/>
        <v>79</v>
      </c>
      <c r="AC178" s="21">
        <f t="shared" si="31"/>
        <v>833524.26</v>
      </c>
      <c r="AD178">
        <v>2849</v>
      </c>
      <c r="AE178" t="s">
        <v>258</v>
      </c>
      <c r="AF178" s="21">
        <v>833524.26</v>
      </c>
      <c r="AG178">
        <f t="shared" si="32"/>
        <v>0</v>
      </c>
      <c r="AH178" s="21">
        <f t="shared" si="33"/>
        <v>0</v>
      </c>
      <c r="AI178" s="1">
        <v>2849</v>
      </c>
      <c r="AJ178" s="1" t="s">
        <v>258</v>
      </c>
      <c r="AK178">
        <v>176</v>
      </c>
      <c r="AL178">
        <v>70</v>
      </c>
      <c r="AM178">
        <v>6586</v>
      </c>
      <c r="AN178">
        <v>6656</v>
      </c>
      <c r="AO178">
        <f t="shared" si="34"/>
        <v>0</v>
      </c>
    </row>
    <row r="179" spans="1:41" x14ac:dyDescent="0.2">
      <c r="A179" s="1">
        <v>2856</v>
      </c>
      <c r="B179" s="1" t="s">
        <v>259</v>
      </c>
      <c r="C179" s="1">
        <v>9917201</v>
      </c>
      <c r="D179" s="1">
        <v>57</v>
      </c>
      <c r="E179" s="1">
        <v>23</v>
      </c>
      <c r="F179" s="1">
        <v>975</v>
      </c>
      <c r="G179" s="1">
        <v>998</v>
      </c>
      <c r="H179" s="1">
        <v>59</v>
      </c>
      <c r="I179" s="1">
        <v>24</v>
      </c>
      <c r="J179" s="1">
        <v>884</v>
      </c>
      <c r="K179" s="1">
        <v>908</v>
      </c>
      <c r="L179" s="1">
        <v>57</v>
      </c>
      <c r="M179" s="1">
        <v>23</v>
      </c>
      <c r="N179" s="1">
        <v>855</v>
      </c>
      <c r="O179" s="1">
        <v>878</v>
      </c>
      <c r="P179" s="1">
        <v>64</v>
      </c>
      <c r="Q179" s="1">
        <v>26</v>
      </c>
      <c r="R179" s="1">
        <v>869</v>
      </c>
      <c r="S179" s="1">
        <v>895</v>
      </c>
      <c r="T179" s="1">
        <f t="shared" si="24"/>
        <v>928</v>
      </c>
      <c r="U179" s="17">
        <f t="shared" si="25"/>
        <v>10686.64</v>
      </c>
      <c r="V179" s="17">
        <f t="shared" si="26"/>
        <v>-587.77</v>
      </c>
      <c r="W179" s="17">
        <f t="shared" si="27"/>
        <v>10098.869999999999</v>
      </c>
      <c r="X179" s="17">
        <f t="shared" si="28"/>
        <v>0</v>
      </c>
      <c r="Y179" s="17">
        <v>0</v>
      </c>
      <c r="Z179" s="17">
        <f t="shared" si="29"/>
        <v>10098.869999999999</v>
      </c>
      <c r="AA179" s="1">
        <f t="shared" si="30"/>
        <v>894</v>
      </c>
      <c r="AB179" s="1">
        <f t="shared" si="35"/>
        <v>34</v>
      </c>
      <c r="AC179" s="21">
        <f t="shared" si="31"/>
        <v>343361.58</v>
      </c>
      <c r="AD179">
        <v>2856</v>
      </c>
      <c r="AE179" t="s">
        <v>259</v>
      </c>
      <c r="AF179" s="21">
        <v>343361.58</v>
      </c>
      <c r="AG179">
        <f t="shared" si="32"/>
        <v>0</v>
      </c>
      <c r="AH179" s="21">
        <f t="shared" si="33"/>
        <v>0</v>
      </c>
      <c r="AI179" s="1">
        <v>2856</v>
      </c>
      <c r="AJ179" s="1" t="s">
        <v>259</v>
      </c>
      <c r="AK179">
        <v>64</v>
      </c>
      <c r="AL179">
        <v>26</v>
      </c>
      <c r="AM179">
        <v>869</v>
      </c>
      <c r="AN179">
        <v>895</v>
      </c>
      <c r="AO179">
        <f t="shared" si="34"/>
        <v>0</v>
      </c>
    </row>
    <row r="180" spans="1:41" x14ac:dyDescent="0.2">
      <c r="A180" s="1">
        <v>2863</v>
      </c>
      <c r="B180" s="1" t="s">
        <v>260</v>
      </c>
      <c r="C180" s="1">
        <v>2843302</v>
      </c>
      <c r="D180" s="1">
        <v>2</v>
      </c>
      <c r="E180" s="1">
        <v>1</v>
      </c>
      <c r="F180" s="1">
        <v>241</v>
      </c>
      <c r="G180" s="1">
        <v>242</v>
      </c>
      <c r="H180" s="1">
        <v>2</v>
      </c>
      <c r="I180" s="1">
        <v>1</v>
      </c>
      <c r="J180" s="1">
        <v>241</v>
      </c>
      <c r="K180" s="1">
        <v>242</v>
      </c>
      <c r="L180" s="1">
        <v>6</v>
      </c>
      <c r="M180" s="1">
        <v>2</v>
      </c>
      <c r="N180" s="1">
        <v>249</v>
      </c>
      <c r="O180" s="1">
        <v>251</v>
      </c>
      <c r="P180" s="1">
        <v>4</v>
      </c>
      <c r="Q180" s="1">
        <v>2</v>
      </c>
      <c r="R180" s="1">
        <v>231</v>
      </c>
      <c r="S180" s="1">
        <v>233</v>
      </c>
      <c r="T180" s="1">
        <f t="shared" si="24"/>
        <v>245</v>
      </c>
      <c r="U180" s="17">
        <f t="shared" si="25"/>
        <v>11605.31</v>
      </c>
      <c r="V180" s="17">
        <f t="shared" si="26"/>
        <v>-638.29</v>
      </c>
      <c r="W180" s="17">
        <f t="shared" si="27"/>
        <v>10967.02</v>
      </c>
      <c r="X180" s="17">
        <f t="shared" si="28"/>
        <v>0</v>
      </c>
      <c r="Y180" s="17">
        <v>0</v>
      </c>
      <c r="Z180" s="17">
        <f t="shared" si="29"/>
        <v>10967.02</v>
      </c>
      <c r="AA180" s="1">
        <f t="shared" si="30"/>
        <v>242</v>
      </c>
      <c r="AB180" s="1">
        <f t="shared" si="35"/>
        <v>3</v>
      </c>
      <c r="AC180" s="21">
        <f t="shared" si="31"/>
        <v>32901.06</v>
      </c>
      <c r="AD180">
        <v>2863</v>
      </c>
      <c r="AE180" t="s">
        <v>260</v>
      </c>
      <c r="AF180" s="21">
        <v>32901.06</v>
      </c>
      <c r="AG180">
        <f t="shared" si="32"/>
        <v>0</v>
      </c>
      <c r="AH180" s="21">
        <f t="shared" si="33"/>
        <v>0</v>
      </c>
      <c r="AI180" s="1">
        <v>2863</v>
      </c>
      <c r="AJ180" s="1" t="s">
        <v>260</v>
      </c>
      <c r="AK180">
        <v>4</v>
      </c>
      <c r="AL180">
        <v>2</v>
      </c>
      <c r="AM180">
        <v>231</v>
      </c>
      <c r="AN180">
        <v>233</v>
      </c>
      <c r="AO180">
        <f t="shared" si="34"/>
        <v>0</v>
      </c>
    </row>
    <row r="181" spans="1:41" x14ac:dyDescent="0.2">
      <c r="A181" s="1">
        <v>3862</v>
      </c>
      <c r="B181" s="1" t="s">
        <v>261</v>
      </c>
      <c r="C181" s="1">
        <v>5119750</v>
      </c>
      <c r="D181" s="1">
        <v>9</v>
      </c>
      <c r="E181" s="1">
        <v>4</v>
      </c>
      <c r="F181" s="1">
        <v>452</v>
      </c>
      <c r="G181" s="1">
        <v>456</v>
      </c>
      <c r="H181" s="1">
        <v>7</v>
      </c>
      <c r="I181" s="1">
        <v>3</v>
      </c>
      <c r="J181" s="1">
        <v>454</v>
      </c>
      <c r="K181" s="1">
        <v>457</v>
      </c>
      <c r="L181" s="1">
        <v>9</v>
      </c>
      <c r="M181" s="1">
        <v>4</v>
      </c>
      <c r="N181" s="1">
        <v>439</v>
      </c>
      <c r="O181" s="1">
        <v>443</v>
      </c>
      <c r="P181" s="1">
        <v>8</v>
      </c>
      <c r="Q181" s="1">
        <v>3</v>
      </c>
      <c r="R181" s="1">
        <v>413</v>
      </c>
      <c r="S181" s="1">
        <v>416</v>
      </c>
      <c r="T181" s="1">
        <f t="shared" si="24"/>
        <v>452</v>
      </c>
      <c r="U181" s="17">
        <f t="shared" si="25"/>
        <v>11326.88</v>
      </c>
      <c r="V181" s="17">
        <f t="shared" si="26"/>
        <v>-622.98</v>
      </c>
      <c r="W181" s="17">
        <f t="shared" si="27"/>
        <v>10703.9</v>
      </c>
      <c r="X181" s="17">
        <f t="shared" si="28"/>
        <v>0</v>
      </c>
      <c r="Y181" s="17">
        <v>0</v>
      </c>
      <c r="Z181" s="17">
        <f t="shared" si="29"/>
        <v>10703.9</v>
      </c>
      <c r="AA181" s="1">
        <f t="shared" si="30"/>
        <v>439</v>
      </c>
      <c r="AB181" s="1">
        <f t="shared" si="35"/>
        <v>13</v>
      </c>
      <c r="AC181" s="21">
        <f t="shared" si="31"/>
        <v>139150.70000000001</v>
      </c>
      <c r="AD181">
        <v>3862</v>
      </c>
      <c r="AE181" t="s">
        <v>261</v>
      </c>
      <c r="AF181" s="21">
        <v>139150.70000000001</v>
      </c>
      <c r="AG181">
        <f t="shared" si="32"/>
        <v>0</v>
      </c>
      <c r="AH181" s="21">
        <f t="shared" si="33"/>
        <v>0</v>
      </c>
      <c r="AI181" s="1">
        <v>3862</v>
      </c>
      <c r="AJ181" s="1" t="s">
        <v>261</v>
      </c>
      <c r="AK181">
        <v>8</v>
      </c>
      <c r="AL181">
        <v>3</v>
      </c>
      <c r="AM181">
        <v>413</v>
      </c>
      <c r="AN181">
        <v>416</v>
      </c>
      <c r="AO181">
        <f t="shared" si="34"/>
        <v>0</v>
      </c>
    </row>
    <row r="182" spans="1:41" x14ac:dyDescent="0.2">
      <c r="A182" s="1">
        <v>2885</v>
      </c>
      <c r="B182" s="1" t="s">
        <v>262</v>
      </c>
      <c r="C182" s="1">
        <v>20104496</v>
      </c>
      <c r="D182" s="1">
        <v>13</v>
      </c>
      <c r="E182" s="1">
        <v>5</v>
      </c>
      <c r="F182" s="1">
        <v>2024</v>
      </c>
      <c r="G182" s="1">
        <v>2029</v>
      </c>
      <c r="H182" s="1">
        <v>15</v>
      </c>
      <c r="I182" s="1">
        <v>6</v>
      </c>
      <c r="J182" s="1">
        <v>2017</v>
      </c>
      <c r="K182" s="1">
        <v>2023</v>
      </c>
      <c r="L182" s="1">
        <v>13</v>
      </c>
      <c r="M182" s="1">
        <v>5</v>
      </c>
      <c r="N182" s="1">
        <v>2020</v>
      </c>
      <c r="O182" s="1">
        <v>2025</v>
      </c>
      <c r="P182" s="1">
        <v>14</v>
      </c>
      <c r="Q182" s="1">
        <v>6</v>
      </c>
      <c r="R182" s="1">
        <v>1988</v>
      </c>
      <c r="S182" s="1">
        <v>1994</v>
      </c>
      <c r="T182" s="1">
        <f t="shared" si="24"/>
        <v>2026</v>
      </c>
      <c r="U182" s="17">
        <f t="shared" si="25"/>
        <v>9923.25</v>
      </c>
      <c r="V182" s="17">
        <f t="shared" si="26"/>
        <v>-545.78</v>
      </c>
      <c r="W182" s="17">
        <f t="shared" si="27"/>
        <v>9377.4699999999993</v>
      </c>
      <c r="X182" s="17">
        <f t="shared" si="28"/>
        <v>0</v>
      </c>
      <c r="Y182" s="17">
        <v>0</v>
      </c>
      <c r="Z182" s="17">
        <f t="shared" si="29"/>
        <v>9377.4699999999993</v>
      </c>
      <c r="AA182" s="1">
        <f t="shared" si="30"/>
        <v>2014</v>
      </c>
      <c r="AB182" s="1">
        <f t="shared" si="35"/>
        <v>12</v>
      </c>
      <c r="AC182" s="21">
        <f t="shared" si="31"/>
        <v>112529.64</v>
      </c>
      <c r="AD182">
        <v>2885</v>
      </c>
      <c r="AE182" t="s">
        <v>262</v>
      </c>
      <c r="AF182" s="21">
        <v>112529.64</v>
      </c>
      <c r="AG182">
        <f t="shared" si="32"/>
        <v>0</v>
      </c>
      <c r="AH182" s="21">
        <f t="shared" si="33"/>
        <v>0</v>
      </c>
      <c r="AI182" s="1">
        <v>2885</v>
      </c>
      <c r="AJ182" s="1" t="s">
        <v>262</v>
      </c>
      <c r="AK182">
        <v>14</v>
      </c>
      <c r="AL182">
        <v>6</v>
      </c>
      <c r="AM182">
        <v>1988</v>
      </c>
      <c r="AN182">
        <v>1994</v>
      </c>
      <c r="AO182">
        <f t="shared" si="34"/>
        <v>0</v>
      </c>
    </row>
    <row r="183" spans="1:41" x14ac:dyDescent="0.2">
      <c r="A183" s="1">
        <v>2884</v>
      </c>
      <c r="B183" s="1" t="s">
        <v>263</v>
      </c>
      <c r="C183" s="1">
        <v>15993329</v>
      </c>
      <c r="D183" s="1">
        <v>35</v>
      </c>
      <c r="E183" s="1">
        <v>14</v>
      </c>
      <c r="F183" s="1">
        <v>1346</v>
      </c>
      <c r="G183" s="1">
        <v>1360</v>
      </c>
      <c r="H183" s="1">
        <v>30</v>
      </c>
      <c r="I183" s="1">
        <v>12</v>
      </c>
      <c r="J183" s="1">
        <v>1310</v>
      </c>
      <c r="K183" s="1">
        <v>1322</v>
      </c>
      <c r="L183" s="1">
        <v>20</v>
      </c>
      <c r="M183" s="1">
        <v>8</v>
      </c>
      <c r="N183" s="1">
        <v>1333</v>
      </c>
      <c r="O183" s="1">
        <v>1341</v>
      </c>
      <c r="P183" s="1">
        <v>21</v>
      </c>
      <c r="Q183" s="1">
        <v>8</v>
      </c>
      <c r="R183" s="1">
        <v>1413</v>
      </c>
      <c r="S183" s="1">
        <v>1421</v>
      </c>
      <c r="T183" s="1">
        <f t="shared" si="24"/>
        <v>1341</v>
      </c>
      <c r="U183" s="17">
        <f t="shared" si="25"/>
        <v>11926.42</v>
      </c>
      <c r="V183" s="17">
        <f t="shared" si="26"/>
        <v>-655.95</v>
      </c>
      <c r="W183" s="17">
        <f t="shared" si="27"/>
        <v>11270.47</v>
      </c>
      <c r="X183" s="17">
        <f t="shared" si="28"/>
        <v>0</v>
      </c>
      <c r="Y183" s="17">
        <v>0</v>
      </c>
      <c r="Z183" s="17">
        <f t="shared" si="29"/>
        <v>11270.47</v>
      </c>
      <c r="AA183" s="1">
        <f t="shared" si="30"/>
        <v>1361</v>
      </c>
      <c r="AB183" s="1">
        <f t="shared" si="35"/>
        <v>0</v>
      </c>
      <c r="AC183" s="21">
        <f t="shared" si="31"/>
        <v>0</v>
      </c>
      <c r="AD183">
        <v>2884</v>
      </c>
      <c r="AE183" t="s">
        <v>263</v>
      </c>
      <c r="AF183" s="21">
        <v>0</v>
      </c>
      <c r="AG183">
        <f t="shared" si="32"/>
        <v>0</v>
      </c>
      <c r="AH183" s="21">
        <f t="shared" si="33"/>
        <v>0</v>
      </c>
      <c r="AI183" s="1">
        <v>2884</v>
      </c>
      <c r="AJ183" s="1" t="s">
        <v>263</v>
      </c>
      <c r="AK183">
        <v>21</v>
      </c>
      <c r="AL183">
        <v>8</v>
      </c>
      <c r="AM183">
        <v>1413</v>
      </c>
      <c r="AN183">
        <v>1421</v>
      </c>
      <c r="AO183">
        <f t="shared" si="34"/>
        <v>0</v>
      </c>
    </row>
    <row r="184" spans="1:41" x14ac:dyDescent="0.2">
      <c r="A184" s="1">
        <v>2891</v>
      </c>
      <c r="B184" s="1" t="s">
        <v>264</v>
      </c>
      <c r="C184" s="1">
        <v>3923786</v>
      </c>
      <c r="D184" s="1">
        <v>5</v>
      </c>
      <c r="E184" s="1">
        <v>2</v>
      </c>
      <c r="F184" s="1">
        <v>385</v>
      </c>
      <c r="G184" s="1">
        <v>387</v>
      </c>
      <c r="H184" s="1">
        <v>4</v>
      </c>
      <c r="I184" s="1">
        <v>2</v>
      </c>
      <c r="J184" s="1">
        <v>378</v>
      </c>
      <c r="K184" s="1">
        <v>380</v>
      </c>
      <c r="L184" s="1">
        <v>5</v>
      </c>
      <c r="M184" s="1">
        <v>2</v>
      </c>
      <c r="N184" s="1">
        <v>377</v>
      </c>
      <c r="O184" s="1">
        <v>379</v>
      </c>
      <c r="P184" s="1">
        <v>5</v>
      </c>
      <c r="Q184" s="1">
        <v>2</v>
      </c>
      <c r="R184" s="1">
        <v>354</v>
      </c>
      <c r="S184" s="1">
        <v>356</v>
      </c>
      <c r="T184" s="1">
        <f t="shared" si="24"/>
        <v>382</v>
      </c>
      <c r="U184" s="17">
        <f t="shared" si="25"/>
        <v>10271.69</v>
      </c>
      <c r="V184" s="17">
        <f t="shared" si="26"/>
        <v>-564.94000000000005</v>
      </c>
      <c r="W184" s="17">
        <f t="shared" si="27"/>
        <v>9706.75</v>
      </c>
      <c r="X184" s="17">
        <f t="shared" si="28"/>
        <v>0</v>
      </c>
      <c r="Y184" s="17">
        <v>0</v>
      </c>
      <c r="Z184" s="17">
        <f t="shared" si="29"/>
        <v>9706.75</v>
      </c>
      <c r="AA184" s="1">
        <f t="shared" si="30"/>
        <v>372</v>
      </c>
      <c r="AB184" s="1">
        <f t="shared" si="35"/>
        <v>10</v>
      </c>
      <c r="AC184" s="21">
        <f t="shared" si="31"/>
        <v>97067.5</v>
      </c>
      <c r="AD184">
        <v>2891</v>
      </c>
      <c r="AE184" t="s">
        <v>264</v>
      </c>
      <c r="AF184" s="21">
        <v>97067.5</v>
      </c>
      <c r="AG184">
        <f t="shared" si="32"/>
        <v>0</v>
      </c>
      <c r="AH184" s="21">
        <f t="shared" si="33"/>
        <v>0</v>
      </c>
      <c r="AI184" s="1">
        <v>2891</v>
      </c>
      <c r="AJ184" s="1" t="s">
        <v>264</v>
      </c>
      <c r="AK184">
        <v>5</v>
      </c>
      <c r="AL184">
        <v>2</v>
      </c>
      <c r="AM184">
        <v>354</v>
      </c>
      <c r="AN184">
        <v>356</v>
      </c>
      <c r="AO184">
        <f t="shared" si="34"/>
        <v>0</v>
      </c>
    </row>
    <row r="185" spans="1:41" x14ac:dyDescent="0.2">
      <c r="A185" s="1">
        <v>2898</v>
      </c>
      <c r="B185" s="1" t="s">
        <v>265</v>
      </c>
      <c r="C185" s="1">
        <v>13464610</v>
      </c>
      <c r="D185" s="1">
        <v>92</v>
      </c>
      <c r="E185" s="1">
        <v>37</v>
      </c>
      <c r="F185" s="1">
        <v>1284</v>
      </c>
      <c r="G185" s="1">
        <v>1321</v>
      </c>
      <c r="H185" s="1">
        <v>89</v>
      </c>
      <c r="I185" s="1">
        <v>36</v>
      </c>
      <c r="J185" s="1">
        <v>1300</v>
      </c>
      <c r="K185" s="1">
        <v>1336</v>
      </c>
      <c r="L185" s="1">
        <v>86</v>
      </c>
      <c r="M185" s="1">
        <v>34</v>
      </c>
      <c r="N185" s="1">
        <v>1315</v>
      </c>
      <c r="O185" s="1">
        <v>1349</v>
      </c>
      <c r="P185" s="1">
        <v>95</v>
      </c>
      <c r="Q185" s="1">
        <v>38</v>
      </c>
      <c r="R185" s="1">
        <v>1307</v>
      </c>
      <c r="S185" s="1">
        <v>1345</v>
      </c>
      <c r="T185" s="1">
        <f t="shared" si="24"/>
        <v>1335</v>
      </c>
      <c r="U185" s="17">
        <f t="shared" si="25"/>
        <v>10085.85</v>
      </c>
      <c r="V185" s="17">
        <f t="shared" si="26"/>
        <v>-554.72</v>
      </c>
      <c r="W185" s="17">
        <f t="shared" si="27"/>
        <v>9531.130000000001</v>
      </c>
      <c r="X185" s="17">
        <f t="shared" si="28"/>
        <v>0</v>
      </c>
      <c r="Y185" s="17">
        <v>0</v>
      </c>
      <c r="Z185" s="17">
        <f t="shared" si="29"/>
        <v>9531.130000000001</v>
      </c>
      <c r="AA185" s="1">
        <f t="shared" si="30"/>
        <v>1343</v>
      </c>
      <c r="AB185" s="1">
        <f t="shared" si="35"/>
        <v>0</v>
      </c>
      <c r="AC185" s="21">
        <f t="shared" si="31"/>
        <v>0</v>
      </c>
      <c r="AD185">
        <v>2898</v>
      </c>
      <c r="AE185" t="s">
        <v>265</v>
      </c>
      <c r="AF185" s="21">
        <v>0</v>
      </c>
      <c r="AG185">
        <f t="shared" si="32"/>
        <v>0</v>
      </c>
      <c r="AH185" s="21">
        <f t="shared" si="33"/>
        <v>0</v>
      </c>
      <c r="AI185" s="1">
        <v>2898</v>
      </c>
      <c r="AJ185" s="1" t="s">
        <v>265</v>
      </c>
      <c r="AK185">
        <v>95</v>
      </c>
      <c r="AL185">
        <v>38</v>
      </c>
      <c r="AM185">
        <v>1307</v>
      </c>
      <c r="AN185">
        <v>1345</v>
      </c>
      <c r="AO185">
        <f t="shared" si="34"/>
        <v>0</v>
      </c>
    </row>
    <row r="186" spans="1:41" x14ac:dyDescent="0.2">
      <c r="A186" s="1">
        <v>3647</v>
      </c>
      <c r="B186" s="1" t="s">
        <v>266</v>
      </c>
      <c r="C186" s="1">
        <v>11108983</v>
      </c>
      <c r="D186" s="1">
        <v>5</v>
      </c>
      <c r="E186" s="1">
        <v>2</v>
      </c>
      <c r="F186" s="1">
        <v>860</v>
      </c>
      <c r="G186" s="1">
        <v>862</v>
      </c>
      <c r="H186" s="1">
        <v>10</v>
      </c>
      <c r="I186" s="1">
        <v>4</v>
      </c>
      <c r="J186" s="1">
        <v>837</v>
      </c>
      <c r="K186" s="1">
        <v>841</v>
      </c>
      <c r="L186" s="1">
        <v>5</v>
      </c>
      <c r="M186" s="1">
        <v>2</v>
      </c>
      <c r="N186" s="1">
        <v>813</v>
      </c>
      <c r="O186" s="1">
        <v>815</v>
      </c>
      <c r="P186" s="1">
        <v>9</v>
      </c>
      <c r="Q186" s="1">
        <v>4</v>
      </c>
      <c r="R186" s="1">
        <v>754</v>
      </c>
      <c r="S186" s="1">
        <v>758</v>
      </c>
      <c r="T186" s="1">
        <f t="shared" si="24"/>
        <v>839</v>
      </c>
      <c r="U186" s="17">
        <f t="shared" si="25"/>
        <v>13240.74</v>
      </c>
      <c r="V186" s="17">
        <f t="shared" si="26"/>
        <v>-728.24</v>
      </c>
      <c r="W186" s="17">
        <f t="shared" si="27"/>
        <v>12512.5</v>
      </c>
      <c r="X186" s="17">
        <f t="shared" si="28"/>
        <v>0</v>
      </c>
      <c r="Y186" s="17">
        <v>0</v>
      </c>
      <c r="Z186" s="17">
        <f t="shared" si="29"/>
        <v>12512.5</v>
      </c>
      <c r="AA186" s="1">
        <f t="shared" si="30"/>
        <v>805</v>
      </c>
      <c r="AB186" s="1">
        <f t="shared" si="35"/>
        <v>34</v>
      </c>
      <c r="AC186" s="21">
        <f t="shared" si="31"/>
        <v>425425</v>
      </c>
      <c r="AD186">
        <v>3647</v>
      </c>
      <c r="AE186" t="s">
        <v>266</v>
      </c>
      <c r="AF186" s="21">
        <v>425425</v>
      </c>
      <c r="AG186">
        <f t="shared" si="32"/>
        <v>0</v>
      </c>
      <c r="AH186" s="21">
        <f t="shared" si="33"/>
        <v>0</v>
      </c>
      <c r="AI186" s="1">
        <v>3647</v>
      </c>
      <c r="AJ186" s="1" t="s">
        <v>266</v>
      </c>
      <c r="AK186">
        <v>9</v>
      </c>
      <c r="AL186">
        <v>4</v>
      </c>
      <c r="AM186">
        <v>754</v>
      </c>
      <c r="AN186">
        <v>758</v>
      </c>
      <c r="AO186">
        <f t="shared" si="34"/>
        <v>0</v>
      </c>
    </row>
    <row r="187" spans="1:41" x14ac:dyDescent="0.2">
      <c r="A187" s="1">
        <v>2912</v>
      </c>
      <c r="B187" s="1" t="s">
        <v>267</v>
      </c>
      <c r="C187" s="1">
        <v>10131118</v>
      </c>
      <c r="D187" s="1">
        <v>4</v>
      </c>
      <c r="E187" s="1">
        <v>2</v>
      </c>
      <c r="F187" s="1">
        <v>915</v>
      </c>
      <c r="G187" s="1">
        <v>917</v>
      </c>
      <c r="H187" s="1">
        <v>7</v>
      </c>
      <c r="I187" s="1">
        <v>3</v>
      </c>
      <c r="J187" s="1">
        <v>898</v>
      </c>
      <c r="K187" s="1">
        <v>901</v>
      </c>
      <c r="L187" s="1">
        <v>4</v>
      </c>
      <c r="M187" s="1">
        <v>2</v>
      </c>
      <c r="N187" s="1">
        <v>916</v>
      </c>
      <c r="O187" s="1">
        <v>918</v>
      </c>
      <c r="P187" s="1">
        <v>8</v>
      </c>
      <c r="Q187" s="1">
        <v>3</v>
      </c>
      <c r="R187" s="1">
        <v>887</v>
      </c>
      <c r="S187" s="1">
        <v>890</v>
      </c>
      <c r="T187" s="1">
        <f t="shared" si="24"/>
        <v>912</v>
      </c>
      <c r="U187" s="17">
        <f t="shared" si="25"/>
        <v>11108.68</v>
      </c>
      <c r="V187" s="17">
        <f t="shared" si="26"/>
        <v>-610.98</v>
      </c>
      <c r="W187" s="17">
        <f t="shared" si="27"/>
        <v>10497.7</v>
      </c>
      <c r="X187" s="17">
        <f t="shared" si="28"/>
        <v>0</v>
      </c>
      <c r="Y187" s="17">
        <v>0</v>
      </c>
      <c r="Z187" s="17">
        <f t="shared" si="29"/>
        <v>10497.7</v>
      </c>
      <c r="AA187" s="1">
        <f t="shared" si="30"/>
        <v>903</v>
      </c>
      <c r="AB187" s="1">
        <f t="shared" si="35"/>
        <v>9</v>
      </c>
      <c r="AC187" s="21">
        <f t="shared" si="31"/>
        <v>94479.3</v>
      </c>
      <c r="AD187">
        <v>2912</v>
      </c>
      <c r="AE187" t="s">
        <v>267</v>
      </c>
      <c r="AF187" s="21">
        <v>94479.3</v>
      </c>
      <c r="AG187">
        <f t="shared" si="32"/>
        <v>0</v>
      </c>
      <c r="AH187" s="21">
        <f t="shared" si="33"/>
        <v>0</v>
      </c>
      <c r="AI187" s="1">
        <v>2912</v>
      </c>
      <c r="AJ187" s="1" t="s">
        <v>267</v>
      </c>
      <c r="AK187">
        <v>8</v>
      </c>
      <c r="AL187">
        <v>3</v>
      </c>
      <c r="AM187">
        <v>887</v>
      </c>
      <c r="AN187">
        <v>890</v>
      </c>
      <c r="AO187">
        <f t="shared" si="34"/>
        <v>0</v>
      </c>
    </row>
    <row r="188" spans="1:41" x14ac:dyDescent="0.2">
      <c r="A188" s="1">
        <v>2940</v>
      </c>
      <c r="B188" s="1" t="s">
        <v>268</v>
      </c>
      <c r="C188" s="1">
        <v>2551484</v>
      </c>
      <c r="D188" s="1">
        <v>3</v>
      </c>
      <c r="E188" s="1">
        <v>1</v>
      </c>
      <c r="F188" s="1">
        <v>228</v>
      </c>
      <c r="G188" s="1">
        <v>229</v>
      </c>
      <c r="H188" s="1">
        <v>2</v>
      </c>
      <c r="I188" s="1">
        <v>1</v>
      </c>
      <c r="J188" s="1">
        <v>230</v>
      </c>
      <c r="K188" s="1">
        <v>231</v>
      </c>
      <c r="L188" s="1">
        <v>2</v>
      </c>
      <c r="M188" s="1">
        <v>1</v>
      </c>
      <c r="N188" s="1">
        <v>225</v>
      </c>
      <c r="O188" s="1">
        <v>226</v>
      </c>
      <c r="P188" s="1">
        <v>1</v>
      </c>
      <c r="Q188" s="1">
        <v>0</v>
      </c>
      <c r="R188" s="1">
        <v>230</v>
      </c>
      <c r="S188" s="1">
        <v>230</v>
      </c>
      <c r="T188" s="1">
        <f t="shared" si="24"/>
        <v>229</v>
      </c>
      <c r="U188" s="17">
        <f t="shared" si="25"/>
        <v>11141.85</v>
      </c>
      <c r="V188" s="17">
        <f t="shared" si="26"/>
        <v>-612.79999999999995</v>
      </c>
      <c r="W188" s="17">
        <f t="shared" si="27"/>
        <v>10529.050000000001</v>
      </c>
      <c r="X188" s="17">
        <f t="shared" si="28"/>
        <v>0</v>
      </c>
      <c r="Y188" s="17">
        <v>0</v>
      </c>
      <c r="Z188" s="17">
        <f t="shared" si="29"/>
        <v>10529.050000000001</v>
      </c>
      <c r="AA188" s="1">
        <f t="shared" si="30"/>
        <v>229</v>
      </c>
      <c r="AB188" s="1">
        <f t="shared" si="35"/>
        <v>0</v>
      </c>
      <c r="AC188" s="21">
        <f t="shared" si="31"/>
        <v>0</v>
      </c>
      <c r="AD188">
        <v>2940</v>
      </c>
      <c r="AE188" t="s">
        <v>268</v>
      </c>
      <c r="AF188" s="21">
        <v>0</v>
      </c>
      <c r="AG188">
        <f t="shared" si="32"/>
        <v>0</v>
      </c>
      <c r="AH188" s="21">
        <f t="shared" si="33"/>
        <v>0</v>
      </c>
      <c r="AI188" s="1">
        <v>2940</v>
      </c>
      <c r="AJ188" s="1" t="s">
        <v>268</v>
      </c>
      <c r="AK188">
        <v>1</v>
      </c>
      <c r="AL188">
        <v>0</v>
      </c>
      <c r="AM188">
        <v>230</v>
      </c>
      <c r="AN188">
        <v>230</v>
      </c>
      <c r="AO188">
        <f t="shared" si="34"/>
        <v>0</v>
      </c>
    </row>
    <row r="189" spans="1:41" x14ac:dyDescent="0.2">
      <c r="A189" s="1">
        <v>2961</v>
      </c>
      <c r="B189" s="1" t="s">
        <v>269</v>
      </c>
      <c r="C189" s="1">
        <v>4128573</v>
      </c>
      <c r="D189" s="1">
        <v>6</v>
      </c>
      <c r="E189" s="1">
        <v>2</v>
      </c>
      <c r="F189" s="1">
        <v>429</v>
      </c>
      <c r="G189" s="1">
        <v>431</v>
      </c>
      <c r="H189" s="1">
        <v>9</v>
      </c>
      <c r="I189" s="1">
        <v>4</v>
      </c>
      <c r="J189" s="1">
        <v>429</v>
      </c>
      <c r="K189" s="1">
        <v>433</v>
      </c>
      <c r="L189" s="1">
        <v>10</v>
      </c>
      <c r="M189" s="1">
        <v>4</v>
      </c>
      <c r="N189" s="1">
        <v>405</v>
      </c>
      <c r="O189" s="1">
        <v>409</v>
      </c>
      <c r="P189" s="1">
        <v>10</v>
      </c>
      <c r="Q189" s="1">
        <v>4</v>
      </c>
      <c r="R189" s="1">
        <v>408</v>
      </c>
      <c r="S189" s="1">
        <v>412</v>
      </c>
      <c r="T189" s="1">
        <f t="shared" si="24"/>
        <v>424</v>
      </c>
      <c r="U189" s="17">
        <f t="shared" si="25"/>
        <v>9737.2000000000007</v>
      </c>
      <c r="V189" s="17">
        <f t="shared" si="26"/>
        <v>-535.54999999999995</v>
      </c>
      <c r="W189" s="17">
        <f t="shared" si="27"/>
        <v>9201.6500000000015</v>
      </c>
      <c r="X189" s="17">
        <f t="shared" si="28"/>
        <v>0</v>
      </c>
      <c r="Y189" s="17">
        <v>0</v>
      </c>
      <c r="Z189" s="17">
        <f t="shared" si="29"/>
        <v>9201.6500000000015</v>
      </c>
      <c r="AA189" s="1">
        <f t="shared" si="30"/>
        <v>418</v>
      </c>
      <c r="AB189" s="1">
        <f t="shared" si="35"/>
        <v>6</v>
      </c>
      <c r="AC189" s="21">
        <f t="shared" si="31"/>
        <v>55209.9</v>
      </c>
      <c r="AD189">
        <v>2961</v>
      </c>
      <c r="AE189" t="s">
        <v>269</v>
      </c>
      <c r="AF189" s="21">
        <v>55209.9</v>
      </c>
      <c r="AG189">
        <f t="shared" si="32"/>
        <v>0</v>
      </c>
      <c r="AH189" s="21">
        <f t="shared" si="33"/>
        <v>0</v>
      </c>
      <c r="AI189" s="1">
        <v>2961</v>
      </c>
      <c r="AJ189" s="1" t="s">
        <v>269</v>
      </c>
      <c r="AK189">
        <v>10</v>
      </c>
      <c r="AL189">
        <v>4</v>
      </c>
      <c r="AM189">
        <v>408</v>
      </c>
      <c r="AN189">
        <v>412</v>
      </c>
      <c r="AO189">
        <f t="shared" si="34"/>
        <v>0</v>
      </c>
    </row>
    <row r="190" spans="1:41" x14ac:dyDescent="0.2">
      <c r="A190" s="1">
        <v>3087</v>
      </c>
      <c r="B190" s="1" t="s">
        <v>270</v>
      </c>
      <c r="C190" s="1">
        <v>1743079</v>
      </c>
      <c r="D190" s="1">
        <v>1</v>
      </c>
      <c r="E190" s="1">
        <v>0</v>
      </c>
      <c r="F190" s="1">
        <v>114</v>
      </c>
      <c r="G190" s="1">
        <v>114</v>
      </c>
      <c r="H190" s="1">
        <v>0</v>
      </c>
      <c r="I190" s="1">
        <v>0</v>
      </c>
      <c r="J190" s="1">
        <v>108</v>
      </c>
      <c r="K190" s="1">
        <v>108</v>
      </c>
      <c r="L190" s="1">
        <v>1</v>
      </c>
      <c r="M190" s="1">
        <v>0</v>
      </c>
      <c r="N190" s="1">
        <v>112</v>
      </c>
      <c r="O190" s="1">
        <v>112</v>
      </c>
      <c r="P190" s="1">
        <v>1</v>
      </c>
      <c r="Q190" s="1">
        <v>0</v>
      </c>
      <c r="R190" s="1">
        <v>112</v>
      </c>
      <c r="S190" s="1">
        <v>112</v>
      </c>
      <c r="T190" s="1">
        <f t="shared" si="24"/>
        <v>111</v>
      </c>
      <c r="U190" s="17">
        <f t="shared" si="25"/>
        <v>15703.41</v>
      </c>
      <c r="V190" s="17">
        <f t="shared" si="26"/>
        <v>-863.69</v>
      </c>
      <c r="W190" s="17">
        <f t="shared" si="27"/>
        <v>14839.72</v>
      </c>
      <c r="X190" s="17">
        <f t="shared" si="28"/>
        <v>0</v>
      </c>
      <c r="Y190" s="17">
        <v>0</v>
      </c>
      <c r="Z190" s="17">
        <f t="shared" si="29"/>
        <v>14839.72</v>
      </c>
      <c r="AA190" s="1">
        <f t="shared" si="30"/>
        <v>111</v>
      </c>
      <c r="AB190" s="1">
        <f t="shared" si="35"/>
        <v>0</v>
      </c>
      <c r="AC190" s="21">
        <f t="shared" si="31"/>
        <v>0</v>
      </c>
      <c r="AD190">
        <v>3087</v>
      </c>
      <c r="AE190" t="s">
        <v>270</v>
      </c>
      <c r="AF190" s="21">
        <v>0</v>
      </c>
      <c r="AG190">
        <f t="shared" si="32"/>
        <v>0</v>
      </c>
      <c r="AH190" s="21">
        <f t="shared" si="33"/>
        <v>0</v>
      </c>
      <c r="AI190" s="1">
        <v>3087</v>
      </c>
      <c r="AJ190" s="1" t="s">
        <v>270</v>
      </c>
      <c r="AK190">
        <v>1</v>
      </c>
      <c r="AL190">
        <v>0</v>
      </c>
      <c r="AM190">
        <v>112</v>
      </c>
      <c r="AN190">
        <v>112</v>
      </c>
      <c r="AO190">
        <f t="shared" si="34"/>
        <v>0</v>
      </c>
    </row>
    <row r="191" spans="1:41" x14ac:dyDescent="0.2">
      <c r="A191" s="1">
        <v>3094</v>
      </c>
      <c r="B191" s="1" t="s">
        <v>271</v>
      </c>
      <c r="C191" s="1">
        <v>1509568</v>
      </c>
      <c r="D191" s="1">
        <v>0</v>
      </c>
      <c r="E191" s="1">
        <v>0</v>
      </c>
      <c r="F191" s="1">
        <v>99</v>
      </c>
      <c r="G191" s="1">
        <v>99</v>
      </c>
      <c r="H191" s="1">
        <v>0</v>
      </c>
      <c r="I191" s="1">
        <v>0</v>
      </c>
      <c r="J191" s="1">
        <v>110</v>
      </c>
      <c r="K191" s="1">
        <v>110</v>
      </c>
      <c r="L191" s="1">
        <v>1</v>
      </c>
      <c r="M191" s="1">
        <v>0</v>
      </c>
      <c r="N191" s="1">
        <v>118</v>
      </c>
      <c r="O191" s="1">
        <v>118</v>
      </c>
      <c r="P191" s="1">
        <v>0</v>
      </c>
      <c r="Q191" s="1">
        <v>0</v>
      </c>
      <c r="R191" s="1">
        <v>100</v>
      </c>
      <c r="S191" s="1">
        <v>100</v>
      </c>
      <c r="T191" s="1">
        <f t="shared" si="24"/>
        <v>109</v>
      </c>
      <c r="U191" s="17">
        <f t="shared" si="25"/>
        <v>13849.25</v>
      </c>
      <c r="V191" s="17">
        <f t="shared" si="26"/>
        <v>-761.71</v>
      </c>
      <c r="W191" s="17">
        <f t="shared" si="27"/>
        <v>13087.54</v>
      </c>
      <c r="X191" s="17">
        <f t="shared" si="28"/>
        <v>0</v>
      </c>
      <c r="Y191" s="17">
        <v>0</v>
      </c>
      <c r="Z191" s="17">
        <f t="shared" si="29"/>
        <v>13087.54</v>
      </c>
      <c r="AA191" s="1">
        <f t="shared" si="30"/>
        <v>109</v>
      </c>
      <c r="AB191" s="1">
        <f t="shared" si="35"/>
        <v>0</v>
      </c>
      <c r="AC191" s="21">
        <f t="shared" si="31"/>
        <v>0</v>
      </c>
      <c r="AD191">
        <v>3094</v>
      </c>
      <c r="AE191" t="s">
        <v>271</v>
      </c>
      <c r="AF191" s="21">
        <v>0</v>
      </c>
      <c r="AG191">
        <f t="shared" si="32"/>
        <v>0</v>
      </c>
      <c r="AH191" s="21">
        <f t="shared" si="33"/>
        <v>0</v>
      </c>
      <c r="AI191" s="1">
        <v>3094</v>
      </c>
      <c r="AJ191" s="1" t="s">
        <v>271</v>
      </c>
      <c r="AK191">
        <v>0</v>
      </c>
      <c r="AL191">
        <v>0</v>
      </c>
      <c r="AM191">
        <v>100</v>
      </c>
      <c r="AN191">
        <v>100</v>
      </c>
      <c r="AO191">
        <f t="shared" si="34"/>
        <v>0</v>
      </c>
    </row>
    <row r="192" spans="1:41" x14ac:dyDescent="0.2">
      <c r="A192" s="1">
        <v>3129</v>
      </c>
      <c r="B192" s="1" t="s">
        <v>272</v>
      </c>
      <c r="C192" s="1">
        <v>13557708</v>
      </c>
      <c r="D192" s="1">
        <v>21</v>
      </c>
      <c r="E192" s="1">
        <v>8</v>
      </c>
      <c r="F192" s="1">
        <v>1441</v>
      </c>
      <c r="G192" s="1">
        <v>1449</v>
      </c>
      <c r="H192" s="1">
        <v>21</v>
      </c>
      <c r="I192" s="1">
        <v>8</v>
      </c>
      <c r="J192" s="1">
        <v>1434</v>
      </c>
      <c r="K192" s="1">
        <v>1442</v>
      </c>
      <c r="L192" s="1">
        <v>17</v>
      </c>
      <c r="M192" s="1">
        <v>7</v>
      </c>
      <c r="N192" s="1">
        <v>1415</v>
      </c>
      <c r="O192" s="1">
        <v>1422</v>
      </c>
      <c r="P192" s="1">
        <v>18</v>
      </c>
      <c r="Q192" s="1">
        <v>7</v>
      </c>
      <c r="R192" s="1">
        <v>1378</v>
      </c>
      <c r="S192" s="1">
        <v>1385</v>
      </c>
      <c r="T192" s="1">
        <f t="shared" si="24"/>
        <v>1438</v>
      </c>
      <c r="U192" s="17">
        <f t="shared" si="25"/>
        <v>9428.17</v>
      </c>
      <c r="V192" s="17">
        <f t="shared" si="26"/>
        <v>-518.54999999999995</v>
      </c>
      <c r="W192" s="17">
        <f t="shared" si="27"/>
        <v>8909.6200000000008</v>
      </c>
      <c r="X192" s="17">
        <f t="shared" si="28"/>
        <v>90.3799999999992</v>
      </c>
      <c r="Y192" s="17">
        <v>0</v>
      </c>
      <c r="Z192" s="17">
        <f t="shared" si="29"/>
        <v>9000</v>
      </c>
      <c r="AA192" s="1">
        <f t="shared" si="30"/>
        <v>1416</v>
      </c>
      <c r="AB192" s="1">
        <f t="shared" si="35"/>
        <v>22</v>
      </c>
      <c r="AC192" s="21">
        <f t="shared" si="31"/>
        <v>198000</v>
      </c>
      <c r="AD192">
        <v>3129</v>
      </c>
      <c r="AE192" t="s">
        <v>272</v>
      </c>
      <c r="AF192" s="21">
        <v>198000</v>
      </c>
      <c r="AG192">
        <f t="shared" si="32"/>
        <v>0</v>
      </c>
      <c r="AH192" s="21">
        <f t="shared" si="33"/>
        <v>0</v>
      </c>
      <c r="AI192" s="1">
        <v>3129</v>
      </c>
      <c r="AJ192" s="1" t="s">
        <v>272</v>
      </c>
      <c r="AK192">
        <v>18</v>
      </c>
      <c r="AL192">
        <v>7</v>
      </c>
      <c r="AM192">
        <v>1378</v>
      </c>
      <c r="AN192">
        <v>1385</v>
      </c>
      <c r="AO192">
        <f t="shared" si="34"/>
        <v>0</v>
      </c>
    </row>
    <row r="193" spans="1:41" x14ac:dyDescent="0.2">
      <c r="A193" s="1">
        <v>3150</v>
      </c>
      <c r="B193" s="1" t="s">
        <v>273</v>
      </c>
      <c r="C193" s="1">
        <v>16385543</v>
      </c>
      <c r="D193" s="1">
        <v>9</v>
      </c>
      <c r="E193" s="1">
        <v>4</v>
      </c>
      <c r="F193" s="1">
        <v>1647</v>
      </c>
      <c r="G193" s="1">
        <v>1651</v>
      </c>
      <c r="H193" s="1">
        <v>5</v>
      </c>
      <c r="I193" s="1">
        <v>2</v>
      </c>
      <c r="J193" s="1">
        <v>1662</v>
      </c>
      <c r="K193" s="1">
        <v>1664</v>
      </c>
      <c r="L193" s="1">
        <v>5</v>
      </c>
      <c r="M193" s="1">
        <v>2</v>
      </c>
      <c r="N193" s="1">
        <v>1654</v>
      </c>
      <c r="O193" s="1">
        <v>1656</v>
      </c>
      <c r="P193" s="1">
        <v>7</v>
      </c>
      <c r="Q193" s="1">
        <v>3</v>
      </c>
      <c r="R193" s="1">
        <v>1636</v>
      </c>
      <c r="S193" s="1">
        <v>1639</v>
      </c>
      <c r="T193" s="1">
        <f t="shared" si="24"/>
        <v>1657</v>
      </c>
      <c r="U193" s="17">
        <f t="shared" si="25"/>
        <v>9888.68</v>
      </c>
      <c r="V193" s="17">
        <f t="shared" si="26"/>
        <v>-543.88</v>
      </c>
      <c r="W193" s="17">
        <f t="shared" si="27"/>
        <v>9344.8000000000011</v>
      </c>
      <c r="X193" s="17">
        <f t="shared" si="28"/>
        <v>0</v>
      </c>
      <c r="Y193" s="17">
        <v>0</v>
      </c>
      <c r="Z193" s="17">
        <f t="shared" si="29"/>
        <v>9344.8000000000011</v>
      </c>
      <c r="AA193" s="1">
        <f t="shared" si="30"/>
        <v>1653</v>
      </c>
      <c r="AB193" s="1">
        <f t="shared" si="35"/>
        <v>4</v>
      </c>
      <c r="AC193" s="21">
        <f t="shared" si="31"/>
        <v>37379.199999999997</v>
      </c>
      <c r="AD193">
        <v>3150</v>
      </c>
      <c r="AE193" t="s">
        <v>273</v>
      </c>
      <c r="AF193" s="21">
        <v>37379.199999999997</v>
      </c>
      <c r="AG193">
        <f t="shared" si="32"/>
        <v>0</v>
      </c>
      <c r="AH193" s="21">
        <f t="shared" si="33"/>
        <v>0</v>
      </c>
      <c r="AI193" s="1">
        <v>3150</v>
      </c>
      <c r="AJ193" s="1" t="s">
        <v>273</v>
      </c>
      <c r="AK193">
        <v>7</v>
      </c>
      <c r="AL193">
        <v>3</v>
      </c>
      <c r="AM193">
        <v>1636</v>
      </c>
      <c r="AN193">
        <v>1639</v>
      </c>
      <c r="AO193">
        <f t="shared" si="34"/>
        <v>0</v>
      </c>
    </row>
    <row r="194" spans="1:41" x14ac:dyDescent="0.2">
      <c r="A194" s="1">
        <v>3171</v>
      </c>
      <c r="B194" s="1" t="s">
        <v>274</v>
      </c>
      <c r="C194" s="1">
        <v>10490794</v>
      </c>
      <c r="D194" s="1">
        <v>67</v>
      </c>
      <c r="E194" s="1">
        <v>27</v>
      </c>
      <c r="F194" s="1">
        <v>1060</v>
      </c>
      <c r="G194" s="1">
        <v>1087</v>
      </c>
      <c r="H194" s="1">
        <v>70</v>
      </c>
      <c r="I194" s="1">
        <v>28</v>
      </c>
      <c r="J194" s="1">
        <v>1059</v>
      </c>
      <c r="K194" s="1">
        <v>1087</v>
      </c>
      <c r="L194" s="1">
        <v>68</v>
      </c>
      <c r="M194" s="1">
        <v>27</v>
      </c>
      <c r="N194" s="1">
        <v>1046</v>
      </c>
      <c r="O194" s="1">
        <v>1073</v>
      </c>
      <c r="P194" s="1">
        <v>65</v>
      </c>
      <c r="Q194" s="1">
        <v>26</v>
      </c>
      <c r="R194" s="1">
        <v>1062</v>
      </c>
      <c r="S194" s="1">
        <v>1088</v>
      </c>
      <c r="T194" s="1">
        <f t="shared" si="24"/>
        <v>1082</v>
      </c>
      <c r="U194" s="17">
        <f t="shared" si="25"/>
        <v>9695.74</v>
      </c>
      <c r="V194" s="17">
        <f t="shared" si="26"/>
        <v>-533.27</v>
      </c>
      <c r="W194" s="17">
        <f t="shared" si="27"/>
        <v>9162.4699999999993</v>
      </c>
      <c r="X194" s="17">
        <f t="shared" si="28"/>
        <v>0</v>
      </c>
      <c r="Y194" s="17">
        <v>0</v>
      </c>
      <c r="Z194" s="17">
        <f t="shared" si="29"/>
        <v>9162.4699999999993</v>
      </c>
      <c r="AA194" s="1">
        <f t="shared" si="30"/>
        <v>1083</v>
      </c>
      <c r="AB194" s="1">
        <f t="shared" si="35"/>
        <v>0</v>
      </c>
      <c r="AC194" s="21">
        <f t="shared" si="31"/>
        <v>0</v>
      </c>
      <c r="AD194">
        <v>3171</v>
      </c>
      <c r="AE194" t="s">
        <v>274</v>
      </c>
      <c r="AF194" s="21">
        <v>0</v>
      </c>
      <c r="AG194">
        <f t="shared" si="32"/>
        <v>0</v>
      </c>
      <c r="AH194" s="21">
        <f t="shared" si="33"/>
        <v>0</v>
      </c>
      <c r="AI194" s="1">
        <v>3171</v>
      </c>
      <c r="AJ194" s="1" t="s">
        <v>274</v>
      </c>
      <c r="AK194">
        <v>65</v>
      </c>
      <c r="AL194">
        <v>26</v>
      </c>
      <c r="AM194">
        <v>1062</v>
      </c>
      <c r="AN194">
        <v>1088</v>
      </c>
      <c r="AO194">
        <f t="shared" si="34"/>
        <v>0</v>
      </c>
    </row>
    <row r="195" spans="1:41" x14ac:dyDescent="0.2">
      <c r="A195" s="1">
        <v>3206</v>
      </c>
      <c r="B195" s="1" t="s">
        <v>275</v>
      </c>
      <c r="C195" s="1">
        <v>5408839</v>
      </c>
      <c r="D195" s="1">
        <v>25</v>
      </c>
      <c r="E195" s="1">
        <v>10</v>
      </c>
      <c r="F195" s="1">
        <v>550</v>
      </c>
      <c r="G195" s="1">
        <v>560</v>
      </c>
      <c r="H195" s="1">
        <v>22</v>
      </c>
      <c r="I195" s="1">
        <v>9</v>
      </c>
      <c r="J195" s="1">
        <v>542</v>
      </c>
      <c r="K195" s="1">
        <v>551</v>
      </c>
      <c r="L195" s="1">
        <v>23</v>
      </c>
      <c r="M195" s="1">
        <v>9</v>
      </c>
      <c r="N195" s="1">
        <v>565</v>
      </c>
      <c r="O195" s="1">
        <v>574</v>
      </c>
      <c r="P195" s="1">
        <v>19</v>
      </c>
      <c r="Q195" s="1">
        <v>8</v>
      </c>
      <c r="R195" s="1">
        <v>555</v>
      </c>
      <c r="S195" s="1">
        <v>563</v>
      </c>
      <c r="T195" s="1">
        <f t="shared" si="24"/>
        <v>562</v>
      </c>
      <c r="U195" s="17">
        <f t="shared" si="25"/>
        <v>9624.27</v>
      </c>
      <c r="V195" s="17">
        <f t="shared" si="26"/>
        <v>-529.33000000000004</v>
      </c>
      <c r="W195" s="17">
        <f t="shared" si="27"/>
        <v>9094.94</v>
      </c>
      <c r="X195" s="17">
        <f t="shared" si="28"/>
        <v>0</v>
      </c>
      <c r="Y195" s="17">
        <v>0</v>
      </c>
      <c r="Z195" s="17">
        <f t="shared" si="29"/>
        <v>9094.94</v>
      </c>
      <c r="AA195" s="1">
        <f t="shared" si="30"/>
        <v>563</v>
      </c>
      <c r="AB195" s="1">
        <f t="shared" si="35"/>
        <v>0</v>
      </c>
      <c r="AC195" s="21">
        <f t="shared" si="31"/>
        <v>0</v>
      </c>
      <c r="AD195">
        <v>3206</v>
      </c>
      <c r="AE195" t="s">
        <v>275</v>
      </c>
      <c r="AF195" s="21">
        <v>0</v>
      </c>
      <c r="AG195">
        <f t="shared" si="32"/>
        <v>0</v>
      </c>
      <c r="AH195" s="21">
        <f t="shared" si="33"/>
        <v>0</v>
      </c>
      <c r="AI195" s="1">
        <v>3206</v>
      </c>
      <c r="AJ195" s="1" t="s">
        <v>275</v>
      </c>
      <c r="AK195">
        <v>19</v>
      </c>
      <c r="AL195">
        <v>8</v>
      </c>
      <c r="AM195">
        <v>555</v>
      </c>
      <c r="AN195">
        <v>563</v>
      </c>
      <c r="AO195">
        <f t="shared" si="34"/>
        <v>0</v>
      </c>
    </row>
    <row r="196" spans="1:41" x14ac:dyDescent="0.2">
      <c r="A196" s="1">
        <v>3213</v>
      </c>
      <c r="B196" s="1" t="s">
        <v>276</v>
      </c>
      <c r="C196" s="1">
        <v>5002240</v>
      </c>
      <c r="D196" s="1">
        <v>7</v>
      </c>
      <c r="E196" s="1">
        <v>3</v>
      </c>
      <c r="F196" s="1">
        <v>529</v>
      </c>
      <c r="G196" s="1">
        <v>532</v>
      </c>
      <c r="H196" s="1">
        <v>13</v>
      </c>
      <c r="I196" s="1">
        <v>5</v>
      </c>
      <c r="J196" s="1">
        <v>535</v>
      </c>
      <c r="K196" s="1">
        <v>540</v>
      </c>
      <c r="L196" s="1">
        <v>17</v>
      </c>
      <c r="M196" s="1">
        <v>7</v>
      </c>
      <c r="N196" s="1">
        <v>508</v>
      </c>
      <c r="O196" s="1">
        <v>515</v>
      </c>
      <c r="P196" s="1">
        <v>15</v>
      </c>
      <c r="Q196" s="1">
        <v>6</v>
      </c>
      <c r="R196" s="1">
        <v>492</v>
      </c>
      <c r="S196" s="1">
        <v>498</v>
      </c>
      <c r="T196" s="1">
        <f t="shared" ref="T196:T259" si="36">ROUND(AVERAGE(G196,K196,O196),0)</f>
        <v>529</v>
      </c>
      <c r="U196" s="17">
        <f t="shared" ref="U196:U259" si="37">ROUND(C196/T196,2)</f>
        <v>9456.0300000000007</v>
      </c>
      <c r="V196" s="17">
        <f t="shared" ref="V196:V259" si="38">ROUND(U196*-0.055,2)</f>
        <v>-520.08000000000004</v>
      </c>
      <c r="W196" s="17">
        <f t="shared" ref="W196:W259" si="39">U196+V196</f>
        <v>8935.9500000000007</v>
      </c>
      <c r="X196" s="17">
        <f t="shared" ref="X196:X259" si="40">IF(9000-W196&gt;0,9000-W196,0)</f>
        <v>64.049999999999272</v>
      </c>
      <c r="Y196" s="17">
        <v>0</v>
      </c>
      <c r="Z196" s="17">
        <f t="shared" ref="Z196:Z259" si="41">W196+X196-Y196</f>
        <v>9000</v>
      </c>
      <c r="AA196" s="1">
        <f t="shared" ref="AA196:AA259" si="42">ROUND(AVERAGE(K196,O196,S196),0)</f>
        <v>518</v>
      </c>
      <c r="AB196" s="1">
        <f t="shared" si="35"/>
        <v>11</v>
      </c>
      <c r="AC196" s="21">
        <f t="shared" ref="AC196:AC259" si="43">ROUND(AB196*Z196,2)</f>
        <v>99000</v>
      </c>
      <c r="AD196">
        <v>3213</v>
      </c>
      <c r="AE196" t="s">
        <v>276</v>
      </c>
      <c r="AF196" s="21">
        <v>99000</v>
      </c>
      <c r="AG196">
        <f t="shared" ref="AG196:AG259" si="44">AD196-A196</f>
        <v>0</v>
      </c>
      <c r="AH196" s="21">
        <f t="shared" ref="AH196:AH259" si="45">AC196-AF196</f>
        <v>0</v>
      </c>
      <c r="AI196" s="1">
        <v>3213</v>
      </c>
      <c r="AJ196" s="1" t="s">
        <v>276</v>
      </c>
      <c r="AK196">
        <v>15</v>
      </c>
      <c r="AL196">
        <v>6</v>
      </c>
      <c r="AM196">
        <v>492</v>
      </c>
      <c r="AN196">
        <v>498</v>
      </c>
      <c r="AO196">
        <f t="shared" ref="AO196:AO259" si="46">AI196-A196</f>
        <v>0</v>
      </c>
    </row>
    <row r="197" spans="1:41" x14ac:dyDescent="0.2">
      <c r="A197" s="1">
        <v>3220</v>
      </c>
      <c r="B197" s="1" t="s">
        <v>277</v>
      </c>
      <c r="C197" s="1">
        <v>18057400</v>
      </c>
      <c r="D197" s="1">
        <v>29</v>
      </c>
      <c r="E197" s="1">
        <v>12</v>
      </c>
      <c r="F197" s="1">
        <v>1925</v>
      </c>
      <c r="G197" s="1">
        <v>1937</v>
      </c>
      <c r="H197" s="1">
        <v>29</v>
      </c>
      <c r="I197" s="1">
        <v>12</v>
      </c>
      <c r="J197" s="1">
        <v>1907</v>
      </c>
      <c r="K197" s="1">
        <v>1919</v>
      </c>
      <c r="L197" s="1">
        <v>30</v>
      </c>
      <c r="M197" s="1">
        <v>12</v>
      </c>
      <c r="N197" s="1">
        <v>1896</v>
      </c>
      <c r="O197" s="1">
        <v>1908</v>
      </c>
      <c r="P197" s="1">
        <v>27</v>
      </c>
      <c r="Q197" s="1">
        <v>11</v>
      </c>
      <c r="R197" s="1">
        <v>1921</v>
      </c>
      <c r="S197" s="1">
        <v>1932</v>
      </c>
      <c r="T197" s="1">
        <f t="shared" si="36"/>
        <v>1921</v>
      </c>
      <c r="U197" s="17">
        <f t="shared" si="37"/>
        <v>9400</v>
      </c>
      <c r="V197" s="17">
        <f t="shared" si="38"/>
        <v>-517</v>
      </c>
      <c r="W197" s="17">
        <f t="shared" si="39"/>
        <v>8883</v>
      </c>
      <c r="X197" s="17">
        <f t="shared" si="40"/>
        <v>117</v>
      </c>
      <c r="Y197" s="17">
        <v>0</v>
      </c>
      <c r="Z197" s="17">
        <f t="shared" si="41"/>
        <v>9000</v>
      </c>
      <c r="AA197" s="1">
        <f t="shared" si="42"/>
        <v>1920</v>
      </c>
      <c r="AB197" s="1">
        <f t="shared" ref="AB197:AB260" si="47">IF(AA197-T197&lt;0,T197-AA197,0)</f>
        <v>1</v>
      </c>
      <c r="AC197" s="21">
        <f t="shared" si="43"/>
        <v>9000</v>
      </c>
      <c r="AD197">
        <v>3220</v>
      </c>
      <c r="AE197" t="s">
        <v>277</v>
      </c>
      <c r="AF197" s="21">
        <v>9000</v>
      </c>
      <c r="AG197">
        <f t="shared" si="44"/>
        <v>0</v>
      </c>
      <c r="AH197" s="21">
        <f t="shared" si="45"/>
        <v>0</v>
      </c>
      <c r="AI197" s="1">
        <v>3220</v>
      </c>
      <c r="AJ197" s="1" t="s">
        <v>277</v>
      </c>
      <c r="AK197">
        <v>27</v>
      </c>
      <c r="AL197">
        <v>11</v>
      </c>
      <c r="AM197">
        <v>1921</v>
      </c>
      <c r="AN197">
        <v>1932</v>
      </c>
      <c r="AO197">
        <f t="shared" si="46"/>
        <v>0</v>
      </c>
    </row>
    <row r="198" spans="1:41" x14ac:dyDescent="0.2">
      <c r="A198" s="1">
        <v>3269</v>
      </c>
      <c r="B198" s="1" t="s">
        <v>278</v>
      </c>
      <c r="C198" s="1">
        <v>279767398</v>
      </c>
      <c r="D198" s="1">
        <v>447</v>
      </c>
      <c r="E198" s="1">
        <v>179</v>
      </c>
      <c r="F198" s="1">
        <v>24594</v>
      </c>
      <c r="G198" s="1">
        <v>24773</v>
      </c>
      <c r="H198" s="1">
        <v>506</v>
      </c>
      <c r="I198" s="1">
        <v>202</v>
      </c>
      <c r="J198" s="1">
        <v>24854</v>
      </c>
      <c r="K198" s="1">
        <v>25056</v>
      </c>
      <c r="L198" s="1">
        <v>504</v>
      </c>
      <c r="M198" s="1">
        <v>202</v>
      </c>
      <c r="N198" s="1">
        <v>25230</v>
      </c>
      <c r="O198" s="1">
        <v>25432</v>
      </c>
      <c r="P198" s="1">
        <v>613</v>
      </c>
      <c r="Q198" s="1">
        <v>245</v>
      </c>
      <c r="R198" s="1">
        <v>26624</v>
      </c>
      <c r="S198" s="1">
        <v>26869</v>
      </c>
      <c r="T198" s="1">
        <f t="shared" si="36"/>
        <v>25087</v>
      </c>
      <c r="U198" s="17">
        <f t="shared" si="37"/>
        <v>11151.89</v>
      </c>
      <c r="V198" s="17">
        <f t="shared" si="38"/>
        <v>-613.35</v>
      </c>
      <c r="W198" s="17">
        <f t="shared" si="39"/>
        <v>10538.539999999999</v>
      </c>
      <c r="X198" s="17">
        <f t="shared" si="40"/>
        <v>0</v>
      </c>
      <c r="Y198" s="17">
        <v>0</v>
      </c>
      <c r="Z198" s="17">
        <f t="shared" si="41"/>
        <v>10538.539999999999</v>
      </c>
      <c r="AA198" s="1">
        <f t="shared" si="42"/>
        <v>25786</v>
      </c>
      <c r="AB198" s="1">
        <f t="shared" si="47"/>
        <v>0</v>
      </c>
      <c r="AC198" s="21">
        <f t="shared" si="43"/>
        <v>0</v>
      </c>
      <c r="AD198">
        <v>3269</v>
      </c>
      <c r="AE198" t="s">
        <v>278</v>
      </c>
      <c r="AF198" s="21">
        <v>0</v>
      </c>
      <c r="AG198">
        <f t="shared" si="44"/>
        <v>0</v>
      </c>
      <c r="AH198" s="21">
        <f t="shared" si="45"/>
        <v>0</v>
      </c>
      <c r="AI198" s="1">
        <v>3269</v>
      </c>
      <c r="AJ198" s="1" t="s">
        <v>278</v>
      </c>
      <c r="AK198">
        <v>613</v>
      </c>
      <c r="AL198">
        <v>245</v>
      </c>
      <c r="AM198">
        <v>26624</v>
      </c>
      <c r="AN198">
        <v>26869</v>
      </c>
      <c r="AO198">
        <f t="shared" si="46"/>
        <v>0</v>
      </c>
    </row>
    <row r="199" spans="1:41" x14ac:dyDescent="0.2">
      <c r="A199" s="1">
        <v>3276</v>
      </c>
      <c r="B199" s="1" t="s">
        <v>279</v>
      </c>
      <c r="C199" s="1">
        <v>7444800</v>
      </c>
      <c r="D199" s="1">
        <v>24</v>
      </c>
      <c r="E199" s="1">
        <v>10</v>
      </c>
      <c r="F199" s="1">
        <v>819</v>
      </c>
      <c r="G199" s="1">
        <v>829</v>
      </c>
      <c r="H199" s="1">
        <v>34</v>
      </c>
      <c r="I199" s="1">
        <v>14</v>
      </c>
      <c r="J199" s="1">
        <v>775</v>
      </c>
      <c r="K199" s="1">
        <v>789</v>
      </c>
      <c r="L199" s="1">
        <v>28</v>
      </c>
      <c r="M199" s="1">
        <v>11</v>
      </c>
      <c r="N199" s="1">
        <v>746</v>
      </c>
      <c r="O199" s="1">
        <v>757</v>
      </c>
      <c r="P199" s="1">
        <v>25</v>
      </c>
      <c r="Q199" s="1">
        <v>10</v>
      </c>
      <c r="R199" s="1">
        <v>756</v>
      </c>
      <c r="S199" s="1">
        <v>766</v>
      </c>
      <c r="T199" s="1">
        <f t="shared" si="36"/>
        <v>792</v>
      </c>
      <c r="U199" s="17">
        <f t="shared" si="37"/>
        <v>9400</v>
      </c>
      <c r="V199" s="17">
        <f t="shared" si="38"/>
        <v>-517</v>
      </c>
      <c r="W199" s="17">
        <f t="shared" si="39"/>
        <v>8883</v>
      </c>
      <c r="X199" s="17">
        <f t="shared" si="40"/>
        <v>117</v>
      </c>
      <c r="Y199" s="17">
        <v>0</v>
      </c>
      <c r="Z199" s="17">
        <f t="shared" si="41"/>
        <v>9000</v>
      </c>
      <c r="AA199" s="1">
        <f t="shared" si="42"/>
        <v>771</v>
      </c>
      <c r="AB199" s="1">
        <f t="shared" si="47"/>
        <v>21</v>
      </c>
      <c r="AC199" s="21">
        <f t="shared" si="43"/>
        <v>189000</v>
      </c>
      <c r="AD199">
        <v>3276</v>
      </c>
      <c r="AE199" t="s">
        <v>279</v>
      </c>
      <c r="AF199" s="21">
        <v>189000</v>
      </c>
      <c r="AG199">
        <f t="shared" si="44"/>
        <v>0</v>
      </c>
      <c r="AH199" s="21">
        <f t="shared" si="45"/>
        <v>0</v>
      </c>
      <c r="AI199" s="1">
        <v>3276</v>
      </c>
      <c r="AJ199" s="1" t="s">
        <v>279</v>
      </c>
      <c r="AK199">
        <v>25</v>
      </c>
      <c r="AL199">
        <v>10</v>
      </c>
      <c r="AM199">
        <v>756</v>
      </c>
      <c r="AN199">
        <v>766</v>
      </c>
      <c r="AO199">
        <f t="shared" si="46"/>
        <v>0</v>
      </c>
    </row>
    <row r="200" spans="1:41" x14ac:dyDescent="0.2">
      <c r="A200" s="1">
        <v>3290</v>
      </c>
      <c r="B200" s="1" t="s">
        <v>280</v>
      </c>
      <c r="C200" s="1">
        <v>51945343</v>
      </c>
      <c r="D200" s="1">
        <v>154</v>
      </c>
      <c r="E200" s="1">
        <v>62</v>
      </c>
      <c r="F200" s="1">
        <v>5469</v>
      </c>
      <c r="G200" s="1">
        <v>5531</v>
      </c>
      <c r="H200" s="1">
        <v>142</v>
      </c>
      <c r="I200" s="1">
        <v>57</v>
      </c>
      <c r="J200" s="1">
        <v>5428</v>
      </c>
      <c r="K200" s="1">
        <v>5485</v>
      </c>
      <c r="L200" s="1">
        <v>127</v>
      </c>
      <c r="M200" s="1">
        <v>51</v>
      </c>
      <c r="N200" s="1">
        <v>5375</v>
      </c>
      <c r="O200" s="1">
        <v>5426</v>
      </c>
      <c r="P200" s="1">
        <v>139</v>
      </c>
      <c r="Q200" s="1">
        <v>56</v>
      </c>
      <c r="R200" s="1">
        <v>5242</v>
      </c>
      <c r="S200" s="1">
        <v>5298</v>
      </c>
      <c r="T200" s="1">
        <f t="shared" si="36"/>
        <v>5481</v>
      </c>
      <c r="U200" s="17">
        <f t="shared" si="37"/>
        <v>9477.35</v>
      </c>
      <c r="V200" s="17">
        <f t="shared" si="38"/>
        <v>-521.25</v>
      </c>
      <c r="W200" s="17">
        <f t="shared" si="39"/>
        <v>8956.1</v>
      </c>
      <c r="X200" s="17">
        <f t="shared" si="40"/>
        <v>43.899999999999636</v>
      </c>
      <c r="Y200" s="17">
        <v>0</v>
      </c>
      <c r="Z200" s="17">
        <f t="shared" si="41"/>
        <v>9000</v>
      </c>
      <c r="AA200" s="1">
        <f t="shared" si="42"/>
        <v>5403</v>
      </c>
      <c r="AB200" s="1">
        <f t="shared" si="47"/>
        <v>78</v>
      </c>
      <c r="AC200" s="21">
        <f t="shared" si="43"/>
        <v>702000</v>
      </c>
      <c r="AD200">
        <v>3290</v>
      </c>
      <c r="AE200" t="s">
        <v>280</v>
      </c>
      <c r="AF200" s="21">
        <v>702000</v>
      </c>
      <c r="AG200">
        <f t="shared" si="44"/>
        <v>0</v>
      </c>
      <c r="AH200" s="21">
        <f t="shared" si="45"/>
        <v>0</v>
      </c>
      <c r="AI200" s="1">
        <v>3290</v>
      </c>
      <c r="AJ200" s="1" t="s">
        <v>280</v>
      </c>
      <c r="AK200">
        <v>139</v>
      </c>
      <c r="AL200">
        <v>56</v>
      </c>
      <c r="AM200">
        <v>5242</v>
      </c>
      <c r="AN200">
        <v>5298</v>
      </c>
      <c r="AO200">
        <f t="shared" si="46"/>
        <v>0</v>
      </c>
    </row>
    <row r="201" spans="1:41" x14ac:dyDescent="0.2">
      <c r="A201" s="1">
        <v>3297</v>
      </c>
      <c r="B201" s="1" t="s">
        <v>281</v>
      </c>
      <c r="C201" s="1">
        <v>13276459</v>
      </c>
      <c r="D201" s="1">
        <v>24</v>
      </c>
      <c r="E201" s="1">
        <v>10</v>
      </c>
      <c r="F201" s="1">
        <v>1424</v>
      </c>
      <c r="G201" s="1">
        <v>1434</v>
      </c>
      <c r="H201" s="1">
        <v>22</v>
      </c>
      <c r="I201" s="1">
        <v>9</v>
      </c>
      <c r="J201" s="1">
        <v>1406</v>
      </c>
      <c r="K201" s="1">
        <v>1415</v>
      </c>
      <c r="L201" s="1">
        <v>14</v>
      </c>
      <c r="M201" s="1">
        <v>6</v>
      </c>
      <c r="N201" s="1">
        <v>1375</v>
      </c>
      <c r="O201" s="1">
        <v>1381</v>
      </c>
      <c r="P201" s="1">
        <v>16</v>
      </c>
      <c r="Q201" s="1">
        <v>6</v>
      </c>
      <c r="R201" s="1">
        <v>1346</v>
      </c>
      <c r="S201" s="1">
        <v>1352</v>
      </c>
      <c r="T201" s="1">
        <f t="shared" si="36"/>
        <v>1410</v>
      </c>
      <c r="U201" s="17">
        <f t="shared" si="37"/>
        <v>9415.93</v>
      </c>
      <c r="V201" s="17">
        <f t="shared" si="38"/>
        <v>-517.88</v>
      </c>
      <c r="W201" s="17">
        <f t="shared" si="39"/>
        <v>8898.0500000000011</v>
      </c>
      <c r="X201" s="17">
        <f t="shared" si="40"/>
        <v>101.94999999999891</v>
      </c>
      <c r="Y201" s="17">
        <v>0</v>
      </c>
      <c r="Z201" s="17">
        <f t="shared" si="41"/>
        <v>9000</v>
      </c>
      <c r="AA201" s="1">
        <f t="shared" si="42"/>
        <v>1383</v>
      </c>
      <c r="AB201" s="1">
        <f t="shared" si="47"/>
        <v>27</v>
      </c>
      <c r="AC201" s="21">
        <f t="shared" si="43"/>
        <v>243000</v>
      </c>
      <c r="AD201">
        <v>3297</v>
      </c>
      <c r="AE201" t="s">
        <v>281</v>
      </c>
      <c r="AF201" s="21">
        <v>243000</v>
      </c>
      <c r="AG201">
        <f t="shared" si="44"/>
        <v>0</v>
      </c>
      <c r="AH201" s="21">
        <f t="shared" si="45"/>
        <v>0</v>
      </c>
      <c r="AI201" s="1">
        <v>3297</v>
      </c>
      <c r="AJ201" s="1" t="s">
        <v>281</v>
      </c>
      <c r="AK201">
        <v>16</v>
      </c>
      <c r="AL201">
        <v>6</v>
      </c>
      <c r="AM201">
        <v>1346</v>
      </c>
      <c r="AN201">
        <v>1352</v>
      </c>
      <c r="AO201">
        <f t="shared" si="46"/>
        <v>0</v>
      </c>
    </row>
    <row r="202" spans="1:41" x14ac:dyDescent="0.2">
      <c r="A202" s="1">
        <v>1897</v>
      </c>
      <c r="B202" s="1" t="s">
        <v>282</v>
      </c>
      <c r="C202" s="1">
        <v>6326313</v>
      </c>
      <c r="D202" s="1">
        <v>16</v>
      </c>
      <c r="E202" s="1">
        <v>6</v>
      </c>
      <c r="F202" s="1">
        <v>407</v>
      </c>
      <c r="G202" s="1">
        <v>413</v>
      </c>
      <c r="H202" s="1">
        <v>18</v>
      </c>
      <c r="I202" s="1">
        <v>7</v>
      </c>
      <c r="J202" s="1">
        <v>409</v>
      </c>
      <c r="K202" s="1">
        <v>416</v>
      </c>
      <c r="L202" s="1">
        <v>19</v>
      </c>
      <c r="M202" s="1">
        <v>8</v>
      </c>
      <c r="N202" s="1">
        <v>420</v>
      </c>
      <c r="O202" s="1">
        <v>428</v>
      </c>
      <c r="P202" s="1">
        <v>22</v>
      </c>
      <c r="Q202" s="1">
        <v>9</v>
      </c>
      <c r="R202" s="1">
        <v>414</v>
      </c>
      <c r="S202" s="1">
        <v>423</v>
      </c>
      <c r="T202" s="1">
        <f t="shared" si="36"/>
        <v>419</v>
      </c>
      <c r="U202" s="17">
        <f t="shared" si="37"/>
        <v>15098.6</v>
      </c>
      <c r="V202" s="17">
        <f t="shared" si="38"/>
        <v>-830.42</v>
      </c>
      <c r="W202" s="17">
        <f t="shared" si="39"/>
        <v>14268.18</v>
      </c>
      <c r="X202" s="17">
        <f t="shared" si="40"/>
        <v>0</v>
      </c>
      <c r="Y202" s="17">
        <v>0</v>
      </c>
      <c r="Z202" s="17">
        <f t="shared" si="41"/>
        <v>14268.18</v>
      </c>
      <c r="AA202" s="1">
        <f t="shared" si="42"/>
        <v>422</v>
      </c>
      <c r="AB202" s="1">
        <f t="shared" si="47"/>
        <v>0</v>
      </c>
      <c r="AC202" s="21">
        <f t="shared" si="43"/>
        <v>0</v>
      </c>
      <c r="AD202">
        <v>1897</v>
      </c>
      <c r="AE202" t="s">
        <v>282</v>
      </c>
      <c r="AF202" s="21">
        <v>0</v>
      </c>
      <c r="AG202">
        <f t="shared" si="44"/>
        <v>0</v>
      </c>
      <c r="AH202" s="21">
        <f t="shared" si="45"/>
        <v>0</v>
      </c>
      <c r="AI202" s="1">
        <v>1897</v>
      </c>
      <c r="AJ202" s="1" t="s">
        <v>282</v>
      </c>
      <c r="AK202">
        <v>22</v>
      </c>
      <c r="AL202">
        <v>9</v>
      </c>
      <c r="AM202">
        <v>414</v>
      </c>
      <c r="AN202">
        <v>423</v>
      </c>
      <c r="AO202">
        <f t="shared" si="46"/>
        <v>0</v>
      </c>
    </row>
    <row r="203" spans="1:41" x14ac:dyDescent="0.2">
      <c r="A203" s="1">
        <v>3304</v>
      </c>
      <c r="B203" s="1" t="s">
        <v>283</v>
      </c>
      <c r="C203" s="1">
        <v>6466760</v>
      </c>
      <c r="D203" s="1">
        <v>28</v>
      </c>
      <c r="E203" s="1">
        <v>11</v>
      </c>
      <c r="F203" s="1">
        <v>651</v>
      </c>
      <c r="G203" s="1">
        <v>662</v>
      </c>
      <c r="H203" s="1">
        <v>35</v>
      </c>
      <c r="I203" s="1">
        <v>14</v>
      </c>
      <c r="J203" s="1">
        <v>632</v>
      </c>
      <c r="K203" s="1">
        <v>646</v>
      </c>
      <c r="L203" s="1">
        <v>31</v>
      </c>
      <c r="M203" s="1">
        <v>12</v>
      </c>
      <c r="N203" s="1">
        <v>618</v>
      </c>
      <c r="O203" s="1">
        <v>630</v>
      </c>
      <c r="P203" s="1">
        <v>30</v>
      </c>
      <c r="Q203" s="1">
        <v>12</v>
      </c>
      <c r="R203" s="1">
        <v>633</v>
      </c>
      <c r="S203" s="1">
        <v>645</v>
      </c>
      <c r="T203" s="1">
        <f t="shared" si="36"/>
        <v>646</v>
      </c>
      <c r="U203" s="17">
        <f t="shared" si="37"/>
        <v>10010.459999999999</v>
      </c>
      <c r="V203" s="17">
        <f t="shared" si="38"/>
        <v>-550.58000000000004</v>
      </c>
      <c r="W203" s="17">
        <f t="shared" si="39"/>
        <v>9459.8799999999992</v>
      </c>
      <c r="X203" s="17">
        <f t="shared" si="40"/>
        <v>0</v>
      </c>
      <c r="Y203" s="17">
        <v>0</v>
      </c>
      <c r="Z203" s="17">
        <f t="shared" si="41"/>
        <v>9459.8799999999992</v>
      </c>
      <c r="AA203" s="1">
        <f t="shared" si="42"/>
        <v>640</v>
      </c>
      <c r="AB203" s="1">
        <f t="shared" si="47"/>
        <v>6</v>
      </c>
      <c r="AC203" s="21">
        <f t="shared" si="43"/>
        <v>56759.28</v>
      </c>
      <c r="AD203">
        <v>3304</v>
      </c>
      <c r="AE203" t="s">
        <v>283</v>
      </c>
      <c r="AF203" s="21">
        <v>56759.28</v>
      </c>
      <c r="AG203">
        <f t="shared" si="44"/>
        <v>0</v>
      </c>
      <c r="AH203" s="21">
        <f t="shared" si="45"/>
        <v>0</v>
      </c>
      <c r="AI203" s="1">
        <v>3304</v>
      </c>
      <c r="AJ203" s="1" t="s">
        <v>283</v>
      </c>
      <c r="AK203">
        <v>30</v>
      </c>
      <c r="AL203">
        <v>12</v>
      </c>
      <c r="AM203">
        <v>633</v>
      </c>
      <c r="AN203">
        <v>645</v>
      </c>
      <c r="AO203">
        <f t="shared" si="46"/>
        <v>0</v>
      </c>
    </row>
    <row r="204" spans="1:41" x14ac:dyDescent="0.2">
      <c r="A204" s="1">
        <v>3311</v>
      </c>
      <c r="B204" s="1" t="s">
        <v>284</v>
      </c>
      <c r="C204" s="1">
        <v>20823923</v>
      </c>
      <c r="D204" s="1">
        <v>2</v>
      </c>
      <c r="E204" s="1">
        <v>1</v>
      </c>
      <c r="F204" s="1">
        <v>2231</v>
      </c>
      <c r="G204" s="1">
        <v>2232</v>
      </c>
      <c r="H204" s="1">
        <v>2</v>
      </c>
      <c r="I204" s="1">
        <v>1</v>
      </c>
      <c r="J204" s="1">
        <v>2207</v>
      </c>
      <c r="K204" s="1">
        <v>2208</v>
      </c>
      <c r="L204" s="1">
        <v>1</v>
      </c>
      <c r="M204" s="1">
        <v>0</v>
      </c>
      <c r="N204" s="1">
        <v>2196</v>
      </c>
      <c r="O204" s="1">
        <v>2196</v>
      </c>
      <c r="P204" s="1">
        <v>1</v>
      </c>
      <c r="Q204" s="1">
        <v>0</v>
      </c>
      <c r="R204" s="1">
        <v>2181</v>
      </c>
      <c r="S204" s="1">
        <v>2181</v>
      </c>
      <c r="T204" s="1">
        <f t="shared" si="36"/>
        <v>2212</v>
      </c>
      <c r="U204" s="17">
        <f t="shared" si="37"/>
        <v>9414.07</v>
      </c>
      <c r="V204" s="17">
        <f t="shared" si="38"/>
        <v>-517.77</v>
      </c>
      <c r="W204" s="17">
        <f t="shared" si="39"/>
        <v>8896.2999999999993</v>
      </c>
      <c r="X204" s="17">
        <f t="shared" si="40"/>
        <v>103.70000000000073</v>
      </c>
      <c r="Y204" s="17">
        <v>0</v>
      </c>
      <c r="Z204" s="17">
        <f t="shared" si="41"/>
        <v>9000</v>
      </c>
      <c r="AA204" s="1">
        <f t="shared" si="42"/>
        <v>2195</v>
      </c>
      <c r="AB204" s="1">
        <f t="shared" si="47"/>
        <v>17</v>
      </c>
      <c r="AC204" s="21">
        <f t="shared" si="43"/>
        <v>153000</v>
      </c>
      <c r="AD204">
        <v>3311</v>
      </c>
      <c r="AE204" t="s">
        <v>284</v>
      </c>
      <c r="AF204" s="21">
        <v>153000</v>
      </c>
      <c r="AG204">
        <f t="shared" si="44"/>
        <v>0</v>
      </c>
      <c r="AH204" s="21">
        <f t="shared" si="45"/>
        <v>0</v>
      </c>
      <c r="AI204" s="1">
        <v>3311</v>
      </c>
      <c r="AJ204" s="1" t="s">
        <v>284</v>
      </c>
      <c r="AK204">
        <v>1</v>
      </c>
      <c r="AL204">
        <v>0</v>
      </c>
      <c r="AM204">
        <v>2181</v>
      </c>
      <c r="AN204">
        <v>2181</v>
      </c>
      <c r="AO204">
        <f t="shared" si="46"/>
        <v>0</v>
      </c>
    </row>
    <row r="205" spans="1:41" x14ac:dyDescent="0.2">
      <c r="A205" s="1">
        <v>3318</v>
      </c>
      <c r="B205" s="1" t="s">
        <v>285</v>
      </c>
      <c r="C205" s="1">
        <v>5087965</v>
      </c>
      <c r="D205" s="1">
        <v>2</v>
      </c>
      <c r="E205" s="1">
        <v>1</v>
      </c>
      <c r="F205" s="1">
        <v>544</v>
      </c>
      <c r="G205" s="1">
        <v>545</v>
      </c>
      <c r="H205" s="1">
        <v>6</v>
      </c>
      <c r="I205" s="1">
        <v>2</v>
      </c>
      <c r="J205" s="1">
        <v>543</v>
      </c>
      <c r="K205" s="1">
        <v>545</v>
      </c>
      <c r="L205" s="1">
        <v>13</v>
      </c>
      <c r="M205" s="1">
        <v>5</v>
      </c>
      <c r="N205" s="1">
        <v>530</v>
      </c>
      <c r="O205" s="1">
        <v>535</v>
      </c>
      <c r="P205" s="1">
        <v>7</v>
      </c>
      <c r="Q205" s="1">
        <v>3</v>
      </c>
      <c r="R205" s="1">
        <v>533</v>
      </c>
      <c r="S205" s="1">
        <v>536</v>
      </c>
      <c r="T205" s="1">
        <f t="shared" si="36"/>
        <v>542</v>
      </c>
      <c r="U205" s="17">
        <f t="shared" si="37"/>
        <v>9387.39</v>
      </c>
      <c r="V205" s="17">
        <f t="shared" si="38"/>
        <v>-516.30999999999995</v>
      </c>
      <c r="W205" s="17">
        <f t="shared" si="39"/>
        <v>8871.08</v>
      </c>
      <c r="X205" s="17">
        <f t="shared" si="40"/>
        <v>128.92000000000007</v>
      </c>
      <c r="Y205" s="17">
        <v>0</v>
      </c>
      <c r="Z205" s="17">
        <f t="shared" si="41"/>
        <v>9000</v>
      </c>
      <c r="AA205" s="1">
        <f t="shared" si="42"/>
        <v>539</v>
      </c>
      <c r="AB205" s="1">
        <f t="shared" si="47"/>
        <v>3</v>
      </c>
      <c r="AC205" s="21">
        <f t="shared" si="43"/>
        <v>27000</v>
      </c>
      <c r="AD205">
        <v>3318</v>
      </c>
      <c r="AE205" t="s">
        <v>285</v>
      </c>
      <c r="AF205" s="21">
        <v>27000</v>
      </c>
      <c r="AG205">
        <f t="shared" si="44"/>
        <v>0</v>
      </c>
      <c r="AH205" s="21">
        <f t="shared" si="45"/>
        <v>0</v>
      </c>
      <c r="AI205" s="1">
        <v>3318</v>
      </c>
      <c r="AJ205" s="1" t="s">
        <v>285</v>
      </c>
      <c r="AK205">
        <v>7</v>
      </c>
      <c r="AL205">
        <v>3</v>
      </c>
      <c r="AM205">
        <v>533</v>
      </c>
      <c r="AN205">
        <v>536</v>
      </c>
      <c r="AO205">
        <f t="shared" si="46"/>
        <v>0</v>
      </c>
    </row>
    <row r="206" spans="1:41" x14ac:dyDescent="0.2">
      <c r="A206" s="1">
        <v>3325</v>
      </c>
      <c r="B206" s="1" t="s">
        <v>286</v>
      </c>
      <c r="C206" s="1">
        <v>7207772</v>
      </c>
      <c r="D206" s="1">
        <v>27</v>
      </c>
      <c r="E206" s="1">
        <v>11</v>
      </c>
      <c r="F206" s="1">
        <v>752</v>
      </c>
      <c r="G206" s="1">
        <v>763</v>
      </c>
      <c r="H206" s="1">
        <v>27</v>
      </c>
      <c r="I206" s="1">
        <v>11</v>
      </c>
      <c r="J206" s="1">
        <v>756</v>
      </c>
      <c r="K206" s="1">
        <v>767</v>
      </c>
      <c r="L206" s="1">
        <v>25</v>
      </c>
      <c r="M206" s="1">
        <v>10</v>
      </c>
      <c r="N206" s="1">
        <v>763</v>
      </c>
      <c r="O206" s="1">
        <v>773</v>
      </c>
      <c r="P206" s="1">
        <v>25</v>
      </c>
      <c r="Q206" s="1">
        <v>10</v>
      </c>
      <c r="R206" s="1">
        <v>815</v>
      </c>
      <c r="S206" s="1">
        <v>825</v>
      </c>
      <c r="T206" s="1">
        <f t="shared" si="36"/>
        <v>768</v>
      </c>
      <c r="U206" s="17">
        <f t="shared" si="37"/>
        <v>9385.1200000000008</v>
      </c>
      <c r="V206" s="17">
        <f t="shared" si="38"/>
        <v>-516.17999999999995</v>
      </c>
      <c r="W206" s="17">
        <f t="shared" si="39"/>
        <v>8868.94</v>
      </c>
      <c r="X206" s="17">
        <f t="shared" si="40"/>
        <v>131.05999999999949</v>
      </c>
      <c r="Y206" s="17">
        <v>0</v>
      </c>
      <c r="Z206" s="17">
        <f t="shared" si="41"/>
        <v>9000</v>
      </c>
      <c r="AA206" s="1">
        <f t="shared" si="42"/>
        <v>788</v>
      </c>
      <c r="AB206" s="1">
        <f t="shared" si="47"/>
        <v>0</v>
      </c>
      <c r="AC206" s="21">
        <f t="shared" si="43"/>
        <v>0</v>
      </c>
      <c r="AD206">
        <v>3325</v>
      </c>
      <c r="AE206" t="s">
        <v>286</v>
      </c>
      <c r="AF206" s="21">
        <v>0</v>
      </c>
      <c r="AG206">
        <f t="shared" si="44"/>
        <v>0</v>
      </c>
      <c r="AH206" s="21">
        <f t="shared" si="45"/>
        <v>0</v>
      </c>
      <c r="AI206" s="1">
        <v>3325</v>
      </c>
      <c r="AJ206" s="1" t="s">
        <v>286</v>
      </c>
      <c r="AK206">
        <v>25</v>
      </c>
      <c r="AL206">
        <v>10</v>
      </c>
      <c r="AM206">
        <v>815</v>
      </c>
      <c r="AN206">
        <v>825</v>
      </c>
      <c r="AO206">
        <f t="shared" si="46"/>
        <v>0</v>
      </c>
    </row>
    <row r="207" spans="1:41" x14ac:dyDescent="0.2">
      <c r="A207" s="1">
        <v>3332</v>
      </c>
      <c r="B207" s="1" t="s">
        <v>287</v>
      </c>
      <c r="C207" s="1">
        <v>11795215</v>
      </c>
      <c r="D207" s="1">
        <v>81</v>
      </c>
      <c r="E207" s="1">
        <v>32</v>
      </c>
      <c r="F207" s="1">
        <v>1186</v>
      </c>
      <c r="G207" s="1">
        <v>1218</v>
      </c>
      <c r="H207" s="1">
        <v>78</v>
      </c>
      <c r="I207" s="1">
        <v>31</v>
      </c>
      <c r="J207" s="1">
        <v>1161</v>
      </c>
      <c r="K207" s="1">
        <v>1192</v>
      </c>
      <c r="L207" s="1">
        <v>86</v>
      </c>
      <c r="M207" s="1">
        <v>34</v>
      </c>
      <c r="N207" s="1">
        <v>1171</v>
      </c>
      <c r="O207" s="1">
        <v>1205</v>
      </c>
      <c r="P207" s="1">
        <v>81</v>
      </c>
      <c r="Q207" s="1">
        <v>32</v>
      </c>
      <c r="R207" s="1">
        <v>1164</v>
      </c>
      <c r="S207" s="1">
        <v>1196</v>
      </c>
      <c r="T207" s="1">
        <f t="shared" si="36"/>
        <v>1205</v>
      </c>
      <c r="U207" s="17">
        <f t="shared" si="37"/>
        <v>9788.56</v>
      </c>
      <c r="V207" s="17">
        <f t="shared" si="38"/>
        <v>-538.37</v>
      </c>
      <c r="W207" s="17">
        <f t="shared" si="39"/>
        <v>9250.1899999999987</v>
      </c>
      <c r="X207" s="17">
        <f t="shared" si="40"/>
        <v>0</v>
      </c>
      <c r="Y207" s="17">
        <v>0</v>
      </c>
      <c r="Z207" s="17">
        <f t="shared" si="41"/>
        <v>9250.1899999999987</v>
      </c>
      <c r="AA207" s="1">
        <f t="shared" si="42"/>
        <v>1198</v>
      </c>
      <c r="AB207" s="1">
        <f t="shared" si="47"/>
        <v>7</v>
      </c>
      <c r="AC207" s="21">
        <f t="shared" si="43"/>
        <v>64751.33</v>
      </c>
      <c r="AD207">
        <v>3332</v>
      </c>
      <c r="AE207" t="s">
        <v>287</v>
      </c>
      <c r="AF207" s="21">
        <v>64751.33</v>
      </c>
      <c r="AG207">
        <f t="shared" si="44"/>
        <v>0</v>
      </c>
      <c r="AH207" s="21">
        <f t="shared" si="45"/>
        <v>0</v>
      </c>
      <c r="AI207" s="1">
        <v>3332</v>
      </c>
      <c r="AJ207" s="1" t="s">
        <v>287</v>
      </c>
      <c r="AK207">
        <v>81</v>
      </c>
      <c r="AL207">
        <v>32</v>
      </c>
      <c r="AM207">
        <v>1164</v>
      </c>
      <c r="AN207">
        <v>1196</v>
      </c>
      <c r="AO207">
        <f t="shared" si="46"/>
        <v>0</v>
      </c>
    </row>
    <row r="208" spans="1:41" x14ac:dyDescent="0.2">
      <c r="A208" s="1">
        <v>3339</v>
      </c>
      <c r="B208" s="1" t="s">
        <v>288</v>
      </c>
      <c r="C208" s="1">
        <v>37434026</v>
      </c>
      <c r="D208" s="1">
        <v>133</v>
      </c>
      <c r="E208" s="1">
        <v>53</v>
      </c>
      <c r="F208" s="1">
        <v>3918</v>
      </c>
      <c r="G208" s="1">
        <v>3971</v>
      </c>
      <c r="H208" s="1">
        <v>156</v>
      </c>
      <c r="I208" s="1">
        <v>62</v>
      </c>
      <c r="J208" s="1">
        <v>3906</v>
      </c>
      <c r="K208" s="1">
        <v>3968</v>
      </c>
      <c r="L208" s="1">
        <v>163</v>
      </c>
      <c r="M208" s="1">
        <v>65</v>
      </c>
      <c r="N208" s="1">
        <v>3848</v>
      </c>
      <c r="O208" s="1">
        <v>3913</v>
      </c>
      <c r="P208" s="1">
        <v>170</v>
      </c>
      <c r="Q208" s="1">
        <v>68</v>
      </c>
      <c r="R208" s="1">
        <v>3900</v>
      </c>
      <c r="S208" s="1">
        <v>3968</v>
      </c>
      <c r="T208" s="1">
        <f t="shared" si="36"/>
        <v>3951</v>
      </c>
      <c r="U208" s="17">
        <f t="shared" si="37"/>
        <v>9474.57</v>
      </c>
      <c r="V208" s="17">
        <f t="shared" si="38"/>
        <v>-521.1</v>
      </c>
      <c r="W208" s="17">
        <f t="shared" si="39"/>
        <v>8953.4699999999993</v>
      </c>
      <c r="X208" s="17">
        <f t="shared" si="40"/>
        <v>46.530000000000655</v>
      </c>
      <c r="Y208" s="17">
        <v>0</v>
      </c>
      <c r="Z208" s="17">
        <f t="shared" si="41"/>
        <v>9000</v>
      </c>
      <c r="AA208" s="1">
        <f t="shared" si="42"/>
        <v>3950</v>
      </c>
      <c r="AB208" s="1">
        <f t="shared" si="47"/>
        <v>1</v>
      </c>
      <c r="AC208" s="21">
        <f t="shared" si="43"/>
        <v>9000</v>
      </c>
      <c r="AD208">
        <v>3339</v>
      </c>
      <c r="AE208" t="s">
        <v>288</v>
      </c>
      <c r="AF208" s="21">
        <v>9000</v>
      </c>
      <c r="AG208">
        <f t="shared" si="44"/>
        <v>0</v>
      </c>
      <c r="AH208" s="21">
        <f t="shared" si="45"/>
        <v>0</v>
      </c>
      <c r="AI208" s="1">
        <v>3339</v>
      </c>
      <c r="AJ208" s="1" t="s">
        <v>288</v>
      </c>
      <c r="AK208">
        <v>170</v>
      </c>
      <c r="AL208">
        <v>68</v>
      </c>
      <c r="AM208">
        <v>3900</v>
      </c>
      <c r="AN208">
        <v>3968</v>
      </c>
      <c r="AO208">
        <f t="shared" si="46"/>
        <v>0</v>
      </c>
    </row>
    <row r="209" spans="1:41" x14ac:dyDescent="0.2">
      <c r="A209" s="1">
        <v>3360</v>
      </c>
      <c r="B209" s="1" t="s">
        <v>289</v>
      </c>
      <c r="C209" s="1">
        <v>15078970</v>
      </c>
      <c r="D209" s="1">
        <v>19</v>
      </c>
      <c r="E209" s="1">
        <v>8</v>
      </c>
      <c r="F209" s="1">
        <v>1487</v>
      </c>
      <c r="G209" s="1">
        <v>1495</v>
      </c>
      <c r="H209" s="1">
        <v>22</v>
      </c>
      <c r="I209" s="1">
        <v>9</v>
      </c>
      <c r="J209" s="1">
        <v>1458</v>
      </c>
      <c r="K209" s="1">
        <v>1467</v>
      </c>
      <c r="L209" s="1">
        <v>25</v>
      </c>
      <c r="M209" s="1">
        <v>10</v>
      </c>
      <c r="N209" s="1">
        <v>1474</v>
      </c>
      <c r="O209" s="1">
        <v>1484</v>
      </c>
      <c r="P209" s="1">
        <v>28</v>
      </c>
      <c r="Q209" s="1">
        <v>11</v>
      </c>
      <c r="R209" s="1">
        <v>1442</v>
      </c>
      <c r="S209" s="1">
        <v>1453</v>
      </c>
      <c r="T209" s="1">
        <f t="shared" si="36"/>
        <v>1482</v>
      </c>
      <c r="U209" s="17">
        <f t="shared" si="37"/>
        <v>10174.74</v>
      </c>
      <c r="V209" s="17">
        <f t="shared" si="38"/>
        <v>-559.61</v>
      </c>
      <c r="W209" s="17">
        <f t="shared" si="39"/>
        <v>9615.1299999999992</v>
      </c>
      <c r="X209" s="17">
        <f t="shared" si="40"/>
        <v>0</v>
      </c>
      <c r="Y209" s="17">
        <v>0</v>
      </c>
      <c r="Z209" s="17">
        <f t="shared" si="41"/>
        <v>9615.1299999999992</v>
      </c>
      <c r="AA209" s="1">
        <f t="shared" si="42"/>
        <v>1468</v>
      </c>
      <c r="AB209" s="1">
        <f t="shared" si="47"/>
        <v>14</v>
      </c>
      <c r="AC209" s="21">
        <f t="shared" si="43"/>
        <v>134611.82</v>
      </c>
      <c r="AD209">
        <v>3360</v>
      </c>
      <c r="AE209" t="s">
        <v>289</v>
      </c>
      <c r="AF209" s="21">
        <v>134611.82</v>
      </c>
      <c r="AG209">
        <f t="shared" si="44"/>
        <v>0</v>
      </c>
      <c r="AH209" s="21">
        <f t="shared" si="45"/>
        <v>0</v>
      </c>
      <c r="AI209" s="1">
        <v>3360</v>
      </c>
      <c r="AJ209" s="1" t="s">
        <v>289</v>
      </c>
      <c r="AK209">
        <v>28</v>
      </c>
      <c r="AL209">
        <v>11</v>
      </c>
      <c r="AM209">
        <v>1442</v>
      </c>
      <c r="AN209">
        <v>1453</v>
      </c>
      <c r="AO209">
        <f t="shared" si="46"/>
        <v>0</v>
      </c>
    </row>
    <row r="210" spans="1:41" x14ac:dyDescent="0.2">
      <c r="A210" s="1">
        <v>3367</v>
      </c>
      <c r="B210" s="1" t="s">
        <v>290</v>
      </c>
      <c r="C210" s="1">
        <v>11687548</v>
      </c>
      <c r="D210" s="1">
        <v>52</v>
      </c>
      <c r="E210" s="1">
        <v>21</v>
      </c>
      <c r="F210" s="1">
        <v>1158</v>
      </c>
      <c r="G210" s="1">
        <v>1179</v>
      </c>
      <c r="H210" s="1">
        <v>53</v>
      </c>
      <c r="I210" s="1">
        <v>21</v>
      </c>
      <c r="J210" s="1">
        <v>1138</v>
      </c>
      <c r="K210" s="1">
        <v>1159</v>
      </c>
      <c r="L210" s="1">
        <v>53</v>
      </c>
      <c r="M210" s="1">
        <v>21</v>
      </c>
      <c r="N210" s="1">
        <v>1145</v>
      </c>
      <c r="O210" s="1">
        <v>1166</v>
      </c>
      <c r="P210" s="1">
        <v>52</v>
      </c>
      <c r="Q210" s="1">
        <v>21</v>
      </c>
      <c r="R210" s="1">
        <v>1185</v>
      </c>
      <c r="S210" s="1">
        <v>1206</v>
      </c>
      <c r="T210" s="1">
        <f t="shared" si="36"/>
        <v>1168</v>
      </c>
      <c r="U210" s="17">
        <f t="shared" si="37"/>
        <v>10006.459999999999</v>
      </c>
      <c r="V210" s="17">
        <f t="shared" si="38"/>
        <v>-550.36</v>
      </c>
      <c r="W210" s="17">
        <f t="shared" si="39"/>
        <v>9456.0999999999985</v>
      </c>
      <c r="X210" s="17">
        <f t="shared" si="40"/>
        <v>0</v>
      </c>
      <c r="Y210" s="17">
        <v>0</v>
      </c>
      <c r="Z210" s="17">
        <f t="shared" si="41"/>
        <v>9456.0999999999985</v>
      </c>
      <c r="AA210" s="1">
        <f t="shared" si="42"/>
        <v>1177</v>
      </c>
      <c r="AB210" s="1">
        <f t="shared" si="47"/>
        <v>0</v>
      </c>
      <c r="AC210" s="21">
        <f t="shared" si="43"/>
        <v>0</v>
      </c>
      <c r="AD210">
        <v>3367</v>
      </c>
      <c r="AE210" t="s">
        <v>290</v>
      </c>
      <c r="AF210" s="21">
        <v>0</v>
      </c>
      <c r="AG210">
        <f t="shared" si="44"/>
        <v>0</v>
      </c>
      <c r="AH210" s="21">
        <f t="shared" si="45"/>
        <v>0</v>
      </c>
      <c r="AI210" s="1">
        <v>3367</v>
      </c>
      <c r="AJ210" s="1" t="s">
        <v>290</v>
      </c>
      <c r="AK210">
        <v>52</v>
      </c>
      <c r="AL210">
        <v>21</v>
      </c>
      <c r="AM210">
        <v>1185</v>
      </c>
      <c r="AN210">
        <v>1206</v>
      </c>
      <c r="AO210">
        <f t="shared" si="46"/>
        <v>0</v>
      </c>
    </row>
    <row r="211" spans="1:41" x14ac:dyDescent="0.2">
      <c r="A211" s="1">
        <v>3381</v>
      </c>
      <c r="B211" s="1" t="s">
        <v>291</v>
      </c>
      <c r="C211" s="1">
        <v>21822502</v>
      </c>
      <c r="D211" s="1">
        <v>85</v>
      </c>
      <c r="E211" s="1">
        <v>34</v>
      </c>
      <c r="F211" s="1">
        <v>2001</v>
      </c>
      <c r="G211" s="1">
        <v>2035</v>
      </c>
      <c r="H211" s="1">
        <v>81</v>
      </c>
      <c r="I211" s="1">
        <v>32</v>
      </c>
      <c r="J211" s="1">
        <v>1978</v>
      </c>
      <c r="K211" s="1">
        <v>2010</v>
      </c>
      <c r="L211" s="1">
        <v>89</v>
      </c>
      <c r="M211" s="1">
        <v>36</v>
      </c>
      <c r="N211" s="1">
        <v>1946</v>
      </c>
      <c r="O211" s="1">
        <v>1982</v>
      </c>
      <c r="P211" s="1">
        <v>90</v>
      </c>
      <c r="Q211" s="1">
        <v>36</v>
      </c>
      <c r="R211" s="1">
        <v>1948</v>
      </c>
      <c r="S211" s="1">
        <v>1984</v>
      </c>
      <c r="T211" s="1">
        <f t="shared" si="36"/>
        <v>2009</v>
      </c>
      <c r="U211" s="17">
        <f t="shared" si="37"/>
        <v>10862.37</v>
      </c>
      <c r="V211" s="17">
        <f t="shared" si="38"/>
        <v>-597.42999999999995</v>
      </c>
      <c r="W211" s="17">
        <f t="shared" si="39"/>
        <v>10264.94</v>
      </c>
      <c r="X211" s="17">
        <f t="shared" si="40"/>
        <v>0</v>
      </c>
      <c r="Y211" s="17">
        <v>0</v>
      </c>
      <c r="Z211" s="17">
        <f t="shared" si="41"/>
        <v>10264.94</v>
      </c>
      <c r="AA211" s="1">
        <f t="shared" si="42"/>
        <v>1992</v>
      </c>
      <c r="AB211" s="1">
        <f t="shared" si="47"/>
        <v>17</v>
      </c>
      <c r="AC211" s="21">
        <f t="shared" si="43"/>
        <v>174503.98</v>
      </c>
      <c r="AD211">
        <v>3381</v>
      </c>
      <c r="AE211" t="s">
        <v>291</v>
      </c>
      <c r="AF211" s="21">
        <v>174503.98</v>
      </c>
      <c r="AG211">
        <f t="shared" si="44"/>
        <v>0</v>
      </c>
      <c r="AH211" s="21">
        <f t="shared" si="45"/>
        <v>0</v>
      </c>
      <c r="AI211" s="1">
        <v>3381</v>
      </c>
      <c r="AJ211" s="1" t="s">
        <v>291</v>
      </c>
      <c r="AK211">
        <v>90</v>
      </c>
      <c r="AL211">
        <v>36</v>
      </c>
      <c r="AM211">
        <v>1948</v>
      </c>
      <c r="AN211">
        <v>1984</v>
      </c>
      <c r="AO211">
        <f t="shared" si="46"/>
        <v>0</v>
      </c>
    </row>
    <row r="212" spans="1:41" x14ac:dyDescent="0.2">
      <c r="A212" s="1">
        <v>3409</v>
      </c>
      <c r="B212" s="1" t="s">
        <v>292</v>
      </c>
      <c r="C212" s="1">
        <v>19356824</v>
      </c>
      <c r="D212" s="1">
        <v>32</v>
      </c>
      <c r="E212" s="1">
        <v>13</v>
      </c>
      <c r="F212" s="1">
        <v>2040</v>
      </c>
      <c r="G212" s="1">
        <v>2053</v>
      </c>
      <c r="H212" s="1">
        <v>42</v>
      </c>
      <c r="I212" s="1">
        <v>17</v>
      </c>
      <c r="J212" s="1">
        <v>2027</v>
      </c>
      <c r="K212" s="1">
        <v>2044</v>
      </c>
      <c r="L212" s="1">
        <v>34</v>
      </c>
      <c r="M212" s="1">
        <v>14</v>
      </c>
      <c r="N212" s="1">
        <v>2067</v>
      </c>
      <c r="O212" s="1">
        <v>2081</v>
      </c>
      <c r="P212" s="1">
        <v>35</v>
      </c>
      <c r="Q212" s="1">
        <v>14</v>
      </c>
      <c r="R212" s="1">
        <v>2062</v>
      </c>
      <c r="S212" s="1">
        <v>2076</v>
      </c>
      <c r="T212" s="1">
        <f t="shared" si="36"/>
        <v>2059</v>
      </c>
      <c r="U212" s="17">
        <f t="shared" si="37"/>
        <v>9401.08</v>
      </c>
      <c r="V212" s="17">
        <f t="shared" si="38"/>
        <v>-517.05999999999995</v>
      </c>
      <c r="W212" s="17">
        <f t="shared" si="39"/>
        <v>8884.02</v>
      </c>
      <c r="X212" s="17">
        <f t="shared" si="40"/>
        <v>115.97999999999956</v>
      </c>
      <c r="Y212" s="17">
        <v>0</v>
      </c>
      <c r="Z212" s="17">
        <f t="shared" si="41"/>
        <v>9000</v>
      </c>
      <c r="AA212" s="1">
        <f t="shared" si="42"/>
        <v>2067</v>
      </c>
      <c r="AB212" s="1">
        <f t="shared" si="47"/>
        <v>0</v>
      </c>
      <c r="AC212" s="21">
        <f t="shared" si="43"/>
        <v>0</v>
      </c>
      <c r="AD212">
        <v>3409</v>
      </c>
      <c r="AE212" t="s">
        <v>292</v>
      </c>
      <c r="AF212" s="21">
        <v>0</v>
      </c>
      <c r="AG212">
        <f t="shared" si="44"/>
        <v>0</v>
      </c>
      <c r="AH212" s="21">
        <f t="shared" si="45"/>
        <v>0</v>
      </c>
      <c r="AI212" s="1">
        <v>3409</v>
      </c>
      <c r="AJ212" s="1" t="s">
        <v>292</v>
      </c>
      <c r="AK212">
        <v>35</v>
      </c>
      <c r="AL212">
        <v>14</v>
      </c>
      <c r="AM212">
        <v>2062</v>
      </c>
      <c r="AN212">
        <v>2076</v>
      </c>
      <c r="AO212">
        <f t="shared" si="46"/>
        <v>0</v>
      </c>
    </row>
    <row r="213" spans="1:41" x14ac:dyDescent="0.2">
      <c r="A213" s="1">
        <v>3427</v>
      </c>
      <c r="B213" s="1" t="s">
        <v>293</v>
      </c>
      <c r="C213" s="1">
        <v>3079584</v>
      </c>
      <c r="D213" s="1">
        <v>4</v>
      </c>
      <c r="E213" s="1">
        <v>2</v>
      </c>
      <c r="F213" s="1">
        <v>278</v>
      </c>
      <c r="G213" s="1">
        <v>280</v>
      </c>
      <c r="H213" s="1">
        <v>4</v>
      </c>
      <c r="I213" s="1">
        <v>2</v>
      </c>
      <c r="J213" s="1">
        <v>287</v>
      </c>
      <c r="K213" s="1">
        <v>289</v>
      </c>
      <c r="L213" s="1">
        <v>4</v>
      </c>
      <c r="M213" s="1">
        <v>2</v>
      </c>
      <c r="N213" s="1">
        <v>292</v>
      </c>
      <c r="O213" s="1">
        <v>294</v>
      </c>
      <c r="P213" s="1">
        <v>4</v>
      </c>
      <c r="Q213" s="1">
        <v>2</v>
      </c>
      <c r="R213" s="1">
        <v>284</v>
      </c>
      <c r="S213" s="1">
        <v>286</v>
      </c>
      <c r="T213" s="1">
        <f t="shared" si="36"/>
        <v>288</v>
      </c>
      <c r="U213" s="17">
        <f t="shared" si="37"/>
        <v>10693</v>
      </c>
      <c r="V213" s="17">
        <f t="shared" si="38"/>
        <v>-588.12</v>
      </c>
      <c r="W213" s="17">
        <f t="shared" si="39"/>
        <v>10104.879999999999</v>
      </c>
      <c r="X213" s="17">
        <f t="shared" si="40"/>
        <v>0</v>
      </c>
      <c r="Y213" s="17">
        <v>0</v>
      </c>
      <c r="Z213" s="17">
        <f t="shared" si="41"/>
        <v>10104.879999999999</v>
      </c>
      <c r="AA213" s="1">
        <f t="shared" si="42"/>
        <v>290</v>
      </c>
      <c r="AB213" s="1">
        <f t="shared" si="47"/>
        <v>0</v>
      </c>
      <c r="AC213" s="21">
        <f t="shared" si="43"/>
        <v>0</v>
      </c>
      <c r="AD213">
        <v>3427</v>
      </c>
      <c r="AE213" t="s">
        <v>293</v>
      </c>
      <c r="AF213" s="21">
        <v>0</v>
      </c>
      <c r="AG213">
        <f t="shared" si="44"/>
        <v>0</v>
      </c>
      <c r="AH213" s="21">
        <f t="shared" si="45"/>
        <v>0</v>
      </c>
      <c r="AI213" s="1">
        <v>3427</v>
      </c>
      <c r="AJ213" s="1" t="s">
        <v>293</v>
      </c>
      <c r="AK213">
        <v>4</v>
      </c>
      <c r="AL213">
        <v>2</v>
      </c>
      <c r="AM213">
        <v>284</v>
      </c>
      <c r="AN213">
        <v>286</v>
      </c>
      <c r="AO213">
        <f t="shared" si="46"/>
        <v>0</v>
      </c>
    </row>
    <row r="214" spans="1:41" x14ac:dyDescent="0.2">
      <c r="A214" s="1">
        <v>3428</v>
      </c>
      <c r="B214" s="1" t="s">
        <v>294</v>
      </c>
      <c r="C214" s="1">
        <v>7702141</v>
      </c>
      <c r="D214" s="1">
        <v>23</v>
      </c>
      <c r="E214" s="1">
        <v>9</v>
      </c>
      <c r="F214" s="1">
        <v>714</v>
      </c>
      <c r="G214" s="1">
        <v>723</v>
      </c>
      <c r="H214" s="1">
        <v>23</v>
      </c>
      <c r="I214" s="1">
        <v>9</v>
      </c>
      <c r="J214" s="1">
        <v>742</v>
      </c>
      <c r="K214" s="1">
        <v>751</v>
      </c>
      <c r="L214" s="1">
        <v>26</v>
      </c>
      <c r="M214" s="1">
        <v>10</v>
      </c>
      <c r="N214" s="1">
        <v>738</v>
      </c>
      <c r="O214" s="1">
        <v>748</v>
      </c>
      <c r="P214" s="1">
        <v>26</v>
      </c>
      <c r="Q214" s="1">
        <v>10</v>
      </c>
      <c r="R214" s="1">
        <v>743</v>
      </c>
      <c r="S214" s="1">
        <v>753</v>
      </c>
      <c r="T214" s="1">
        <f t="shared" si="36"/>
        <v>741</v>
      </c>
      <c r="U214" s="17">
        <f t="shared" si="37"/>
        <v>10394.25</v>
      </c>
      <c r="V214" s="17">
        <f t="shared" si="38"/>
        <v>-571.67999999999995</v>
      </c>
      <c r="W214" s="17">
        <f t="shared" si="39"/>
        <v>9822.57</v>
      </c>
      <c r="X214" s="17">
        <f t="shared" si="40"/>
        <v>0</v>
      </c>
      <c r="Y214" s="17">
        <v>0</v>
      </c>
      <c r="Z214" s="17">
        <f t="shared" si="41"/>
        <v>9822.57</v>
      </c>
      <c r="AA214" s="1">
        <f t="shared" si="42"/>
        <v>751</v>
      </c>
      <c r="AB214" s="1">
        <f t="shared" si="47"/>
        <v>0</v>
      </c>
      <c r="AC214" s="21">
        <f t="shared" si="43"/>
        <v>0</v>
      </c>
      <c r="AD214">
        <v>3428</v>
      </c>
      <c r="AE214" t="s">
        <v>294</v>
      </c>
      <c r="AF214" s="21">
        <v>0</v>
      </c>
      <c r="AG214">
        <f t="shared" si="44"/>
        <v>0</v>
      </c>
      <c r="AH214" s="21">
        <f t="shared" si="45"/>
        <v>0</v>
      </c>
      <c r="AI214" s="1">
        <v>3428</v>
      </c>
      <c r="AJ214" s="1" t="s">
        <v>294</v>
      </c>
      <c r="AK214">
        <v>26</v>
      </c>
      <c r="AL214">
        <v>10</v>
      </c>
      <c r="AM214">
        <v>743</v>
      </c>
      <c r="AN214">
        <v>753</v>
      </c>
      <c r="AO214">
        <f t="shared" si="46"/>
        <v>0</v>
      </c>
    </row>
    <row r="215" spans="1:41" x14ac:dyDescent="0.2">
      <c r="A215" s="1">
        <v>3430</v>
      </c>
      <c r="B215" s="1" t="s">
        <v>295</v>
      </c>
      <c r="C215" s="1">
        <v>36070799</v>
      </c>
      <c r="D215" s="1">
        <v>96</v>
      </c>
      <c r="E215" s="1">
        <v>38</v>
      </c>
      <c r="F215" s="1">
        <v>3612</v>
      </c>
      <c r="G215" s="1">
        <v>3650</v>
      </c>
      <c r="H215" s="1">
        <v>91</v>
      </c>
      <c r="I215" s="1">
        <v>36</v>
      </c>
      <c r="J215" s="1">
        <v>3667</v>
      </c>
      <c r="K215" s="1">
        <v>3703</v>
      </c>
      <c r="L215" s="1">
        <v>71</v>
      </c>
      <c r="M215" s="1">
        <v>28</v>
      </c>
      <c r="N215" s="1">
        <v>3636</v>
      </c>
      <c r="O215" s="1">
        <v>3664</v>
      </c>
      <c r="P215" s="1">
        <v>67</v>
      </c>
      <c r="Q215" s="1">
        <v>27</v>
      </c>
      <c r="R215" s="1">
        <v>3629</v>
      </c>
      <c r="S215" s="1">
        <v>3656</v>
      </c>
      <c r="T215" s="1">
        <f t="shared" si="36"/>
        <v>3672</v>
      </c>
      <c r="U215" s="17">
        <f t="shared" si="37"/>
        <v>9823.2000000000007</v>
      </c>
      <c r="V215" s="17">
        <f t="shared" si="38"/>
        <v>-540.28</v>
      </c>
      <c r="W215" s="17">
        <f t="shared" si="39"/>
        <v>9282.92</v>
      </c>
      <c r="X215" s="17">
        <f t="shared" si="40"/>
        <v>0</v>
      </c>
      <c r="Y215" s="17">
        <v>0</v>
      </c>
      <c r="Z215" s="17">
        <f t="shared" si="41"/>
        <v>9282.92</v>
      </c>
      <c r="AA215" s="1">
        <f t="shared" si="42"/>
        <v>3674</v>
      </c>
      <c r="AB215" s="1">
        <f t="shared" si="47"/>
        <v>0</v>
      </c>
      <c r="AC215" s="21">
        <f t="shared" si="43"/>
        <v>0</v>
      </c>
      <c r="AD215">
        <v>3430</v>
      </c>
      <c r="AE215" t="s">
        <v>295</v>
      </c>
      <c r="AF215" s="21">
        <v>0</v>
      </c>
      <c r="AG215">
        <f t="shared" si="44"/>
        <v>0</v>
      </c>
      <c r="AH215" s="21">
        <f t="shared" si="45"/>
        <v>0</v>
      </c>
      <c r="AI215" s="1">
        <v>3430</v>
      </c>
      <c r="AJ215" s="1" t="s">
        <v>295</v>
      </c>
      <c r="AK215">
        <v>67</v>
      </c>
      <c r="AL215">
        <v>27</v>
      </c>
      <c r="AM215">
        <v>3629</v>
      </c>
      <c r="AN215">
        <v>3656</v>
      </c>
      <c r="AO215">
        <f t="shared" si="46"/>
        <v>0</v>
      </c>
    </row>
    <row r="216" spans="1:41" x14ac:dyDescent="0.2">
      <c r="A216" s="1">
        <v>3434</v>
      </c>
      <c r="B216" s="1" t="s">
        <v>296</v>
      </c>
      <c r="C216" s="1">
        <v>9788449</v>
      </c>
      <c r="D216" s="1">
        <v>23</v>
      </c>
      <c r="E216" s="1">
        <v>9</v>
      </c>
      <c r="F216" s="1">
        <v>876</v>
      </c>
      <c r="G216" s="1">
        <v>885</v>
      </c>
      <c r="H216" s="1">
        <v>13</v>
      </c>
      <c r="I216" s="1">
        <v>5</v>
      </c>
      <c r="J216" s="1">
        <v>910</v>
      </c>
      <c r="K216" s="1">
        <v>915</v>
      </c>
      <c r="L216" s="1">
        <v>14</v>
      </c>
      <c r="M216" s="1">
        <v>6</v>
      </c>
      <c r="N216" s="1">
        <v>901</v>
      </c>
      <c r="O216" s="1">
        <v>907</v>
      </c>
      <c r="P216" s="1">
        <v>9</v>
      </c>
      <c r="Q216" s="1">
        <v>4</v>
      </c>
      <c r="R216" s="1">
        <v>865</v>
      </c>
      <c r="S216" s="1">
        <v>869</v>
      </c>
      <c r="T216" s="1">
        <f t="shared" si="36"/>
        <v>902</v>
      </c>
      <c r="U216" s="17">
        <f t="shared" si="37"/>
        <v>10851.94</v>
      </c>
      <c r="V216" s="17">
        <f t="shared" si="38"/>
        <v>-596.86</v>
      </c>
      <c r="W216" s="17">
        <f t="shared" si="39"/>
        <v>10255.08</v>
      </c>
      <c r="X216" s="17">
        <f t="shared" si="40"/>
        <v>0</v>
      </c>
      <c r="Y216" s="17">
        <v>0</v>
      </c>
      <c r="Z216" s="17">
        <f t="shared" si="41"/>
        <v>10255.08</v>
      </c>
      <c r="AA216" s="1">
        <f t="shared" si="42"/>
        <v>897</v>
      </c>
      <c r="AB216" s="1">
        <f t="shared" si="47"/>
        <v>5</v>
      </c>
      <c r="AC216" s="21">
        <f t="shared" si="43"/>
        <v>51275.4</v>
      </c>
      <c r="AD216">
        <v>3434</v>
      </c>
      <c r="AE216" t="s">
        <v>296</v>
      </c>
      <c r="AF216" s="21">
        <v>51275.4</v>
      </c>
      <c r="AG216">
        <f t="shared" si="44"/>
        <v>0</v>
      </c>
      <c r="AH216" s="21">
        <f t="shared" si="45"/>
        <v>0</v>
      </c>
      <c r="AI216" s="1">
        <v>3434</v>
      </c>
      <c r="AJ216" s="1" t="s">
        <v>296</v>
      </c>
      <c r="AK216">
        <v>9</v>
      </c>
      <c r="AL216">
        <v>4</v>
      </c>
      <c r="AM216">
        <v>865</v>
      </c>
      <c r="AN216">
        <v>869</v>
      </c>
      <c r="AO216">
        <f t="shared" si="46"/>
        <v>0</v>
      </c>
    </row>
    <row r="217" spans="1:41" x14ac:dyDescent="0.2">
      <c r="A217" s="1">
        <v>3437</v>
      </c>
      <c r="B217" s="1" t="s">
        <v>297</v>
      </c>
      <c r="C217" s="1">
        <v>46260108</v>
      </c>
      <c r="D217" s="1">
        <v>19</v>
      </c>
      <c r="E217" s="1">
        <v>8</v>
      </c>
      <c r="F217" s="1">
        <v>4098</v>
      </c>
      <c r="G217" s="1">
        <v>4106</v>
      </c>
      <c r="H217" s="1">
        <v>15</v>
      </c>
      <c r="I217" s="1">
        <v>6</v>
      </c>
      <c r="J217" s="1">
        <v>4008</v>
      </c>
      <c r="K217" s="1">
        <v>4014</v>
      </c>
      <c r="L217" s="1">
        <v>21</v>
      </c>
      <c r="M217" s="1">
        <v>8</v>
      </c>
      <c r="N217" s="1">
        <v>3953</v>
      </c>
      <c r="O217" s="1">
        <v>3961</v>
      </c>
      <c r="P217" s="1">
        <v>33</v>
      </c>
      <c r="Q217" s="1">
        <v>13</v>
      </c>
      <c r="R217" s="1">
        <v>3872</v>
      </c>
      <c r="S217" s="1">
        <v>3885</v>
      </c>
      <c r="T217" s="1">
        <f t="shared" si="36"/>
        <v>4027</v>
      </c>
      <c r="U217" s="17">
        <f t="shared" si="37"/>
        <v>11487.49</v>
      </c>
      <c r="V217" s="17">
        <f t="shared" si="38"/>
        <v>-631.80999999999995</v>
      </c>
      <c r="W217" s="17">
        <f t="shared" si="39"/>
        <v>10855.68</v>
      </c>
      <c r="X217" s="17">
        <f t="shared" si="40"/>
        <v>0</v>
      </c>
      <c r="Y217" s="17">
        <v>0</v>
      </c>
      <c r="Z217" s="17">
        <f t="shared" si="41"/>
        <v>10855.68</v>
      </c>
      <c r="AA217" s="1">
        <f t="shared" si="42"/>
        <v>3953</v>
      </c>
      <c r="AB217" s="1">
        <f t="shared" si="47"/>
        <v>74</v>
      </c>
      <c r="AC217" s="21">
        <f t="shared" si="43"/>
        <v>803320.31999999995</v>
      </c>
      <c r="AD217">
        <v>3437</v>
      </c>
      <c r="AE217" t="s">
        <v>297</v>
      </c>
      <c r="AF217" s="21">
        <v>803320.31999999995</v>
      </c>
      <c r="AG217">
        <f t="shared" si="44"/>
        <v>0</v>
      </c>
      <c r="AH217" s="21">
        <f t="shared" si="45"/>
        <v>0</v>
      </c>
      <c r="AI217" s="1">
        <v>3437</v>
      </c>
      <c r="AJ217" s="1" t="s">
        <v>297</v>
      </c>
      <c r="AK217">
        <v>33</v>
      </c>
      <c r="AL217">
        <v>13</v>
      </c>
      <c r="AM217">
        <v>3872</v>
      </c>
      <c r="AN217">
        <v>3885</v>
      </c>
      <c r="AO217">
        <f t="shared" si="46"/>
        <v>0</v>
      </c>
    </row>
    <row r="218" spans="1:41" x14ac:dyDescent="0.2">
      <c r="A218" s="1">
        <v>3444</v>
      </c>
      <c r="B218" s="1" t="s">
        <v>298</v>
      </c>
      <c r="C218" s="1">
        <v>32765973</v>
      </c>
      <c r="D218" s="1">
        <v>105</v>
      </c>
      <c r="E218" s="1">
        <v>42</v>
      </c>
      <c r="F218" s="1">
        <v>3198</v>
      </c>
      <c r="G218" s="1">
        <v>3240</v>
      </c>
      <c r="H218" s="1">
        <v>100</v>
      </c>
      <c r="I218" s="1">
        <v>40</v>
      </c>
      <c r="J218" s="1">
        <v>3239</v>
      </c>
      <c r="K218" s="1">
        <v>3279</v>
      </c>
      <c r="L218" s="1">
        <v>104</v>
      </c>
      <c r="M218" s="1">
        <v>42</v>
      </c>
      <c r="N218" s="1">
        <v>3259</v>
      </c>
      <c r="O218" s="1">
        <v>3301</v>
      </c>
      <c r="P218" s="1">
        <v>107</v>
      </c>
      <c r="Q218" s="1">
        <v>43</v>
      </c>
      <c r="R218" s="1">
        <v>3279</v>
      </c>
      <c r="S218" s="1">
        <v>3322</v>
      </c>
      <c r="T218" s="1">
        <f t="shared" si="36"/>
        <v>3273</v>
      </c>
      <c r="U218" s="17">
        <f t="shared" si="37"/>
        <v>10010.99</v>
      </c>
      <c r="V218" s="17">
        <f t="shared" si="38"/>
        <v>-550.6</v>
      </c>
      <c r="W218" s="17">
        <f t="shared" si="39"/>
        <v>9460.39</v>
      </c>
      <c r="X218" s="17">
        <f t="shared" si="40"/>
        <v>0</v>
      </c>
      <c r="Y218" s="17">
        <v>0</v>
      </c>
      <c r="Z218" s="17">
        <f t="shared" si="41"/>
        <v>9460.39</v>
      </c>
      <c r="AA218" s="1">
        <f t="shared" si="42"/>
        <v>3301</v>
      </c>
      <c r="AB218" s="1">
        <f t="shared" si="47"/>
        <v>0</v>
      </c>
      <c r="AC218" s="21">
        <f t="shared" si="43"/>
        <v>0</v>
      </c>
      <c r="AD218">
        <v>3444</v>
      </c>
      <c r="AE218" t="s">
        <v>298</v>
      </c>
      <c r="AF218" s="21">
        <v>0</v>
      </c>
      <c r="AG218">
        <f t="shared" si="44"/>
        <v>0</v>
      </c>
      <c r="AH218" s="21">
        <f t="shared" si="45"/>
        <v>0</v>
      </c>
      <c r="AI218" s="1">
        <v>3444</v>
      </c>
      <c r="AJ218" s="1" t="s">
        <v>298</v>
      </c>
      <c r="AK218">
        <v>107</v>
      </c>
      <c r="AL218">
        <v>43</v>
      </c>
      <c r="AM218">
        <v>3279</v>
      </c>
      <c r="AN218">
        <v>3322</v>
      </c>
      <c r="AO218">
        <f t="shared" si="46"/>
        <v>0</v>
      </c>
    </row>
    <row r="219" spans="1:41" x14ac:dyDescent="0.2">
      <c r="A219" s="1">
        <v>3479</v>
      </c>
      <c r="B219" s="1" t="s">
        <v>299</v>
      </c>
      <c r="C219" s="1">
        <v>39793261</v>
      </c>
      <c r="D219" s="1">
        <v>0</v>
      </c>
      <c r="E219" s="1">
        <v>0</v>
      </c>
      <c r="F219" s="1">
        <v>3656</v>
      </c>
      <c r="G219" s="1">
        <v>3656</v>
      </c>
      <c r="H219" s="1">
        <v>0</v>
      </c>
      <c r="I219" s="1">
        <v>0</v>
      </c>
      <c r="J219" s="1">
        <v>3565</v>
      </c>
      <c r="K219" s="1">
        <v>3565</v>
      </c>
      <c r="L219" s="1">
        <v>0</v>
      </c>
      <c r="M219" s="1">
        <v>0</v>
      </c>
      <c r="N219" s="1">
        <v>3588</v>
      </c>
      <c r="O219" s="1">
        <v>3588</v>
      </c>
      <c r="P219" s="1">
        <v>0</v>
      </c>
      <c r="Q219" s="1">
        <v>0</v>
      </c>
      <c r="R219" s="1">
        <v>3477</v>
      </c>
      <c r="S219" s="1">
        <v>3477</v>
      </c>
      <c r="T219" s="1">
        <f t="shared" si="36"/>
        <v>3603</v>
      </c>
      <c r="U219" s="17">
        <f t="shared" si="37"/>
        <v>11044.48</v>
      </c>
      <c r="V219" s="17">
        <f t="shared" si="38"/>
        <v>-607.45000000000005</v>
      </c>
      <c r="W219" s="17">
        <f t="shared" si="39"/>
        <v>10437.029999999999</v>
      </c>
      <c r="X219" s="17">
        <f t="shared" si="40"/>
        <v>0</v>
      </c>
      <c r="Y219" s="17">
        <v>0</v>
      </c>
      <c r="Z219" s="17">
        <f t="shared" si="41"/>
        <v>10437.029999999999</v>
      </c>
      <c r="AA219" s="1">
        <f t="shared" si="42"/>
        <v>3543</v>
      </c>
      <c r="AB219" s="1">
        <f t="shared" si="47"/>
        <v>60</v>
      </c>
      <c r="AC219" s="21">
        <f t="shared" si="43"/>
        <v>626221.80000000005</v>
      </c>
      <c r="AD219">
        <v>3479</v>
      </c>
      <c r="AE219" t="s">
        <v>299</v>
      </c>
      <c r="AF219" s="21">
        <v>626221.80000000005</v>
      </c>
      <c r="AG219">
        <f t="shared" si="44"/>
        <v>0</v>
      </c>
      <c r="AH219" s="21">
        <f t="shared" si="45"/>
        <v>0</v>
      </c>
      <c r="AI219" s="1">
        <v>3479</v>
      </c>
      <c r="AJ219" s="1" t="s">
        <v>299</v>
      </c>
      <c r="AK219">
        <v>0</v>
      </c>
      <c r="AL219">
        <v>0</v>
      </c>
      <c r="AM219">
        <v>3477</v>
      </c>
      <c r="AN219">
        <v>3477</v>
      </c>
      <c r="AO219">
        <f t="shared" si="46"/>
        <v>0</v>
      </c>
    </row>
    <row r="220" spans="1:41" x14ac:dyDescent="0.2">
      <c r="A220" s="1">
        <v>3484</v>
      </c>
      <c r="B220" s="1" t="s">
        <v>300</v>
      </c>
      <c r="C220" s="1">
        <v>1599515</v>
      </c>
      <c r="D220" s="1">
        <v>3</v>
      </c>
      <c r="E220" s="1">
        <v>1</v>
      </c>
      <c r="F220" s="1">
        <v>163</v>
      </c>
      <c r="G220" s="1">
        <v>164</v>
      </c>
      <c r="H220" s="1">
        <v>1</v>
      </c>
      <c r="I220" s="1">
        <v>0</v>
      </c>
      <c r="J220" s="1">
        <v>155</v>
      </c>
      <c r="K220" s="1">
        <v>155</v>
      </c>
      <c r="L220" s="1">
        <v>0</v>
      </c>
      <c r="M220" s="1">
        <v>0</v>
      </c>
      <c r="N220" s="1">
        <v>147</v>
      </c>
      <c r="O220" s="1">
        <v>147</v>
      </c>
      <c r="P220" s="1">
        <v>0</v>
      </c>
      <c r="Q220" s="1">
        <v>0</v>
      </c>
      <c r="R220" s="1">
        <v>146</v>
      </c>
      <c r="S220" s="1">
        <v>146</v>
      </c>
      <c r="T220" s="1">
        <f t="shared" si="36"/>
        <v>155</v>
      </c>
      <c r="U220" s="17">
        <f t="shared" si="37"/>
        <v>10319.450000000001</v>
      </c>
      <c r="V220" s="17">
        <f t="shared" si="38"/>
        <v>-567.57000000000005</v>
      </c>
      <c r="W220" s="17">
        <f t="shared" si="39"/>
        <v>9751.880000000001</v>
      </c>
      <c r="X220" s="17">
        <f t="shared" si="40"/>
        <v>0</v>
      </c>
      <c r="Y220" s="17">
        <v>0</v>
      </c>
      <c r="Z220" s="17">
        <f t="shared" si="41"/>
        <v>9751.880000000001</v>
      </c>
      <c r="AA220" s="1">
        <f t="shared" si="42"/>
        <v>149</v>
      </c>
      <c r="AB220" s="1">
        <f t="shared" si="47"/>
        <v>6</v>
      </c>
      <c r="AC220" s="21">
        <f t="shared" si="43"/>
        <v>58511.28</v>
      </c>
      <c r="AD220">
        <v>3484</v>
      </c>
      <c r="AE220" t="s">
        <v>300</v>
      </c>
      <c r="AF220" s="21">
        <v>58511.28</v>
      </c>
      <c r="AG220">
        <f t="shared" si="44"/>
        <v>0</v>
      </c>
      <c r="AH220" s="21">
        <f t="shared" si="45"/>
        <v>0</v>
      </c>
      <c r="AI220" s="1">
        <v>3484</v>
      </c>
      <c r="AJ220" s="1" t="s">
        <v>300</v>
      </c>
      <c r="AK220">
        <v>0</v>
      </c>
      <c r="AL220">
        <v>0</v>
      </c>
      <c r="AM220">
        <v>146</v>
      </c>
      <c r="AN220">
        <v>146</v>
      </c>
      <c r="AO220">
        <f t="shared" si="46"/>
        <v>0</v>
      </c>
    </row>
    <row r="221" spans="1:41" x14ac:dyDescent="0.2">
      <c r="A221" s="1">
        <v>3500</v>
      </c>
      <c r="B221" s="1" t="s">
        <v>301</v>
      </c>
      <c r="C221" s="1">
        <v>28641800</v>
      </c>
      <c r="D221" s="1">
        <v>65</v>
      </c>
      <c r="E221" s="1">
        <v>26</v>
      </c>
      <c r="F221" s="1">
        <v>3052</v>
      </c>
      <c r="G221" s="1">
        <v>3078</v>
      </c>
      <c r="H221" s="1">
        <v>73</v>
      </c>
      <c r="I221" s="1">
        <v>29</v>
      </c>
      <c r="J221" s="1">
        <v>2994</v>
      </c>
      <c r="K221" s="1">
        <v>3023</v>
      </c>
      <c r="L221" s="1">
        <v>81</v>
      </c>
      <c r="M221" s="1">
        <v>32</v>
      </c>
      <c r="N221" s="1">
        <v>3007</v>
      </c>
      <c r="O221" s="1">
        <v>3039</v>
      </c>
      <c r="P221" s="1">
        <v>123</v>
      </c>
      <c r="Q221" s="1">
        <v>49</v>
      </c>
      <c r="R221" s="1">
        <v>2936</v>
      </c>
      <c r="S221" s="1">
        <v>2985</v>
      </c>
      <c r="T221" s="1">
        <f t="shared" si="36"/>
        <v>3047</v>
      </c>
      <c r="U221" s="17">
        <f t="shared" si="37"/>
        <v>9400</v>
      </c>
      <c r="V221" s="17">
        <f t="shared" si="38"/>
        <v>-517</v>
      </c>
      <c r="W221" s="17">
        <f t="shared" si="39"/>
        <v>8883</v>
      </c>
      <c r="X221" s="17">
        <f t="shared" si="40"/>
        <v>117</v>
      </c>
      <c r="Y221" s="17">
        <v>0</v>
      </c>
      <c r="Z221" s="17">
        <f t="shared" si="41"/>
        <v>9000</v>
      </c>
      <c r="AA221" s="1">
        <f t="shared" si="42"/>
        <v>3016</v>
      </c>
      <c r="AB221" s="1">
        <f t="shared" si="47"/>
        <v>31</v>
      </c>
      <c r="AC221" s="21">
        <f t="shared" si="43"/>
        <v>279000</v>
      </c>
      <c r="AD221">
        <v>3500</v>
      </c>
      <c r="AE221" t="s">
        <v>301</v>
      </c>
      <c r="AF221" s="21">
        <v>279000</v>
      </c>
      <c r="AG221">
        <f t="shared" si="44"/>
        <v>0</v>
      </c>
      <c r="AH221" s="21">
        <f t="shared" si="45"/>
        <v>0</v>
      </c>
      <c r="AI221" s="1">
        <v>3500</v>
      </c>
      <c r="AJ221" s="1" t="s">
        <v>301</v>
      </c>
      <c r="AK221">
        <v>123</v>
      </c>
      <c r="AL221">
        <v>49</v>
      </c>
      <c r="AM221">
        <v>2936</v>
      </c>
      <c r="AN221">
        <v>2985</v>
      </c>
      <c r="AO221">
        <f t="shared" si="46"/>
        <v>0</v>
      </c>
    </row>
    <row r="222" spans="1:41" x14ac:dyDescent="0.2">
      <c r="A222" s="1">
        <v>3528</v>
      </c>
      <c r="B222" s="1" t="s">
        <v>302</v>
      </c>
      <c r="C222" s="1">
        <v>9028632</v>
      </c>
      <c r="D222" s="1">
        <v>66</v>
      </c>
      <c r="E222" s="1">
        <v>26</v>
      </c>
      <c r="F222" s="1">
        <v>904</v>
      </c>
      <c r="G222" s="1">
        <v>930</v>
      </c>
      <c r="H222" s="1">
        <v>49</v>
      </c>
      <c r="I222" s="1">
        <v>20</v>
      </c>
      <c r="J222" s="1">
        <v>921</v>
      </c>
      <c r="K222" s="1">
        <v>941</v>
      </c>
      <c r="L222" s="1">
        <v>51</v>
      </c>
      <c r="M222" s="1">
        <v>20</v>
      </c>
      <c r="N222" s="1">
        <v>926</v>
      </c>
      <c r="O222" s="1">
        <v>946</v>
      </c>
      <c r="P222" s="1">
        <v>38</v>
      </c>
      <c r="Q222" s="1">
        <v>15</v>
      </c>
      <c r="R222" s="1">
        <v>920</v>
      </c>
      <c r="S222" s="1">
        <v>935</v>
      </c>
      <c r="T222" s="1">
        <f t="shared" si="36"/>
        <v>939</v>
      </c>
      <c r="U222" s="17">
        <f t="shared" si="37"/>
        <v>9615.16</v>
      </c>
      <c r="V222" s="17">
        <f t="shared" si="38"/>
        <v>-528.83000000000004</v>
      </c>
      <c r="W222" s="17">
        <f t="shared" si="39"/>
        <v>9086.33</v>
      </c>
      <c r="X222" s="17">
        <f t="shared" si="40"/>
        <v>0</v>
      </c>
      <c r="Y222" s="17">
        <v>0</v>
      </c>
      <c r="Z222" s="17">
        <f t="shared" si="41"/>
        <v>9086.33</v>
      </c>
      <c r="AA222" s="1">
        <f t="shared" si="42"/>
        <v>941</v>
      </c>
      <c r="AB222" s="1">
        <f t="shared" si="47"/>
        <v>0</v>
      </c>
      <c r="AC222" s="21">
        <f t="shared" si="43"/>
        <v>0</v>
      </c>
      <c r="AD222">
        <v>3528</v>
      </c>
      <c r="AE222" t="s">
        <v>302</v>
      </c>
      <c r="AF222" s="21">
        <v>0</v>
      </c>
      <c r="AG222">
        <f t="shared" si="44"/>
        <v>0</v>
      </c>
      <c r="AH222" s="21">
        <f t="shared" si="45"/>
        <v>0</v>
      </c>
      <c r="AI222" s="1">
        <v>3528</v>
      </c>
      <c r="AJ222" s="1" t="s">
        <v>302</v>
      </c>
      <c r="AK222">
        <v>38</v>
      </c>
      <c r="AL222">
        <v>15</v>
      </c>
      <c r="AM222">
        <v>920</v>
      </c>
      <c r="AN222">
        <v>935</v>
      </c>
      <c r="AO222">
        <f t="shared" si="46"/>
        <v>0</v>
      </c>
    </row>
    <row r="223" spans="1:41" x14ac:dyDescent="0.2">
      <c r="A223" s="1">
        <v>3549</v>
      </c>
      <c r="B223" s="1" t="s">
        <v>303</v>
      </c>
      <c r="C223" s="1">
        <v>62788836</v>
      </c>
      <c r="D223" s="1">
        <v>5</v>
      </c>
      <c r="E223" s="1">
        <v>2</v>
      </c>
      <c r="F223" s="1">
        <v>5863</v>
      </c>
      <c r="G223" s="1">
        <v>5865</v>
      </c>
      <c r="H223" s="1">
        <v>6</v>
      </c>
      <c r="I223" s="1">
        <v>2</v>
      </c>
      <c r="J223" s="1">
        <v>5787</v>
      </c>
      <c r="K223" s="1">
        <v>5789</v>
      </c>
      <c r="L223" s="1">
        <v>8</v>
      </c>
      <c r="M223" s="1">
        <v>3</v>
      </c>
      <c r="N223" s="1">
        <v>5958</v>
      </c>
      <c r="O223" s="1">
        <v>5961</v>
      </c>
      <c r="P223" s="1">
        <v>9</v>
      </c>
      <c r="Q223" s="1">
        <v>4</v>
      </c>
      <c r="R223" s="1">
        <v>6159</v>
      </c>
      <c r="S223" s="1">
        <v>6163</v>
      </c>
      <c r="T223" s="1">
        <f t="shared" si="36"/>
        <v>5872</v>
      </c>
      <c r="U223" s="17">
        <f t="shared" si="37"/>
        <v>10692.92</v>
      </c>
      <c r="V223" s="17">
        <f t="shared" si="38"/>
        <v>-588.11</v>
      </c>
      <c r="W223" s="17">
        <f t="shared" si="39"/>
        <v>10104.81</v>
      </c>
      <c r="X223" s="17">
        <f t="shared" si="40"/>
        <v>0</v>
      </c>
      <c r="Y223" s="17">
        <v>0</v>
      </c>
      <c r="Z223" s="17">
        <f t="shared" si="41"/>
        <v>10104.81</v>
      </c>
      <c r="AA223" s="1">
        <f t="shared" si="42"/>
        <v>5971</v>
      </c>
      <c r="AB223" s="1">
        <f t="shared" si="47"/>
        <v>0</v>
      </c>
      <c r="AC223" s="21">
        <f t="shared" si="43"/>
        <v>0</v>
      </c>
      <c r="AD223">
        <v>3549</v>
      </c>
      <c r="AE223" t="s">
        <v>303</v>
      </c>
      <c r="AF223" s="21">
        <v>0</v>
      </c>
      <c r="AG223">
        <f t="shared" si="44"/>
        <v>0</v>
      </c>
      <c r="AH223" s="21">
        <f t="shared" si="45"/>
        <v>0</v>
      </c>
      <c r="AI223" s="1">
        <v>3549</v>
      </c>
      <c r="AJ223" s="1" t="s">
        <v>303</v>
      </c>
      <c r="AK223">
        <v>9</v>
      </c>
      <c r="AL223">
        <v>4</v>
      </c>
      <c r="AM223">
        <v>6159</v>
      </c>
      <c r="AN223">
        <v>6163</v>
      </c>
      <c r="AO223">
        <f t="shared" si="46"/>
        <v>0</v>
      </c>
    </row>
    <row r="224" spans="1:41" x14ac:dyDescent="0.2">
      <c r="A224" s="1">
        <v>3612</v>
      </c>
      <c r="B224" s="1" t="s">
        <v>304</v>
      </c>
      <c r="C224" s="1">
        <v>32365500</v>
      </c>
      <c r="D224" s="1">
        <v>98</v>
      </c>
      <c r="E224" s="1">
        <v>39</v>
      </c>
      <c r="F224" s="1">
        <v>3358</v>
      </c>
      <c r="G224" s="1">
        <v>3397</v>
      </c>
      <c r="H224" s="1">
        <v>94</v>
      </c>
      <c r="I224" s="1">
        <v>38</v>
      </c>
      <c r="J224" s="1">
        <v>3321</v>
      </c>
      <c r="K224" s="1">
        <v>3359</v>
      </c>
      <c r="L224" s="1">
        <v>97</v>
      </c>
      <c r="M224" s="1">
        <v>39</v>
      </c>
      <c r="N224" s="1">
        <v>3310</v>
      </c>
      <c r="O224" s="1">
        <v>3349</v>
      </c>
      <c r="P224" s="1">
        <v>82</v>
      </c>
      <c r="Q224" s="1">
        <v>33</v>
      </c>
      <c r="R224" s="1">
        <v>3382</v>
      </c>
      <c r="S224" s="1">
        <v>3415</v>
      </c>
      <c r="T224" s="1">
        <f t="shared" si="36"/>
        <v>3368</v>
      </c>
      <c r="U224" s="17">
        <f t="shared" si="37"/>
        <v>9609.7099999999991</v>
      </c>
      <c r="V224" s="17">
        <f t="shared" si="38"/>
        <v>-528.53</v>
      </c>
      <c r="W224" s="17">
        <f t="shared" si="39"/>
        <v>9081.1799999999985</v>
      </c>
      <c r="X224" s="17">
        <f t="shared" si="40"/>
        <v>0</v>
      </c>
      <c r="Y224" s="17">
        <v>0</v>
      </c>
      <c r="Z224" s="17">
        <f t="shared" si="41"/>
        <v>9081.1799999999985</v>
      </c>
      <c r="AA224" s="1">
        <f t="shared" si="42"/>
        <v>3374</v>
      </c>
      <c r="AB224" s="1">
        <f t="shared" si="47"/>
        <v>0</v>
      </c>
      <c r="AC224" s="21">
        <f t="shared" si="43"/>
        <v>0</v>
      </c>
      <c r="AD224">
        <v>3612</v>
      </c>
      <c r="AE224" t="s">
        <v>304</v>
      </c>
      <c r="AF224" s="21">
        <v>0</v>
      </c>
      <c r="AG224">
        <f t="shared" si="44"/>
        <v>0</v>
      </c>
      <c r="AH224" s="21">
        <f t="shared" si="45"/>
        <v>0</v>
      </c>
      <c r="AI224" s="1">
        <v>3612</v>
      </c>
      <c r="AJ224" s="1" t="s">
        <v>304</v>
      </c>
      <c r="AK224">
        <v>82</v>
      </c>
      <c r="AL224">
        <v>33</v>
      </c>
      <c r="AM224">
        <v>3382</v>
      </c>
      <c r="AN224">
        <v>3415</v>
      </c>
      <c r="AO224">
        <f t="shared" si="46"/>
        <v>0</v>
      </c>
    </row>
    <row r="225" spans="1:41" x14ac:dyDescent="0.2">
      <c r="A225" s="1">
        <v>3619</v>
      </c>
      <c r="B225" s="1" t="s">
        <v>305</v>
      </c>
      <c r="C225" s="1">
        <v>863331208</v>
      </c>
      <c r="D225" s="1">
        <v>429</v>
      </c>
      <c r="E225" s="1">
        <v>172</v>
      </c>
      <c r="F225" s="1">
        <v>86968</v>
      </c>
      <c r="G225" s="1">
        <v>87140</v>
      </c>
      <c r="H225" s="1">
        <v>374</v>
      </c>
      <c r="I225" s="1">
        <v>150</v>
      </c>
      <c r="J225" s="1">
        <v>84867</v>
      </c>
      <c r="K225" s="1">
        <v>85017</v>
      </c>
      <c r="L225" s="1">
        <v>382</v>
      </c>
      <c r="M225" s="1">
        <v>153</v>
      </c>
      <c r="N225" s="1">
        <v>84034</v>
      </c>
      <c r="O225" s="1">
        <v>84187</v>
      </c>
      <c r="P225" s="1">
        <v>115</v>
      </c>
      <c r="Q225" s="1">
        <v>46</v>
      </c>
      <c r="R225" s="1">
        <v>82875</v>
      </c>
      <c r="S225" s="1">
        <v>82921</v>
      </c>
      <c r="T225" s="1">
        <f t="shared" si="36"/>
        <v>85448</v>
      </c>
      <c r="U225" s="17">
        <f t="shared" si="37"/>
        <v>10103.59</v>
      </c>
      <c r="V225" s="17">
        <f t="shared" si="38"/>
        <v>-555.70000000000005</v>
      </c>
      <c r="W225" s="17">
        <f t="shared" si="39"/>
        <v>9547.89</v>
      </c>
      <c r="X225" s="17">
        <f t="shared" si="40"/>
        <v>0</v>
      </c>
      <c r="Y225" s="17">
        <v>0</v>
      </c>
      <c r="Z225" s="17">
        <f t="shared" si="41"/>
        <v>9547.89</v>
      </c>
      <c r="AA225" s="1">
        <f t="shared" si="42"/>
        <v>84042</v>
      </c>
      <c r="AB225" s="1">
        <f t="shared" si="47"/>
        <v>1406</v>
      </c>
      <c r="AC225" s="21">
        <f t="shared" si="43"/>
        <v>13424333.34</v>
      </c>
      <c r="AD225">
        <v>3619</v>
      </c>
      <c r="AE225" t="s">
        <v>305</v>
      </c>
      <c r="AF225" s="21">
        <v>13424333.34</v>
      </c>
      <c r="AG225">
        <f t="shared" si="44"/>
        <v>0</v>
      </c>
      <c r="AH225" s="21">
        <f t="shared" si="45"/>
        <v>0</v>
      </c>
      <c r="AI225" s="1">
        <v>3619</v>
      </c>
      <c r="AJ225" s="1" t="s">
        <v>305</v>
      </c>
      <c r="AK225">
        <v>115</v>
      </c>
      <c r="AL225">
        <v>46</v>
      </c>
      <c r="AM225">
        <v>82875</v>
      </c>
      <c r="AN225">
        <v>82921</v>
      </c>
      <c r="AO225">
        <f t="shared" si="46"/>
        <v>0</v>
      </c>
    </row>
    <row r="226" spans="1:41" x14ac:dyDescent="0.2">
      <c r="A226" s="1">
        <v>3633</v>
      </c>
      <c r="B226" s="1" t="s">
        <v>306</v>
      </c>
      <c r="C226" s="1">
        <v>7551426</v>
      </c>
      <c r="D226" s="1">
        <v>28</v>
      </c>
      <c r="E226" s="1">
        <v>11</v>
      </c>
      <c r="F226" s="1">
        <v>761</v>
      </c>
      <c r="G226" s="1">
        <v>772</v>
      </c>
      <c r="H226" s="1">
        <v>25</v>
      </c>
      <c r="I226" s="1">
        <v>10</v>
      </c>
      <c r="J226" s="1">
        <v>749</v>
      </c>
      <c r="K226" s="1">
        <v>759</v>
      </c>
      <c r="L226" s="1">
        <v>27</v>
      </c>
      <c r="M226" s="1">
        <v>11</v>
      </c>
      <c r="N226" s="1">
        <v>742</v>
      </c>
      <c r="O226" s="1">
        <v>753</v>
      </c>
      <c r="P226" s="1">
        <v>27</v>
      </c>
      <c r="Q226" s="1">
        <v>11</v>
      </c>
      <c r="R226" s="1">
        <v>727</v>
      </c>
      <c r="S226" s="1">
        <v>738</v>
      </c>
      <c r="T226" s="1">
        <f t="shared" si="36"/>
        <v>761</v>
      </c>
      <c r="U226" s="17">
        <f t="shared" si="37"/>
        <v>9923.0300000000007</v>
      </c>
      <c r="V226" s="17">
        <f t="shared" si="38"/>
        <v>-545.77</v>
      </c>
      <c r="W226" s="17">
        <f t="shared" si="39"/>
        <v>9377.26</v>
      </c>
      <c r="X226" s="17">
        <f t="shared" si="40"/>
        <v>0</v>
      </c>
      <c r="Y226" s="17">
        <v>0</v>
      </c>
      <c r="Z226" s="17">
        <f t="shared" si="41"/>
        <v>9377.26</v>
      </c>
      <c r="AA226" s="1">
        <f t="shared" si="42"/>
        <v>750</v>
      </c>
      <c r="AB226" s="1">
        <f t="shared" si="47"/>
        <v>11</v>
      </c>
      <c r="AC226" s="21">
        <f t="shared" si="43"/>
        <v>103149.86</v>
      </c>
      <c r="AD226">
        <v>3633</v>
      </c>
      <c r="AE226" t="s">
        <v>306</v>
      </c>
      <c r="AF226" s="21">
        <v>103149.86</v>
      </c>
      <c r="AG226">
        <f t="shared" si="44"/>
        <v>0</v>
      </c>
      <c r="AH226" s="21">
        <f t="shared" si="45"/>
        <v>0</v>
      </c>
      <c r="AI226" s="1">
        <v>3633</v>
      </c>
      <c r="AJ226" s="1" t="s">
        <v>306</v>
      </c>
      <c r="AK226">
        <v>27</v>
      </c>
      <c r="AL226">
        <v>11</v>
      </c>
      <c r="AM226">
        <v>727</v>
      </c>
      <c r="AN226">
        <v>738</v>
      </c>
      <c r="AO226">
        <f t="shared" si="46"/>
        <v>0</v>
      </c>
    </row>
    <row r="227" spans="1:41" x14ac:dyDescent="0.2">
      <c r="A227" s="1">
        <v>3640</v>
      </c>
      <c r="B227" s="1" t="s">
        <v>307</v>
      </c>
      <c r="C227" s="1">
        <v>6238330</v>
      </c>
      <c r="D227" s="1">
        <v>17</v>
      </c>
      <c r="E227" s="1">
        <v>7</v>
      </c>
      <c r="F227" s="1">
        <v>548</v>
      </c>
      <c r="G227" s="1">
        <v>555</v>
      </c>
      <c r="H227" s="1">
        <v>12</v>
      </c>
      <c r="I227" s="1">
        <v>5</v>
      </c>
      <c r="J227" s="1">
        <v>548</v>
      </c>
      <c r="K227" s="1">
        <v>553</v>
      </c>
      <c r="L227" s="1">
        <v>14</v>
      </c>
      <c r="M227" s="1">
        <v>6</v>
      </c>
      <c r="N227" s="1">
        <v>548</v>
      </c>
      <c r="O227" s="1">
        <v>554</v>
      </c>
      <c r="P227" s="1">
        <v>12</v>
      </c>
      <c r="Q227" s="1">
        <v>5</v>
      </c>
      <c r="R227" s="1">
        <v>553</v>
      </c>
      <c r="S227" s="1">
        <v>558</v>
      </c>
      <c r="T227" s="1">
        <f t="shared" si="36"/>
        <v>554</v>
      </c>
      <c r="U227" s="17">
        <f t="shared" si="37"/>
        <v>11260.52</v>
      </c>
      <c r="V227" s="17">
        <f t="shared" si="38"/>
        <v>-619.33000000000004</v>
      </c>
      <c r="W227" s="17">
        <f t="shared" si="39"/>
        <v>10641.19</v>
      </c>
      <c r="X227" s="17">
        <f t="shared" si="40"/>
        <v>0</v>
      </c>
      <c r="Y227" s="17">
        <v>0</v>
      </c>
      <c r="Z227" s="17">
        <f t="shared" si="41"/>
        <v>10641.19</v>
      </c>
      <c r="AA227" s="1">
        <f t="shared" si="42"/>
        <v>555</v>
      </c>
      <c r="AB227" s="1">
        <f t="shared" si="47"/>
        <v>0</v>
      </c>
      <c r="AC227" s="21">
        <f t="shared" si="43"/>
        <v>0</v>
      </c>
      <c r="AD227">
        <v>3640</v>
      </c>
      <c r="AE227" t="s">
        <v>307</v>
      </c>
      <c r="AF227" s="21">
        <v>0</v>
      </c>
      <c r="AG227">
        <f t="shared" si="44"/>
        <v>0</v>
      </c>
      <c r="AH227" s="21">
        <f t="shared" si="45"/>
        <v>0</v>
      </c>
      <c r="AI227" s="1">
        <v>3640</v>
      </c>
      <c r="AJ227" s="1" t="s">
        <v>307</v>
      </c>
      <c r="AK227">
        <v>12</v>
      </c>
      <c r="AL227">
        <v>5</v>
      </c>
      <c r="AM227">
        <v>553</v>
      </c>
      <c r="AN227">
        <v>558</v>
      </c>
      <c r="AO227">
        <f t="shared" si="46"/>
        <v>0</v>
      </c>
    </row>
    <row r="228" spans="1:41" x14ac:dyDescent="0.2">
      <c r="A228" s="1">
        <v>3661</v>
      </c>
      <c r="B228" s="1" t="s">
        <v>308</v>
      </c>
      <c r="C228" s="1">
        <v>8770200</v>
      </c>
      <c r="D228" s="1">
        <v>12</v>
      </c>
      <c r="E228" s="1">
        <v>5</v>
      </c>
      <c r="F228" s="1">
        <v>956</v>
      </c>
      <c r="G228" s="1">
        <v>961</v>
      </c>
      <c r="H228" s="1">
        <v>13</v>
      </c>
      <c r="I228" s="1">
        <v>5</v>
      </c>
      <c r="J228" s="1">
        <v>924</v>
      </c>
      <c r="K228" s="1">
        <v>929</v>
      </c>
      <c r="L228" s="1">
        <v>19</v>
      </c>
      <c r="M228" s="1">
        <v>8</v>
      </c>
      <c r="N228" s="1">
        <v>901</v>
      </c>
      <c r="O228" s="1">
        <v>909</v>
      </c>
      <c r="P228" s="1">
        <v>15</v>
      </c>
      <c r="Q228" s="1">
        <v>6</v>
      </c>
      <c r="R228" s="1">
        <v>851</v>
      </c>
      <c r="S228" s="1">
        <v>857</v>
      </c>
      <c r="T228" s="1">
        <f t="shared" si="36"/>
        <v>933</v>
      </c>
      <c r="U228" s="17">
        <f t="shared" si="37"/>
        <v>9400</v>
      </c>
      <c r="V228" s="17">
        <f t="shared" si="38"/>
        <v>-517</v>
      </c>
      <c r="W228" s="17">
        <f t="shared" si="39"/>
        <v>8883</v>
      </c>
      <c r="X228" s="17">
        <f t="shared" si="40"/>
        <v>117</v>
      </c>
      <c r="Y228" s="17">
        <v>0</v>
      </c>
      <c r="Z228" s="17">
        <f t="shared" si="41"/>
        <v>9000</v>
      </c>
      <c r="AA228" s="1">
        <f t="shared" si="42"/>
        <v>898</v>
      </c>
      <c r="AB228" s="1">
        <f t="shared" si="47"/>
        <v>35</v>
      </c>
      <c r="AC228" s="21">
        <f t="shared" si="43"/>
        <v>315000</v>
      </c>
      <c r="AD228">
        <v>3661</v>
      </c>
      <c r="AE228" t="s">
        <v>308</v>
      </c>
      <c r="AF228" s="21">
        <v>315000</v>
      </c>
      <c r="AG228">
        <f t="shared" si="44"/>
        <v>0</v>
      </c>
      <c r="AH228" s="21">
        <f t="shared" si="45"/>
        <v>0</v>
      </c>
      <c r="AI228" s="1">
        <v>3661</v>
      </c>
      <c r="AJ228" s="1" t="s">
        <v>308</v>
      </c>
      <c r="AK228">
        <v>15</v>
      </c>
      <c r="AL228">
        <v>6</v>
      </c>
      <c r="AM228">
        <v>851</v>
      </c>
      <c r="AN228">
        <v>857</v>
      </c>
      <c r="AO228">
        <f t="shared" si="46"/>
        <v>0</v>
      </c>
    </row>
    <row r="229" spans="1:41" x14ac:dyDescent="0.2">
      <c r="A229" s="1">
        <v>3668</v>
      </c>
      <c r="B229" s="1" t="s">
        <v>309</v>
      </c>
      <c r="C229" s="1">
        <v>9866750</v>
      </c>
      <c r="D229" s="1">
        <v>40</v>
      </c>
      <c r="E229" s="1">
        <v>16</v>
      </c>
      <c r="F229" s="1">
        <v>1039</v>
      </c>
      <c r="G229" s="1">
        <v>1055</v>
      </c>
      <c r="H229" s="1">
        <v>30</v>
      </c>
      <c r="I229" s="1">
        <v>12</v>
      </c>
      <c r="J229" s="1">
        <v>1050</v>
      </c>
      <c r="K229" s="1">
        <v>1062</v>
      </c>
      <c r="L229" s="1">
        <v>32</v>
      </c>
      <c r="M229" s="1">
        <v>13</v>
      </c>
      <c r="N229" s="1">
        <v>1019</v>
      </c>
      <c r="O229" s="1">
        <v>1032</v>
      </c>
      <c r="P229" s="1">
        <v>36</v>
      </c>
      <c r="Q229" s="1">
        <v>14</v>
      </c>
      <c r="R229" s="1">
        <v>997</v>
      </c>
      <c r="S229" s="1">
        <v>1011</v>
      </c>
      <c r="T229" s="1">
        <f t="shared" si="36"/>
        <v>1050</v>
      </c>
      <c r="U229" s="17">
        <f t="shared" si="37"/>
        <v>9396.9</v>
      </c>
      <c r="V229" s="17">
        <f t="shared" si="38"/>
        <v>-516.83000000000004</v>
      </c>
      <c r="W229" s="17">
        <f t="shared" si="39"/>
        <v>8880.07</v>
      </c>
      <c r="X229" s="17">
        <f t="shared" si="40"/>
        <v>119.93000000000029</v>
      </c>
      <c r="Y229" s="17">
        <v>0</v>
      </c>
      <c r="Z229" s="17">
        <f t="shared" si="41"/>
        <v>9000</v>
      </c>
      <c r="AA229" s="1">
        <f t="shared" si="42"/>
        <v>1035</v>
      </c>
      <c r="AB229" s="1">
        <f t="shared" si="47"/>
        <v>15</v>
      </c>
      <c r="AC229" s="21">
        <f t="shared" si="43"/>
        <v>135000</v>
      </c>
      <c r="AD229">
        <v>3668</v>
      </c>
      <c r="AE229" t="s">
        <v>309</v>
      </c>
      <c r="AF229" s="21">
        <v>135000</v>
      </c>
      <c r="AG229">
        <f t="shared" si="44"/>
        <v>0</v>
      </c>
      <c r="AH229" s="21">
        <f t="shared" si="45"/>
        <v>0</v>
      </c>
      <c r="AI229" s="1">
        <v>3668</v>
      </c>
      <c r="AJ229" s="1" t="s">
        <v>309</v>
      </c>
      <c r="AK229">
        <v>36</v>
      </c>
      <c r="AL229">
        <v>14</v>
      </c>
      <c r="AM229">
        <v>997</v>
      </c>
      <c r="AN229">
        <v>1011</v>
      </c>
      <c r="AO229">
        <f t="shared" si="46"/>
        <v>0</v>
      </c>
    </row>
    <row r="230" spans="1:41" x14ac:dyDescent="0.2">
      <c r="A230" s="1">
        <v>3675</v>
      </c>
      <c r="B230" s="1" t="s">
        <v>310</v>
      </c>
      <c r="C230" s="1">
        <v>31886060</v>
      </c>
      <c r="D230" s="1">
        <v>57</v>
      </c>
      <c r="E230" s="1">
        <v>23</v>
      </c>
      <c r="F230" s="1">
        <v>2880</v>
      </c>
      <c r="G230" s="1">
        <v>2903</v>
      </c>
      <c r="H230" s="1">
        <v>57</v>
      </c>
      <c r="I230" s="1">
        <v>23</v>
      </c>
      <c r="J230" s="1">
        <v>2879</v>
      </c>
      <c r="K230" s="1">
        <v>2902</v>
      </c>
      <c r="L230" s="1">
        <v>60</v>
      </c>
      <c r="M230" s="1">
        <v>24</v>
      </c>
      <c r="N230" s="1">
        <v>2860</v>
      </c>
      <c r="O230" s="1">
        <v>2884</v>
      </c>
      <c r="P230" s="1">
        <v>59</v>
      </c>
      <c r="Q230" s="1">
        <v>24</v>
      </c>
      <c r="R230" s="1">
        <v>2827</v>
      </c>
      <c r="S230" s="1">
        <v>2851</v>
      </c>
      <c r="T230" s="1">
        <f t="shared" si="36"/>
        <v>2896</v>
      </c>
      <c r="U230" s="17">
        <f t="shared" si="37"/>
        <v>11010.38</v>
      </c>
      <c r="V230" s="17">
        <f t="shared" si="38"/>
        <v>-605.57000000000005</v>
      </c>
      <c r="W230" s="17">
        <f t="shared" si="39"/>
        <v>10404.81</v>
      </c>
      <c r="X230" s="17">
        <f t="shared" si="40"/>
        <v>0</v>
      </c>
      <c r="Y230" s="17">
        <v>0</v>
      </c>
      <c r="Z230" s="17">
        <f t="shared" si="41"/>
        <v>10404.81</v>
      </c>
      <c r="AA230" s="1">
        <f t="shared" si="42"/>
        <v>2879</v>
      </c>
      <c r="AB230" s="1">
        <f t="shared" si="47"/>
        <v>17</v>
      </c>
      <c r="AC230" s="21">
        <f t="shared" si="43"/>
        <v>176881.77</v>
      </c>
      <c r="AD230">
        <v>3675</v>
      </c>
      <c r="AE230" t="s">
        <v>310</v>
      </c>
      <c r="AF230" s="21">
        <v>176881.77</v>
      </c>
      <c r="AG230">
        <f t="shared" si="44"/>
        <v>0</v>
      </c>
      <c r="AH230" s="21">
        <f t="shared" si="45"/>
        <v>0</v>
      </c>
      <c r="AI230" s="1">
        <v>3675</v>
      </c>
      <c r="AJ230" s="1" t="s">
        <v>310</v>
      </c>
      <c r="AK230">
        <v>59</v>
      </c>
      <c r="AL230">
        <v>24</v>
      </c>
      <c r="AM230">
        <v>2827</v>
      </c>
      <c r="AN230">
        <v>2851</v>
      </c>
      <c r="AO230">
        <f t="shared" si="46"/>
        <v>0</v>
      </c>
    </row>
    <row r="231" spans="1:41" x14ac:dyDescent="0.2">
      <c r="A231" s="1">
        <v>3682</v>
      </c>
      <c r="B231" s="1" t="s">
        <v>311</v>
      </c>
      <c r="C231" s="1">
        <v>25918766</v>
      </c>
      <c r="D231" s="1">
        <v>102</v>
      </c>
      <c r="E231" s="1">
        <v>41</v>
      </c>
      <c r="F231" s="1">
        <v>2493</v>
      </c>
      <c r="G231" s="1">
        <v>2534</v>
      </c>
      <c r="H231" s="1">
        <v>103</v>
      </c>
      <c r="I231" s="1">
        <v>41</v>
      </c>
      <c r="J231" s="1">
        <v>2483</v>
      </c>
      <c r="K231" s="1">
        <v>2524</v>
      </c>
      <c r="L231" s="1">
        <v>113</v>
      </c>
      <c r="M231" s="1">
        <v>45</v>
      </c>
      <c r="N231" s="1">
        <v>2432</v>
      </c>
      <c r="O231" s="1">
        <v>2477</v>
      </c>
      <c r="P231" s="1">
        <v>114</v>
      </c>
      <c r="Q231" s="1">
        <v>46</v>
      </c>
      <c r="R231" s="1">
        <v>2371</v>
      </c>
      <c r="S231" s="1">
        <v>2417</v>
      </c>
      <c r="T231" s="1">
        <f t="shared" si="36"/>
        <v>2512</v>
      </c>
      <c r="U231" s="17">
        <f t="shared" si="37"/>
        <v>10317.98</v>
      </c>
      <c r="V231" s="17">
        <f t="shared" si="38"/>
        <v>-567.49</v>
      </c>
      <c r="W231" s="17">
        <f t="shared" si="39"/>
        <v>9750.49</v>
      </c>
      <c r="X231" s="17">
        <f t="shared" si="40"/>
        <v>0</v>
      </c>
      <c r="Y231" s="17">
        <v>0</v>
      </c>
      <c r="Z231" s="17">
        <f t="shared" si="41"/>
        <v>9750.49</v>
      </c>
      <c r="AA231" s="1">
        <f t="shared" si="42"/>
        <v>2473</v>
      </c>
      <c r="AB231" s="1">
        <f t="shared" si="47"/>
        <v>39</v>
      </c>
      <c r="AC231" s="21">
        <f t="shared" si="43"/>
        <v>380269.11</v>
      </c>
      <c r="AD231">
        <v>3682</v>
      </c>
      <c r="AE231" t="s">
        <v>311</v>
      </c>
      <c r="AF231" s="21">
        <v>380269.11</v>
      </c>
      <c r="AG231">
        <f t="shared" si="44"/>
        <v>0</v>
      </c>
      <c r="AH231" s="21">
        <f t="shared" si="45"/>
        <v>0</v>
      </c>
      <c r="AI231" s="1">
        <v>3682</v>
      </c>
      <c r="AJ231" s="1" t="s">
        <v>311</v>
      </c>
      <c r="AK231">
        <v>114</v>
      </c>
      <c r="AL231">
        <v>46</v>
      </c>
      <c r="AM231">
        <v>2371</v>
      </c>
      <c r="AN231">
        <v>2417</v>
      </c>
      <c r="AO231">
        <f t="shared" si="46"/>
        <v>0</v>
      </c>
    </row>
    <row r="232" spans="1:41" x14ac:dyDescent="0.2">
      <c r="A232" s="1">
        <v>3689</v>
      </c>
      <c r="B232" s="1" t="s">
        <v>312</v>
      </c>
      <c r="C232" s="1">
        <v>6927800</v>
      </c>
      <c r="D232" s="1">
        <v>14</v>
      </c>
      <c r="E232" s="1">
        <v>6</v>
      </c>
      <c r="F232" s="1">
        <v>755</v>
      </c>
      <c r="G232" s="1">
        <v>761</v>
      </c>
      <c r="H232" s="1">
        <v>12</v>
      </c>
      <c r="I232" s="1">
        <v>5</v>
      </c>
      <c r="J232" s="1">
        <v>721</v>
      </c>
      <c r="K232" s="1">
        <v>726</v>
      </c>
      <c r="L232" s="1">
        <v>14</v>
      </c>
      <c r="M232" s="1">
        <v>6</v>
      </c>
      <c r="N232" s="1">
        <v>717</v>
      </c>
      <c r="O232" s="1">
        <v>723</v>
      </c>
      <c r="P232" s="1">
        <v>9</v>
      </c>
      <c r="Q232" s="1">
        <v>4</v>
      </c>
      <c r="R232" s="1">
        <v>731</v>
      </c>
      <c r="S232" s="1">
        <v>735</v>
      </c>
      <c r="T232" s="1">
        <f t="shared" si="36"/>
        <v>737</v>
      </c>
      <c r="U232" s="17">
        <f t="shared" si="37"/>
        <v>9400</v>
      </c>
      <c r="V232" s="17">
        <f t="shared" si="38"/>
        <v>-517</v>
      </c>
      <c r="W232" s="17">
        <f t="shared" si="39"/>
        <v>8883</v>
      </c>
      <c r="X232" s="17">
        <f t="shared" si="40"/>
        <v>117</v>
      </c>
      <c r="Y232" s="17">
        <v>0</v>
      </c>
      <c r="Z232" s="17">
        <f t="shared" si="41"/>
        <v>9000</v>
      </c>
      <c r="AA232" s="1">
        <f t="shared" si="42"/>
        <v>728</v>
      </c>
      <c r="AB232" s="1">
        <f t="shared" si="47"/>
        <v>9</v>
      </c>
      <c r="AC232" s="21">
        <f t="shared" si="43"/>
        <v>81000</v>
      </c>
      <c r="AD232">
        <v>3689</v>
      </c>
      <c r="AE232" t="s">
        <v>312</v>
      </c>
      <c r="AF232" s="21">
        <v>81000</v>
      </c>
      <c r="AG232">
        <f t="shared" si="44"/>
        <v>0</v>
      </c>
      <c r="AH232" s="21">
        <f t="shared" si="45"/>
        <v>0</v>
      </c>
      <c r="AI232" s="1">
        <v>3689</v>
      </c>
      <c r="AJ232" s="1" t="s">
        <v>312</v>
      </c>
      <c r="AK232">
        <v>9</v>
      </c>
      <c r="AL232">
        <v>4</v>
      </c>
      <c r="AM232">
        <v>731</v>
      </c>
      <c r="AN232">
        <v>735</v>
      </c>
      <c r="AO232">
        <f t="shared" si="46"/>
        <v>0</v>
      </c>
    </row>
    <row r="233" spans="1:41" x14ac:dyDescent="0.2">
      <c r="A233" s="1">
        <v>3696</v>
      </c>
      <c r="B233" s="1" t="s">
        <v>313</v>
      </c>
      <c r="C233" s="1">
        <v>4054019</v>
      </c>
      <c r="D233" s="1">
        <v>1</v>
      </c>
      <c r="E233" s="1">
        <v>0</v>
      </c>
      <c r="F233" s="1">
        <v>392</v>
      </c>
      <c r="G233" s="1">
        <v>392</v>
      </c>
      <c r="H233" s="1">
        <v>0</v>
      </c>
      <c r="I233" s="1">
        <v>0</v>
      </c>
      <c r="J233" s="1">
        <v>400</v>
      </c>
      <c r="K233" s="1">
        <v>400</v>
      </c>
      <c r="L233" s="1">
        <v>0</v>
      </c>
      <c r="M233" s="1">
        <v>0</v>
      </c>
      <c r="N233" s="1">
        <v>416</v>
      </c>
      <c r="O233" s="1">
        <v>416</v>
      </c>
      <c r="P233" s="1">
        <v>0</v>
      </c>
      <c r="Q233" s="1">
        <v>0</v>
      </c>
      <c r="R233" s="1">
        <v>398</v>
      </c>
      <c r="S233" s="1">
        <v>398</v>
      </c>
      <c r="T233" s="1">
        <f t="shared" si="36"/>
        <v>403</v>
      </c>
      <c r="U233" s="17">
        <f t="shared" si="37"/>
        <v>10059.6</v>
      </c>
      <c r="V233" s="17">
        <f t="shared" si="38"/>
        <v>-553.28</v>
      </c>
      <c r="W233" s="17">
        <f t="shared" si="39"/>
        <v>9506.32</v>
      </c>
      <c r="X233" s="17">
        <f t="shared" si="40"/>
        <v>0</v>
      </c>
      <c r="Y233" s="17">
        <v>0</v>
      </c>
      <c r="Z233" s="17">
        <f t="shared" si="41"/>
        <v>9506.32</v>
      </c>
      <c r="AA233" s="1">
        <f t="shared" si="42"/>
        <v>405</v>
      </c>
      <c r="AB233" s="1">
        <f t="shared" si="47"/>
        <v>0</v>
      </c>
      <c r="AC233" s="21">
        <f t="shared" si="43"/>
        <v>0</v>
      </c>
      <c r="AD233">
        <v>3696</v>
      </c>
      <c r="AE233" t="s">
        <v>313</v>
      </c>
      <c r="AF233" s="21">
        <v>0</v>
      </c>
      <c r="AG233">
        <f t="shared" si="44"/>
        <v>0</v>
      </c>
      <c r="AH233" s="21">
        <f t="shared" si="45"/>
        <v>0</v>
      </c>
      <c r="AI233" s="1">
        <v>3696</v>
      </c>
      <c r="AJ233" s="1" t="s">
        <v>313</v>
      </c>
      <c r="AK233">
        <v>0</v>
      </c>
      <c r="AL233">
        <v>0</v>
      </c>
      <c r="AM233">
        <v>398</v>
      </c>
      <c r="AN233">
        <v>398</v>
      </c>
      <c r="AO233">
        <f t="shared" si="46"/>
        <v>0</v>
      </c>
    </row>
    <row r="234" spans="1:41" x14ac:dyDescent="0.2">
      <c r="A234" s="1">
        <v>3787</v>
      </c>
      <c r="B234" s="1" t="s">
        <v>314</v>
      </c>
      <c r="C234" s="1">
        <v>21613882</v>
      </c>
      <c r="D234" s="1">
        <v>20</v>
      </c>
      <c r="E234" s="1">
        <v>8</v>
      </c>
      <c r="F234" s="1">
        <v>2142</v>
      </c>
      <c r="G234" s="1">
        <v>2150</v>
      </c>
      <c r="H234" s="1">
        <v>22</v>
      </c>
      <c r="I234" s="1">
        <v>9</v>
      </c>
      <c r="J234" s="1">
        <v>2148</v>
      </c>
      <c r="K234" s="1">
        <v>2157</v>
      </c>
      <c r="L234" s="1">
        <v>30</v>
      </c>
      <c r="M234" s="1">
        <v>12</v>
      </c>
      <c r="N234" s="1">
        <v>2116</v>
      </c>
      <c r="O234" s="1">
        <v>2128</v>
      </c>
      <c r="P234" s="1">
        <v>37</v>
      </c>
      <c r="Q234" s="1">
        <v>15</v>
      </c>
      <c r="R234" s="1">
        <v>2103</v>
      </c>
      <c r="S234" s="1">
        <v>2118</v>
      </c>
      <c r="T234" s="1">
        <f t="shared" si="36"/>
        <v>2145</v>
      </c>
      <c r="U234" s="17">
        <f t="shared" si="37"/>
        <v>10076.4</v>
      </c>
      <c r="V234" s="17">
        <f t="shared" si="38"/>
        <v>-554.20000000000005</v>
      </c>
      <c r="W234" s="17">
        <f t="shared" si="39"/>
        <v>9522.1999999999989</v>
      </c>
      <c r="X234" s="17">
        <f t="shared" si="40"/>
        <v>0</v>
      </c>
      <c r="Y234" s="17">
        <v>0</v>
      </c>
      <c r="Z234" s="17">
        <f t="shared" si="41"/>
        <v>9522.1999999999989</v>
      </c>
      <c r="AA234" s="1">
        <f t="shared" si="42"/>
        <v>2134</v>
      </c>
      <c r="AB234" s="1">
        <f t="shared" si="47"/>
        <v>11</v>
      </c>
      <c r="AC234" s="21">
        <f t="shared" si="43"/>
        <v>104744.2</v>
      </c>
      <c r="AD234">
        <v>3787</v>
      </c>
      <c r="AE234" t="s">
        <v>314</v>
      </c>
      <c r="AF234" s="21">
        <v>104744.2</v>
      </c>
      <c r="AG234">
        <f t="shared" si="44"/>
        <v>0</v>
      </c>
      <c r="AH234" s="21">
        <f t="shared" si="45"/>
        <v>0</v>
      </c>
      <c r="AI234" s="1">
        <v>3787</v>
      </c>
      <c r="AJ234" s="1" t="s">
        <v>314</v>
      </c>
      <c r="AK234">
        <v>37</v>
      </c>
      <c r="AL234">
        <v>15</v>
      </c>
      <c r="AM234">
        <v>2103</v>
      </c>
      <c r="AN234">
        <v>2118</v>
      </c>
      <c r="AO234">
        <f t="shared" si="46"/>
        <v>0</v>
      </c>
    </row>
    <row r="235" spans="1:41" x14ac:dyDescent="0.2">
      <c r="A235" s="1">
        <v>3794</v>
      </c>
      <c r="B235" s="1" t="s">
        <v>315</v>
      </c>
      <c r="C235" s="1">
        <v>21651234</v>
      </c>
      <c r="D235" s="1">
        <v>10</v>
      </c>
      <c r="E235" s="1">
        <v>4</v>
      </c>
      <c r="F235" s="1">
        <v>2283</v>
      </c>
      <c r="G235" s="1">
        <v>2287</v>
      </c>
      <c r="H235" s="1">
        <v>12</v>
      </c>
      <c r="I235" s="1">
        <v>5</v>
      </c>
      <c r="J235" s="1">
        <v>2321</v>
      </c>
      <c r="K235" s="1">
        <v>2326</v>
      </c>
      <c r="L235" s="1">
        <v>13</v>
      </c>
      <c r="M235" s="1">
        <v>5</v>
      </c>
      <c r="N235" s="1">
        <v>2283</v>
      </c>
      <c r="O235" s="1">
        <v>2288</v>
      </c>
      <c r="P235" s="1">
        <v>18</v>
      </c>
      <c r="Q235" s="1">
        <v>7</v>
      </c>
      <c r="R235" s="1">
        <v>2305</v>
      </c>
      <c r="S235" s="1">
        <v>2312</v>
      </c>
      <c r="T235" s="1">
        <f t="shared" si="36"/>
        <v>2300</v>
      </c>
      <c r="U235" s="17">
        <f t="shared" si="37"/>
        <v>9413.58</v>
      </c>
      <c r="V235" s="17">
        <f t="shared" si="38"/>
        <v>-517.75</v>
      </c>
      <c r="W235" s="17">
        <f t="shared" si="39"/>
        <v>8895.83</v>
      </c>
      <c r="X235" s="17">
        <f t="shared" si="40"/>
        <v>104.17000000000007</v>
      </c>
      <c r="Y235" s="17">
        <v>0</v>
      </c>
      <c r="Z235" s="17">
        <f t="shared" si="41"/>
        <v>9000</v>
      </c>
      <c r="AA235" s="1">
        <f t="shared" si="42"/>
        <v>2309</v>
      </c>
      <c r="AB235" s="1">
        <f t="shared" si="47"/>
        <v>0</v>
      </c>
      <c r="AC235" s="21">
        <f t="shared" si="43"/>
        <v>0</v>
      </c>
      <c r="AD235">
        <v>3794</v>
      </c>
      <c r="AE235" t="s">
        <v>315</v>
      </c>
      <c r="AF235" s="21">
        <v>0</v>
      </c>
      <c r="AG235">
        <f t="shared" si="44"/>
        <v>0</v>
      </c>
      <c r="AH235" s="21">
        <f t="shared" si="45"/>
        <v>0</v>
      </c>
      <c r="AI235" s="1">
        <v>3794</v>
      </c>
      <c r="AJ235" s="1" t="s">
        <v>315</v>
      </c>
      <c r="AK235">
        <v>18</v>
      </c>
      <c r="AL235">
        <v>7</v>
      </c>
      <c r="AM235">
        <v>2305</v>
      </c>
      <c r="AN235">
        <v>2312</v>
      </c>
      <c r="AO235">
        <f t="shared" si="46"/>
        <v>0</v>
      </c>
    </row>
    <row r="236" spans="1:41" x14ac:dyDescent="0.2">
      <c r="A236" s="1">
        <v>3822</v>
      </c>
      <c r="B236" s="1" t="s">
        <v>316</v>
      </c>
      <c r="C236" s="1">
        <v>46548800</v>
      </c>
      <c r="D236" s="1">
        <v>42</v>
      </c>
      <c r="E236" s="1">
        <v>17</v>
      </c>
      <c r="F236" s="1">
        <v>5004</v>
      </c>
      <c r="G236" s="1">
        <v>5021</v>
      </c>
      <c r="H236" s="1">
        <v>41</v>
      </c>
      <c r="I236" s="1">
        <v>16</v>
      </c>
      <c r="J236" s="1">
        <v>4938</v>
      </c>
      <c r="K236" s="1">
        <v>4954</v>
      </c>
      <c r="L236" s="1">
        <v>39</v>
      </c>
      <c r="M236" s="1">
        <v>16</v>
      </c>
      <c r="N236" s="1">
        <v>4865</v>
      </c>
      <c r="O236" s="1">
        <v>4881</v>
      </c>
      <c r="P236" s="1">
        <v>39</v>
      </c>
      <c r="Q236" s="1">
        <v>16</v>
      </c>
      <c r="R236" s="1">
        <v>4737</v>
      </c>
      <c r="S236" s="1">
        <v>4753</v>
      </c>
      <c r="T236" s="1">
        <f t="shared" si="36"/>
        <v>4952</v>
      </c>
      <c r="U236" s="17">
        <f t="shared" si="37"/>
        <v>9400</v>
      </c>
      <c r="V236" s="17">
        <f t="shared" si="38"/>
        <v>-517</v>
      </c>
      <c r="W236" s="17">
        <f t="shared" si="39"/>
        <v>8883</v>
      </c>
      <c r="X236" s="17">
        <f t="shared" si="40"/>
        <v>117</v>
      </c>
      <c r="Y236" s="17">
        <v>0</v>
      </c>
      <c r="Z236" s="17">
        <f t="shared" si="41"/>
        <v>9000</v>
      </c>
      <c r="AA236" s="1">
        <f t="shared" si="42"/>
        <v>4863</v>
      </c>
      <c r="AB236" s="1">
        <f t="shared" si="47"/>
        <v>89</v>
      </c>
      <c r="AC236" s="21">
        <f t="shared" si="43"/>
        <v>801000</v>
      </c>
      <c r="AD236">
        <v>3822</v>
      </c>
      <c r="AE236" t="s">
        <v>316</v>
      </c>
      <c r="AF236" s="21">
        <v>801000</v>
      </c>
      <c r="AG236">
        <f t="shared" si="44"/>
        <v>0</v>
      </c>
      <c r="AH236" s="21">
        <f t="shared" si="45"/>
        <v>0</v>
      </c>
      <c r="AI236" s="1">
        <v>3822</v>
      </c>
      <c r="AJ236" s="1" t="s">
        <v>316</v>
      </c>
      <c r="AK236">
        <v>39</v>
      </c>
      <c r="AL236">
        <v>16</v>
      </c>
      <c r="AM236">
        <v>4737</v>
      </c>
      <c r="AN236">
        <v>4753</v>
      </c>
      <c r="AO236">
        <f t="shared" si="46"/>
        <v>0</v>
      </c>
    </row>
    <row r="237" spans="1:41" x14ac:dyDescent="0.2">
      <c r="A237" s="1">
        <v>3857</v>
      </c>
      <c r="B237" s="1" t="s">
        <v>317</v>
      </c>
      <c r="C237" s="1">
        <v>50715752</v>
      </c>
      <c r="D237" s="1">
        <v>8</v>
      </c>
      <c r="E237" s="1">
        <v>3</v>
      </c>
      <c r="F237" s="1">
        <v>4797</v>
      </c>
      <c r="G237" s="1">
        <v>4800</v>
      </c>
      <c r="H237" s="1">
        <v>19</v>
      </c>
      <c r="I237" s="1">
        <v>8</v>
      </c>
      <c r="J237" s="1">
        <v>4818</v>
      </c>
      <c r="K237" s="1">
        <v>4826</v>
      </c>
      <c r="L237" s="1">
        <v>31</v>
      </c>
      <c r="M237" s="1">
        <v>12</v>
      </c>
      <c r="N237" s="1">
        <v>4905</v>
      </c>
      <c r="O237" s="1">
        <v>4917</v>
      </c>
      <c r="P237" s="1">
        <v>30</v>
      </c>
      <c r="Q237" s="1">
        <v>12</v>
      </c>
      <c r="R237" s="1">
        <v>4869</v>
      </c>
      <c r="S237" s="1">
        <v>4881</v>
      </c>
      <c r="T237" s="1">
        <f t="shared" si="36"/>
        <v>4848</v>
      </c>
      <c r="U237" s="17">
        <f t="shared" si="37"/>
        <v>10461.17</v>
      </c>
      <c r="V237" s="17">
        <f t="shared" si="38"/>
        <v>-575.36</v>
      </c>
      <c r="W237" s="17">
        <f t="shared" si="39"/>
        <v>9885.81</v>
      </c>
      <c r="X237" s="17">
        <f t="shared" si="40"/>
        <v>0</v>
      </c>
      <c r="Y237" s="17">
        <v>0</v>
      </c>
      <c r="Z237" s="17">
        <f t="shared" si="41"/>
        <v>9885.81</v>
      </c>
      <c r="AA237" s="1">
        <f t="shared" si="42"/>
        <v>4875</v>
      </c>
      <c r="AB237" s="1">
        <f t="shared" si="47"/>
        <v>0</v>
      </c>
      <c r="AC237" s="21">
        <f t="shared" si="43"/>
        <v>0</v>
      </c>
      <c r="AD237">
        <v>3857</v>
      </c>
      <c r="AE237" t="s">
        <v>317</v>
      </c>
      <c r="AF237" s="21">
        <v>0</v>
      </c>
      <c r="AG237">
        <f t="shared" si="44"/>
        <v>0</v>
      </c>
      <c r="AH237" s="21">
        <f t="shared" si="45"/>
        <v>0</v>
      </c>
      <c r="AI237" s="1">
        <v>3857</v>
      </c>
      <c r="AJ237" s="1" t="s">
        <v>317</v>
      </c>
      <c r="AK237">
        <v>30</v>
      </c>
      <c r="AL237">
        <v>12</v>
      </c>
      <c r="AM237">
        <v>4869</v>
      </c>
      <c r="AN237">
        <v>4881</v>
      </c>
      <c r="AO237">
        <f t="shared" si="46"/>
        <v>0</v>
      </c>
    </row>
    <row r="238" spans="1:41" x14ac:dyDescent="0.2">
      <c r="A238" s="1">
        <v>3871</v>
      </c>
      <c r="B238" s="1" t="s">
        <v>318</v>
      </c>
      <c r="C238" s="1">
        <v>7724478</v>
      </c>
      <c r="D238" s="1">
        <v>28</v>
      </c>
      <c r="E238" s="1">
        <v>11</v>
      </c>
      <c r="F238" s="1">
        <v>789</v>
      </c>
      <c r="G238" s="1">
        <v>800</v>
      </c>
      <c r="H238" s="1">
        <v>32</v>
      </c>
      <c r="I238" s="1">
        <v>13</v>
      </c>
      <c r="J238" s="1">
        <v>773</v>
      </c>
      <c r="K238" s="1">
        <v>786</v>
      </c>
      <c r="L238" s="1">
        <v>32</v>
      </c>
      <c r="M238" s="1">
        <v>13</v>
      </c>
      <c r="N238" s="1">
        <v>746</v>
      </c>
      <c r="O238" s="1">
        <v>759</v>
      </c>
      <c r="P238" s="1">
        <v>35</v>
      </c>
      <c r="Q238" s="1">
        <v>14</v>
      </c>
      <c r="R238" s="1">
        <v>729</v>
      </c>
      <c r="S238" s="1">
        <v>743</v>
      </c>
      <c r="T238" s="1">
        <f t="shared" si="36"/>
        <v>782</v>
      </c>
      <c r="U238" s="17">
        <f t="shared" si="37"/>
        <v>9877.85</v>
      </c>
      <c r="V238" s="17">
        <f t="shared" si="38"/>
        <v>-543.28</v>
      </c>
      <c r="W238" s="17">
        <f t="shared" si="39"/>
        <v>9334.57</v>
      </c>
      <c r="X238" s="17">
        <f t="shared" si="40"/>
        <v>0</v>
      </c>
      <c r="Y238" s="17">
        <v>0</v>
      </c>
      <c r="Z238" s="17">
        <f t="shared" si="41"/>
        <v>9334.57</v>
      </c>
      <c r="AA238" s="1">
        <f t="shared" si="42"/>
        <v>763</v>
      </c>
      <c r="AB238" s="1">
        <f t="shared" si="47"/>
        <v>19</v>
      </c>
      <c r="AC238" s="21">
        <f t="shared" si="43"/>
        <v>177356.83</v>
      </c>
      <c r="AD238">
        <v>3871</v>
      </c>
      <c r="AE238" t="s">
        <v>318</v>
      </c>
      <c r="AF238" s="21">
        <v>177356.83</v>
      </c>
      <c r="AG238">
        <f t="shared" si="44"/>
        <v>0</v>
      </c>
      <c r="AH238" s="21">
        <f t="shared" si="45"/>
        <v>0</v>
      </c>
      <c r="AI238" s="1">
        <v>3871</v>
      </c>
      <c r="AJ238" s="1" t="s">
        <v>318</v>
      </c>
      <c r="AK238">
        <v>35</v>
      </c>
      <c r="AL238">
        <v>14</v>
      </c>
      <c r="AM238">
        <v>729</v>
      </c>
      <c r="AN238">
        <v>743</v>
      </c>
      <c r="AO238">
        <f t="shared" si="46"/>
        <v>0</v>
      </c>
    </row>
    <row r="239" spans="1:41" x14ac:dyDescent="0.2">
      <c r="A239" s="1">
        <v>3892</v>
      </c>
      <c r="B239" s="1" t="s">
        <v>319</v>
      </c>
      <c r="C239" s="1">
        <v>62845677</v>
      </c>
      <c r="D239" s="1">
        <v>154</v>
      </c>
      <c r="E239" s="1">
        <v>62</v>
      </c>
      <c r="F239" s="1">
        <v>6332</v>
      </c>
      <c r="G239" s="1">
        <v>6394</v>
      </c>
      <c r="H239" s="1">
        <v>156</v>
      </c>
      <c r="I239" s="1">
        <v>62</v>
      </c>
      <c r="J239" s="1">
        <v>6349</v>
      </c>
      <c r="K239" s="1">
        <v>6411</v>
      </c>
      <c r="L239" s="1">
        <v>158</v>
      </c>
      <c r="M239" s="1">
        <v>63</v>
      </c>
      <c r="N239" s="1">
        <v>6329</v>
      </c>
      <c r="O239" s="1">
        <v>6392</v>
      </c>
      <c r="P239" s="1">
        <v>173</v>
      </c>
      <c r="Q239" s="1">
        <v>69</v>
      </c>
      <c r="R239" s="1">
        <v>6267</v>
      </c>
      <c r="S239" s="1">
        <v>6336</v>
      </c>
      <c r="T239" s="1">
        <f t="shared" si="36"/>
        <v>6399</v>
      </c>
      <c r="U239" s="17">
        <f t="shared" si="37"/>
        <v>9821.17</v>
      </c>
      <c r="V239" s="17">
        <f t="shared" si="38"/>
        <v>-540.16</v>
      </c>
      <c r="W239" s="17">
        <f t="shared" si="39"/>
        <v>9281.01</v>
      </c>
      <c r="X239" s="17">
        <f t="shared" si="40"/>
        <v>0</v>
      </c>
      <c r="Y239" s="17">
        <v>0</v>
      </c>
      <c r="Z239" s="17">
        <f t="shared" si="41"/>
        <v>9281.01</v>
      </c>
      <c r="AA239" s="1">
        <f t="shared" si="42"/>
        <v>6380</v>
      </c>
      <c r="AB239" s="1">
        <f t="shared" si="47"/>
        <v>19</v>
      </c>
      <c r="AC239" s="21">
        <f t="shared" si="43"/>
        <v>176339.19</v>
      </c>
      <c r="AD239">
        <v>3892</v>
      </c>
      <c r="AE239" t="s">
        <v>319</v>
      </c>
      <c r="AF239" s="21">
        <v>176339.19</v>
      </c>
      <c r="AG239">
        <f t="shared" si="44"/>
        <v>0</v>
      </c>
      <c r="AH239" s="21">
        <f t="shared" si="45"/>
        <v>0</v>
      </c>
      <c r="AI239" s="1">
        <v>3892</v>
      </c>
      <c r="AJ239" s="1" t="s">
        <v>319</v>
      </c>
      <c r="AK239">
        <v>173</v>
      </c>
      <c r="AL239">
        <v>69</v>
      </c>
      <c r="AM239">
        <v>6267</v>
      </c>
      <c r="AN239">
        <v>6336</v>
      </c>
      <c r="AO239">
        <f t="shared" si="46"/>
        <v>0</v>
      </c>
    </row>
    <row r="240" spans="1:41" x14ac:dyDescent="0.2">
      <c r="A240" s="1">
        <v>3899</v>
      </c>
      <c r="B240" s="1" t="s">
        <v>320</v>
      </c>
      <c r="C240" s="1">
        <v>9613574</v>
      </c>
      <c r="D240" s="1">
        <v>30</v>
      </c>
      <c r="E240" s="1">
        <v>12</v>
      </c>
      <c r="F240" s="1">
        <v>1023</v>
      </c>
      <c r="G240" s="1">
        <v>1035</v>
      </c>
      <c r="H240" s="1">
        <v>31</v>
      </c>
      <c r="I240" s="1">
        <v>12</v>
      </c>
      <c r="J240" s="1">
        <v>1015</v>
      </c>
      <c r="K240" s="1">
        <v>1027</v>
      </c>
      <c r="L240" s="1">
        <v>35</v>
      </c>
      <c r="M240" s="1">
        <v>14</v>
      </c>
      <c r="N240" s="1">
        <v>975</v>
      </c>
      <c r="O240" s="1">
        <v>989</v>
      </c>
      <c r="P240" s="1">
        <v>33</v>
      </c>
      <c r="Q240" s="1">
        <v>13</v>
      </c>
      <c r="R240" s="1">
        <v>984</v>
      </c>
      <c r="S240" s="1">
        <v>997</v>
      </c>
      <c r="T240" s="1">
        <f t="shared" si="36"/>
        <v>1017</v>
      </c>
      <c r="U240" s="17">
        <f t="shared" si="37"/>
        <v>9452.8799999999992</v>
      </c>
      <c r="V240" s="17">
        <f t="shared" si="38"/>
        <v>-519.91</v>
      </c>
      <c r="W240" s="17">
        <f t="shared" si="39"/>
        <v>8932.9699999999993</v>
      </c>
      <c r="X240" s="17">
        <f t="shared" si="40"/>
        <v>67.030000000000655</v>
      </c>
      <c r="Y240" s="17">
        <v>0</v>
      </c>
      <c r="Z240" s="17">
        <f t="shared" si="41"/>
        <v>9000</v>
      </c>
      <c r="AA240" s="1">
        <f t="shared" si="42"/>
        <v>1004</v>
      </c>
      <c r="AB240" s="1">
        <f t="shared" si="47"/>
        <v>13</v>
      </c>
      <c r="AC240" s="21">
        <f t="shared" si="43"/>
        <v>117000</v>
      </c>
      <c r="AD240">
        <v>3899</v>
      </c>
      <c r="AE240" t="s">
        <v>320</v>
      </c>
      <c r="AF240" s="21">
        <v>117000</v>
      </c>
      <c r="AG240">
        <f t="shared" si="44"/>
        <v>0</v>
      </c>
      <c r="AH240" s="21">
        <f t="shared" si="45"/>
        <v>0</v>
      </c>
      <c r="AI240" s="1">
        <v>3899</v>
      </c>
      <c r="AJ240" s="1" t="s">
        <v>320</v>
      </c>
      <c r="AK240">
        <v>33</v>
      </c>
      <c r="AL240">
        <v>13</v>
      </c>
      <c r="AM240">
        <v>984</v>
      </c>
      <c r="AN240">
        <v>997</v>
      </c>
      <c r="AO240">
        <f t="shared" si="46"/>
        <v>0</v>
      </c>
    </row>
    <row r="241" spans="1:41" x14ac:dyDescent="0.2">
      <c r="A241" s="1">
        <v>3906</v>
      </c>
      <c r="B241" s="1" t="s">
        <v>321</v>
      </c>
      <c r="C241" s="1">
        <v>12699368</v>
      </c>
      <c r="D241" s="1">
        <v>58</v>
      </c>
      <c r="E241" s="1">
        <v>23</v>
      </c>
      <c r="F241" s="1">
        <v>1337</v>
      </c>
      <c r="G241" s="1">
        <v>1360</v>
      </c>
      <c r="H241" s="1">
        <v>55</v>
      </c>
      <c r="I241" s="1">
        <v>22</v>
      </c>
      <c r="J241" s="1">
        <v>1330</v>
      </c>
      <c r="K241" s="1">
        <v>1352</v>
      </c>
      <c r="L241" s="1">
        <v>54</v>
      </c>
      <c r="M241" s="1">
        <v>22</v>
      </c>
      <c r="N241" s="1">
        <v>1281</v>
      </c>
      <c r="O241" s="1">
        <v>1303</v>
      </c>
      <c r="P241" s="1">
        <v>34</v>
      </c>
      <c r="Q241" s="1">
        <v>14</v>
      </c>
      <c r="R241" s="1">
        <v>1258</v>
      </c>
      <c r="S241" s="1">
        <v>1272</v>
      </c>
      <c r="T241" s="1">
        <f t="shared" si="36"/>
        <v>1338</v>
      </c>
      <c r="U241" s="17">
        <f t="shared" si="37"/>
        <v>9491.31</v>
      </c>
      <c r="V241" s="17">
        <f t="shared" si="38"/>
        <v>-522.02</v>
      </c>
      <c r="W241" s="17">
        <f t="shared" si="39"/>
        <v>8969.2899999999991</v>
      </c>
      <c r="X241" s="17">
        <f t="shared" si="40"/>
        <v>30.710000000000946</v>
      </c>
      <c r="Y241" s="17">
        <v>0</v>
      </c>
      <c r="Z241" s="17">
        <f t="shared" si="41"/>
        <v>9000</v>
      </c>
      <c r="AA241" s="1">
        <f t="shared" si="42"/>
        <v>1309</v>
      </c>
      <c r="AB241" s="1">
        <f t="shared" si="47"/>
        <v>29</v>
      </c>
      <c r="AC241" s="21">
        <f t="shared" si="43"/>
        <v>261000</v>
      </c>
      <c r="AD241">
        <v>3906</v>
      </c>
      <c r="AE241" t="s">
        <v>321</v>
      </c>
      <c r="AF241" s="21">
        <v>261000</v>
      </c>
      <c r="AG241">
        <f t="shared" si="44"/>
        <v>0</v>
      </c>
      <c r="AH241" s="21">
        <f t="shared" si="45"/>
        <v>0</v>
      </c>
      <c r="AI241" s="1">
        <v>3906</v>
      </c>
      <c r="AJ241" s="1" t="s">
        <v>321</v>
      </c>
      <c r="AK241">
        <v>34</v>
      </c>
      <c r="AL241">
        <v>14</v>
      </c>
      <c r="AM241">
        <v>1258</v>
      </c>
      <c r="AN241">
        <v>1272</v>
      </c>
      <c r="AO241">
        <f t="shared" si="46"/>
        <v>0</v>
      </c>
    </row>
    <row r="242" spans="1:41" x14ac:dyDescent="0.2">
      <c r="A242" s="1">
        <v>3913</v>
      </c>
      <c r="B242" s="1" t="s">
        <v>322</v>
      </c>
      <c r="C242" s="1">
        <v>2117308</v>
      </c>
      <c r="D242" s="1">
        <v>0</v>
      </c>
      <c r="E242" s="1">
        <v>0</v>
      </c>
      <c r="F242" s="1">
        <v>218</v>
      </c>
      <c r="G242" s="1">
        <v>218</v>
      </c>
      <c r="H242" s="1">
        <v>0</v>
      </c>
      <c r="I242" s="1">
        <v>0</v>
      </c>
      <c r="J242" s="1">
        <v>210</v>
      </c>
      <c r="K242" s="1">
        <v>210</v>
      </c>
      <c r="L242" s="1">
        <v>0</v>
      </c>
      <c r="M242" s="1">
        <v>0</v>
      </c>
      <c r="N242" s="1">
        <v>200</v>
      </c>
      <c r="O242" s="1">
        <v>200</v>
      </c>
      <c r="P242" s="1">
        <v>0</v>
      </c>
      <c r="Q242" s="1">
        <v>0</v>
      </c>
      <c r="R242" s="1">
        <v>214</v>
      </c>
      <c r="S242" s="1">
        <v>214</v>
      </c>
      <c r="T242" s="1">
        <f t="shared" si="36"/>
        <v>209</v>
      </c>
      <c r="U242" s="17">
        <f t="shared" si="37"/>
        <v>10130.66</v>
      </c>
      <c r="V242" s="17">
        <f t="shared" si="38"/>
        <v>-557.19000000000005</v>
      </c>
      <c r="W242" s="17">
        <f t="shared" si="39"/>
        <v>9573.4699999999993</v>
      </c>
      <c r="X242" s="17">
        <f t="shared" si="40"/>
        <v>0</v>
      </c>
      <c r="Y242" s="17">
        <v>0</v>
      </c>
      <c r="Z242" s="17">
        <f t="shared" si="41"/>
        <v>9573.4699999999993</v>
      </c>
      <c r="AA242" s="1">
        <f t="shared" si="42"/>
        <v>208</v>
      </c>
      <c r="AB242" s="1">
        <f t="shared" si="47"/>
        <v>1</v>
      </c>
      <c r="AC242" s="21">
        <f t="shared" si="43"/>
        <v>9573.4699999999993</v>
      </c>
      <c r="AD242">
        <v>3913</v>
      </c>
      <c r="AE242" t="s">
        <v>322</v>
      </c>
      <c r="AF242" s="21">
        <v>9573.4699999999993</v>
      </c>
      <c r="AG242">
        <f t="shared" si="44"/>
        <v>0</v>
      </c>
      <c r="AH242" s="21">
        <f t="shared" si="45"/>
        <v>0</v>
      </c>
      <c r="AI242" s="1">
        <v>3913</v>
      </c>
      <c r="AJ242" s="1" t="s">
        <v>322</v>
      </c>
      <c r="AK242">
        <v>0</v>
      </c>
      <c r="AL242">
        <v>0</v>
      </c>
      <c r="AM242">
        <v>214</v>
      </c>
      <c r="AN242">
        <v>214</v>
      </c>
      <c r="AO242">
        <f t="shared" si="46"/>
        <v>0</v>
      </c>
    </row>
    <row r="243" spans="1:41" x14ac:dyDescent="0.2">
      <c r="A243" s="1">
        <v>3920</v>
      </c>
      <c r="B243" s="1" t="s">
        <v>323</v>
      </c>
      <c r="C243" s="1">
        <v>3227086</v>
      </c>
      <c r="D243" s="1">
        <v>4</v>
      </c>
      <c r="E243" s="1">
        <v>2</v>
      </c>
      <c r="F243" s="1">
        <v>312</v>
      </c>
      <c r="G243" s="1">
        <v>314</v>
      </c>
      <c r="H243" s="1">
        <v>5</v>
      </c>
      <c r="I243" s="1">
        <v>2</v>
      </c>
      <c r="J243" s="1">
        <v>308</v>
      </c>
      <c r="K243" s="1">
        <v>310</v>
      </c>
      <c r="L243" s="1">
        <v>5</v>
      </c>
      <c r="M243" s="1">
        <v>2</v>
      </c>
      <c r="N243" s="1">
        <v>293</v>
      </c>
      <c r="O243" s="1">
        <v>295</v>
      </c>
      <c r="P243" s="1">
        <v>5</v>
      </c>
      <c r="Q243" s="1">
        <v>2</v>
      </c>
      <c r="R243" s="1">
        <v>301</v>
      </c>
      <c r="S243" s="1">
        <v>303</v>
      </c>
      <c r="T243" s="1">
        <f t="shared" si="36"/>
        <v>306</v>
      </c>
      <c r="U243" s="17">
        <f t="shared" si="37"/>
        <v>10546.03</v>
      </c>
      <c r="V243" s="17">
        <f t="shared" si="38"/>
        <v>-580.03</v>
      </c>
      <c r="W243" s="17">
        <f t="shared" si="39"/>
        <v>9966</v>
      </c>
      <c r="X243" s="17">
        <f t="shared" si="40"/>
        <v>0</v>
      </c>
      <c r="Y243" s="17">
        <v>0</v>
      </c>
      <c r="Z243" s="17">
        <f t="shared" si="41"/>
        <v>9966</v>
      </c>
      <c r="AA243" s="1">
        <f t="shared" si="42"/>
        <v>303</v>
      </c>
      <c r="AB243" s="1">
        <f t="shared" si="47"/>
        <v>3</v>
      </c>
      <c r="AC243" s="21">
        <f t="shared" si="43"/>
        <v>29898</v>
      </c>
      <c r="AD243">
        <v>3920</v>
      </c>
      <c r="AE243" t="s">
        <v>323</v>
      </c>
      <c r="AF243" s="21">
        <v>29898</v>
      </c>
      <c r="AG243">
        <f t="shared" si="44"/>
        <v>0</v>
      </c>
      <c r="AH243" s="21">
        <f t="shared" si="45"/>
        <v>0</v>
      </c>
      <c r="AI243" s="1">
        <v>3920</v>
      </c>
      <c r="AJ243" s="1" t="s">
        <v>323</v>
      </c>
      <c r="AK243">
        <v>5</v>
      </c>
      <c r="AL243">
        <v>2</v>
      </c>
      <c r="AM243">
        <v>301</v>
      </c>
      <c r="AN243">
        <v>303</v>
      </c>
      <c r="AO243">
        <f t="shared" si="46"/>
        <v>0</v>
      </c>
    </row>
    <row r="244" spans="1:41" x14ac:dyDescent="0.2">
      <c r="A244" s="1">
        <v>3925</v>
      </c>
      <c r="B244" s="1" t="s">
        <v>324</v>
      </c>
      <c r="C244" s="1">
        <v>53399084</v>
      </c>
      <c r="D244" s="1">
        <v>21</v>
      </c>
      <c r="E244" s="1">
        <v>8</v>
      </c>
      <c r="F244" s="1">
        <v>4648</v>
      </c>
      <c r="G244" s="1">
        <v>4656</v>
      </c>
      <c r="H244" s="1">
        <v>26</v>
      </c>
      <c r="I244" s="1">
        <v>10</v>
      </c>
      <c r="J244" s="1">
        <v>4623</v>
      </c>
      <c r="K244" s="1">
        <v>4633</v>
      </c>
      <c r="L244" s="1">
        <v>13</v>
      </c>
      <c r="M244" s="1">
        <v>5</v>
      </c>
      <c r="N244" s="1">
        <v>4581</v>
      </c>
      <c r="O244" s="1">
        <v>4586</v>
      </c>
      <c r="P244" s="1">
        <v>15</v>
      </c>
      <c r="Q244" s="1">
        <v>6</v>
      </c>
      <c r="R244" s="1">
        <v>4630</v>
      </c>
      <c r="S244" s="1">
        <v>4636</v>
      </c>
      <c r="T244" s="1">
        <f t="shared" si="36"/>
        <v>4625</v>
      </c>
      <c r="U244" s="17">
        <f t="shared" si="37"/>
        <v>11545.75</v>
      </c>
      <c r="V244" s="17">
        <f t="shared" si="38"/>
        <v>-635.02</v>
      </c>
      <c r="W244" s="17">
        <f t="shared" si="39"/>
        <v>10910.73</v>
      </c>
      <c r="X244" s="17">
        <f t="shared" si="40"/>
        <v>0</v>
      </c>
      <c r="Y244" s="17">
        <v>0</v>
      </c>
      <c r="Z244" s="17">
        <f t="shared" si="41"/>
        <v>10910.73</v>
      </c>
      <c r="AA244" s="1">
        <f t="shared" si="42"/>
        <v>4618</v>
      </c>
      <c r="AB244" s="1">
        <f t="shared" si="47"/>
        <v>7</v>
      </c>
      <c r="AC244" s="21">
        <f t="shared" si="43"/>
        <v>76375.11</v>
      </c>
      <c r="AD244">
        <v>3925</v>
      </c>
      <c r="AE244" t="s">
        <v>324</v>
      </c>
      <c r="AF244" s="21">
        <v>76375.11</v>
      </c>
      <c r="AG244">
        <f t="shared" si="44"/>
        <v>0</v>
      </c>
      <c r="AH244" s="21">
        <f t="shared" si="45"/>
        <v>0</v>
      </c>
      <c r="AI244" s="1">
        <v>3925</v>
      </c>
      <c r="AJ244" s="1" t="s">
        <v>324</v>
      </c>
      <c r="AK244">
        <v>15</v>
      </c>
      <c r="AL244">
        <v>6</v>
      </c>
      <c r="AM244">
        <v>4630</v>
      </c>
      <c r="AN244">
        <v>4636</v>
      </c>
      <c r="AO244">
        <f t="shared" si="46"/>
        <v>0</v>
      </c>
    </row>
    <row r="245" spans="1:41" x14ac:dyDescent="0.2">
      <c r="A245" s="1">
        <v>3934</v>
      </c>
      <c r="B245" s="1" t="s">
        <v>325</v>
      </c>
      <c r="C245" s="1">
        <v>8988317</v>
      </c>
      <c r="D245" s="1">
        <v>15</v>
      </c>
      <c r="E245" s="1">
        <v>6</v>
      </c>
      <c r="F245" s="1">
        <v>827</v>
      </c>
      <c r="G245" s="1">
        <v>833</v>
      </c>
      <c r="H245" s="1">
        <v>23</v>
      </c>
      <c r="I245" s="1">
        <v>9</v>
      </c>
      <c r="J245" s="1">
        <v>831</v>
      </c>
      <c r="K245" s="1">
        <v>840</v>
      </c>
      <c r="L245" s="1">
        <v>18</v>
      </c>
      <c r="M245" s="1">
        <v>7</v>
      </c>
      <c r="N245" s="1">
        <v>830</v>
      </c>
      <c r="O245" s="1">
        <v>837</v>
      </c>
      <c r="P245" s="1">
        <v>20</v>
      </c>
      <c r="Q245" s="1">
        <v>8</v>
      </c>
      <c r="R245" s="1">
        <v>844</v>
      </c>
      <c r="S245" s="1">
        <v>852</v>
      </c>
      <c r="T245" s="1">
        <f t="shared" si="36"/>
        <v>837</v>
      </c>
      <c r="U245" s="17">
        <f t="shared" si="37"/>
        <v>10738.73</v>
      </c>
      <c r="V245" s="17">
        <f t="shared" si="38"/>
        <v>-590.63</v>
      </c>
      <c r="W245" s="17">
        <f t="shared" si="39"/>
        <v>10148.1</v>
      </c>
      <c r="X245" s="17">
        <f t="shared" si="40"/>
        <v>0</v>
      </c>
      <c r="Y245" s="17">
        <v>0</v>
      </c>
      <c r="Z245" s="17">
        <f t="shared" si="41"/>
        <v>10148.1</v>
      </c>
      <c r="AA245" s="1">
        <f t="shared" si="42"/>
        <v>843</v>
      </c>
      <c r="AB245" s="1">
        <f t="shared" si="47"/>
        <v>0</v>
      </c>
      <c r="AC245" s="21">
        <f t="shared" si="43"/>
        <v>0</v>
      </c>
      <c r="AD245">
        <v>3934</v>
      </c>
      <c r="AE245" t="s">
        <v>325</v>
      </c>
      <c r="AF245" s="21">
        <v>0</v>
      </c>
      <c r="AG245">
        <f t="shared" si="44"/>
        <v>0</v>
      </c>
      <c r="AH245" s="21">
        <f t="shared" si="45"/>
        <v>0</v>
      </c>
      <c r="AI245" s="1">
        <v>3934</v>
      </c>
      <c r="AJ245" s="1" t="s">
        <v>325</v>
      </c>
      <c r="AK245">
        <v>20</v>
      </c>
      <c r="AL245">
        <v>8</v>
      </c>
      <c r="AM245">
        <v>844</v>
      </c>
      <c r="AN245">
        <v>852</v>
      </c>
      <c r="AO245">
        <f t="shared" si="46"/>
        <v>0</v>
      </c>
    </row>
    <row r="246" spans="1:41" x14ac:dyDescent="0.2">
      <c r="A246" s="1">
        <v>3941</v>
      </c>
      <c r="B246" s="1" t="s">
        <v>326</v>
      </c>
      <c r="C246" s="1">
        <v>11183347</v>
      </c>
      <c r="D246" s="1">
        <v>35</v>
      </c>
      <c r="E246" s="1">
        <v>14</v>
      </c>
      <c r="F246" s="1">
        <v>1190</v>
      </c>
      <c r="G246" s="1">
        <v>1204</v>
      </c>
      <c r="H246" s="1">
        <v>35</v>
      </c>
      <c r="I246" s="1">
        <v>14</v>
      </c>
      <c r="J246" s="1">
        <v>1181</v>
      </c>
      <c r="K246" s="1">
        <v>1195</v>
      </c>
      <c r="L246" s="1">
        <v>36</v>
      </c>
      <c r="M246" s="1">
        <v>14</v>
      </c>
      <c r="N246" s="1">
        <v>1161</v>
      </c>
      <c r="O246" s="1">
        <v>1175</v>
      </c>
      <c r="P246" s="1">
        <v>41</v>
      </c>
      <c r="Q246" s="1">
        <v>16</v>
      </c>
      <c r="R246" s="1">
        <v>1155</v>
      </c>
      <c r="S246" s="1">
        <v>1171</v>
      </c>
      <c r="T246" s="1">
        <f t="shared" si="36"/>
        <v>1191</v>
      </c>
      <c r="U246" s="17">
        <f t="shared" si="37"/>
        <v>9389.8799999999992</v>
      </c>
      <c r="V246" s="17">
        <f t="shared" si="38"/>
        <v>-516.44000000000005</v>
      </c>
      <c r="W246" s="17">
        <f t="shared" si="39"/>
        <v>8873.4399999999987</v>
      </c>
      <c r="X246" s="17">
        <f t="shared" si="40"/>
        <v>126.56000000000131</v>
      </c>
      <c r="Y246" s="17">
        <v>27.88</v>
      </c>
      <c r="Z246" s="17">
        <f>MAX(W246+X246-Y246,W246)</f>
        <v>8972.1200000000008</v>
      </c>
      <c r="AA246" s="1">
        <f t="shared" si="42"/>
        <v>1180</v>
      </c>
      <c r="AB246" s="1">
        <f t="shared" si="47"/>
        <v>11</v>
      </c>
      <c r="AC246" s="21">
        <f t="shared" si="43"/>
        <v>98693.32</v>
      </c>
      <c r="AD246">
        <v>3941</v>
      </c>
      <c r="AE246" t="s">
        <v>326</v>
      </c>
      <c r="AF246" s="21">
        <v>98693.32</v>
      </c>
      <c r="AG246">
        <f t="shared" si="44"/>
        <v>0</v>
      </c>
      <c r="AH246" s="21">
        <f t="shared" si="45"/>
        <v>0</v>
      </c>
      <c r="AI246" s="1">
        <v>3941</v>
      </c>
      <c r="AJ246" s="1" t="s">
        <v>326</v>
      </c>
      <c r="AK246">
        <v>41</v>
      </c>
      <c r="AL246">
        <v>16</v>
      </c>
      <c r="AM246">
        <v>1155</v>
      </c>
      <c r="AN246">
        <v>1171</v>
      </c>
      <c r="AO246">
        <f t="shared" si="46"/>
        <v>0</v>
      </c>
    </row>
    <row r="247" spans="1:41" x14ac:dyDescent="0.2">
      <c r="A247" s="1">
        <v>3948</v>
      </c>
      <c r="B247" s="1" t="s">
        <v>327</v>
      </c>
      <c r="C247" s="1">
        <v>6229619</v>
      </c>
      <c r="D247" s="1">
        <v>19</v>
      </c>
      <c r="E247" s="1">
        <v>8</v>
      </c>
      <c r="F247" s="1">
        <v>628</v>
      </c>
      <c r="G247" s="1">
        <v>636</v>
      </c>
      <c r="H247" s="1">
        <v>15</v>
      </c>
      <c r="I247" s="1">
        <v>6</v>
      </c>
      <c r="J247" s="1">
        <v>630</v>
      </c>
      <c r="K247" s="1">
        <v>636</v>
      </c>
      <c r="L247" s="1">
        <v>14</v>
      </c>
      <c r="M247" s="1">
        <v>6</v>
      </c>
      <c r="N247" s="1">
        <v>635</v>
      </c>
      <c r="O247" s="1">
        <v>641</v>
      </c>
      <c r="P247" s="1">
        <v>14</v>
      </c>
      <c r="Q247" s="1">
        <v>6</v>
      </c>
      <c r="R247" s="1">
        <v>609</v>
      </c>
      <c r="S247" s="1">
        <v>615</v>
      </c>
      <c r="T247" s="1">
        <f t="shared" si="36"/>
        <v>638</v>
      </c>
      <c r="U247" s="17">
        <f t="shared" si="37"/>
        <v>9764.2900000000009</v>
      </c>
      <c r="V247" s="17">
        <f t="shared" si="38"/>
        <v>-537.04</v>
      </c>
      <c r="W247" s="17">
        <f t="shared" si="39"/>
        <v>9227.25</v>
      </c>
      <c r="X247" s="17">
        <f t="shared" si="40"/>
        <v>0</v>
      </c>
      <c r="Y247" s="17">
        <v>0</v>
      </c>
      <c r="Z247" s="17">
        <f t="shared" si="41"/>
        <v>9227.25</v>
      </c>
      <c r="AA247" s="1">
        <f t="shared" si="42"/>
        <v>631</v>
      </c>
      <c r="AB247" s="1">
        <f t="shared" si="47"/>
        <v>7</v>
      </c>
      <c r="AC247" s="21">
        <f t="shared" si="43"/>
        <v>64590.75</v>
      </c>
      <c r="AD247">
        <v>3948</v>
      </c>
      <c r="AE247" t="s">
        <v>327</v>
      </c>
      <c r="AF247" s="21">
        <v>64590.75</v>
      </c>
      <c r="AG247">
        <f t="shared" si="44"/>
        <v>0</v>
      </c>
      <c r="AH247" s="21">
        <f t="shared" si="45"/>
        <v>0</v>
      </c>
      <c r="AI247" s="1">
        <v>3948</v>
      </c>
      <c r="AJ247" s="1" t="s">
        <v>327</v>
      </c>
      <c r="AK247">
        <v>14</v>
      </c>
      <c r="AL247">
        <v>6</v>
      </c>
      <c r="AM247">
        <v>609</v>
      </c>
      <c r="AN247">
        <v>615</v>
      </c>
      <c r="AO247">
        <f t="shared" si="46"/>
        <v>0</v>
      </c>
    </row>
    <row r="248" spans="1:41" x14ac:dyDescent="0.2">
      <c r="A248" s="1">
        <v>3955</v>
      </c>
      <c r="B248" s="1" t="s">
        <v>328</v>
      </c>
      <c r="C248" s="1">
        <v>23593731</v>
      </c>
      <c r="D248" s="1">
        <v>55</v>
      </c>
      <c r="E248" s="1">
        <v>22</v>
      </c>
      <c r="F248" s="1">
        <v>2406</v>
      </c>
      <c r="G248" s="1">
        <v>2428</v>
      </c>
      <c r="H248" s="1">
        <v>55</v>
      </c>
      <c r="I248" s="1">
        <v>22</v>
      </c>
      <c r="J248" s="1">
        <v>2416</v>
      </c>
      <c r="K248" s="1">
        <v>2438</v>
      </c>
      <c r="L248" s="1">
        <v>50</v>
      </c>
      <c r="M248" s="1">
        <v>20</v>
      </c>
      <c r="N248" s="1">
        <v>2505</v>
      </c>
      <c r="O248" s="1">
        <v>2525</v>
      </c>
      <c r="P248" s="1">
        <v>37</v>
      </c>
      <c r="Q248" s="1">
        <v>15</v>
      </c>
      <c r="R248" s="1">
        <v>2456</v>
      </c>
      <c r="S248" s="1">
        <v>2471</v>
      </c>
      <c r="T248" s="1">
        <f t="shared" si="36"/>
        <v>2464</v>
      </c>
      <c r="U248" s="17">
        <f t="shared" si="37"/>
        <v>9575.3799999999992</v>
      </c>
      <c r="V248" s="17">
        <f t="shared" si="38"/>
        <v>-526.65</v>
      </c>
      <c r="W248" s="17">
        <f t="shared" si="39"/>
        <v>9048.73</v>
      </c>
      <c r="X248" s="17">
        <f t="shared" si="40"/>
        <v>0</v>
      </c>
      <c r="Y248" s="17">
        <v>0</v>
      </c>
      <c r="Z248" s="17">
        <f t="shared" si="41"/>
        <v>9048.73</v>
      </c>
      <c r="AA248" s="1">
        <f t="shared" si="42"/>
        <v>2478</v>
      </c>
      <c r="AB248" s="1">
        <f t="shared" si="47"/>
        <v>0</v>
      </c>
      <c r="AC248" s="21">
        <f t="shared" si="43"/>
        <v>0</v>
      </c>
      <c r="AD248">
        <v>3955</v>
      </c>
      <c r="AE248" t="s">
        <v>328</v>
      </c>
      <c r="AF248" s="21">
        <v>0</v>
      </c>
      <c r="AG248">
        <f t="shared" si="44"/>
        <v>0</v>
      </c>
      <c r="AH248" s="21">
        <f t="shared" si="45"/>
        <v>0</v>
      </c>
      <c r="AI248" s="1">
        <v>3955</v>
      </c>
      <c r="AJ248" s="1" t="s">
        <v>328</v>
      </c>
      <c r="AK248">
        <v>37</v>
      </c>
      <c r="AL248">
        <v>15</v>
      </c>
      <c r="AM248">
        <v>2456</v>
      </c>
      <c r="AN248">
        <v>2471</v>
      </c>
      <c r="AO248">
        <f t="shared" si="46"/>
        <v>0</v>
      </c>
    </row>
    <row r="249" spans="1:41" x14ac:dyDescent="0.2">
      <c r="A249" s="1">
        <v>3962</v>
      </c>
      <c r="B249" s="1" t="s">
        <v>329</v>
      </c>
      <c r="C249" s="1">
        <v>28582484</v>
      </c>
      <c r="D249" s="1">
        <v>65</v>
      </c>
      <c r="E249" s="1">
        <v>26</v>
      </c>
      <c r="F249" s="1">
        <v>2901</v>
      </c>
      <c r="G249" s="1">
        <v>2927</v>
      </c>
      <c r="H249" s="1">
        <v>90</v>
      </c>
      <c r="I249" s="1">
        <v>36</v>
      </c>
      <c r="J249" s="1">
        <v>2938</v>
      </c>
      <c r="K249" s="1">
        <v>2974</v>
      </c>
      <c r="L249" s="1">
        <v>73</v>
      </c>
      <c r="M249" s="1">
        <v>29</v>
      </c>
      <c r="N249" s="1">
        <v>3009</v>
      </c>
      <c r="O249" s="1">
        <v>3038</v>
      </c>
      <c r="P249" s="1">
        <v>75</v>
      </c>
      <c r="Q249" s="1">
        <v>30</v>
      </c>
      <c r="R249" s="1">
        <v>3053</v>
      </c>
      <c r="S249" s="1">
        <v>3083</v>
      </c>
      <c r="T249" s="1">
        <f t="shared" si="36"/>
        <v>2980</v>
      </c>
      <c r="U249" s="17">
        <f t="shared" si="37"/>
        <v>9591.44</v>
      </c>
      <c r="V249" s="17">
        <f t="shared" si="38"/>
        <v>-527.53</v>
      </c>
      <c r="W249" s="17">
        <f t="shared" si="39"/>
        <v>9063.91</v>
      </c>
      <c r="X249" s="17">
        <f t="shared" si="40"/>
        <v>0</v>
      </c>
      <c r="Y249" s="17">
        <v>0</v>
      </c>
      <c r="Z249" s="17">
        <f t="shared" si="41"/>
        <v>9063.91</v>
      </c>
      <c r="AA249" s="1">
        <f t="shared" si="42"/>
        <v>3032</v>
      </c>
      <c r="AB249" s="1">
        <f t="shared" si="47"/>
        <v>0</v>
      </c>
      <c r="AC249" s="21">
        <f t="shared" si="43"/>
        <v>0</v>
      </c>
      <c r="AD249">
        <v>3962</v>
      </c>
      <c r="AE249" t="s">
        <v>329</v>
      </c>
      <c r="AF249" s="21">
        <v>0</v>
      </c>
      <c r="AG249">
        <f t="shared" si="44"/>
        <v>0</v>
      </c>
      <c r="AH249" s="21">
        <f t="shared" si="45"/>
        <v>0</v>
      </c>
      <c r="AI249" s="1">
        <v>3962</v>
      </c>
      <c r="AJ249" s="1" t="s">
        <v>329</v>
      </c>
      <c r="AK249">
        <v>75</v>
      </c>
      <c r="AL249">
        <v>30</v>
      </c>
      <c r="AM249">
        <v>3053</v>
      </c>
      <c r="AN249">
        <v>3083</v>
      </c>
      <c r="AO249">
        <f t="shared" si="46"/>
        <v>0</v>
      </c>
    </row>
    <row r="250" spans="1:41" x14ac:dyDescent="0.2">
      <c r="A250" s="1">
        <v>3969</v>
      </c>
      <c r="B250" s="1" t="s">
        <v>330</v>
      </c>
      <c r="C250" s="1">
        <v>4095042</v>
      </c>
      <c r="D250" s="1">
        <v>6</v>
      </c>
      <c r="E250" s="1">
        <v>2</v>
      </c>
      <c r="F250" s="1">
        <v>412</v>
      </c>
      <c r="G250" s="1">
        <v>414</v>
      </c>
      <c r="H250" s="1">
        <v>6</v>
      </c>
      <c r="I250" s="1">
        <v>2</v>
      </c>
      <c r="J250" s="1">
        <v>411</v>
      </c>
      <c r="K250" s="1">
        <v>413</v>
      </c>
      <c r="L250" s="1">
        <v>9</v>
      </c>
      <c r="M250" s="1">
        <v>4</v>
      </c>
      <c r="N250" s="1">
        <v>388</v>
      </c>
      <c r="O250" s="1">
        <v>392</v>
      </c>
      <c r="P250" s="1">
        <v>9</v>
      </c>
      <c r="Q250" s="1">
        <v>4</v>
      </c>
      <c r="R250" s="1">
        <v>392</v>
      </c>
      <c r="S250" s="1">
        <v>396</v>
      </c>
      <c r="T250" s="1">
        <f t="shared" si="36"/>
        <v>406</v>
      </c>
      <c r="U250" s="17">
        <f t="shared" si="37"/>
        <v>10086.31</v>
      </c>
      <c r="V250" s="17">
        <f t="shared" si="38"/>
        <v>-554.75</v>
      </c>
      <c r="W250" s="17">
        <f t="shared" si="39"/>
        <v>9531.56</v>
      </c>
      <c r="X250" s="17">
        <f t="shared" si="40"/>
        <v>0</v>
      </c>
      <c r="Y250" s="17">
        <v>0</v>
      </c>
      <c r="Z250" s="17">
        <f t="shared" si="41"/>
        <v>9531.56</v>
      </c>
      <c r="AA250" s="1">
        <f t="shared" si="42"/>
        <v>400</v>
      </c>
      <c r="AB250" s="1">
        <f t="shared" si="47"/>
        <v>6</v>
      </c>
      <c r="AC250" s="21">
        <f t="shared" si="43"/>
        <v>57189.36</v>
      </c>
      <c r="AD250">
        <v>3969</v>
      </c>
      <c r="AE250" t="s">
        <v>330</v>
      </c>
      <c r="AF250" s="21">
        <v>57189.36</v>
      </c>
      <c r="AG250">
        <f t="shared" si="44"/>
        <v>0</v>
      </c>
      <c r="AH250" s="21">
        <f t="shared" si="45"/>
        <v>0</v>
      </c>
      <c r="AI250" s="1">
        <v>3969</v>
      </c>
      <c r="AJ250" s="1" t="s">
        <v>330</v>
      </c>
      <c r="AK250">
        <v>9</v>
      </c>
      <c r="AL250">
        <v>4</v>
      </c>
      <c r="AM250">
        <v>392</v>
      </c>
      <c r="AN250">
        <v>396</v>
      </c>
      <c r="AO250">
        <f t="shared" si="46"/>
        <v>0</v>
      </c>
    </row>
    <row r="251" spans="1:41" x14ac:dyDescent="0.2">
      <c r="A251" s="1">
        <v>2177</v>
      </c>
      <c r="B251" s="1" t="s">
        <v>331</v>
      </c>
      <c r="C251" s="1">
        <v>17171298</v>
      </c>
      <c r="D251" s="1">
        <v>10</v>
      </c>
      <c r="E251" s="1">
        <v>4</v>
      </c>
      <c r="F251" s="1">
        <v>1087</v>
      </c>
      <c r="G251" s="1">
        <v>1091</v>
      </c>
      <c r="H251" s="1">
        <v>6</v>
      </c>
      <c r="I251" s="1">
        <v>2</v>
      </c>
      <c r="J251" s="1">
        <v>1095</v>
      </c>
      <c r="K251" s="1">
        <v>1097</v>
      </c>
      <c r="L251" s="1">
        <v>9</v>
      </c>
      <c r="M251" s="1">
        <v>4</v>
      </c>
      <c r="N251" s="1">
        <v>1048</v>
      </c>
      <c r="O251" s="1">
        <v>1052</v>
      </c>
      <c r="P251" s="1">
        <v>9</v>
      </c>
      <c r="Q251" s="1">
        <v>4</v>
      </c>
      <c r="R251" s="1">
        <v>1071</v>
      </c>
      <c r="S251" s="1">
        <v>1075</v>
      </c>
      <c r="T251" s="1">
        <f t="shared" si="36"/>
        <v>1080</v>
      </c>
      <c r="U251" s="17">
        <f t="shared" si="37"/>
        <v>15899.35</v>
      </c>
      <c r="V251" s="17">
        <f t="shared" si="38"/>
        <v>-874.46</v>
      </c>
      <c r="W251" s="17">
        <f t="shared" si="39"/>
        <v>15024.89</v>
      </c>
      <c r="X251" s="17">
        <f t="shared" si="40"/>
        <v>0</v>
      </c>
      <c r="Y251" s="17">
        <v>0</v>
      </c>
      <c r="Z251" s="17">
        <f t="shared" si="41"/>
        <v>15024.89</v>
      </c>
      <c r="AA251" s="1">
        <f t="shared" si="42"/>
        <v>1075</v>
      </c>
      <c r="AB251" s="1">
        <f t="shared" si="47"/>
        <v>5</v>
      </c>
      <c r="AC251" s="21">
        <f t="shared" si="43"/>
        <v>75124.45</v>
      </c>
      <c r="AD251">
        <v>2177</v>
      </c>
      <c r="AE251" t="s">
        <v>331</v>
      </c>
      <c r="AF251" s="21">
        <v>75124.45</v>
      </c>
      <c r="AG251">
        <f t="shared" si="44"/>
        <v>0</v>
      </c>
      <c r="AH251" s="21">
        <f t="shared" si="45"/>
        <v>0</v>
      </c>
      <c r="AI251" s="1">
        <v>2177</v>
      </c>
      <c r="AJ251" s="1" t="s">
        <v>331</v>
      </c>
      <c r="AK251">
        <v>9</v>
      </c>
      <c r="AL251">
        <v>4</v>
      </c>
      <c r="AM251">
        <v>1071</v>
      </c>
      <c r="AN251">
        <v>1075</v>
      </c>
      <c r="AO251">
        <f t="shared" si="46"/>
        <v>0</v>
      </c>
    </row>
    <row r="252" spans="1:41" x14ac:dyDescent="0.2">
      <c r="A252" s="1">
        <v>3976</v>
      </c>
      <c r="B252" s="1" t="s">
        <v>332</v>
      </c>
      <c r="C252" s="1">
        <v>481795</v>
      </c>
      <c r="D252" s="1">
        <v>5</v>
      </c>
      <c r="E252" s="1">
        <v>2</v>
      </c>
      <c r="F252" s="1">
        <v>58</v>
      </c>
      <c r="G252" s="1">
        <v>60</v>
      </c>
      <c r="H252" s="1">
        <v>7</v>
      </c>
      <c r="I252" s="1">
        <v>3</v>
      </c>
      <c r="J252" s="1">
        <v>58</v>
      </c>
      <c r="K252" s="1">
        <v>61</v>
      </c>
      <c r="L252" s="1">
        <v>7</v>
      </c>
      <c r="M252" s="1">
        <v>3</v>
      </c>
      <c r="N252" s="1">
        <v>58</v>
      </c>
      <c r="O252" s="1">
        <v>61</v>
      </c>
      <c r="P252" s="1">
        <v>5</v>
      </c>
      <c r="Q252" s="1">
        <v>2</v>
      </c>
      <c r="R252" s="1">
        <v>56</v>
      </c>
      <c r="S252" s="1">
        <v>58</v>
      </c>
      <c r="T252" s="1">
        <f t="shared" si="36"/>
        <v>61</v>
      </c>
      <c r="U252" s="17">
        <f t="shared" si="37"/>
        <v>7898.28</v>
      </c>
      <c r="V252" s="17">
        <f t="shared" si="38"/>
        <v>-434.41</v>
      </c>
      <c r="W252" s="17">
        <f t="shared" si="39"/>
        <v>7463.87</v>
      </c>
      <c r="X252" s="17">
        <f t="shared" si="40"/>
        <v>1536.13</v>
      </c>
      <c r="Y252" s="17">
        <v>0</v>
      </c>
      <c r="Z252" s="17">
        <f t="shared" si="41"/>
        <v>9000</v>
      </c>
      <c r="AA252" s="1">
        <f t="shared" si="42"/>
        <v>60</v>
      </c>
      <c r="AB252" s="1">
        <f t="shared" si="47"/>
        <v>1</v>
      </c>
      <c r="AC252" s="21">
        <f t="shared" si="43"/>
        <v>9000</v>
      </c>
      <c r="AD252">
        <v>3976</v>
      </c>
      <c r="AE252" t="s">
        <v>332</v>
      </c>
      <c r="AF252" s="21">
        <v>9000</v>
      </c>
      <c r="AG252">
        <f t="shared" si="44"/>
        <v>0</v>
      </c>
      <c r="AH252" s="21">
        <f t="shared" si="45"/>
        <v>0</v>
      </c>
      <c r="AI252" s="1">
        <v>3976</v>
      </c>
      <c r="AJ252" s="1" t="s">
        <v>332</v>
      </c>
      <c r="AK252">
        <v>5</v>
      </c>
      <c r="AL252">
        <v>2</v>
      </c>
      <c r="AM252">
        <v>56</v>
      </c>
      <c r="AN252">
        <v>58</v>
      </c>
      <c r="AO252">
        <f t="shared" si="46"/>
        <v>0</v>
      </c>
    </row>
    <row r="253" spans="1:41" x14ac:dyDescent="0.2">
      <c r="A253" s="1">
        <v>4690</v>
      </c>
      <c r="B253" s="1" t="s">
        <v>333</v>
      </c>
      <c r="C253" s="1">
        <v>2349873</v>
      </c>
      <c r="D253" s="1">
        <v>0</v>
      </c>
      <c r="E253" s="1">
        <v>0</v>
      </c>
      <c r="F253" s="1">
        <v>224</v>
      </c>
      <c r="G253" s="1">
        <v>224</v>
      </c>
      <c r="H253" s="1">
        <v>0</v>
      </c>
      <c r="I253" s="1">
        <v>0</v>
      </c>
      <c r="J253" s="1">
        <v>217</v>
      </c>
      <c r="K253" s="1">
        <v>217</v>
      </c>
      <c r="L253" s="1">
        <v>0</v>
      </c>
      <c r="M253" s="1">
        <v>0</v>
      </c>
      <c r="N253" s="1">
        <v>217</v>
      </c>
      <c r="O253" s="1">
        <v>217</v>
      </c>
      <c r="P253" s="1">
        <v>0</v>
      </c>
      <c r="Q253" s="1">
        <v>0</v>
      </c>
      <c r="R253" s="1">
        <v>216</v>
      </c>
      <c r="S253" s="1">
        <v>216</v>
      </c>
      <c r="T253" s="1">
        <f t="shared" si="36"/>
        <v>219</v>
      </c>
      <c r="U253" s="17">
        <f t="shared" si="37"/>
        <v>10730.01</v>
      </c>
      <c r="V253" s="17">
        <f t="shared" si="38"/>
        <v>-590.15</v>
      </c>
      <c r="W253" s="17">
        <f t="shared" si="39"/>
        <v>10139.86</v>
      </c>
      <c r="X253" s="17">
        <f t="shared" si="40"/>
        <v>0</v>
      </c>
      <c r="Y253" s="17">
        <v>0</v>
      </c>
      <c r="Z253" s="17">
        <f t="shared" si="41"/>
        <v>10139.86</v>
      </c>
      <c r="AA253" s="1">
        <f t="shared" si="42"/>
        <v>217</v>
      </c>
      <c r="AB253" s="1">
        <f t="shared" si="47"/>
        <v>2</v>
      </c>
      <c r="AC253" s="21">
        <f t="shared" si="43"/>
        <v>20279.72</v>
      </c>
      <c r="AD253">
        <v>4690</v>
      </c>
      <c r="AE253" t="s">
        <v>333</v>
      </c>
      <c r="AF253" s="21">
        <v>20279.72</v>
      </c>
      <c r="AG253">
        <f t="shared" si="44"/>
        <v>0</v>
      </c>
      <c r="AH253" s="21">
        <f t="shared" si="45"/>
        <v>0</v>
      </c>
      <c r="AI253" s="1">
        <v>4690</v>
      </c>
      <c r="AJ253" s="1" t="s">
        <v>333</v>
      </c>
      <c r="AK253">
        <v>0</v>
      </c>
      <c r="AL253">
        <v>0</v>
      </c>
      <c r="AM253">
        <v>216</v>
      </c>
      <c r="AN253">
        <v>216</v>
      </c>
      <c r="AO253">
        <f t="shared" si="46"/>
        <v>0</v>
      </c>
    </row>
    <row r="254" spans="1:41" x14ac:dyDescent="0.2">
      <c r="A254" s="1">
        <v>2016</v>
      </c>
      <c r="B254" s="1" t="s">
        <v>334</v>
      </c>
      <c r="C254" s="1">
        <v>4872006</v>
      </c>
      <c r="D254" s="1">
        <v>3</v>
      </c>
      <c r="E254" s="1">
        <v>1</v>
      </c>
      <c r="F254" s="1">
        <v>477</v>
      </c>
      <c r="G254" s="1">
        <v>478</v>
      </c>
      <c r="H254" s="1">
        <v>4</v>
      </c>
      <c r="I254" s="1">
        <v>2</v>
      </c>
      <c r="J254" s="1">
        <v>463</v>
      </c>
      <c r="K254" s="1">
        <v>465</v>
      </c>
      <c r="L254" s="1">
        <v>5</v>
      </c>
      <c r="M254" s="1">
        <v>2</v>
      </c>
      <c r="N254" s="1">
        <v>461</v>
      </c>
      <c r="O254" s="1">
        <v>463</v>
      </c>
      <c r="P254" s="1">
        <v>8</v>
      </c>
      <c r="Q254" s="1">
        <v>3</v>
      </c>
      <c r="R254" s="1">
        <v>465</v>
      </c>
      <c r="S254" s="1">
        <v>468</v>
      </c>
      <c r="T254" s="1">
        <f t="shared" si="36"/>
        <v>469</v>
      </c>
      <c r="U254" s="17">
        <f t="shared" si="37"/>
        <v>10388.07</v>
      </c>
      <c r="V254" s="17">
        <f t="shared" si="38"/>
        <v>-571.34</v>
      </c>
      <c r="W254" s="17">
        <f t="shared" si="39"/>
        <v>9816.73</v>
      </c>
      <c r="X254" s="17">
        <f t="shared" si="40"/>
        <v>0</v>
      </c>
      <c r="Y254" s="17">
        <v>0</v>
      </c>
      <c r="Z254" s="17">
        <f t="shared" si="41"/>
        <v>9816.73</v>
      </c>
      <c r="AA254" s="1">
        <f t="shared" si="42"/>
        <v>465</v>
      </c>
      <c r="AB254" s="1">
        <f t="shared" si="47"/>
        <v>4</v>
      </c>
      <c r="AC254" s="21">
        <f t="shared" si="43"/>
        <v>39266.92</v>
      </c>
      <c r="AD254">
        <v>2016</v>
      </c>
      <c r="AE254" t="s">
        <v>334</v>
      </c>
      <c r="AF254" s="21">
        <v>39266.92</v>
      </c>
      <c r="AG254">
        <f t="shared" si="44"/>
        <v>0</v>
      </c>
      <c r="AH254" s="21">
        <f t="shared" si="45"/>
        <v>0</v>
      </c>
      <c r="AI254" s="1">
        <v>2016</v>
      </c>
      <c r="AJ254" s="1" t="s">
        <v>334</v>
      </c>
      <c r="AK254">
        <v>8</v>
      </c>
      <c r="AL254">
        <v>3</v>
      </c>
      <c r="AM254">
        <v>465</v>
      </c>
      <c r="AN254">
        <v>468</v>
      </c>
      <c r="AO254">
        <f t="shared" si="46"/>
        <v>0</v>
      </c>
    </row>
    <row r="255" spans="1:41" x14ac:dyDescent="0.2">
      <c r="A255" s="1">
        <v>3983</v>
      </c>
      <c r="B255" s="1" t="s">
        <v>335</v>
      </c>
      <c r="C255" s="1">
        <v>11572686</v>
      </c>
      <c r="D255" s="1">
        <v>27</v>
      </c>
      <c r="E255" s="1">
        <v>11</v>
      </c>
      <c r="F255" s="1">
        <v>1252</v>
      </c>
      <c r="G255" s="1">
        <v>1263</v>
      </c>
      <c r="H255" s="1">
        <v>27</v>
      </c>
      <c r="I255" s="1">
        <v>11</v>
      </c>
      <c r="J255" s="1">
        <v>1193</v>
      </c>
      <c r="K255" s="1">
        <v>1204</v>
      </c>
      <c r="L255" s="1">
        <v>40</v>
      </c>
      <c r="M255" s="1">
        <v>16</v>
      </c>
      <c r="N255" s="1">
        <v>1181</v>
      </c>
      <c r="O255" s="1">
        <v>1197</v>
      </c>
      <c r="P255" s="1">
        <v>41</v>
      </c>
      <c r="Q255" s="1">
        <v>16</v>
      </c>
      <c r="R255" s="1">
        <v>1165</v>
      </c>
      <c r="S255" s="1">
        <v>1181</v>
      </c>
      <c r="T255" s="1">
        <f t="shared" si="36"/>
        <v>1221</v>
      </c>
      <c r="U255" s="17">
        <f t="shared" si="37"/>
        <v>9478.0400000000009</v>
      </c>
      <c r="V255" s="17">
        <f t="shared" si="38"/>
        <v>-521.29</v>
      </c>
      <c r="W255" s="17">
        <f t="shared" si="39"/>
        <v>8956.75</v>
      </c>
      <c r="X255" s="17">
        <f t="shared" si="40"/>
        <v>43.25</v>
      </c>
      <c r="Y255" s="17">
        <v>0</v>
      </c>
      <c r="Z255" s="17">
        <f t="shared" si="41"/>
        <v>9000</v>
      </c>
      <c r="AA255" s="1">
        <f t="shared" si="42"/>
        <v>1194</v>
      </c>
      <c r="AB255" s="1">
        <f t="shared" si="47"/>
        <v>27</v>
      </c>
      <c r="AC255" s="21">
        <f t="shared" si="43"/>
        <v>243000</v>
      </c>
      <c r="AD255">
        <v>3983</v>
      </c>
      <c r="AE255" t="s">
        <v>335</v>
      </c>
      <c r="AF255" s="21">
        <v>243000</v>
      </c>
      <c r="AG255">
        <f t="shared" si="44"/>
        <v>0</v>
      </c>
      <c r="AH255" s="21">
        <f t="shared" si="45"/>
        <v>0</v>
      </c>
      <c r="AI255" s="1">
        <v>3983</v>
      </c>
      <c r="AJ255" s="1" t="s">
        <v>335</v>
      </c>
      <c r="AK255">
        <v>41</v>
      </c>
      <c r="AL255">
        <v>16</v>
      </c>
      <c r="AM255">
        <v>1165</v>
      </c>
      <c r="AN255">
        <v>1181</v>
      </c>
      <c r="AO255">
        <f t="shared" si="46"/>
        <v>0</v>
      </c>
    </row>
    <row r="256" spans="1:41" x14ac:dyDescent="0.2">
      <c r="A256" s="1">
        <v>3514</v>
      </c>
      <c r="B256" s="1" t="s">
        <v>336</v>
      </c>
      <c r="C256" s="1">
        <v>3481321</v>
      </c>
      <c r="D256" s="1">
        <v>5</v>
      </c>
      <c r="E256" s="1">
        <v>2</v>
      </c>
      <c r="F256" s="1">
        <v>355</v>
      </c>
      <c r="G256" s="1">
        <v>357</v>
      </c>
      <c r="H256" s="1">
        <v>7</v>
      </c>
      <c r="I256" s="1">
        <v>3</v>
      </c>
      <c r="J256" s="1">
        <v>347</v>
      </c>
      <c r="K256" s="1">
        <v>350</v>
      </c>
      <c r="L256" s="1">
        <v>11</v>
      </c>
      <c r="M256" s="1">
        <v>4</v>
      </c>
      <c r="N256" s="1">
        <v>321</v>
      </c>
      <c r="O256" s="1">
        <v>325</v>
      </c>
      <c r="P256" s="1">
        <v>12</v>
      </c>
      <c r="Q256" s="1">
        <v>5</v>
      </c>
      <c r="R256" s="1">
        <v>349</v>
      </c>
      <c r="S256" s="1">
        <v>354</v>
      </c>
      <c r="T256" s="1">
        <f t="shared" si="36"/>
        <v>344</v>
      </c>
      <c r="U256" s="17">
        <f t="shared" si="37"/>
        <v>10120.120000000001</v>
      </c>
      <c r="V256" s="17">
        <f t="shared" si="38"/>
        <v>-556.61</v>
      </c>
      <c r="W256" s="17">
        <f t="shared" si="39"/>
        <v>9563.51</v>
      </c>
      <c r="X256" s="17">
        <f t="shared" si="40"/>
        <v>0</v>
      </c>
      <c r="Y256" s="17">
        <v>0</v>
      </c>
      <c r="Z256" s="17">
        <f t="shared" si="41"/>
        <v>9563.51</v>
      </c>
      <c r="AA256" s="1">
        <f t="shared" si="42"/>
        <v>343</v>
      </c>
      <c r="AB256" s="1">
        <f t="shared" si="47"/>
        <v>1</v>
      </c>
      <c r="AC256" s="21">
        <f t="shared" si="43"/>
        <v>9563.51</v>
      </c>
      <c r="AD256">
        <v>3514</v>
      </c>
      <c r="AE256" t="s">
        <v>336</v>
      </c>
      <c r="AF256" s="21">
        <v>9563.51</v>
      </c>
      <c r="AG256">
        <f t="shared" si="44"/>
        <v>0</v>
      </c>
      <c r="AH256" s="21">
        <f t="shared" si="45"/>
        <v>0</v>
      </c>
      <c r="AI256" s="1">
        <v>3514</v>
      </c>
      <c r="AJ256" s="1" t="s">
        <v>336</v>
      </c>
      <c r="AK256">
        <v>12</v>
      </c>
      <c r="AL256">
        <v>5</v>
      </c>
      <c r="AM256">
        <v>349</v>
      </c>
      <c r="AN256">
        <v>354</v>
      </c>
      <c r="AO256">
        <f t="shared" si="46"/>
        <v>0</v>
      </c>
    </row>
    <row r="257" spans="1:41" x14ac:dyDescent="0.2">
      <c r="A257" s="1">
        <v>616</v>
      </c>
      <c r="B257" s="1" t="s">
        <v>337</v>
      </c>
      <c r="C257" s="1">
        <v>3340530</v>
      </c>
      <c r="D257" s="1">
        <v>0</v>
      </c>
      <c r="E257" s="1">
        <v>0</v>
      </c>
      <c r="F257" s="1">
        <v>187</v>
      </c>
      <c r="G257" s="1">
        <v>187</v>
      </c>
      <c r="H257" s="1">
        <v>0</v>
      </c>
      <c r="I257" s="1">
        <v>0</v>
      </c>
      <c r="J257" s="1">
        <v>165</v>
      </c>
      <c r="K257" s="1">
        <v>165</v>
      </c>
      <c r="L257" s="1">
        <v>0</v>
      </c>
      <c r="M257" s="1">
        <v>0</v>
      </c>
      <c r="N257" s="1">
        <v>153</v>
      </c>
      <c r="O257" s="1">
        <v>153</v>
      </c>
      <c r="P257" s="1">
        <v>0</v>
      </c>
      <c r="Q257" s="1">
        <v>0</v>
      </c>
      <c r="R257" s="1">
        <v>156</v>
      </c>
      <c r="S257" s="1">
        <v>156</v>
      </c>
      <c r="T257" s="1">
        <f t="shared" si="36"/>
        <v>168</v>
      </c>
      <c r="U257" s="17">
        <f t="shared" si="37"/>
        <v>19884.11</v>
      </c>
      <c r="V257" s="17">
        <f t="shared" si="38"/>
        <v>-1093.6300000000001</v>
      </c>
      <c r="W257" s="17">
        <f t="shared" si="39"/>
        <v>18790.48</v>
      </c>
      <c r="X257" s="17">
        <f t="shared" si="40"/>
        <v>0</v>
      </c>
      <c r="Y257" s="17">
        <v>0</v>
      </c>
      <c r="Z257" s="17">
        <f t="shared" si="41"/>
        <v>18790.48</v>
      </c>
      <c r="AA257" s="1">
        <f t="shared" si="42"/>
        <v>158</v>
      </c>
      <c r="AB257" s="1">
        <f t="shared" si="47"/>
        <v>10</v>
      </c>
      <c r="AC257" s="21">
        <f t="shared" si="43"/>
        <v>187904.8</v>
      </c>
      <c r="AD257">
        <v>616</v>
      </c>
      <c r="AE257" t="s">
        <v>337</v>
      </c>
      <c r="AF257" s="21">
        <v>187904.8</v>
      </c>
      <c r="AG257">
        <f t="shared" si="44"/>
        <v>0</v>
      </c>
      <c r="AH257" s="21">
        <f t="shared" si="45"/>
        <v>0</v>
      </c>
      <c r="AI257" s="1">
        <v>616</v>
      </c>
      <c r="AJ257" s="1" t="s">
        <v>337</v>
      </c>
      <c r="AK257">
        <v>0</v>
      </c>
      <c r="AL257">
        <v>0</v>
      </c>
      <c r="AM257">
        <v>156</v>
      </c>
      <c r="AN257">
        <v>156</v>
      </c>
      <c r="AO257">
        <f t="shared" si="46"/>
        <v>0</v>
      </c>
    </row>
    <row r="258" spans="1:41" x14ac:dyDescent="0.2">
      <c r="A258" s="1">
        <v>1945</v>
      </c>
      <c r="B258" s="1" t="s">
        <v>338</v>
      </c>
      <c r="C258" s="1">
        <v>8800639</v>
      </c>
      <c r="D258" s="1">
        <v>24</v>
      </c>
      <c r="E258" s="1">
        <v>10</v>
      </c>
      <c r="F258" s="1">
        <v>844</v>
      </c>
      <c r="G258" s="1">
        <v>854</v>
      </c>
      <c r="H258" s="1">
        <v>28</v>
      </c>
      <c r="I258" s="1">
        <v>11</v>
      </c>
      <c r="J258" s="1">
        <v>846</v>
      </c>
      <c r="K258" s="1">
        <v>857</v>
      </c>
      <c r="L258" s="1">
        <v>27</v>
      </c>
      <c r="M258" s="1">
        <v>11</v>
      </c>
      <c r="N258" s="1">
        <v>845</v>
      </c>
      <c r="O258" s="1">
        <v>856</v>
      </c>
      <c r="P258" s="1">
        <v>26</v>
      </c>
      <c r="Q258" s="1">
        <v>10</v>
      </c>
      <c r="R258" s="1">
        <v>855</v>
      </c>
      <c r="S258" s="1">
        <v>865</v>
      </c>
      <c r="T258" s="1">
        <f t="shared" si="36"/>
        <v>856</v>
      </c>
      <c r="U258" s="17">
        <f t="shared" si="37"/>
        <v>10281.120000000001</v>
      </c>
      <c r="V258" s="17">
        <f t="shared" si="38"/>
        <v>-565.46</v>
      </c>
      <c r="W258" s="17">
        <f t="shared" si="39"/>
        <v>9715.66</v>
      </c>
      <c r="X258" s="17">
        <f t="shared" si="40"/>
        <v>0</v>
      </c>
      <c r="Y258" s="17">
        <v>0</v>
      </c>
      <c r="Z258" s="17">
        <f t="shared" si="41"/>
        <v>9715.66</v>
      </c>
      <c r="AA258" s="1">
        <f t="shared" si="42"/>
        <v>859</v>
      </c>
      <c r="AB258" s="1">
        <f t="shared" si="47"/>
        <v>0</v>
      </c>
      <c r="AC258" s="21">
        <f t="shared" si="43"/>
        <v>0</v>
      </c>
      <c r="AD258">
        <v>1945</v>
      </c>
      <c r="AE258" t="s">
        <v>338</v>
      </c>
      <c r="AF258" s="21">
        <v>0</v>
      </c>
      <c r="AG258">
        <f t="shared" si="44"/>
        <v>0</v>
      </c>
      <c r="AH258" s="21">
        <f t="shared" si="45"/>
        <v>0</v>
      </c>
      <c r="AI258" s="1">
        <v>1945</v>
      </c>
      <c r="AJ258" s="1" t="s">
        <v>338</v>
      </c>
      <c r="AK258">
        <v>26</v>
      </c>
      <c r="AL258">
        <v>10</v>
      </c>
      <c r="AM258">
        <v>855</v>
      </c>
      <c r="AN258">
        <v>865</v>
      </c>
      <c r="AO258">
        <f t="shared" si="46"/>
        <v>0</v>
      </c>
    </row>
    <row r="259" spans="1:41" x14ac:dyDescent="0.2">
      <c r="A259" s="1">
        <v>1526</v>
      </c>
      <c r="B259" s="1" t="s">
        <v>339</v>
      </c>
      <c r="C259" s="1">
        <v>14718742</v>
      </c>
      <c r="D259" s="1">
        <v>0</v>
      </c>
      <c r="E259" s="1">
        <v>0</v>
      </c>
      <c r="F259" s="1">
        <v>1406</v>
      </c>
      <c r="G259" s="1">
        <v>1406</v>
      </c>
      <c r="H259" s="1">
        <v>0</v>
      </c>
      <c r="I259" s="1">
        <v>0</v>
      </c>
      <c r="J259" s="1">
        <v>1400</v>
      </c>
      <c r="K259" s="1">
        <v>1400</v>
      </c>
      <c r="L259" s="1">
        <v>0</v>
      </c>
      <c r="M259" s="1">
        <v>0</v>
      </c>
      <c r="N259" s="1">
        <v>1399</v>
      </c>
      <c r="O259" s="1">
        <v>1399</v>
      </c>
      <c r="P259" s="1">
        <v>0</v>
      </c>
      <c r="Q259" s="1">
        <v>0</v>
      </c>
      <c r="R259" s="1">
        <v>1358</v>
      </c>
      <c r="S259" s="1">
        <v>1358</v>
      </c>
      <c r="T259" s="1">
        <f t="shared" si="36"/>
        <v>1402</v>
      </c>
      <c r="U259" s="17">
        <f t="shared" si="37"/>
        <v>10498.39</v>
      </c>
      <c r="V259" s="17">
        <f t="shared" si="38"/>
        <v>-577.41</v>
      </c>
      <c r="W259" s="17">
        <f t="shared" si="39"/>
        <v>9920.98</v>
      </c>
      <c r="X259" s="17">
        <f t="shared" si="40"/>
        <v>0</v>
      </c>
      <c r="Y259" s="17">
        <v>0</v>
      </c>
      <c r="Z259" s="17">
        <f t="shared" si="41"/>
        <v>9920.98</v>
      </c>
      <c r="AA259" s="1">
        <f t="shared" si="42"/>
        <v>1386</v>
      </c>
      <c r="AB259" s="1">
        <f t="shared" si="47"/>
        <v>16</v>
      </c>
      <c r="AC259" s="21">
        <f t="shared" si="43"/>
        <v>158735.67999999999</v>
      </c>
      <c r="AD259">
        <v>1526</v>
      </c>
      <c r="AE259" t="s">
        <v>339</v>
      </c>
      <c r="AF259" s="21">
        <v>158735.67999999999</v>
      </c>
      <c r="AG259">
        <f t="shared" si="44"/>
        <v>0</v>
      </c>
      <c r="AH259" s="21">
        <f t="shared" si="45"/>
        <v>0</v>
      </c>
      <c r="AI259" s="1">
        <v>1526</v>
      </c>
      <c r="AJ259" s="1" t="s">
        <v>339</v>
      </c>
      <c r="AK259">
        <v>0</v>
      </c>
      <c r="AL259">
        <v>0</v>
      </c>
      <c r="AM259">
        <v>1358</v>
      </c>
      <c r="AN259">
        <v>1358</v>
      </c>
      <c r="AO259">
        <f t="shared" si="46"/>
        <v>0</v>
      </c>
    </row>
    <row r="260" spans="1:41" x14ac:dyDescent="0.2">
      <c r="A260" s="1">
        <v>3654</v>
      </c>
      <c r="B260" s="1" t="s">
        <v>340</v>
      </c>
      <c r="C260" s="1">
        <v>4400738</v>
      </c>
      <c r="D260" s="1">
        <v>1</v>
      </c>
      <c r="E260" s="1">
        <v>0</v>
      </c>
      <c r="F260" s="1">
        <v>424</v>
      </c>
      <c r="G260" s="1">
        <v>424</v>
      </c>
      <c r="H260" s="1">
        <v>3</v>
      </c>
      <c r="I260" s="1">
        <v>1</v>
      </c>
      <c r="J260" s="1">
        <v>401</v>
      </c>
      <c r="K260" s="1">
        <v>402</v>
      </c>
      <c r="L260" s="1">
        <v>4</v>
      </c>
      <c r="M260" s="1">
        <v>2</v>
      </c>
      <c r="N260" s="1">
        <v>384</v>
      </c>
      <c r="O260" s="1">
        <v>386</v>
      </c>
      <c r="P260" s="1">
        <v>3</v>
      </c>
      <c r="Q260" s="1">
        <v>1</v>
      </c>
      <c r="R260" s="1">
        <v>376</v>
      </c>
      <c r="S260" s="1">
        <v>377</v>
      </c>
      <c r="T260" s="1">
        <f t="shared" ref="T260:T323" si="48">ROUND(AVERAGE(G260,K260,O260),0)</f>
        <v>404</v>
      </c>
      <c r="U260" s="17">
        <f t="shared" ref="U260:U323" si="49">ROUND(C260/T260,2)</f>
        <v>10892.92</v>
      </c>
      <c r="V260" s="17">
        <f t="shared" ref="V260:V323" si="50">ROUND(U260*-0.055,2)</f>
        <v>-599.11</v>
      </c>
      <c r="W260" s="17">
        <f t="shared" ref="W260:W323" si="51">U260+V260</f>
        <v>10293.81</v>
      </c>
      <c r="X260" s="17">
        <f t="shared" ref="X260:X323" si="52">IF(9000-W260&gt;0,9000-W260,0)</f>
        <v>0</v>
      </c>
      <c r="Y260" s="17">
        <v>0</v>
      </c>
      <c r="Z260" s="17">
        <f t="shared" ref="Z260:Z323" si="53">W260+X260-Y260</f>
        <v>10293.81</v>
      </c>
      <c r="AA260" s="1">
        <f t="shared" ref="AA260:AA323" si="54">ROUND(AVERAGE(K260,O260,S260),0)</f>
        <v>388</v>
      </c>
      <c r="AB260" s="1">
        <f t="shared" si="47"/>
        <v>16</v>
      </c>
      <c r="AC260" s="21">
        <f t="shared" ref="AC260:AC323" si="55">ROUND(AB260*Z260,2)</f>
        <v>164700.96</v>
      </c>
      <c r="AD260">
        <v>3654</v>
      </c>
      <c r="AE260" t="s">
        <v>340</v>
      </c>
      <c r="AF260" s="21">
        <v>164700.96</v>
      </c>
      <c r="AG260">
        <f t="shared" ref="AG260:AG323" si="56">AD260-A260</f>
        <v>0</v>
      </c>
      <c r="AH260" s="21">
        <f t="shared" ref="AH260:AH323" si="57">AC260-AF260</f>
        <v>0</v>
      </c>
      <c r="AI260" s="1">
        <v>3654</v>
      </c>
      <c r="AJ260" s="1" t="s">
        <v>340</v>
      </c>
      <c r="AK260">
        <v>3</v>
      </c>
      <c r="AL260">
        <v>1</v>
      </c>
      <c r="AM260">
        <v>376</v>
      </c>
      <c r="AN260">
        <v>377</v>
      </c>
      <c r="AO260">
        <f t="shared" ref="AO260:AO323" si="58">AI260-A260</f>
        <v>0</v>
      </c>
    </row>
    <row r="261" spans="1:41" x14ac:dyDescent="0.2">
      <c r="A261" s="1">
        <v>3990</v>
      </c>
      <c r="B261" s="1" t="s">
        <v>341</v>
      </c>
      <c r="C261" s="1">
        <v>6918535</v>
      </c>
      <c r="D261" s="1">
        <v>7</v>
      </c>
      <c r="E261" s="1">
        <v>3</v>
      </c>
      <c r="F261" s="1">
        <v>690</v>
      </c>
      <c r="G261" s="1">
        <v>693</v>
      </c>
      <c r="H261" s="1">
        <v>11</v>
      </c>
      <c r="I261" s="1">
        <v>4</v>
      </c>
      <c r="J261" s="1">
        <v>666</v>
      </c>
      <c r="K261" s="1">
        <v>670</v>
      </c>
      <c r="L261" s="1">
        <v>9</v>
      </c>
      <c r="M261" s="1">
        <v>4</v>
      </c>
      <c r="N261" s="1">
        <v>670</v>
      </c>
      <c r="O261" s="1">
        <v>674</v>
      </c>
      <c r="P261" s="1">
        <v>9</v>
      </c>
      <c r="Q261" s="1">
        <v>4</v>
      </c>
      <c r="R261" s="1">
        <v>653</v>
      </c>
      <c r="S261" s="1">
        <v>657</v>
      </c>
      <c r="T261" s="1">
        <f t="shared" si="48"/>
        <v>679</v>
      </c>
      <c r="U261" s="17">
        <f t="shared" si="49"/>
        <v>10189.299999999999</v>
      </c>
      <c r="V261" s="17">
        <f t="shared" si="50"/>
        <v>-560.41</v>
      </c>
      <c r="W261" s="17">
        <f t="shared" si="51"/>
        <v>9628.89</v>
      </c>
      <c r="X261" s="17">
        <f t="shared" si="52"/>
        <v>0</v>
      </c>
      <c r="Y261" s="17">
        <v>0</v>
      </c>
      <c r="Z261" s="17">
        <f t="shared" si="53"/>
        <v>9628.89</v>
      </c>
      <c r="AA261" s="1">
        <f t="shared" si="54"/>
        <v>667</v>
      </c>
      <c r="AB261" s="1">
        <f t="shared" ref="AB261:AB324" si="59">IF(AA261-T261&lt;0,T261-AA261,0)</f>
        <v>12</v>
      </c>
      <c r="AC261" s="21">
        <f t="shared" si="55"/>
        <v>115546.68</v>
      </c>
      <c r="AD261">
        <v>3990</v>
      </c>
      <c r="AE261" t="s">
        <v>341</v>
      </c>
      <c r="AF261" s="21">
        <v>115546.68</v>
      </c>
      <c r="AG261">
        <f t="shared" si="56"/>
        <v>0</v>
      </c>
      <c r="AH261" s="21">
        <f t="shared" si="57"/>
        <v>0</v>
      </c>
      <c r="AI261" s="1">
        <v>3990</v>
      </c>
      <c r="AJ261" s="1" t="s">
        <v>341</v>
      </c>
      <c r="AK261">
        <v>9</v>
      </c>
      <c r="AL261">
        <v>4</v>
      </c>
      <c r="AM261">
        <v>653</v>
      </c>
      <c r="AN261">
        <v>657</v>
      </c>
      <c r="AO261">
        <f t="shared" si="58"/>
        <v>0</v>
      </c>
    </row>
    <row r="262" spans="1:41" x14ac:dyDescent="0.2">
      <c r="A262" s="1">
        <v>4011</v>
      </c>
      <c r="B262" s="1" t="s">
        <v>342</v>
      </c>
      <c r="C262" s="1">
        <v>1032368</v>
      </c>
      <c r="D262" s="1">
        <v>0</v>
      </c>
      <c r="E262" s="1">
        <v>0</v>
      </c>
      <c r="F262" s="1">
        <v>80</v>
      </c>
      <c r="G262" s="1">
        <v>80</v>
      </c>
      <c r="H262" s="1">
        <v>0</v>
      </c>
      <c r="I262" s="1">
        <v>0</v>
      </c>
      <c r="J262" s="1">
        <v>86</v>
      </c>
      <c r="K262" s="1">
        <v>86</v>
      </c>
      <c r="L262" s="1">
        <v>0</v>
      </c>
      <c r="M262" s="1">
        <v>0</v>
      </c>
      <c r="N262" s="1">
        <v>88</v>
      </c>
      <c r="O262" s="1">
        <v>88</v>
      </c>
      <c r="P262" s="1">
        <v>0</v>
      </c>
      <c r="Q262" s="1">
        <v>0</v>
      </c>
      <c r="R262" s="1">
        <v>76</v>
      </c>
      <c r="S262" s="1">
        <v>76</v>
      </c>
      <c r="T262" s="1">
        <f t="shared" si="48"/>
        <v>85</v>
      </c>
      <c r="U262" s="17">
        <f t="shared" si="49"/>
        <v>12145.51</v>
      </c>
      <c r="V262" s="17">
        <f t="shared" si="50"/>
        <v>-668</v>
      </c>
      <c r="W262" s="17">
        <f t="shared" si="51"/>
        <v>11477.51</v>
      </c>
      <c r="X262" s="17">
        <f t="shared" si="52"/>
        <v>0</v>
      </c>
      <c r="Y262" s="17">
        <v>0</v>
      </c>
      <c r="Z262" s="17">
        <f t="shared" si="53"/>
        <v>11477.51</v>
      </c>
      <c r="AA262" s="1">
        <f t="shared" si="54"/>
        <v>83</v>
      </c>
      <c r="AB262" s="1">
        <f t="shared" si="59"/>
        <v>2</v>
      </c>
      <c r="AC262" s="21">
        <f t="shared" si="55"/>
        <v>22955.02</v>
      </c>
      <c r="AD262">
        <v>4011</v>
      </c>
      <c r="AE262" t="s">
        <v>342</v>
      </c>
      <c r="AF262" s="21">
        <v>22955.02</v>
      </c>
      <c r="AG262">
        <f t="shared" si="56"/>
        <v>0</v>
      </c>
      <c r="AH262" s="21">
        <f t="shared" si="57"/>
        <v>0</v>
      </c>
      <c r="AI262" s="1">
        <v>4011</v>
      </c>
      <c r="AJ262" s="1" t="s">
        <v>342</v>
      </c>
      <c r="AK262">
        <v>0</v>
      </c>
      <c r="AL262">
        <v>0</v>
      </c>
      <c r="AM262">
        <v>76</v>
      </c>
      <c r="AN262">
        <v>76</v>
      </c>
      <c r="AO262">
        <f t="shared" si="58"/>
        <v>0</v>
      </c>
    </row>
    <row r="263" spans="1:41" x14ac:dyDescent="0.2">
      <c r="A263" s="1">
        <v>4018</v>
      </c>
      <c r="B263" s="1" t="s">
        <v>343</v>
      </c>
      <c r="C263" s="1">
        <v>57246140</v>
      </c>
      <c r="D263" s="1">
        <v>142</v>
      </c>
      <c r="E263" s="1">
        <v>57</v>
      </c>
      <c r="F263" s="1">
        <v>5716</v>
      </c>
      <c r="G263" s="1">
        <v>5773</v>
      </c>
      <c r="H263" s="1">
        <v>137</v>
      </c>
      <c r="I263" s="1">
        <v>55</v>
      </c>
      <c r="J263" s="1">
        <v>5809</v>
      </c>
      <c r="K263" s="1">
        <v>5864</v>
      </c>
      <c r="L263" s="1">
        <v>126</v>
      </c>
      <c r="M263" s="1">
        <v>50</v>
      </c>
      <c r="N263" s="1">
        <v>5830</v>
      </c>
      <c r="O263" s="1">
        <v>5880</v>
      </c>
      <c r="P263" s="1">
        <v>147</v>
      </c>
      <c r="Q263" s="1">
        <v>59</v>
      </c>
      <c r="R263" s="1">
        <v>5956</v>
      </c>
      <c r="S263" s="1">
        <v>6015</v>
      </c>
      <c r="T263" s="1">
        <f t="shared" si="48"/>
        <v>5839</v>
      </c>
      <c r="U263" s="17">
        <f t="shared" si="49"/>
        <v>9804.1</v>
      </c>
      <c r="V263" s="17">
        <f t="shared" si="50"/>
        <v>-539.23</v>
      </c>
      <c r="W263" s="17">
        <f t="shared" si="51"/>
        <v>9264.8700000000008</v>
      </c>
      <c r="X263" s="17">
        <f t="shared" si="52"/>
        <v>0</v>
      </c>
      <c r="Y263" s="17">
        <v>0</v>
      </c>
      <c r="Z263" s="17">
        <f t="shared" si="53"/>
        <v>9264.8700000000008</v>
      </c>
      <c r="AA263" s="1">
        <f t="shared" si="54"/>
        <v>5920</v>
      </c>
      <c r="AB263" s="1">
        <f t="shared" si="59"/>
        <v>0</v>
      </c>
      <c r="AC263" s="21">
        <f t="shared" si="55"/>
        <v>0</v>
      </c>
      <c r="AD263">
        <v>4018</v>
      </c>
      <c r="AE263" t="s">
        <v>343</v>
      </c>
      <c r="AF263" s="21">
        <v>0</v>
      </c>
      <c r="AG263">
        <f t="shared" si="56"/>
        <v>0</v>
      </c>
      <c r="AH263" s="21">
        <f t="shared" si="57"/>
        <v>0</v>
      </c>
      <c r="AI263" s="1">
        <v>4018</v>
      </c>
      <c r="AJ263" s="1" t="s">
        <v>343</v>
      </c>
      <c r="AK263">
        <v>147</v>
      </c>
      <c r="AL263">
        <v>59</v>
      </c>
      <c r="AM263">
        <v>5956</v>
      </c>
      <c r="AN263">
        <v>6015</v>
      </c>
      <c r="AO263">
        <f t="shared" si="58"/>
        <v>0</v>
      </c>
    </row>
    <row r="264" spans="1:41" x14ac:dyDescent="0.2">
      <c r="A264" s="1">
        <v>4025</v>
      </c>
      <c r="B264" s="1" t="s">
        <v>344</v>
      </c>
      <c r="C264" s="1">
        <v>5082756</v>
      </c>
      <c r="D264" s="1">
        <v>32</v>
      </c>
      <c r="E264" s="1">
        <v>13</v>
      </c>
      <c r="F264" s="1">
        <v>542</v>
      </c>
      <c r="G264" s="1">
        <v>555</v>
      </c>
      <c r="H264" s="1">
        <v>30</v>
      </c>
      <c r="I264" s="1">
        <v>12</v>
      </c>
      <c r="J264" s="1">
        <v>506</v>
      </c>
      <c r="K264" s="1">
        <v>518</v>
      </c>
      <c r="L264" s="1">
        <v>30</v>
      </c>
      <c r="M264" s="1">
        <v>12</v>
      </c>
      <c r="N264" s="1">
        <v>490</v>
      </c>
      <c r="O264" s="1">
        <v>502</v>
      </c>
      <c r="P264" s="1">
        <v>28</v>
      </c>
      <c r="Q264" s="1">
        <v>11</v>
      </c>
      <c r="R264" s="1">
        <v>472</v>
      </c>
      <c r="S264" s="1">
        <v>483</v>
      </c>
      <c r="T264" s="1">
        <f t="shared" si="48"/>
        <v>525</v>
      </c>
      <c r="U264" s="17">
        <f t="shared" si="49"/>
        <v>9681.44</v>
      </c>
      <c r="V264" s="17">
        <f t="shared" si="50"/>
        <v>-532.48</v>
      </c>
      <c r="W264" s="17">
        <f t="shared" si="51"/>
        <v>9148.9600000000009</v>
      </c>
      <c r="X264" s="17">
        <f t="shared" si="52"/>
        <v>0</v>
      </c>
      <c r="Y264" s="17">
        <v>0</v>
      </c>
      <c r="Z264" s="17">
        <f t="shared" si="53"/>
        <v>9148.9600000000009</v>
      </c>
      <c r="AA264" s="1">
        <f t="shared" si="54"/>
        <v>501</v>
      </c>
      <c r="AB264" s="1">
        <f t="shared" si="59"/>
        <v>24</v>
      </c>
      <c r="AC264" s="21">
        <f t="shared" si="55"/>
        <v>219575.04000000001</v>
      </c>
      <c r="AD264">
        <v>4025</v>
      </c>
      <c r="AE264" t="s">
        <v>344</v>
      </c>
      <c r="AF264" s="21">
        <v>219575.04000000001</v>
      </c>
      <c r="AG264">
        <f t="shared" si="56"/>
        <v>0</v>
      </c>
      <c r="AH264" s="21">
        <f t="shared" si="57"/>
        <v>0</v>
      </c>
      <c r="AI264" s="1">
        <v>4025</v>
      </c>
      <c r="AJ264" s="1" t="s">
        <v>344</v>
      </c>
      <c r="AK264">
        <v>28</v>
      </c>
      <c r="AL264">
        <v>11</v>
      </c>
      <c r="AM264">
        <v>472</v>
      </c>
      <c r="AN264">
        <v>483</v>
      </c>
      <c r="AO264">
        <f t="shared" si="58"/>
        <v>0</v>
      </c>
    </row>
    <row r="265" spans="1:41" x14ac:dyDescent="0.2">
      <c r="A265" s="1">
        <v>4060</v>
      </c>
      <c r="B265" s="1" t="s">
        <v>345</v>
      </c>
      <c r="C265" s="1">
        <v>50051975</v>
      </c>
      <c r="D265" s="1">
        <v>112</v>
      </c>
      <c r="E265" s="1">
        <v>45</v>
      </c>
      <c r="F265" s="1">
        <v>4764</v>
      </c>
      <c r="G265" s="1">
        <v>4809</v>
      </c>
      <c r="H265" s="1">
        <v>129</v>
      </c>
      <c r="I265" s="1">
        <v>52</v>
      </c>
      <c r="J265" s="1">
        <v>4860</v>
      </c>
      <c r="K265" s="1">
        <v>4912</v>
      </c>
      <c r="L265" s="1">
        <v>134</v>
      </c>
      <c r="M265" s="1">
        <v>54</v>
      </c>
      <c r="N265" s="1">
        <v>5052</v>
      </c>
      <c r="O265" s="1">
        <v>5106</v>
      </c>
      <c r="P265" s="1">
        <v>154</v>
      </c>
      <c r="Q265" s="1">
        <v>62</v>
      </c>
      <c r="R265" s="1">
        <v>5096</v>
      </c>
      <c r="S265" s="1">
        <v>5158</v>
      </c>
      <c r="T265" s="1">
        <f t="shared" si="48"/>
        <v>4942</v>
      </c>
      <c r="U265" s="17">
        <f t="shared" si="49"/>
        <v>10127.879999999999</v>
      </c>
      <c r="V265" s="17">
        <f t="shared" si="50"/>
        <v>-557.03</v>
      </c>
      <c r="W265" s="17">
        <f t="shared" si="51"/>
        <v>9570.8499999999985</v>
      </c>
      <c r="X265" s="17">
        <f t="shared" si="52"/>
        <v>0</v>
      </c>
      <c r="Y265" s="17">
        <v>0</v>
      </c>
      <c r="Z265" s="17">
        <f t="shared" si="53"/>
        <v>9570.8499999999985</v>
      </c>
      <c r="AA265" s="1">
        <f t="shared" si="54"/>
        <v>5059</v>
      </c>
      <c r="AB265" s="1">
        <f t="shared" si="59"/>
        <v>0</v>
      </c>
      <c r="AC265" s="21">
        <f t="shared" si="55"/>
        <v>0</v>
      </c>
      <c r="AD265">
        <v>4060</v>
      </c>
      <c r="AE265" t="s">
        <v>345</v>
      </c>
      <c r="AF265" s="21">
        <v>0</v>
      </c>
      <c r="AG265">
        <f t="shared" si="56"/>
        <v>0</v>
      </c>
      <c r="AH265" s="21">
        <f t="shared" si="57"/>
        <v>0</v>
      </c>
      <c r="AI265" s="1">
        <v>4060</v>
      </c>
      <c r="AJ265" s="1" t="s">
        <v>345</v>
      </c>
      <c r="AK265">
        <v>154</v>
      </c>
      <c r="AL265">
        <v>62</v>
      </c>
      <c r="AM265">
        <v>5096</v>
      </c>
      <c r="AN265">
        <v>5158</v>
      </c>
      <c r="AO265">
        <f t="shared" si="58"/>
        <v>0</v>
      </c>
    </row>
    <row r="266" spans="1:41" x14ac:dyDescent="0.2">
      <c r="A266" s="1">
        <v>4067</v>
      </c>
      <c r="B266" s="1" t="s">
        <v>346</v>
      </c>
      <c r="C266" s="1">
        <v>11134273</v>
      </c>
      <c r="D266" s="1">
        <v>30</v>
      </c>
      <c r="E266" s="1">
        <v>12</v>
      </c>
      <c r="F266" s="1">
        <v>1191</v>
      </c>
      <c r="G266" s="1">
        <v>1203</v>
      </c>
      <c r="H266" s="1">
        <v>27</v>
      </c>
      <c r="I266" s="1">
        <v>11</v>
      </c>
      <c r="J266" s="1">
        <v>1196</v>
      </c>
      <c r="K266" s="1">
        <v>1207</v>
      </c>
      <c r="L266" s="1">
        <v>27</v>
      </c>
      <c r="M266" s="1">
        <v>11</v>
      </c>
      <c r="N266" s="1">
        <v>1114</v>
      </c>
      <c r="O266" s="1">
        <v>1125</v>
      </c>
      <c r="P266" s="1">
        <v>23</v>
      </c>
      <c r="Q266" s="1">
        <v>9</v>
      </c>
      <c r="R266" s="1">
        <v>1089</v>
      </c>
      <c r="S266" s="1">
        <v>1098</v>
      </c>
      <c r="T266" s="1">
        <f t="shared" si="48"/>
        <v>1178</v>
      </c>
      <c r="U266" s="17">
        <f t="shared" si="49"/>
        <v>9451.84</v>
      </c>
      <c r="V266" s="17">
        <f t="shared" si="50"/>
        <v>-519.85</v>
      </c>
      <c r="W266" s="17">
        <f t="shared" si="51"/>
        <v>8931.99</v>
      </c>
      <c r="X266" s="17">
        <f t="shared" si="52"/>
        <v>68.010000000000218</v>
      </c>
      <c r="Y266" s="17">
        <v>0</v>
      </c>
      <c r="Z266" s="17">
        <f t="shared" si="53"/>
        <v>9000</v>
      </c>
      <c r="AA266" s="1">
        <f t="shared" si="54"/>
        <v>1143</v>
      </c>
      <c r="AB266" s="1">
        <f t="shared" si="59"/>
        <v>35</v>
      </c>
      <c r="AC266" s="21">
        <f t="shared" si="55"/>
        <v>315000</v>
      </c>
      <c r="AD266">
        <v>4067</v>
      </c>
      <c r="AE266" t="s">
        <v>346</v>
      </c>
      <c r="AF266" s="21">
        <v>315000</v>
      </c>
      <c r="AG266">
        <f t="shared" si="56"/>
        <v>0</v>
      </c>
      <c r="AH266" s="21">
        <f t="shared" si="57"/>
        <v>0</v>
      </c>
      <c r="AI266" s="1">
        <v>4067</v>
      </c>
      <c r="AJ266" s="1" t="s">
        <v>346</v>
      </c>
      <c r="AK266">
        <v>23</v>
      </c>
      <c r="AL266">
        <v>9</v>
      </c>
      <c r="AM266">
        <v>1089</v>
      </c>
      <c r="AN266">
        <v>1098</v>
      </c>
      <c r="AO266">
        <f t="shared" si="58"/>
        <v>0</v>
      </c>
    </row>
    <row r="267" spans="1:41" x14ac:dyDescent="0.2">
      <c r="A267" s="1">
        <v>4074</v>
      </c>
      <c r="B267" s="1" t="s">
        <v>347</v>
      </c>
      <c r="C267" s="1">
        <v>17579711</v>
      </c>
      <c r="D267" s="1">
        <v>62</v>
      </c>
      <c r="E267" s="1">
        <v>25</v>
      </c>
      <c r="F267" s="1">
        <v>1843</v>
      </c>
      <c r="G267" s="1">
        <v>1868</v>
      </c>
      <c r="H267" s="1">
        <v>54</v>
      </c>
      <c r="I267" s="1">
        <v>22</v>
      </c>
      <c r="J267" s="1">
        <v>1825</v>
      </c>
      <c r="K267" s="1">
        <v>1847</v>
      </c>
      <c r="L267" s="1">
        <v>64</v>
      </c>
      <c r="M267" s="1">
        <v>26</v>
      </c>
      <c r="N267" s="1">
        <v>1782</v>
      </c>
      <c r="O267" s="1">
        <v>1808</v>
      </c>
      <c r="P267" s="1">
        <v>65</v>
      </c>
      <c r="Q267" s="1">
        <v>26</v>
      </c>
      <c r="R267" s="1">
        <v>1802</v>
      </c>
      <c r="S267" s="1">
        <v>1828</v>
      </c>
      <c r="T267" s="1">
        <f t="shared" si="48"/>
        <v>1841</v>
      </c>
      <c r="U267" s="17">
        <f t="shared" si="49"/>
        <v>9549</v>
      </c>
      <c r="V267" s="17">
        <f t="shared" si="50"/>
        <v>-525.20000000000005</v>
      </c>
      <c r="W267" s="17">
        <f t="shared" si="51"/>
        <v>9023.7999999999993</v>
      </c>
      <c r="X267" s="17">
        <f t="shared" si="52"/>
        <v>0</v>
      </c>
      <c r="Y267" s="17">
        <v>0</v>
      </c>
      <c r="Z267" s="17">
        <f t="shared" si="53"/>
        <v>9023.7999999999993</v>
      </c>
      <c r="AA267" s="1">
        <f t="shared" si="54"/>
        <v>1828</v>
      </c>
      <c r="AB267" s="1">
        <f t="shared" si="59"/>
        <v>13</v>
      </c>
      <c r="AC267" s="21">
        <f t="shared" si="55"/>
        <v>117309.4</v>
      </c>
      <c r="AD267">
        <v>4074</v>
      </c>
      <c r="AE267" t="s">
        <v>347</v>
      </c>
      <c r="AF267" s="21">
        <v>117309.4</v>
      </c>
      <c r="AG267">
        <f t="shared" si="56"/>
        <v>0</v>
      </c>
      <c r="AH267" s="21">
        <f t="shared" si="57"/>
        <v>0</v>
      </c>
      <c r="AI267" s="1">
        <v>4074</v>
      </c>
      <c r="AJ267" s="1" t="s">
        <v>347</v>
      </c>
      <c r="AK267">
        <v>65</v>
      </c>
      <c r="AL267">
        <v>26</v>
      </c>
      <c r="AM267">
        <v>1802</v>
      </c>
      <c r="AN267">
        <v>1828</v>
      </c>
      <c r="AO267">
        <f t="shared" si="58"/>
        <v>0</v>
      </c>
    </row>
    <row r="268" spans="1:41" x14ac:dyDescent="0.2">
      <c r="A268" s="1">
        <v>4088</v>
      </c>
      <c r="B268" s="1" t="s">
        <v>348</v>
      </c>
      <c r="C268" s="1">
        <v>12207673</v>
      </c>
      <c r="D268" s="1">
        <v>40</v>
      </c>
      <c r="E268" s="1">
        <v>16</v>
      </c>
      <c r="F268" s="1">
        <v>1270</v>
      </c>
      <c r="G268" s="1">
        <v>1286</v>
      </c>
      <c r="H268" s="1">
        <v>42</v>
      </c>
      <c r="I268" s="1">
        <v>17</v>
      </c>
      <c r="J268" s="1">
        <v>1271</v>
      </c>
      <c r="K268" s="1">
        <v>1288</v>
      </c>
      <c r="L268" s="1">
        <v>47</v>
      </c>
      <c r="M268" s="1">
        <v>19</v>
      </c>
      <c r="N268" s="1">
        <v>1242</v>
      </c>
      <c r="O268" s="1">
        <v>1261</v>
      </c>
      <c r="P268" s="1">
        <v>40</v>
      </c>
      <c r="Q268" s="1">
        <v>16</v>
      </c>
      <c r="R268" s="1">
        <v>1250</v>
      </c>
      <c r="S268" s="1">
        <v>1266</v>
      </c>
      <c r="T268" s="1">
        <f t="shared" si="48"/>
        <v>1278</v>
      </c>
      <c r="U268" s="17">
        <f t="shared" si="49"/>
        <v>9552.17</v>
      </c>
      <c r="V268" s="17">
        <f t="shared" si="50"/>
        <v>-525.37</v>
      </c>
      <c r="W268" s="17">
        <f t="shared" si="51"/>
        <v>9026.7999999999993</v>
      </c>
      <c r="X268" s="17">
        <f t="shared" si="52"/>
        <v>0</v>
      </c>
      <c r="Y268" s="17">
        <v>0</v>
      </c>
      <c r="Z268" s="17">
        <f t="shared" si="53"/>
        <v>9026.7999999999993</v>
      </c>
      <c r="AA268" s="1">
        <f t="shared" si="54"/>
        <v>1272</v>
      </c>
      <c r="AB268" s="1">
        <f t="shared" si="59"/>
        <v>6</v>
      </c>
      <c r="AC268" s="21">
        <f t="shared" si="55"/>
        <v>54160.800000000003</v>
      </c>
      <c r="AD268">
        <v>4088</v>
      </c>
      <c r="AE268" t="s">
        <v>348</v>
      </c>
      <c r="AF268" s="21">
        <v>54160.800000000003</v>
      </c>
      <c r="AG268">
        <f t="shared" si="56"/>
        <v>0</v>
      </c>
      <c r="AH268" s="21">
        <f t="shared" si="57"/>
        <v>0</v>
      </c>
      <c r="AI268" s="1">
        <v>4088</v>
      </c>
      <c r="AJ268" s="1" t="s">
        <v>348</v>
      </c>
      <c r="AK268">
        <v>40</v>
      </c>
      <c r="AL268">
        <v>16</v>
      </c>
      <c r="AM268">
        <v>1250</v>
      </c>
      <c r="AN268">
        <v>1266</v>
      </c>
      <c r="AO268">
        <f t="shared" si="58"/>
        <v>0</v>
      </c>
    </row>
    <row r="269" spans="1:41" x14ac:dyDescent="0.2">
      <c r="A269" s="1">
        <v>4095</v>
      </c>
      <c r="B269" s="1" t="s">
        <v>349</v>
      </c>
      <c r="C269" s="1">
        <v>27101591</v>
      </c>
      <c r="D269" s="1">
        <v>90</v>
      </c>
      <c r="E269" s="1">
        <v>36</v>
      </c>
      <c r="F269" s="1">
        <v>2821</v>
      </c>
      <c r="G269" s="1">
        <v>2857</v>
      </c>
      <c r="H269" s="1">
        <v>92</v>
      </c>
      <c r="I269" s="1">
        <v>37</v>
      </c>
      <c r="J269" s="1">
        <v>2814</v>
      </c>
      <c r="K269" s="1">
        <v>2851</v>
      </c>
      <c r="L269" s="1">
        <v>88</v>
      </c>
      <c r="M269" s="1">
        <v>35</v>
      </c>
      <c r="N269" s="1">
        <v>2839</v>
      </c>
      <c r="O269" s="1">
        <v>2874</v>
      </c>
      <c r="P269" s="1">
        <v>82</v>
      </c>
      <c r="Q269" s="1">
        <v>33</v>
      </c>
      <c r="R269" s="1">
        <v>2827</v>
      </c>
      <c r="S269" s="1">
        <v>2860</v>
      </c>
      <c r="T269" s="1">
        <f t="shared" si="48"/>
        <v>2861</v>
      </c>
      <c r="U269" s="17">
        <f t="shared" si="49"/>
        <v>9472.77</v>
      </c>
      <c r="V269" s="17">
        <f t="shared" si="50"/>
        <v>-521</v>
      </c>
      <c r="W269" s="17">
        <f t="shared" si="51"/>
        <v>8951.77</v>
      </c>
      <c r="X269" s="17">
        <f t="shared" si="52"/>
        <v>48.229999999999563</v>
      </c>
      <c r="Y269" s="17">
        <v>0</v>
      </c>
      <c r="Z269" s="17">
        <f t="shared" si="53"/>
        <v>9000</v>
      </c>
      <c r="AA269" s="1">
        <f t="shared" si="54"/>
        <v>2862</v>
      </c>
      <c r="AB269" s="1">
        <f t="shared" si="59"/>
        <v>0</v>
      </c>
      <c r="AC269" s="21">
        <f t="shared" si="55"/>
        <v>0</v>
      </c>
      <c r="AD269">
        <v>4095</v>
      </c>
      <c r="AE269" t="s">
        <v>349</v>
      </c>
      <c r="AF269" s="21">
        <v>0</v>
      </c>
      <c r="AG269">
        <f t="shared" si="56"/>
        <v>0</v>
      </c>
      <c r="AH269" s="21">
        <f t="shared" si="57"/>
        <v>0</v>
      </c>
      <c r="AI269" s="1">
        <v>4095</v>
      </c>
      <c r="AJ269" s="1" t="s">
        <v>349</v>
      </c>
      <c r="AK269">
        <v>82</v>
      </c>
      <c r="AL269">
        <v>33</v>
      </c>
      <c r="AM269">
        <v>2827</v>
      </c>
      <c r="AN269">
        <v>2860</v>
      </c>
      <c r="AO269">
        <f t="shared" si="58"/>
        <v>0</v>
      </c>
    </row>
    <row r="270" spans="1:41" x14ac:dyDescent="0.2">
      <c r="A270" s="1">
        <v>4137</v>
      </c>
      <c r="B270" s="1" t="s">
        <v>350</v>
      </c>
      <c r="C270" s="1">
        <v>9603469</v>
      </c>
      <c r="D270" s="1">
        <v>8</v>
      </c>
      <c r="E270" s="1">
        <v>3</v>
      </c>
      <c r="F270" s="1">
        <v>1011</v>
      </c>
      <c r="G270" s="1">
        <v>1014</v>
      </c>
      <c r="H270" s="1">
        <v>14</v>
      </c>
      <c r="I270" s="1">
        <v>6</v>
      </c>
      <c r="J270" s="1">
        <v>1019</v>
      </c>
      <c r="K270" s="1">
        <v>1025</v>
      </c>
      <c r="L270" s="1">
        <v>12</v>
      </c>
      <c r="M270" s="1">
        <v>5</v>
      </c>
      <c r="N270" s="1">
        <v>1022</v>
      </c>
      <c r="O270" s="1">
        <v>1027</v>
      </c>
      <c r="P270" s="1">
        <v>7</v>
      </c>
      <c r="Q270" s="1">
        <v>3</v>
      </c>
      <c r="R270" s="1">
        <v>1028</v>
      </c>
      <c r="S270" s="1">
        <v>1031</v>
      </c>
      <c r="T270" s="1">
        <f t="shared" si="48"/>
        <v>1022</v>
      </c>
      <c r="U270" s="17">
        <f t="shared" si="49"/>
        <v>9396.74</v>
      </c>
      <c r="V270" s="17">
        <f t="shared" si="50"/>
        <v>-516.82000000000005</v>
      </c>
      <c r="W270" s="17">
        <f t="shared" si="51"/>
        <v>8879.92</v>
      </c>
      <c r="X270" s="17">
        <f t="shared" si="52"/>
        <v>120.07999999999993</v>
      </c>
      <c r="Y270" s="17">
        <v>0</v>
      </c>
      <c r="Z270" s="17">
        <f t="shared" si="53"/>
        <v>9000</v>
      </c>
      <c r="AA270" s="1">
        <f t="shared" si="54"/>
        <v>1028</v>
      </c>
      <c r="AB270" s="1">
        <f t="shared" si="59"/>
        <v>0</v>
      </c>
      <c r="AC270" s="21">
        <f t="shared" si="55"/>
        <v>0</v>
      </c>
      <c r="AD270">
        <v>4137</v>
      </c>
      <c r="AE270" t="s">
        <v>350</v>
      </c>
      <c r="AF270" s="21">
        <v>0</v>
      </c>
      <c r="AG270">
        <f t="shared" si="56"/>
        <v>0</v>
      </c>
      <c r="AH270" s="21">
        <f t="shared" si="57"/>
        <v>0</v>
      </c>
      <c r="AI270" s="1">
        <v>4137</v>
      </c>
      <c r="AJ270" s="1" t="s">
        <v>350</v>
      </c>
      <c r="AK270">
        <v>7</v>
      </c>
      <c r="AL270">
        <v>3</v>
      </c>
      <c r="AM270">
        <v>1028</v>
      </c>
      <c r="AN270">
        <v>1031</v>
      </c>
      <c r="AO270">
        <f t="shared" si="58"/>
        <v>0</v>
      </c>
    </row>
    <row r="271" spans="1:41" x14ac:dyDescent="0.2">
      <c r="A271" s="1">
        <v>4144</v>
      </c>
      <c r="B271" s="1" t="s">
        <v>351</v>
      </c>
      <c r="C271" s="1">
        <v>38592779</v>
      </c>
      <c r="D271" s="1">
        <v>110</v>
      </c>
      <c r="E271" s="1">
        <v>44</v>
      </c>
      <c r="F271" s="1">
        <v>3592</v>
      </c>
      <c r="G271" s="1">
        <v>3636</v>
      </c>
      <c r="H271" s="1">
        <v>101</v>
      </c>
      <c r="I271" s="1">
        <v>40</v>
      </c>
      <c r="J271" s="1">
        <v>3544</v>
      </c>
      <c r="K271" s="1">
        <v>3584</v>
      </c>
      <c r="L271" s="1">
        <v>109</v>
      </c>
      <c r="M271" s="1">
        <v>44</v>
      </c>
      <c r="N271" s="1">
        <v>3593</v>
      </c>
      <c r="O271" s="1">
        <v>3637</v>
      </c>
      <c r="P271" s="1">
        <v>104</v>
      </c>
      <c r="Q271" s="1">
        <v>42</v>
      </c>
      <c r="R271" s="1">
        <v>3562</v>
      </c>
      <c r="S271" s="1">
        <v>3604</v>
      </c>
      <c r="T271" s="1">
        <f t="shared" si="48"/>
        <v>3619</v>
      </c>
      <c r="U271" s="17">
        <f t="shared" si="49"/>
        <v>10663.93</v>
      </c>
      <c r="V271" s="17">
        <f t="shared" si="50"/>
        <v>-586.52</v>
      </c>
      <c r="W271" s="17">
        <f t="shared" si="51"/>
        <v>10077.41</v>
      </c>
      <c r="X271" s="17">
        <f t="shared" si="52"/>
        <v>0</v>
      </c>
      <c r="Y271" s="17">
        <v>0</v>
      </c>
      <c r="Z271" s="17">
        <f t="shared" si="53"/>
        <v>10077.41</v>
      </c>
      <c r="AA271" s="1">
        <f t="shared" si="54"/>
        <v>3608</v>
      </c>
      <c r="AB271" s="1">
        <f t="shared" si="59"/>
        <v>11</v>
      </c>
      <c r="AC271" s="21">
        <f t="shared" si="55"/>
        <v>110851.51</v>
      </c>
      <c r="AD271">
        <v>4144</v>
      </c>
      <c r="AE271" t="s">
        <v>351</v>
      </c>
      <c r="AF271" s="21">
        <v>110851.51</v>
      </c>
      <c r="AG271">
        <f t="shared" si="56"/>
        <v>0</v>
      </c>
      <c r="AH271" s="21">
        <f t="shared" si="57"/>
        <v>0</v>
      </c>
      <c r="AI271" s="1">
        <v>4144</v>
      </c>
      <c r="AJ271" s="1" t="s">
        <v>351</v>
      </c>
      <c r="AK271">
        <v>104</v>
      </c>
      <c r="AL271">
        <v>42</v>
      </c>
      <c r="AM271">
        <v>3562</v>
      </c>
      <c r="AN271">
        <v>3604</v>
      </c>
      <c r="AO271">
        <f t="shared" si="58"/>
        <v>0</v>
      </c>
    </row>
    <row r="272" spans="1:41" x14ac:dyDescent="0.2">
      <c r="A272" s="1">
        <v>4165</v>
      </c>
      <c r="B272" s="1" t="s">
        <v>352</v>
      </c>
      <c r="C272" s="1">
        <v>16759202</v>
      </c>
      <c r="D272" s="1">
        <v>100</v>
      </c>
      <c r="E272" s="1">
        <v>40</v>
      </c>
      <c r="F272" s="1">
        <v>1779</v>
      </c>
      <c r="G272" s="1">
        <v>1819</v>
      </c>
      <c r="H272" s="1">
        <v>90</v>
      </c>
      <c r="I272" s="1">
        <v>36</v>
      </c>
      <c r="J272" s="1">
        <v>1750</v>
      </c>
      <c r="K272" s="1">
        <v>1786</v>
      </c>
      <c r="L272" s="1">
        <v>90</v>
      </c>
      <c r="M272" s="1">
        <v>36</v>
      </c>
      <c r="N272" s="1">
        <v>1720</v>
      </c>
      <c r="O272" s="1">
        <v>1756</v>
      </c>
      <c r="P272" s="1">
        <v>89</v>
      </c>
      <c r="Q272" s="1">
        <v>36</v>
      </c>
      <c r="R272" s="1">
        <v>1692</v>
      </c>
      <c r="S272" s="1">
        <v>1728</v>
      </c>
      <c r="T272" s="1">
        <f t="shared" si="48"/>
        <v>1787</v>
      </c>
      <c r="U272" s="17">
        <f t="shared" si="49"/>
        <v>9378.4</v>
      </c>
      <c r="V272" s="17">
        <f t="shared" si="50"/>
        <v>-515.80999999999995</v>
      </c>
      <c r="W272" s="17">
        <f t="shared" si="51"/>
        <v>8862.59</v>
      </c>
      <c r="X272" s="17">
        <f t="shared" si="52"/>
        <v>137.40999999999985</v>
      </c>
      <c r="Y272" s="17">
        <v>0</v>
      </c>
      <c r="Z272" s="17">
        <f t="shared" si="53"/>
        <v>9000</v>
      </c>
      <c r="AA272" s="1">
        <f t="shared" si="54"/>
        <v>1757</v>
      </c>
      <c r="AB272" s="1">
        <f t="shared" si="59"/>
        <v>30</v>
      </c>
      <c r="AC272" s="21">
        <f t="shared" si="55"/>
        <v>270000</v>
      </c>
      <c r="AD272">
        <v>4165</v>
      </c>
      <c r="AE272" t="s">
        <v>352</v>
      </c>
      <c r="AF272" s="21">
        <v>270000</v>
      </c>
      <c r="AG272">
        <f t="shared" si="56"/>
        <v>0</v>
      </c>
      <c r="AH272" s="21">
        <f t="shared" si="57"/>
        <v>0</v>
      </c>
      <c r="AI272" s="1">
        <v>4165</v>
      </c>
      <c r="AJ272" s="1" t="s">
        <v>352</v>
      </c>
      <c r="AK272">
        <v>89</v>
      </c>
      <c r="AL272">
        <v>36</v>
      </c>
      <c r="AM272">
        <v>1692</v>
      </c>
      <c r="AN272">
        <v>1728</v>
      </c>
      <c r="AO272">
        <f t="shared" si="58"/>
        <v>0</v>
      </c>
    </row>
    <row r="273" spans="1:41" x14ac:dyDescent="0.2">
      <c r="A273" s="1">
        <v>4179</v>
      </c>
      <c r="B273" s="1" t="s">
        <v>353</v>
      </c>
      <c r="C273" s="1">
        <v>94558901</v>
      </c>
      <c r="D273" s="1">
        <v>142</v>
      </c>
      <c r="E273" s="1">
        <v>57</v>
      </c>
      <c r="F273" s="1">
        <v>10095</v>
      </c>
      <c r="G273" s="1">
        <v>10152</v>
      </c>
      <c r="H273" s="1">
        <v>140</v>
      </c>
      <c r="I273" s="1">
        <v>56</v>
      </c>
      <c r="J273" s="1">
        <v>9955</v>
      </c>
      <c r="K273" s="1">
        <v>10011</v>
      </c>
      <c r="L273" s="1">
        <v>126</v>
      </c>
      <c r="M273" s="1">
        <v>50</v>
      </c>
      <c r="N273" s="1">
        <v>9859</v>
      </c>
      <c r="O273" s="1">
        <v>9909</v>
      </c>
      <c r="P273" s="1">
        <v>153</v>
      </c>
      <c r="Q273" s="1">
        <v>61</v>
      </c>
      <c r="R273" s="1">
        <v>9861</v>
      </c>
      <c r="S273" s="1">
        <v>9922</v>
      </c>
      <c r="T273" s="1">
        <f t="shared" si="48"/>
        <v>10024</v>
      </c>
      <c r="U273" s="17">
        <f t="shared" si="49"/>
        <v>9433.25</v>
      </c>
      <c r="V273" s="17">
        <f t="shared" si="50"/>
        <v>-518.83000000000004</v>
      </c>
      <c r="W273" s="17">
        <f t="shared" si="51"/>
        <v>8914.42</v>
      </c>
      <c r="X273" s="17">
        <f t="shared" si="52"/>
        <v>85.579999999999927</v>
      </c>
      <c r="Y273" s="17">
        <v>0</v>
      </c>
      <c r="Z273" s="17">
        <f t="shared" si="53"/>
        <v>9000</v>
      </c>
      <c r="AA273" s="1">
        <f t="shared" si="54"/>
        <v>9947</v>
      </c>
      <c r="AB273" s="1">
        <f t="shared" si="59"/>
        <v>77</v>
      </c>
      <c r="AC273" s="21">
        <f t="shared" si="55"/>
        <v>693000</v>
      </c>
      <c r="AD273">
        <v>4179</v>
      </c>
      <c r="AE273" t="s">
        <v>353</v>
      </c>
      <c r="AF273" s="21">
        <v>693000</v>
      </c>
      <c r="AG273">
        <f t="shared" si="56"/>
        <v>0</v>
      </c>
      <c r="AH273" s="21">
        <f t="shared" si="57"/>
        <v>0</v>
      </c>
      <c r="AI273" s="1">
        <v>4179</v>
      </c>
      <c r="AJ273" s="1" t="s">
        <v>353</v>
      </c>
      <c r="AK273">
        <v>153</v>
      </c>
      <c r="AL273">
        <v>61</v>
      </c>
      <c r="AM273">
        <v>9861</v>
      </c>
      <c r="AN273">
        <v>9922</v>
      </c>
      <c r="AO273">
        <f t="shared" si="58"/>
        <v>0</v>
      </c>
    </row>
    <row r="274" spans="1:41" x14ac:dyDescent="0.2">
      <c r="A274" s="1">
        <v>4186</v>
      </c>
      <c r="B274" s="1" t="s">
        <v>354</v>
      </c>
      <c r="C274" s="1">
        <v>9670146</v>
      </c>
      <c r="D274" s="1">
        <v>29</v>
      </c>
      <c r="E274" s="1">
        <v>12</v>
      </c>
      <c r="F274" s="1">
        <v>981</v>
      </c>
      <c r="G274" s="1">
        <v>993</v>
      </c>
      <c r="H274" s="1">
        <v>33</v>
      </c>
      <c r="I274" s="1">
        <v>13</v>
      </c>
      <c r="J274" s="1">
        <v>998</v>
      </c>
      <c r="K274" s="1">
        <v>1011</v>
      </c>
      <c r="L274" s="1">
        <v>33</v>
      </c>
      <c r="M274" s="1">
        <v>13</v>
      </c>
      <c r="N274" s="1">
        <v>967</v>
      </c>
      <c r="O274" s="1">
        <v>980</v>
      </c>
      <c r="P274" s="1">
        <v>32</v>
      </c>
      <c r="Q274" s="1">
        <v>13</v>
      </c>
      <c r="R274" s="1">
        <v>971</v>
      </c>
      <c r="S274" s="1">
        <v>984</v>
      </c>
      <c r="T274" s="1">
        <f t="shared" si="48"/>
        <v>995</v>
      </c>
      <c r="U274" s="17">
        <f t="shared" si="49"/>
        <v>9718.74</v>
      </c>
      <c r="V274" s="17">
        <f t="shared" si="50"/>
        <v>-534.53</v>
      </c>
      <c r="W274" s="17">
        <f t="shared" si="51"/>
        <v>9184.2099999999991</v>
      </c>
      <c r="X274" s="17">
        <f t="shared" si="52"/>
        <v>0</v>
      </c>
      <c r="Y274" s="17">
        <v>0</v>
      </c>
      <c r="Z274" s="17">
        <f t="shared" si="53"/>
        <v>9184.2099999999991</v>
      </c>
      <c r="AA274" s="1">
        <f t="shared" si="54"/>
        <v>992</v>
      </c>
      <c r="AB274" s="1">
        <f t="shared" si="59"/>
        <v>3</v>
      </c>
      <c r="AC274" s="21">
        <f t="shared" si="55"/>
        <v>27552.63</v>
      </c>
      <c r="AD274">
        <v>4186</v>
      </c>
      <c r="AE274" t="s">
        <v>354</v>
      </c>
      <c r="AF274" s="21">
        <v>27552.63</v>
      </c>
      <c r="AG274">
        <f t="shared" si="56"/>
        <v>0</v>
      </c>
      <c r="AH274" s="21">
        <f t="shared" si="57"/>
        <v>0</v>
      </c>
      <c r="AI274" s="1">
        <v>4186</v>
      </c>
      <c r="AJ274" s="1" t="s">
        <v>354</v>
      </c>
      <c r="AK274">
        <v>32</v>
      </c>
      <c r="AL274">
        <v>13</v>
      </c>
      <c r="AM274">
        <v>971</v>
      </c>
      <c r="AN274">
        <v>984</v>
      </c>
      <c r="AO274">
        <f t="shared" si="58"/>
        <v>0</v>
      </c>
    </row>
    <row r="275" spans="1:41" x14ac:dyDescent="0.2">
      <c r="A275" s="1">
        <v>4207</v>
      </c>
      <c r="B275" s="1" t="s">
        <v>355</v>
      </c>
      <c r="C275" s="1">
        <v>5251129</v>
      </c>
      <c r="D275" s="1">
        <v>8</v>
      </c>
      <c r="E275" s="1">
        <v>3</v>
      </c>
      <c r="F275" s="1">
        <v>577</v>
      </c>
      <c r="G275" s="1">
        <v>580</v>
      </c>
      <c r="H275" s="1">
        <v>7</v>
      </c>
      <c r="I275" s="1">
        <v>3</v>
      </c>
      <c r="J275" s="1">
        <v>561</v>
      </c>
      <c r="K275" s="1">
        <v>564</v>
      </c>
      <c r="L275" s="1">
        <v>9</v>
      </c>
      <c r="M275" s="1">
        <v>4</v>
      </c>
      <c r="N275" s="1">
        <v>524</v>
      </c>
      <c r="O275" s="1">
        <v>528</v>
      </c>
      <c r="P275" s="1">
        <v>20</v>
      </c>
      <c r="Q275" s="1">
        <v>8</v>
      </c>
      <c r="R275" s="1">
        <v>520</v>
      </c>
      <c r="S275" s="1">
        <v>528</v>
      </c>
      <c r="T275" s="1">
        <f t="shared" si="48"/>
        <v>557</v>
      </c>
      <c r="U275" s="17">
        <f t="shared" si="49"/>
        <v>9427.52</v>
      </c>
      <c r="V275" s="17">
        <f t="shared" si="50"/>
        <v>-518.51</v>
      </c>
      <c r="W275" s="17">
        <f t="shared" si="51"/>
        <v>8909.01</v>
      </c>
      <c r="X275" s="17">
        <f t="shared" si="52"/>
        <v>90.989999999999782</v>
      </c>
      <c r="Y275" s="17">
        <v>0</v>
      </c>
      <c r="Z275" s="17">
        <f t="shared" si="53"/>
        <v>9000</v>
      </c>
      <c r="AA275" s="1">
        <f t="shared" si="54"/>
        <v>540</v>
      </c>
      <c r="AB275" s="1">
        <f t="shared" si="59"/>
        <v>17</v>
      </c>
      <c r="AC275" s="21">
        <f t="shared" si="55"/>
        <v>153000</v>
      </c>
      <c r="AD275">
        <v>4207</v>
      </c>
      <c r="AE275" t="s">
        <v>355</v>
      </c>
      <c r="AF275" s="21">
        <v>153000</v>
      </c>
      <c r="AG275">
        <f t="shared" si="56"/>
        <v>0</v>
      </c>
      <c r="AH275" s="21">
        <f t="shared" si="57"/>
        <v>0</v>
      </c>
      <c r="AI275" s="1">
        <v>4207</v>
      </c>
      <c r="AJ275" s="1" t="s">
        <v>355</v>
      </c>
      <c r="AK275">
        <v>20</v>
      </c>
      <c r="AL275">
        <v>8</v>
      </c>
      <c r="AM275">
        <v>520</v>
      </c>
      <c r="AN275">
        <v>528</v>
      </c>
      <c r="AO275">
        <f t="shared" si="58"/>
        <v>0</v>
      </c>
    </row>
    <row r="276" spans="1:41" x14ac:dyDescent="0.2">
      <c r="A276" s="1">
        <v>4221</v>
      </c>
      <c r="B276" s="1" t="s">
        <v>356</v>
      </c>
      <c r="C276" s="1">
        <v>12543971</v>
      </c>
      <c r="D276" s="1">
        <v>37</v>
      </c>
      <c r="E276" s="1">
        <v>15</v>
      </c>
      <c r="F276" s="1">
        <v>1240</v>
      </c>
      <c r="G276" s="1">
        <v>1255</v>
      </c>
      <c r="H276" s="1">
        <v>38</v>
      </c>
      <c r="I276" s="1">
        <v>15</v>
      </c>
      <c r="J276" s="1">
        <v>1239</v>
      </c>
      <c r="K276" s="1">
        <v>1254</v>
      </c>
      <c r="L276" s="1">
        <v>26</v>
      </c>
      <c r="M276" s="1">
        <v>10</v>
      </c>
      <c r="N276" s="1">
        <v>1255</v>
      </c>
      <c r="O276" s="1">
        <v>1265</v>
      </c>
      <c r="P276" s="1">
        <v>32</v>
      </c>
      <c r="Q276" s="1">
        <v>13</v>
      </c>
      <c r="R276" s="1">
        <v>1245</v>
      </c>
      <c r="S276" s="1">
        <v>1258</v>
      </c>
      <c r="T276" s="1">
        <f t="shared" si="48"/>
        <v>1258</v>
      </c>
      <c r="U276" s="17">
        <f t="shared" si="49"/>
        <v>9971.36</v>
      </c>
      <c r="V276" s="17">
        <f t="shared" si="50"/>
        <v>-548.41999999999996</v>
      </c>
      <c r="W276" s="17">
        <f t="shared" si="51"/>
        <v>9422.94</v>
      </c>
      <c r="X276" s="17">
        <f t="shared" si="52"/>
        <v>0</v>
      </c>
      <c r="Y276" s="17">
        <v>0</v>
      </c>
      <c r="Z276" s="17">
        <f t="shared" si="53"/>
        <v>9422.94</v>
      </c>
      <c r="AA276" s="1">
        <f t="shared" si="54"/>
        <v>1259</v>
      </c>
      <c r="AB276" s="1">
        <f t="shared" si="59"/>
        <v>0</v>
      </c>
      <c r="AC276" s="21">
        <f t="shared" si="55"/>
        <v>0</v>
      </c>
      <c r="AD276">
        <v>4221</v>
      </c>
      <c r="AE276" t="s">
        <v>356</v>
      </c>
      <c r="AF276" s="21">
        <v>0</v>
      </c>
      <c r="AG276">
        <f t="shared" si="56"/>
        <v>0</v>
      </c>
      <c r="AH276" s="21">
        <f t="shared" si="57"/>
        <v>0</v>
      </c>
      <c r="AI276" s="1">
        <v>4221</v>
      </c>
      <c r="AJ276" s="1" t="s">
        <v>356</v>
      </c>
      <c r="AK276">
        <v>32</v>
      </c>
      <c r="AL276">
        <v>13</v>
      </c>
      <c r="AM276">
        <v>1245</v>
      </c>
      <c r="AN276">
        <v>1258</v>
      </c>
      <c r="AO276">
        <f t="shared" si="58"/>
        <v>0</v>
      </c>
    </row>
    <row r="277" spans="1:41" x14ac:dyDescent="0.2">
      <c r="A277" s="1">
        <v>4228</v>
      </c>
      <c r="B277" s="1" t="s">
        <v>357</v>
      </c>
      <c r="C277" s="1">
        <v>8730800</v>
      </c>
      <c r="D277" s="1">
        <v>28</v>
      </c>
      <c r="E277" s="1">
        <v>11</v>
      </c>
      <c r="F277" s="1">
        <v>945</v>
      </c>
      <c r="G277" s="1">
        <v>956</v>
      </c>
      <c r="H277" s="1">
        <v>24</v>
      </c>
      <c r="I277" s="1">
        <v>10</v>
      </c>
      <c r="J277" s="1">
        <v>904</v>
      </c>
      <c r="K277" s="1">
        <v>914</v>
      </c>
      <c r="L277" s="1">
        <v>24</v>
      </c>
      <c r="M277" s="1">
        <v>10</v>
      </c>
      <c r="N277" s="1">
        <v>898</v>
      </c>
      <c r="O277" s="1">
        <v>908</v>
      </c>
      <c r="P277" s="1">
        <v>14</v>
      </c>
      <c r="Q277" s="1">
        <v>6</v>
      </c>
      <c r="R277" s="1">
        <v>877</v>
      </c>
      <c r="S277" s="1">
        <v>883</v>
      </c>
      <c r="T277" s="1">
        <f t="shared" si="48"/>
        <v>926</v>
      </c>
      <c r="U277" s="17">
        <f t="shared" si="49"/>
        <v>9428.51</v>
      </c>
      <c r="V277" s="17">
        <f t="shared" si="50"/>
        <v>-518.57000000000005</v>
      </c>
      <c r="W277" s="17">
        <f t="shared" si="51"/>
        <v>8909.94</v>
      </c>
      <c r="X277" s="17">
        <f t="shared" si="52"/>
        <v>90.059999999999491</v>
      </c>
      <c r="Y277" s="17">
        <v>0</v>
      </c>
      <c r="Z277" s="17">
        <f t="shared" si="53"/>
        <v>9000</v>
      </c>
      <c r="AA277" s="1">
        <f t="shared" si="54"/>
        <v>902</v>
      </c>
      <c r="AB277" s="1">
        <f t="shared" si="59"/>
        <v>24</v>
      </c>
      <c r="AC277" s="21">
        <f t="shared" si="55"/>
        <v>216000</v>
      </c>
      <c r="AD277">
        <v>4228</v>
      </c>
      <c r="AE277" t="s">
        <v>357</v>
      </c>
      <c r="AF277" s="21">
        <v>216000</v>
      </c>
      <c r="AG277">
        <f t="shared" si="56"/>
        <v>0</v>
      </c>
      <c r="AH277" s="21">
        <f t="shared" si="57"/>
        <v>0</v>
      </c>
      <c r="AI277" s="1">
        <v>4228</v>
      </c>
      <c r="AJ277" s="1" t="s">
        <v>357</v>
      </c>
      <c r="AK277">
        <v>14</v>
      </c>
      <c r="AL277">
        <v>6</v>
      </c>
      <c r="AM277">
        <v>877</v>
      </c>
      <c r="AN277">
        <v>883</v>
      </c>
      <c r="AO277">
        <f t="shared" si="58"/>
        <v>0</v>
      </c>
    </row>
    <row r="278" spans="1:41" x14ac:dyDescent="0.2">
      <c r="A278" s="1">
        <v>4235</v>
      </c>
      <c r="B278" s="1" t="s">
        <v>358</v>
      </c>
      <c r="C278" s="1">
        <v>2032660</v>
      </c>
      <c r="D278" s="1">
        <v>0</v>
      </c>
      <c r="E278" s="1">
        <v>0</v>
      </c>
      <c r="F278" s="1">
        <v>196</v>
      </c>
      <c r="G278" s="1">
        <v>196</v>
      </c>
      <c r="H278" s="1">
        <v>0</v>
      </c>
      <c r="I278" s="1">
        <v>0</v>
      </c>
      <c r="J278" s="1">
        <v>176</v>
      </c>
      <c r="K278" s="1">
        <v>176</v>
      </c>
      <c r="L278" s="1">
        <v>0</v>
      </c>
      <c r="M278" s="1">
        <v>0</v>
      </c>
      <c r="N278" s="1">
        <v>188</v>
      </c>
      <c r="O278" s="1">
        <v>188</v>
      </c>
      <c r="P278" s="1">
        <v>0</v>
      </c>
      <c r="Q278" s="1">
        <v>0</v>
      </c>
      <c r="R278" s="1">
        <v>200</v>
      </c>
      <c r="S278" s="1">
        <v>200</v>
      </c>
      <c r="T278" s="1">
        <f t="shared" si="48"/>
        <v>187</v>
      </c>
      <c r="U278" s="17">
        <f t="shared" si="49"/>
        <v>10869.84</v>
      </c>
      <c r="V278" s="17">
        <f t="shared" si="50"/>
        <v>-597.84</v>
      </c>
      <c r="W278" s="17">
        <f t="shared" si="51"/>
        <v>10272</v>
      </c>
      <c r="X278" s="17">
        <f t="shared" si="52"/>
        <v>0</v>
      </c>
      <c r="Y278" s="17">
        <v>0</v>
      </c>
      <c r="Z278" s="17">
        <f t="shared" si="53"/>
        <v>10272</v>
      </c>
      <c r="AA278" s="1">
        <f t="shared" si="54"/>
        <v>188</v>
      </c>
      <c r="AB278" s="1">
        <f t="shared" si="59"/>
        <v>0</v>
      </c>
      <c r="AC278" s="21">
        <f t="shared" si="55"/>
        <v>0</v>
      </c>
      <c r="AD278">
        <v>4235</v>
      </c>
      <c r="AE278" t="s">
        <v>358</v>
      </c>
      <c r="AF278" s="21">
        <v>0</v>
      </c>
      <c r="AG278">
        <f t="shared" si="56"/>
        <v>0</v>
      </c>
      <c r="AH278" s="21">
        <f t="shared" si="57"/>
        <v>0</v>
      </c>
      <c r="AI278" s="1">
        <v>4235</v>
      </c>
      <c r="AJ278" s="1" t="s">
        <v>358</v>
      </c>
      <c r="AK278">
        <v>0</v>
      </c>
      <c r="AL278">
        <v>0</v>
      </c>
      <c r="AM278">
        <v>200</v>
      </c>
      <c r="AN278">
        <v>200</v>
      </c>
      <c r="AO278">
        <f t="shared" si="58"/>
        <v>0</v>
      </c>
    </row>
    <row r="279" spans="1:41" x14ac:dyDescent="0.2">
      <c r="A279" s="1">
        <v>4151</v>
      </c>
      <c r="B279" s="1" t="s">
        <v>359</v>
      </c>
      <c r="C279" s="1">
        <v>10603005</v>
      </c>
      <c r="D279" s="1">
        <v>17</v>
      </c>
      <c r="E279" s="1">
        <v>7</v>
      </c>
      <c r="F279" s="1">
        <v>1078</v>
      </c>
      <c r="G279" s="1">
        <v>1085</v>
      </c>
      <c r="H279" s="1">
        <v>22</v>
      </c>
      <c r="I279" s="1">
        <v>9</v>
      </c>
      <c r="J279" s="1">
        <v>1032</v>
      </c>
      <c r="K279" s="1">
        <v>1041</v>
      </c>
      <c r="L279" s="1">
        <v>19</v>
      </c>
      <c r="M279" s="1">
        <v>8</v>
      </c>
      <c r="N279" s="1">
        <v>984</v>
      </c>
      <c r="O279" s="1">
        <v>992</v>
      </c>
      <c r="P279" s="1">
        <v>14</v>
      </c>
      <c r="Q279" s="1">
        <v>6</v>
      </c>
      <c r="R279" s="1">
        <v>946</v>
      </c>
      <c r="S279" s="1">
        <v>952</v>
      </c>
      <c r="T279" s="1">
        <f t="shared" si="48"/>
        <v>1039</v>
      </c>
      <c r="U279" s="17">
        <f t="shared" si="49"/>
        <v>10205.01</v>
      </c>
      <c r="V279" s="17">
        <f t="shared" si="50"/>
        <v>-561.28</v>
      </c>
      <c r="W279" s="17">
        <f t="shared" si="51"/>
        <v>9643.73</v>
      </c>
      <c r="X279" s="17">
        <f t="shared" si="52"/>
        <v>0</v>
      </c>
      <c r="Y279" s="17">
        <v>0</v>
      </c>
      <c r="Z279" s="17">
        <f t="shared" si="53"/>
        <v>9643.73</v>
      </c>
      <c r="AA279" s="1">
        <f t="shared" si="54"/>
        <v>995</v>
      </c>
      <c r="AB279" s="1">
        <f t="shared" si="59"/>
        <v>44</v>
      </c>
      <c r="AC279" s="21">
        <f t="shared" si="55"/>
        <v>424324.12</v>
      </c>
      <c r="AD279">
        <v>4151</v>
      </c>
      <c r="AE279" t="s">
        <v>359</v>
      </c>
      <c r="AF279" s="21">
        <v>424324.12</v>
      </c>
      <c r="AG279">
        <f t="shared" si="56"/>
        <v>0</v>
      </c>
      <c r="AH279" s="21">
        <f t="shared" si="57"/>
        <v>0</v>
      </c>
      <c r="AI279" s="1">
        <v>4151</v>
      </c>
      <c r="AJ279" s="1" t="s">
        <v>359</v>
      </c>
      <c r="AK279">
        <v>14</v>
      </c>
      <c r="AL279">
        <v>6</v>
      </c>
      <c r="AM279">
        <v>946</v>
      </c>
      <c r="AN279">
        <v>952</v>
      </c>
      <c r="AO279">
        <f t="shared" si="58"/>
        <v>0</v>
      </c>
    </row>
    <row r="280" spans="1:41" x14ac:dyDescent="0.2">
      <c r="A280" s="1">
        <v>490</v>
      </c>
      <c r="B280" s="1" t="s">
        <v>360</v>
      </c>
      <c r="C280" s="1">
        <v>5038250</v>
      </c>
      <c r="D280" s="1">
        <v>11</v>
      </c>
      <c r="E280" s="1">
        <v>4</v>
      </c>
      <c r="F280" s="1">
        <v>443</v>
      </c>
      <c r="G280" s="1">
        <v>447</v>
      </c>
      <c r="H280" s="1">
        <v>12</v>
      </c>
      <c r="I280" s="1">
        <v>5</v>
      </c>
      <c r="J280" s="1">
        <v>447</v>
      </c>
      <c r="K280" s="1">
        <v>452</v>
      </c>
      <c r="L280" s="1">
        <v>12</v>
      </c>
      <c r="M280" s="1">
        <v>5</v>
      </c>
      <c r="N280" s="1">
        <v>447</v>
      </c>
      <c r="O280" s="1">
        <v>452</v>
      </c>
      <c r="P280" s="1">
        <v>13</v>
      </c>
      <c r="Q280" s="1">
        <v>5</v>
      </c>
      <c r="R280" s="1">
        <v>439</v>
      </c>
      <c r="S280" s="1">
        <v>444</v>
      </c>
      <c r="T280" s="1">
        <f t="shared" si="48"/>
        <v>450</v>
      </c>
      <c r="U280" s="17">
        <f t="shared" si="49"/>
        <v>11196.11</v>
      </c>
      <c r="V280" s="17">
        <f t="shared" si="50"/>
        <v>-615.79</v>
      </c>
      <c r="W280" s="17">
        <f t="shared" si="51"/>
        <v>10580.32</v>
      </c>
      <c r="X280" s="17">
        <f t="shared" si="52"/>
        <v>0</v>
      </c>
      <c r="Y280" s="17">
        <v>0</v>
      </c>
      <c r="Z280" s="17">
        <f t="shared" si="53"/>
        <v>10580.32</v>
      </c>
      <c r="AA280" s="1">
        <f t="shared" si="54"/>
        <v>449</v>
      </c>
      <c r="AB280" s="1">
        <f t="shared" si="59"/>
        <v>1</v>
      </c>
      <c r="AC280" s="21">
        <f t="shared" si="55"/>
        <v>10580.32</v>
      </c>
      <c r="AD280">
        <v>490</v>
      </c>
      <c r="AE280" t="s">
        <v>360</v>
      </c>
      <c r="AF280" s="21">
        <v>10580.32</v>
      </c>
      <c r="AG280">
        <f t="shared" si="56"/>
        <v>0</v>
      </c>
      <c r="AH280" s="21">
        <f t="shared" si="57"/>
        <v>0</v>
      </c>
      <c r="AI280" s="1">
        <v>490</v>
      </c>
      <c r="AJ280" s="1" t="s">
        <v>360</v>
      </c>
      <c r="AK280">
        <v>13</v>
      </c>
      <c r="AL280">
        <v>5</v>
      </c>
      <c r="AM280">
        <v>439</v>
      </c>
      <c r="AN280">
        <v>444</v>
      </c>
      <c r="AO280">
        <f t="shared" si="58"/>
        <v>0</v>
      </c>
    </row>
    <row r="281" spans="1:41" x14ac:dyDescent="0.2">
      <c r="A281" s="1">
        <v>4270</v>
      </c>
      <c r="B281" s="1" t="s">
        <v>361</v>
      </c>
      <c r="C281" s="1">
        <v>3527956</v>
      </c>
      <c r="D281" s="1">
        <v>9</v>
      </c>
      <c r="E281" s="1">
        <v>4</v>
      </c>
      <c r="F281" s="1">
        <v>246</v>
      </c>
      <c r="G281" s="1">
        <v>250</v>
      </c>
      <c r="H281" s="1">
        <v>10</v>
      </c>
      <c r="I281" s="1">
        <v>4</v>
      </c>
      <c r="J281" s="1">
        <v>252</v>
      </c>
      <c r="K281" s="1">
        <v>256</v>
      </c>
      <c r="L281" s="1">
        <v>12</v>
      </c>
      <c r="M281" s="1">
        <v>5</v>
      </c>
      <c r="N281" s="1">
        <v>250</v>
      </c>
      <c r="O281" s="1">
        <v>255</v>
      </c>
      <c r="P281" s="1">
        <v>9</v>
      </c>
      <c r="Q281" s="1">
        <v>4</v>
      </c>
      <c r="R281" s="1">
        <v>226</v>
      </c>
      <c r="S281" s="1">
        <v>230</v>
      </c>
      <c r="T281" s="1">
        <f t="shared" si="48"/>
        <v>254</v>
      </c>
      <c r="U281" s="17">
        <f t="shared" si="49"/>
        <v>13889.59</v>
      </c>
      <c r="V281" s="17">
        <f t="shared" si="50"/>
        <v>-763.93</v>
      </c>
      <c r="W281" s="17">
        <f t="shared" si="51"/>
        <v>13125.66</v>
      </c>
      <c r="X281" s="17">
        <f t="shared" si="52"/>
        <v>0</v>
      </c>
      <c r="Y281" s="17">
        <v>0</v>
      </c>
      <c r="Z281" s="17">
        <f t="shared" si="53"/>
        <v>13125.66</v>
      </c>
      <c r="AA281" s="1">
        <f t="shared" si="54"/>
        <v>247</v>
      </c>
      <c r="AB281" s="1">
        <f t="shared" si="59"/>
        <v>7</v>
      </c>
      <c r="AC281" s="21">
        <f t="shared" si="55"/>
        <v>91879.62</v>
      </c>
      <c r="AD281">
        <v>4270</v>
      </c>
      <c r="AE281" t="s">
        <v>361</v>
      </c>
      <c r="AF281" s="21">
        <v>91879.62</v>
      </c>
      <c r="AG281">
        <f t="shared" si="56"/>
        <v>0</v>
      </c>
      <c r="AH281" s="21">
        <f t="shared" si="57"/>
        <v>0</v>
      </c>
      <c r="AI281" s="1">
        <v>4270</v>
      </c>
      <c r="AJ281" s="1" t="s">
        <v>361</v>
      </c>
      <c r="AK281">
        <v>9</v>
      </c>
      <c r="AL281">
        <v>4</v>
      </c>
      <c r="AM281">
        <v>226</v>
      </c>
      <c r="AN281">
        <v>230</v>
      </c>
      <c r="AO281">
        <f t="shared" si="58"/>
        <v>0</v>
      </c>
    </row>
    <row r="282" spans="1:41" x14ac:dyDescent="0.2">
      <c r="A282" s="1">
        <v>4305</v>
      </c>
      <c r="B282" s="1" t="s">
        <v>362</v>
      </c>
      <c r="C282" s="1">
        <v>10780862</v>
      </c>
      <c r="D282" s="1">
        <v>18</v>
      </c>
      <c r="E282" s="1">
        <v>7</v>
      </c>
      <c r="F282" s="1">
        <v>1132</v>
      </c>
      <c r="G282" s="1">
        <v>1139</v>
      </c>
      <c r="H282" s="1">
        <v>19</v>
      </c>
      <c r="I282" s="1">
        <v>8</v>
      </c>
      <c r="J282" s="1">
        <v>1134</v>
      </c>
      <c r="K282" s="1">
        <v>1142</v>
      </c>
      <c r="L282" s="1">
        <v>21</v>
      </c>
      <c r="M282" s="1">
        <v>8</v>
      </c>
      <c r="N282" s="1">
        <v>1142</v>
      </c>
      <c r="O282" s="1">
        <v>1150</v>
      </c>
      <c r="P282" s="1">
        <v>24</v>
      </c>
      <c r="Q282" s="1">
        <v>10</v>
      </c>
      <c r="R282" s="1">
        <v>1115</v>
      </c>
      <c r="S282" s="1">
        <v>1125</v>
      </c>
      <c r="T282" s="1">
        <f t="shared" si="48"/>
        <v>1144</v>
      </c>
      <c r="U282" s="17">
        <f t="shared" si="49"/>
        <v>9423.83</v>
      </c>
      <c r="V282" s="17">
        <f t="shared" si="50"/>
        <v>-518.30999999999995</v>
      </c>
      <c r="W282" s="17">
        <f t="shared" si="51"/>
        <v>8905.52</v>
      </c>
      <c r="X282" s="17">
        <f t="shared" si="52"/>
        <v>94.479999999999563</v>
      </c>
      <c r="Y282" s="17">
        <v>0</v>
      </c>
      <c r="Z282" s="17">
        <f t="shared" si="53"/>
        <v>9000</v>
      </c>
      <c r="AA282" s="1">
        <f t="shared" si="54"/>
        <v>1139</v>
      </c>
      <c r="AB282" s="1">
        <f t="shared" si="59"/>
        <v>5</v>
      </c>
      <c r="AC282" s="21">
        <f t="shared" si="55"/>
        <v>45000</v>
      </c>
      <c r="AD282">
        <v>4305</v>
      </c>
      <c r="AE282" t="s">
        <v>362</v>
      </c>
      <c r="AF282" s="21">
        <v>45000</v>
      </c>
      <c r="AG282">
        <f t="shared" si="56"/>
        <v>0</v>
      </c>
      <c r="AH282" s="21">
        <f t="shared" si="57"/>
        <v>0</v>
      </c>
      <c r="AI282" s="1">
        <v>4305</v>
      </c>
      <c r="AJ282" s="1" t="s">
        <v>362</v>
      </c>
      <c r="AK282">
        <v>24</v>
      </c>
      <c r="AL282">
        <v>10</v>
      </c>
      <c r="AM282">
        <v>1115</v>
      </c>
      <c r="AN282">
        <v>1125</v>
      </c>
      <c r="AO282">
        <f t="shared" si="58"/>
        <v>0</v>
      </c>
    </row>
    <row r="283" spans="1:41" x14ac:dyDescent="0.2">
      <c r="A283" s="1">
        <v>4312</v>
      </c>
      <c r="B283" s="1" t="s">
        <v>363</v>
      </c>
      <c r="C283" s="1">
        <v>24432364</v>
      </c>
      <c r="D283" s="1">
        <v>56</v>
      </c>
      <c r="E283" s="1">
        <v>22</v>
      </c>
      <c r="F283" s="1">
        <v>2193</v>
      </c>
      <c r="G283" s="1">
        <v>2215</v>
      </c>
      <c r="H283" s="1">
        <v>57</v>
      </c>
      <c r="I283" s="1">
        <v>23</v>
      </c>
      <c r="J283" s="1">
        <v>2242</v>
      </c>
      <c r="K283" s="1">
        <v>2265</v>
      </c>
      <c r="L283" s="1">
        <v>58</v>
      </c>
      <c r="M283" s="1">
        <v>23</v>
      </c>
      <c r="N283" s="1">
        <v>2295</v>
      </c>
      <c r="O283" s="1">
        <v>2318</v>
      </c>
      <c r="P283" s="1">
        <v>64</v>
      </c>
      <c r="Q283" s="1">
        <v>26</v>
      </c>
      <c r="R283" s="1">
        <v>2394</v>
      </c>
      <c r="S283" s="1">
        <v>2420</v>
      </c>
      <c r="T283" s="1">
        <f t="shared" si="48"/>
        <v>2266</v>
      </c>
      <c r="U283" s="17">
        <f t="shared" si="49"/>
        <v>10782.16</v>
      </c>
      <c r="V283" s="17">
        <f t="shared" si="50"/>
        <v>-593.02</v>
      </c>
      <c r="W283" s="17">
        <f t="shared" si="51"/>
        <v>10189.14</v>
      </c>
      <c r="X283" s="17">
        <f t="shared" si="52"/>
        <v>0</v>
      </c>
      <c r="Y283" s="17">
        <v>0</v>
      </c>
      <c r="Z283" s="17">
        <f t="shared" si="53"/>
        <v>10189.14</v>
      </c>
      <c r="AA283" s="1">
        <f t="shared" si="54"/>
        <v>2334</v>
      </c>
      <c r="AB283" s="1">
        <f t="shared" si="59"/>
        <v>0</v>
      </c>
      <c r="AC283" s="21">
        <f t="shared" si="55"/>
        <v>0</v>
      </c>
      <c r="AD283">
        <v>4312</v>
      </c>
      <c r="AE283" t="s">
        <v>363</v>
      </c>
      <c r="AF283" s="21">
        <v>0</v>
      </c>
      <c r="AG283">
        <f t="shared" si="56"/>
        <v>0</v>
      </c>
      <c r="AH283" s="21">
        <f t="shared" si="57"/>
        <v>0</v>
      </c>
      <c r="AI283" s="1">
        <v>4312</v>
      </c>
      <c r="AJ283" s="1" t="s">
        <v>363</v>
      </c>
      <c r="AK283">
        <v>64</v>
      </c>
      <c r="AL283">
        <v>26</v>
      </c>
      <c r="AM283">
        <v>2394</v>
      </c>
      <c r="AN283">
        <v>2420</v>
      </c>
      <c r="AO283">
        <f t="shared" si="58"/>
        <v>0</v>
      </c>
    </row>
    <row r="284" spans="1:41" x14ac:dyDescent="0.2">
      <c r="A284" s="1">
        <v>4330</v>
      </c>
      <c r="B284" s="1" t="s">
        <v>364</v>
      </c>
      <c r="C284" s="1">
        <v>1651010</v>
      </c>
      <c r="D284" s="1">
        <v>0</v>
      </c>
      <c r="E284" s="1">
        <v>0</v>
      </c>
      <c r="F284" s="1">
        <v>139</v>
      </c>
      <c r="G284" s="1">
        <v>139</v>
      </c>
      <c r="H284" s="1">
        <v>0</v>
      </c>
      <c r="I284" s="1">
        <v>0</v>
      </c>
      <c r="J284" s="1">
        <v>140</v>
      </c>
      <c r="K284" s="1">
        <v>140</v>
      </c>
      <c r="L284" s="1">
        <v>0</v>
      </c>
      <c r="M284" s="1">
        <v>0</v>
      </c>
      <c r="N284" s="1">
        <v>148</v>
      </c>
      <c r="O284" s="1">
        <v>148</v>
      </c>
      <c r="P284" s="1">
        <v>0</v>
      </c>
      <c r="Q284" s="1">
        <v>0</v>
      </c>
      <c r="R284" s="1">
        <v>136</v>
      </c>
      <c r="S284" s="1">
        <v>136</v>
      </c>
      <c r="T284" s="1">
        <f t="shared" si="48"/>
        <v>142</v>
      </c>
      <c r="U284" s="17">
        <f t="shared" si="49"/>
        <v>11626.83</v>
      </c>
      <c r="V284" s="17">
        <f t="shared" si="50"/>
        <v>-639.48</v>
      </c>
      <c r="W284" s="17">
        <f t="shared" si="51"/>
        <v>10987.35</v>
      </c>
      <c r="X284" s="17">
        <f t="shared" si="52"/>
        <v>0</v>
      </c>
      <c r="Y284" s="17">
        <v>0</v>
      </c>
      <c r="Z284" s="17">
        <f t="shared" si="53"/>
        <v>10987.35</v>
      </c>
      <c r="AA284" s="1">
        <f t="shared" si="54"/>
        <v>141</v>
      </c>
      <c r="AB284" s="1">
        <f t="shared" si="59"/>
        <v>1</v>
      </c>
      <c r="AC284" s="21">
        <f t="shared" si="55"/>
        <v>10987.35</v>
      </c>
      <c r="AD284">
        <v>4330</v>
      </c>
      <c r="AE284" t="s">
        <v>364</v>
      </c>
      <c r="AF284" s="21">
        <v>10987.35</v>
      </c>
      <c r="AG284">
        <f t="shared" si="56"/>
        <v>0</v>
      </c>
      <c r="AH284" s="21">
        <f t="shared" si="57"/>
        <v>0</v>
      </c>
      <c r="AI284" s="1">
        <v>4330</v>
      </c>
      <c r="AJ284" s="1" t="s">
        <v>364</v>
      </c>
      <c r="AK284">
        <v>0</v>
      </c>
      <c r="AL284">
        <v>0</v>
      </c>
      <c r="AM284">
        <v>136</v>
      </c>
      <c r="AN284">
        <v>136</v>
      </c>
      <c r="AO284">
        <f t="shared" si="58"/>
        <v>0</v>
      </c>
    </row>
    <row r="285" spans="1:41" x14ac:dyDescent="0.2">
      <c r="A285" s="1">
        <v>4347</v>
      </c>
      <c r="B285" s="1" t="s">
        <v>365</v>
      </c>
      <c r="C285" s="1">
        <v>8299176</v>
      </c>
      <c r="D285" s="1">
        <v>7</v>
      </c>
      <c r="E285" s="1">
        <v>3</v>
      </c>
      <c r="F285" s="1">
        <v>911</v>
      </c>
      <c r="G285" s="1">
        <v>914</v>
      </c>
      <c r="H285" s="1">
        <v>9</v>
      </c>
      <c r="I285" s="1">
        <v>4</v>
      </c>
      <c r="J285" s="1">
        <v>885</v>
      </c>
      <c r="K285" s="1">
        <v>889</v>
      </c>
      <c r="L285" s="1">
        <v>8</v>
      </c>
      <c r="M285" s="1">
        <v>3</v>
      </c>
      <c r="N285" s="1">
        <v>844</v>
      </c>
      <c r="O285" s="1">
        <v>847</v>
      </c>
      <c r="P285" s="1">
        <v>9</v>
      </c>
      <c r="Q285" s="1">
        <v>4</v>
      </c>
      <c r="R285" s="1">
        <v>816</v>
      </c>
      <c r="S285" s="1">
        <v>820</v>
      </c>
      <c r="T285" s="1">
        <f t="shared" si="48"/>
        <v>883</v>
      </c>
      <c r="U285" s="17">
        <f t="shared" si="49"/>
        <v>9398.84</v>
      </c>
      <c r="V285" s="17">
        <f t="shared" si="50"/>
        <v>-516.94000000000005</v>
      </c>
      <c r="W285" s="17">
        <f t="shared" si="51"/>
        <v>8881.9</v>
      </c>
      <c r="X285" s="17">
        <f t="shared" si="52"/>
        <v>118.10000000000036</v>
      </c>
      <c r="Y285" s="17">
        <v>0</v>
      </c>
      <c r="Z285" s="17">
        <f t="shared" si="53"/>
        <v>9000</v>
      </c>
      <c r="AA285" s="1">
        <f t="shared" si="54"/>
        <v>852</v>
      </c>
      <c r="AB285" s="1">
        <f t="shared" si="59"/>
        <v>31</v>
      </c>
      <c r="AC285" s="21">
        <f t="shared" si="55"/>
        <v>279000</v>
      </c>
      <c r="AD285">
        <v>4347</v>
      </c>
      <c r="AE285" t="s">
        <v>365</v>
      </c>
      <c r="AF285" s="21">
        <v>279000</v>
      </c>
      <c r="AG285">
        <f t="shared" si="56"/>
        <v>0</v>
      </c>
      <c r="AH285" s="21">
        <f t="shared" si="57"/>
        <v>0</v>
      </c>
      <c r="AI285" s="1">
        <v>4347</v>
      </c>
      <c r="AJ285" s="1" t="s">
        <v>365</v>
      </c>
      <c r="AK285">
        <v>9</v>
      </c>
      <c r="AL285">
        <v>4</v>
      </c>
      <c r="AM285">
        <v>816</v>
      </c>
      <c r="AN285">
        <v>820</v>
      </c>
      <c r="AO285">
        <f t="shared" si="58"/>
        <v>0</v>
      </c>
    </row>
    <row r="286" spans="1:41" x14ac:dyDescent="0.2">
      <c r="A286" s="1">
        <v>4368</v>
      </c>
      <c r="B286" s="1" t="s">
        <v>366</v>
      </c>
      <c r="C286" s="1">
        <v>6540253</v>
      </c>
      <c r="D286" s="1">
        <v>7</v>
      </c>
      <c r="E286" s="1">
        <v>3</v>
      </c>
      <c r="F286" s="1">
        <v>634</v>
      </c>
      <c r="G286" s="1">
        <v>637</v>
      </c>
      <c r="H286" s="1">
        <v>7</v>
      </c>
      <c r="I286" s="1">
        <v>3</v>
      </c>
      <c r="J286" s="1">
        <v>653</v>
      </c>
      <c r="K286" s="1">
        <v>656</v>
      </c>
      <c r="L286" s="1">
        <v>6</v>
      </c>
      <c r="M286" s="1">
        <v>2</v>
      </c>
      <c r="N286" s="1">
        <v>611</v>
      </c>
      <c r="O286" s="1">
        <v>613</v>
      </c>
      <c r="P286" s="1">
        <v>6</v>
      </c>
      <c r="Q286" s="1">
        <v>2</v>
      </c>
      <c r="R286" s="1">
        <v>618</v>
      </c>
      <c r="S286" s="1">
        <v>620</v>
      </c>
      <c r="T286" s="1">
        <f t="shared" si="48"/>
        <v>635</v>
      </c>
      <c r="U286" s="17">
        <f t="shared" si="49"/>
        <v>10299.61</v>
      </c>
      <c r="V286" s="17">
        <f t="shared" si="50"/>
        <v>-566.48</v>
      </c>
      <c r="W286" s="17">
        <f t="shared" si="51"/>
        <v>9733.130000000001</v>
      </c>
      <c r="X286" s="17">
        <f t="shared" si="52"/>
        <v>0</v>
      </c>
      <c r="Y286" s="17">
        <v>0</v>
      </c>
      <c r="Z286" s="17">
        <f t="shared" si="53"/>
        <v>9733.130000000001</v>
      </c>
      <c r="AA286" s="1">
        <f t="shared" si="54"/>
        <v>630</v>
      </c>
      <c r="AB286" s="1">
        <f t="shared" si="59"/>
        <v>5</v>
      </c>
      <c r="AC286" s="21">
        <f t="shared" si="55"/>
        <v>48665.65</v>
      </c>
      <c r="AD286">
        <v>4368</v>
      </c>
      <c r="AE286" t="s">
        <v>366</v>
      </c>
      <c r="AF286" s="21">
        <v>48665.65</v>
      </c>
      <c r="AG286">
        <f t="shared" si="56"/>
        <v>0</v>
      </c>
      <c r="AH286" s="21">
        <f t="shared" si="57"/>
        <v>0</v>
      </c>
      <c r="AI286" s="1">
        <v>4368</v>
      </c>
      <c r="AJ286" s="1" t="s">
        <v>366</v>
      </c>
      <c r="AK286">
        <v>6</v>
      </c>
      <c r="AL286">
        <v>2</v>
      </c>
      <c r="AM286">
        <v>618</v>
      </c>
      <c r="AN286">
        <v>620</v>
      </c>
      <c r="AO286">
        <f t="shared" si="58"/>
        <v>0</v>
      </c>
    </row>
    <row r="287" spans="1:41" x14ac:dyDescent="0.2">
      <c r="A287" s="1">
        <v>4389</v>
      </c>
      <c r="B287" s="1" t="s">
        <v>367</v>
      </c>
      <c r="C287" s="1">
        <v>14787411</v>
      </c>
      <c r="D287" s="1">
        <v>18</v>
      </c>
      <c r="E287" s="1">
        <v>7</v>
      </c>
      <c r="F287" s="1">
        <v>1363</v>
      </c>
      <c r="G287" s="1">
        <v>1370</v>
      </c>
      <c r="H287" s="1">
        <v>19</v>
      </c>
      <c r="I287" s="1">
        <v>8</v>
      </c>
      <c r="J287" s="1">
        <v>1389</v>
      </c>
      <c r="K287" s="1">
        <v>1397</v>
      </c>
      <c r="L287" s="1">
        <v>23</v>
      </c>
      <c r="M287" s="1">
        <v>9</v>
      </c>
      <c r="N287" s="1">
        <v>1399</v>
      </c>
      <c r="O287" s="1">
        <v>1408</v>
      </c>
      <c r="P287" s="1">
        <v>32</v>
      </c>
      <c r="Q287" s="1">
        <v>13</v>
      </c>
      <c r="R287" s="1">
        <v>1407</v>
      </c>
      <c r="S287" s="1">
        <v>1420</v>
      </c>
      <c r="T287" s="1">
        <f t="shared" si="48"/>
        <v>1392</v>
      </c>
      <c r="U287" s="17">
        <f t="shared" si="49"/>
        <v>10623.14</v>
      </c>
      <c r="V287" s="17">
        <f t="shared" si="50"/>
        <v>-584.27</v>
      </c>
      <c r="W287" s="17">
        <f t="shared" si="51"/>
        <v>10038.869999999999</v>
      </c>
      <c r="X287" s="17">
        <f t="shared" si="52"/>
        <v>0</v>
      </c>
      <c r="Y287" s="17">
        <v>0</v>
      </c>
      <c r="Z287" s="17">
        <f t="shared" si="53"/>
        <v>10038.869999999999</v>
      </c>
      <c r="AA287" s="1">
        <f t="shared" si="54"/>
        <v>1408</v>
      </c>
      <c r="AB287" s="1">
        <f t="shared" si="59"/>
        <v>0</v>
      </c>
      <c r="AC287" s="21">
        <f t="shared" si="55"/>
        <v>0</v>
      </c>
      <c r="AD287">
        <v>4389</v>
      </c>
      <c r="AE287" t="s">
        <v>367</v>
      </c>
      <c r="AF287" s="21">
        <v>0</v>
      </c>
      <c r="AG287">
        <f t="shared" si="56"/>
        <v>0</v>
      </c>
      <c r="AH287" s="21">
        <f t="shared" si="57"/>
        <v>0</v>
      </c>
      <c r="AI287" s="1">
        <v>4389</v>
      </c>
      <c r="AJ287" s="1" t="s">
        <v>367</v>
      </c>
      <c r="AK287">
        <v>32</v>
      </c>
      <c r="AL287">
        <v>13</v>
      </c>
      <c r="AM287">
        <v>1407</v>
      </c>
      <c r="AN287">
        <v>1420</v>
      </c>
      <c r="AO287">
        <f t="shared" si="58"/>
        <v>0</v>
      </c>
    </row>
    <row r="288" spans="1:41" x14ac:dyDescent="0.2">
      <c r="A288" s="1">
        <v>4459</v>
      </c>
      <c r="B288" s="1" t="s">
        <v>368</v>
      </c>
      <c r="C288" s="1">
        <v>3010576</v>
      </c>
      <c r="D288" s="1">
        <v>0</v>
      </c>
      <c r="E288" s="1">
        <v>0</v>
      </c>
      <c r="F288" s="1">
        <v>305</v>
      </c>
      <c r="G288" s="1">
        <v>305</v>
      </c>
      <c r="H288" s="1">
        <v>9</v>
      </c>
      <c r="I288" s="1">
        <v>4</v>
      </c>
      <c r="J288" s="1">
        <v>281</v>
      </c>
      <c r="K288" s="1">
        <v>285</v>
      </c>
      <c r="L288" s="1">
        <v>9</v>
      </c>
      <c r="M288" s="1">
        <v>4</v>
      </c>
      <c r="N288" s="1">
        <v>280</v>
      </c>
      <c r="O288" s="1">
        <v>284</v>
      </c>
      <c r="P288" s="1">
        <v>9</v>
      </c>
      <c r="Q288" s="1">
        <v>4</v>
      </c>
      <c r="R288" s="1">
        <v>257</v>
      </c>
      <c r="S288" s="1">
        <v>261</v>
      </c>
      <c r="T288" s="1">
        <f t="shared" si="48"/>
        <v>291</v>
      </c>
      <c r="U288" s="17">
        <f t="shared" si="49"/>
        <v>10345.620000000001</v>
      </c>
      <c r="V288" s="17">
        <f t="shared" si="50"/>
        <v>-569.01</v>
      </c>
      <c r="W288" s="17">
        <f t="shared" si="51"/>
        <v>9776.61</v>
      </c>
      <c r="X288" s="17">
        <f t="shared" si="52"/>
        <v>0</v>
      </c>
      <c r="Y288" s="17">
        <v>0</v>
      </c>
      <c r="Z288" s="17">
        <f t="shared" si="53"/>
        <v>9776.61</v>
      </c>
      <c r="AA288" s="1">
        <f t="shared" si="54"/>
        <v>277</v>
      </c>
      <c r="AB288" s="1">
        <f t="shared" si="59"/>
        <v>14</v>
      </c>
      <c r="AC288" s="21">
        <f t="shared" si="55"/>
        <v>136872.54</v>
      </c>
      <c r="AD288">
        <v>4459</v>
      </c>
      <c r="AE288" t="s">
        <v>368</v>
      </c>
      <c r="AF288" s="21">
        <v>136872.54</v>
      </c>
      <c r="AG288">
        <f t="shared" si="56"/>
        <v>0</v>
      </c>
      <c r="AH288" s="21">
        <f t="shared" si="57"/>
        <v>0</v>
      </c>
      <c r="AI288" s="1">
        <v>4459</v>
      </c>
      <c r="AJ288" s="1" t="s">
        <v>368</v>
      </c>
      <c r="AK288">
        <v>9</v>
      </c>
      <c r="AL288">
        <v>4</v>
      </c>
      <c r="AM288">
        <v>257</v>
      </c>
      <c r="AN288">
        <v>261</v>
      </c>
      <c r="AO288">
        <f t="shared" si="58"/>
        <v>0</v>
      </c>
    </row>
    <row r="289" spans="1:41" x14ac:dyDescent="0.2">
      <c r="A289" s="1">
        <v>4473</v>
      </c>
      <c r="B289" s="1" t="s">
        <v>369</v>
      </c>
      <c r="C289" s="1">
        <v>22254103</v>
      </c>
      <c r="D289" s="1">
        <v>112</v>
      </c>
      <c r="E289" s="1">
        <v>45</v>
      </c>
      <c r="F289" s="1">
        <v>2359</v>
      </c>
      <c r="G289" s="1">
        <v>2404</v>
      </c>
      <c r="H289" s="1">
        <v>118</v>
      </c>
      <c r="I289" s="1">
        <v>47</v>
      </c>
      <c r="J289" s="1">
        <v>2297</v>
      </c>
      <c r="K289" s="1">
        <v>2344</v>
      </c>
      <c r="L289" s="1">
        <v>114</v>
      </c>
      <c r="M289" s="1">
        <v>46</v>
      </c>
      <c r="N289" s="1">
        <v>2293</v>
      </c>
      <c r="O289" s="1">
        <v>2339</v>
      </c>
      <c r="P289" s="1">
        <v>100</v>
      </c>
      <c r="Q289" s="1">
        <v>40</v>
      </c>
      <c r="R289" s="1">
        <v>2217</v>
      </c>
      <c r="S289" s="1">
        <v>2257</v>
      </c>
      <c r="T289" s="1">
        <f t="shared" si="48"/>
        <v>2362</v>
      </c>
      <c r="U289" s="17">
        <f t="shared" si="49"/>
        <v>9421.7199999999993</v>
      </c>
      <c r="V289" s="17">
        <f t="shared" si="50"/>
        <v>-518.19000000000005</v>
      </c>
      <c r="W289" s="17">
        <f t="shared" si="51"/>
        <v>8903.5299999999988</v>
      </c>
      <c r="X289" s="17">
        <f t="shared" si="52"/>
        <v>96.470000000001164</v>
      </c>
      <c r="Y289" s="17">
        <v>0</v>
      </c>
      <c r="Z289" s="17">
        <f t="shared" si="53"/>
        <v>9000</v>
      </c>
      <c r="AA289" s="1">
        <f t="shared" si="54"/>
        <v>2313</v>
      </c>
      <c r="AB289" s="1">
        <f t="shared" si="59"/>
        <v>49</v>
      </c>
      <c r="AC289" s="21">
        <f t="shared" si="55"/>
        <v>441000</v>
      </c>
      <c r="AD289">
        <v>4473</v>
      </c>
      <c r="AE289" t="s">
        <v>369</v>
      </c>
      <c r="AF289" s="21">
        <v>441000</v>
      </c>
      <c r="AG289">
        <f t="shared" si="56"/>
        <v>0</v>
      </c>
      <c r="AH289" s="21">
        <f t="shared" si="57"/>
        <v>0</v>
      </c>
      <c r="AI289" s="1">
        <v>4473</v>
      </c>
      <c r="AJ289" s="1" t="s">
        <v>369</v>
      </c>
      <c r="AK289">
        <v>100</v>
      </c>
      <c r="AL289">
        <v>40</v>
      </c>
      <c r="AM289">
        <v>2217</v>
      </c>
      <c r="AN289">
        <v>2257</v>
      </c>
      <c r="AO289">
        <f t="shared" si="58"/>
        <v>0</v>
      </c>
    </row>
    <row r="290" spans="1:41" x14ac:dyDescent="0.2">
      <c r="A290" s="1">
        <v>4508</v>
      </c>
      <c r="B290" s="1" t="s">
        <v>370</v>
      </c>
      <c r="C290" s="1">
        <v>5100763</v>
      </c>
      <c r="D290" s="1">
        <v>9</v>
      </c>
      <c r="E290" s="1">
        <v>4</v>
      </c>
      <c r="F290" s="1">
        <v>465</v>
      </c>
      <c r="G290" s="1">
        <v>469</v>
      </c>
      <c r="H290" s="1">
        <v>13</v>
      </c>
      <c r="I290" s="1">
        <v>5</v>
      </c>
      <c r="J290" s="1">
        <v>452</v>
      </c>
      <c r="K290" s="1">
        <v>457</v>
      </c>
      <c r="L290" s="1">
        <v>10</v>
      </c>
      <c r="M290" s="1">
        <v>4</v>
      </c>
      <c r="N290" s="1">
        <v>452</v>
      </c>
      <c r="O290" s="1">
        <v>456</v>
      </c>
      <c r="P290" s="1">
        <v>12</v>
      </c>
      <c r="Q290" s="1">
        <v>5</v>
      </c>
      <c r="R290" s="1">
        <v>411</v>
      </c>
      <c r="S290" s="1">
        <v>416</v>
      </c>
      <c r="T290" s="1">
        <f t="shared" si="48"/>
        <v>461</v>
      </c>
      <c r="U290" s="17">
        <f t="shared" si="49"/>
        <v>11064.56</v>
      </c>
      <c r="V290" s="17">
        <f t="shared" si="50"/>
        <v>-608.54999999999995</v>
      </c>
      <c r="W290" s="17">
        <f t="shared" si="51"/>
        <v>10456.01</v>
      </c>
      <c r="X290" s="17">
        <f t="shared" si="52"/>
        <v>0</v>
      </c>
      <c r="Y290" s="17">
        <v>0</v>
      </c>
      <c r="Z290" s="17">
        <f t="shared" si="53"/>
        <v>10456.01</v>
      </c>
      <c r="AA290" s="1">
        <f t="shared" si="54"/>
        <v>443</v>
      </c>
      <c r="AB290" s="1">
        <f t="shared" si="59"/>
        <v>18</v>
      </c>
      <c r="AC290" s="21">
        <f t="shared" si="55"/>
        <v>188208.18</v>
      </c>
      <c r="AD290">
        <v>4508</v>
      </c>
      <c r="AE290" t="s">
        <v>370</v>
      </c>
      <c r="AF290" s="21">
        <v>188208.18</v>
      </c>
      <c r="AG290">
        <f t="shared" si="56"/>
        <v>0</v>
      </c>
      <c r="AH290" s="21">
        <f t="shared" si="57"/>
        <v>0</v>
      </c>
      <c r="AI290" s="1">
        <v>4508</v>
      </c>
      <c r="AJ290" s="1" t="s">
        <v>370</v>
      </c>
      <c r="AK290">
        <v>12</v>
      </c>
      <c r="AL290">
        <v>5</v>
      </c>
      <c r="AM290">
        <v>411</v>
      </c>
      <c r="AN290">
        <v>416</v>
      </c>
      <c r="AO290">
        <f t="shared" si="58"/>
        <v>0</v>
      </c>
    </row>
    <row r="291" spans="1:41" x14ac:dyDescent="0.2">
      <c r="A291" s="1">
        <v>4515</v>
      </c>
      <c r="B291" s="1" t="s">
        <v>371</v>
      </c>
      <c r="C291" s="1">
        <v>28020590</v>
      </c>
      <c r="D291" s="1">
        <v>131</v>
      </c>
      <c r="E291" s="1">
        <v>52</v>
      </c>
      <c r="F291" s="1">
        <v>2619</v>
      </c>
      <c r="G291" s="1">
        <v>2671</v>
      </c>
      <c r="H291" s="1">
        <v>134</v>
      </c>
      <c r="I291" s="1">
        <v>54</v>
      </c>
      <c r="J291" s="1">
        <v>2656</v>
      </c>
      <c r="K291" s="1">
        <v>2710</v>
      </c>
      <c r="L291" s="1">
        <v>130</v>
      </c>
      <c r="M291" s="1">
        <v>52</v>
      </c>
      <c r="N291" s="1">
        <v>2634</v>
      </c>
      <c r="O291" s="1">
        <v>2686</v>
      </c>
      <c r="P291" s="1">
        <v>130</v>
      </c>
      <c r="Q291" s="1">
        <v>52</v>
      </c>
      <c r="R291" s="1">
        <v>2625</v>
      </c>
      <c r="S291" s="1">
        <v>2677</v>
      </c>
      <c r="T291" s="1">
        <f t="shared" si="48"/>
        <v>2689</v>
      </c>
      <c r="U291" s="17">
        <f t="shared" si="49"/>
        <v>10420.450000000001</v>
      </c>
      <c r="V291" s="17">
        <f t="shared" si="50"/>
        <v>-573.12</v>
      </c>
      <c r="W291" s="17">
        <f t="shared" si="51"/>
        <v>9847.33</v>
      </c>
      <c r="X291" s="17">
        <f t="shared" si="52"/>
        <v>0</v>
      </c>
      <c r="Y291" s="17">
        <v>0</v>
      </c>
      <c r="Z291" s="17">
        <f t="shared" si="53"/>
        <v>9847.33</v>
      </c>
      <c r="AA291" s="1">
        <f t="shared" si="54"/>
        <v>2691</v>
      </c>
      <c r="AB291" s="1">
        <f t="shared" si="59"/>
        <v>0</v>
      </c>
      <c r="AC291" s="21">
        <f t="shared" si="55"/>
        <v>0</v>
      </c>
      <c r="AD291">
        <v>4515</v>
      </c>
      <c r="AE291" t="s">
        <v>371</v>
      </c>
      <c r="AF291" s="21">
        <v>0</v>
      </c>
      <c r="AG291">
        <f t="shared" si="56"/>
        <v>0</v>
      </c>
      <c r="AH291" s="21">
        <f t="shared" si="57"/>
        <v>0</v>
      </c>
      <c r="AI291" s="1">
        <v>4515</v>
      </c>
      <c r="AJ291" s="1" t="s">
        <v>371</v>
      </c>
      <c r="AK291">
        <v>130</v>
      </c>
      <c r="AL291">
        <v>52</v>
      </c>
      <c r="AM291">
        <v>2625</v>
      </c>
      <c r="AN291">
        <v>2677</v>
      </c>
      <c r="AO291">
        <f t="shared" si="58"/>
        <v>0</v>
      </c>
    </row>
    <row r="292" spans="1:41" x14ac:dyDescent="0.2">
      <c r="A292" s="1">
        <v>4501</v>
      </c>
      <c r="B292" s="1" t="s">
        <v>372</v>
      </c>
      <c r="C292" s="1">
        <v>23279869</v>
      </c>
      <c r="D292" s="1">
        <v>58</v>
      </c>
      <c r="E292" s="1">
        <v>23</v>
      </c>
      <c r="F292" s="1">
        <v>2429</v>
      </c>
      <c r="G292" s="1">
        <v>2452</v>
      </c>
      <c r="H292" s="1">
        <v>53</v>
      </c>
      <c r="I292" s="1">
        <v>21</v>
      </c>
      <c r="J292" s="1">
        <v>2442</v>
      </c>
      <c r="K292" s="1">
        <v>2463</v>
      </c>
      <c r="L292" s="1">
        <v>51</v>
      </c>
      <c r="M292" s="1">
        <v>20</v>
      </c>
      <c r="N292" s="1">
        <v>2453</v>
      </c>
      <c r="O292" s="1">
        <v>2473</v>
      </c>
      <c r="P292" s="1">
        <v>57</v>
      </c>
      <c r="Q292" s="1">
        <v>23</v>
      </c>
      <c r="R292" s="1">
        <v>2426</v>
      </c>
      <c r="S292" s="1">
        <v>2449</v>
      </c>
      <c r="T292" s="1">
        <f t="shared" si="48"/>
        <v>2463</v>
      </c>
      <c r="U292" s="17">
        <f t="shared" si="49"/>
        <v>9451.83</v>
      </c>
      <c r="V292" s="17">
        <f t="shared" si="50"/>
        <v>-519.85</v>
      </c>
      <c r="W292" s="17">
        <f t="shared" si="51"/>
        <v>8931.98</v>
      </c>
      <c r="X292" s="17">
        <f t="shared" si="52"/>
        <v>68.020000000000437</v>
      </c>
      <c r="Y292" s="17">
        <v>0</v>
      </c>
      <c r="Z292" s="17">
        <f t="shared" si="53"/>
        <v>9000</v>
      </c>
      <c r="AA292" s="1">
        <f t="shared" si="54"/>
        <v>2462</v>
      </c>
      <c r="AB292" s="1">
        <f t="shared" si="59"/>
        <v>1</v>
      </c>
      <c r="AC292" s="21">
        <f t="shared" si="55"/>
        <v>9000</v>
      </c>
      <c r="AD292">
        <v>4501</v>
      </c>
      <c r="AE292" t="s">
        <v>372</v>
      </c>
      <c r="AF292" s="21">
        <v>9000</v>
      </c>
      <c r="AG292">
        <f t="shared" si="56"/>
        <v>0</v>
      </c>
      <c r="AH292" s="21">
        <f t="shared" si="57"/>
        <v>0</v>
      </c>
      <c r="AI292" s="1">
        <v>4501</v>
      </c>
      <c r="AJ292" s="1" t="s">
        <v>372</v>
      </c>
      <c r="AK292">
        <v>57</v>
      </c>
      <c r="AL292">
        <v>23</v>
      </c>
      <c r="AM292">
        <v>2426</v>
      </c>
      <c r="AN292">
        <v>2449</v>
      </c>
      <c r="AO292">
        <f t="shared" si="58"/>
        <v>0</v>
      </c>
    </row>
    <row r="293" spans="1:41" x14ac:dyDescent="0.2">
      <c r="A293" s="1">
        <v>4529</v>
      </c>
      <c r="B293" s="1" t="s">
        <v>373</v>
      </c>
      <c r="C293" s="1">
        <v>4186226</v>
      </c>
      <c r="D293" s="1">
        <v>35</v>
      </c>
      <c r="E293" s="1">
        <v>14</v>
      </c>
      <c r="F293" s="1">
        <v>356</v>
      </c>
      <c r="G293" s="1">
        <v>370</v>
      </c>
      <c r="H293" s="1">
        <v>33</v>
      </c>
      <c r="I293" s="1">
        <v>13</v>
      </c>
      <c r="J293" s="1">
        <v>330</v>
      </c>
      <c r="K293" s="1">
        <v>343</v>
      </c>
      <c r="L293" s="1">
        <v>31</v>
      </c>
      <c r="M293" s="1">
        <v>12</v>
      </c>
      <c r="N293" s="1">
        <v>313</v>
      </c>
      <c r="O293" s="1">
        <v>325</v>
      </c>
      <c r="P293" s="1">
        <v>31</v>
      </c>
      <c r="Q293" s="1">
        <v>12</v>
      </c>
      <c r="R293" s="1">
        <v>323</v>
      </c>
      <c r="S293" s="1">
        <v>335</v>
      </c>
      <c r="T293" s="1">
        <f t="shared" si="48"/>
        <v>346</v>
      </c>
      <c r="U293" s="17">
        <f t="shared" si="49"/>
        <v>12098.92</v>
      </c>
      <c r="V293" s="17">
        <f t="shared" si="50"/>
        <v>-665.44</v>
      </c>
      <c r="W293" s="17">
        <f t="shared" si="51"/>
        <v>11433.48</v>
      </c>
      <c r="X293" s="17">
        <f t="shared" si="52"/>
        <v>0</v>
      </c>
      <c r="Y293" s="17">
        <v>0</v>
      </c>
      <c r="Z293" s="17">
        <f t="shared" si="53"/>
        <v>11433.48</v>
      </c>
      <c r="AA293" s="1">
        <f t="shared" si="54"/>
        <v>334</v>
      </c>
      <c r="AB293" s="1">
        <f t="shared" si="59"/>
        <v>12</v>
      </c>
      <c r="AC293" s="21">
        <f t="shared" si="55"/>
        <v>137201.76</v>
      </c>
      <c r="AD293">
        <v>4529</v>
      </c>
      <c r="AE293" t="s">
        <v>373</v>
      </c>
      <c r="AF293" s="21">
        <v>137201.76</v>
      </c>
      <c r="AG293">
        <f t="shared" si="56"/>
        <v>0</v>
      </c>
      <c r="AH293" s="21">
        <f t="shared" si="57"/>
        <v>0</v>
      </c>
      <c r="AI293" s="1">
        <v>4529</v>
      </c>
      <c r="AJ293" s="1" t="s">
        <v>373</v>
      </c>
      <c r="AK293">
        <v>31</v>
      </c>
      <c r="AL293">
        <v>12</v>
      </c>
      <c r="AM293">
        <v>323</v>
      </c>
      <c r="AN293">
        <v>335</v>
      </c>
      <c r="AO293">
        <f t="shared" si="58"/>
        <v>0</v>
      </c>
    </row>
    <row r="294" spans="1:41" x14ac:dyDescent="0.2">
      <c r="A294" s="1">
        <v>4536</v>
      </c>
      <c r="B294" s="1" t="s">
        <v>374</v>
      </c>
      <c r="C294" s="1">
        <v>10628342</v>
      </c>
      <c r="D294" s="1">
        <v>22</v>
      </c>
      <c r="E294" s="1">
        <v>9</v>
      </c>
      <c r="F294" s="1">
        <v>1085</v>
      </c>
      <c r="G294" s="1">
        <v>1094</v>
      </c>
      <c r="H294" s="1">
        <v>33</v>
      </c>
      <c r="I294" s="1">
        <v>13</v>
      </c>
      <c r="J294" s="1">
        <v>1103</v>
      </c>
      <c r="K294" s="1">
        <v>1116</v>
      </c>
      <c r="L294" s="1">
        <v>33</v>
      </c>
      <c r="M294" s="1">
        <v>13</v>
      </c>
      <c r="N294" s="1">
        <v>1122</v>
      </c>
      <c r="O294" s="1">
        <v>1135</v>
      </c>
      <c r="P294" s="1">
        <v>32</v>
      </c>
      <c r="Q294" s="1">
        <v>13</v>
      </c>
      <c r="R294" s="1">
        <v>1114</v>
      </c>
      <c r="S294" s="1">
        <v>1127</v>
      </c>
      <c r="T294" s="1">
        <f t="shared" si="48"/>
        <v>1115</v>
      </c>
      <c r="U294" s="17">
        <f t="shared" si="49"/>
        <v>9532.15</v>
      </c>
      <c r="V294" s="17">
        <f t="shared" si="50"/>
        <v>-524.27</v>
      </c>
      <c r="W294" s="17">
        <f t="shared" si="51"/>
        <v>9007.8799999999992</v>
      </c>
      <c r="X294" s="17">
        <f t="shared" si="52"/>
        <v>0</v>
      </c>
      <c r="Y294" s="17">
        <v>0</v>
      </c>
      <c r="Z294" s="17">
        <f t="shared" si="53"/>
        <v>9007.8799999999992</v>
      </c>
      <c r="AA294" s="1">
        <f t="shared" si="54"/>
        <v>1126</v>
      </c>
      <c r="AB294" s="1">
        <f t="shared" si="59"/>
        <v>0</v>
      </c>
      <c r="AC294" s="21">
        <f t="shared" si="55"/>
        <v>0</v>
      </c>
      <c r="AD294">
        <v>4536</v>
      </c>
      <c r="AE294" t="s">
        <v>374</v>
      </c>
      <c r="AF294" s="21">
        <v>0</v>
      </c>
      <c r="AG294">
        <f t="shared" si="56"/>
        <v>0</v>
      </c>
      <c r="AH294" s="21">
        <f t="shared" si="57"/>
        <v>0</v>
      </c>
      <c r="AI294" s="1">
        <v>4536</v>
      </c>
      <c r="AJ294" s="1" t="s">
        <v>374</v>
      </c>
      <c r="AK294">
        <v>32</v>
      </c>
      <c r="AL294">
        <v>13</v>
      </c>
      <c r="AM294">
        <v>1114</v>
      </c>
      <c r="AN294">
        <v>1127</v>
      </c>
      <c r="AO294">
        <f t="shared" si="58"/>
        <v>0</v>
      </c>
    </row>
    <row r="295" spans="1:41" x14ac:dyDescent="0.2">
      <c r="A295" s="1">
        <v>4543</v>
      </c>
      <c r="B295" s="1" t="s">
        <v>375</v>
      </c>
      <c r="C295" s="1">
        <v>11338033</v>
      </c>
      <c r="D295" s="1">
        <v>24</v>
      </c>
      <c r="E295" s="1">
        <v>10</v>
      </c>
      <c r="F295" s="1">
        <v>1215</v>
      </c>
      <c r="G295" s="1">
        <v>1225</v>
      </c>
      <c r="H295" s="1">
        <v>28</v>
      </c>
      <c r="I295" s="1">
        <v>11</v>
      </c>
      <c r="J295" s="1">
        <v>1188</v>
      </c>
      <c r="K295" s="1">
        <v>1199</v>
      </c>
      <c r="L295" s="1">
        <v>32</v>
      </c>
      <c r="M295" s="1">
        <v>13</v>
      </c>
      <c r="N295" s="1">
        <v>1170</v>
      </c>
      <c r="O295" s="1">
        <v>1183</v>
      </c>
      <c r="P295" s="1">
        <v>46</v>
      </c>
      <c r="Q295" s="1">
        <v>18</v>
      </c>
      <c r="R295" s="1">
        <v>1115</v>
      </c>
      <c r="S295" s="1">
        <v>1133</v>
      </c>
      <c r="T295" s="1">
        <f t="shared" si="48"/>
        <v>1202</v>
      </c>
      <c r="U295" s="17">
        <f t="shared" si="49"/>
        <v>9432.64</v>
      </c>
      <c r="V295" s="17">
        <f t="shared" si="50"/>
        <v>-518.79999999999995</v>
      </c>
      <c r="W295" s="17">
        <f t="shared" si="51"/>
        <v>8913.84</v>
      </c>
      <c r="X295" s="17">
        <f t="shared" si="52"/>
        <v>86.159999999999854</v>
      </c>
      <c r="Y295" s="17">
        <v>0</v>
      </c>
      <c r="Z295" s="17">
        <f t="shared" si="53"/>
        <v>9000</v>
      </c>
      <c r="AA295" s="1">
        <f t="shared" si="54"/>
        <v>1172</v>
      </c>
      <c r="AB295" s="1">
        <f t="shared" si="59"/>
        <v>30</v>
      </c>
      <c r="AC295" s="21">
        <f t="shared" si="55"/>
        <v>270000</v>
      </c>
      <c r="AD295">
        <v>4543</v>
      </c>
      <c r="AE295" t="s">
        <v>375</v>
      </c>
      <c r="AF295" s="21">
        <v>270000</v>
      </c>
      <c r="AG295">
        <f t="shared" si="56"/>
        <v>0</v>
      </c>
      <c r="AH295" s="21">
        <f t="shared" si="57"/>
        <v>0</v>
      </c>
      <c r="AI295" s="1">
        <v>4543</v>
      </c>
      <c r="AJ295" s="1" t="s">
        <v>375</v>
      </c>
      <c r="AK295">
        <v>46</v>
      </c>
      <c r="AL295">
        <v>18</v>
      </c>
      <c r="AM295">
        <v>1115</v>
      </c>
      <c r="AN295">
        <v>1133</v>
      </c>
      <c r="AO295">
        <f t="shared" si="58"/>
        <v>0</v>
      </c>
    </row>
    <row r="296" spans="1:41" x14ac:dyDescent="0.2">
      <c r="A296" s="1">
        <v>4557</v>
      </c>
      <c r="B296" s="1" t="s">
        <v>376</v>
      </c>
      <c r="C296" s="1">
        <v>3200345</v>
      </c>
      <c r="D296" s="1">
        <v>14</v>
      </c>
      <c r="E296" s="1">
        <v>6</v>
      </c>
      <c r="F296" s="1">
        <v>313</v>
      </c>
      <c r="G296" s="1">
        <v>319</v>
      </c>
      <c r="H296" s="1">
        <v>15</v>
      </c>
      <c r="I296" s="1">
        <v>6</v>
      </c>
      <c r="J296" s="1">
        <v>317</v>
      </c>
      <c r="K296" s="1">
        <v>323</v>
      </c>
      <c r="L296" s="1">
        <v>12</v>
      </c>
      <c r="M296" s="1">
        <v>5</v>
      </c>
      <c r="N296" s="1">
        <v>318</v>
      </c>
      <c r="O296" s="1">
        <v>323</v>
      </c>
      <c r="P296" s="1">
        <v>12</v>
      </c>
      <c r="Q296" s="1">
        <v>5</v>
      </c>
      <c r="R296" s="1">
        <v>321</v>
      </c>
      <c r="S296" s="1">
        <v>326</v>
      </c>
      <c r="T296" s="1">
        <f t="shared" si="48"/>
        <v>322</v>
      </c>
      <c r="U296" s="17">
        <f t="shared" si="49"/>
        <v>9938.9599999999991</v>
      </c>
      <c r="V296" s="17">
        <f t="shared" si="50"/>
        <v>-546.64</v>
      </c>
      <c r="W296" s="17">
        <f t="shared" si="51"/>
        <v>9392.32</v>
      </c>
      <c r="X296" s="17">
        <f t="shared" si="52"/>
        <v>0</v>
      </c>
      <c r="Y296" s="17">
        <v>0</v>
      </c>
      <c r="Z296" s="17">
        <f t="shared" si="53"/>
        <v>9392.32</v>
      </c>
      <c r="AA296" s="1">
        <f t="shared" si="54"/>
        <v>324</v>
      </c>
      <c r="AB296" s="1">
        <f t="shared" si="59"/>
        <v>0</v>
      </c>
      <c r="AC296" s="21">
        <f t="shared" si="55"/>
        <v>0</v>
      </c>
      <c r="AD296">
        <v>4557</v>
      </c>
      <c r="AE296" t="s">
        <v>376</v>
      </c>
      <c r="AF296" s="21">
        <v>0</v>
      </c>
      <c r="AG296">
        <f t="shared" si="56"/>
        <v>0</v>
      </c>
      <c r="AH296" s="21">
        <f t="shared" si="57"/>
        <v>0</v>
      </c>
      <c r="AI296" s="1">
        <v>4557</v>
      </c>
      <c r="AJ296" s="1" t="s">
        <v>376</v>
      </c>
      <c r="AK296">
        <v>12</v>
      </c>
      <c r="AL296">
        <v>5</v>
      </c>
      <c r="AM296">
        <v>321</v>
      </c>
      <c r="AN296">
        <v>326</v>
      </c>
      <c r="AO296">
        <f t="shared" si="58"/>
        <v>0</v>
      </c>
    </row>
    <row r="297" spans="1:41" x14ac:dyDescent="0.2">
      <c r="A297" s="1">
        <v>4571</v>
      </c>
      <c r="B297" s="1" t="s">
        <v>377</v>
      </c>
      <c r="C297" s="1">
        <v>4571215</v>
      </c>
      <c r="D297" s="1">
        <v>9</v>
      </c>
      <c r="E297" s="1">
        <v>4</v>
      </c>
      <c r="F297" s="1">
        <v>466</v>
      </c>
      <c r="G297" s="1">
        <v>470</v>
      </c>
      <c r="H297" s="1">
        <v>9</v>
      </c>
      <c r="I297" s="1">
        <v>4</v>
      </c>
      <c r="J297" s="1">
        <v>426</v>
      </c>
      <c r="K297" s="1">
        <v>430</v>
      </c>
      <c r="L297" s="1">
        <v>9</v>
      </c>
      <c r="M297" s="1">
        <v>4</v>
      </c>
      <c r="N297" s="1">
        <v>429</v>
      </c>
      <c r="O297" s="1">
        <v>433</v>
      </c>
      <c r="P297" s="1">
        <v>11</v>
      </c>
      <c r="Q297" s="1">
        <v>4</v>
      </c>
      <c r="R297" s="1">
        <v>438</v>
      </c>
      <c r="S297" s="1">
        <v>442</v>
      </c>
      <c r="T297" s="1">
        <f t="shared" si="48"/>
        <v>444</v>
      </c>
      <c r="U297" s="17">
        <f t="shared" si="49"/>
        <v>10295.530000000001</v>
      </c>
      <c r="V297" s="17">
        <f t="shared" si="50"/>
        <v>-566.25</v>
      </c>
      <c r="W297" s="17">
        <f t="shared" si="51"/>
        <v>9729.2800000000007</v>
      </c>
      <c r="X297" s="17">
        <f t="shared" si="52"/>
        <v>0</v>
      </c>
      <c r="Y297" s="17">
        <v>0</v>
      </c>
      <c r="Z297" s="17">
        <f t="shared" si="53"/>
        <v>9729.2800000000007</v>
      </c>
      <c r="AA297" s="1">
        <f t="shared" si="54"/>
        <v>435</v>
      </c>
      <c r="AB297" s="1">
        <f t="shared" si="59"/>
        <v>9</v>
      </c>
      <c r="AC297" s="21">
        <f t="shared" si="55"/>
        <v>87563.520000000004</v>
      </c>
      <c r="AD297">
        <v>4571</v>
      </c>
      <c r="AE297" t="s">
        <v>377</v>
      </c>
      <c r="AF297" s="21">
        <v>87563.520000000004</v>
      </c>
      <c r="AG297">
        <f t="shared" si="56"/>
        <v>0</v>
      </c>
      <c r="AH297" s="21">
        <f t="shared" si="57"/>
        <v>0</v>
      </c>
      <c r="AI297" s="1">
        <v>4571</v>
      </c>
      <c r="AJ297" s="1" t="s">
        <v>377</v>
      </c>
      <c r="AK297">
        <v>11</v>
      </c>
      <c r="AL297">
        <v>4</v>
      </c>
      <c r="AM297">
        <v>438</v>
      </c>
      <c r="AN297">
        <v>442</v>
      </c>
      <c r="AO297">
        <f t="shared" si="58"/>
        <v>0</v>
      </c>
    </row>
    <row r="298" spans="1:41" x14ac:dyDescent="0.2">
      <c r="A298" s="1">
        <v>4578</v>
      </c>
      <c r="B298" s="1" t="s">
        <v>378</v>
      </c>
      <c r="C298" s="1">
        <v>12256292</v>
      </c>
      <c r="D298" s="1">
        <v>53</v>
      </c>
      <c r="E298" s="1">
        <v>21</v>
      </c>
      <c r="F298" s="1">
        <v>1267</v>
      </c>
      <c r="G298" s="1">
        <v>1288</v>
      </c>
      <c r="H298" s="1">
        <v>60</v>
      </c>
      <c r="I298" s="1">
        <v>24</v>
      </c>
      <c r="J298" s="1">
        <v>1244</v>
      </c>
      <c r="K298" s="1">
        <v>1268</v>
      </c>
      <c r="L298" s="1">
        <v>54</v>
      </c>
      <c r="M298" s="1">
        <v>22</v>
      </c>
      <c r="N298" s="1">
        <v>1286</v>
      </c>
      <c r="O298" s="1">
        <v>1308</v>
      </c>
      <c r="P298" s="1">
        <v>61</v>
      </c>
      <c r="Q298" s="1">
        <v>24</v>
      </c>
      <c r="R298" s="1">
        <v>1307</v>
      </c>
      <c r="S298" s="1">
        <v>1331</v>
      </c>
      <c r="T298" s="1">
        <f t="shared" si="48"/>
        <v>1288</v>
      </c>
      <c r="U298" s="17">
        <f t="shared" si="49"/>
        <v>9515.75</v>
      </c>
      <c r="V298" s="17">
        <f t="shared" si="50"/>
        <v>-523.37</v>
      </c>
      <c r="W298" s="17">
        <f t="shared" si="51"/>
        <v>8992.3799999999992</v>
      </c>
      <c r="X298" s="17">
        <f t="shared" si="52"/>
        <v>7.6200000000008004</v>
      </c>
      <c r="Y298" s="17">
        <v>0</v>
      </c>
      <c r="Z298" s="17">
        <f t="shared" si="53"/>
        <v>9000</v>
      </c>
      <c r="AA298" s="1">
        <f t="shared" si="54"/>
        <v>1302</v>
      </c>
      <c r="AB298" s="1">
        <f t="shared" si="59"/>
        <v>0</v>
      </c>
      <c r="AC298" s="21">
        <f t="shared" si="55"/>
        <v>0</v>
      </c>
      <c r="AD298">
        <v>4578</v>
      </c>
      <c r="AE298" t="s">
        <v>378</v>
      </c>
      <c r="AF298" s="21">
        <v>0</v>
      </c>
      <c r="AG298">
        <f t="shared" si="56"/>
        <v>0</v>
      </c>
      <c r="AH298" s="21">
        <f t="shared" si="57"/>
        <v>0</v>
      </c>
      <c r="AI298" s="1">
        <v>4578</v>
      </c>
      <c r="AJ298" s="1" t="s">
        <v>378</v>
      </c>
      <c r="AK298">
        <v>61</v>
      </c>
      <c r="AL298">
        <v>24</v>
      </c>
      <c r="AM298">
        <v>1307</v>
      </c>
      <c r="AN298">
        <v>1331</v>
      </c>
      <c r="AO298">
        <f t="shared" si="58"/>
        <v>0</v>
      </c>
    </row>
    <row r="299" spans="1:41" x14ac:dyDescent="0.2">
      <c r="A299" s="1">
        <v>4606</v>
      </c>
      <c r="B299" s="1" t="s">
        <v>379</v>
      </c>
      <c r="C299" s="1">
        <v>3600200</v>
      </c>
      <c r="D299" s="1">
        <v>4</v>
      </c>
      <c r="E299" s="1">
        <v>2</v>
      </c>
      <c r="F299" s="1">
        <v>371</v>
      </c>
      <c r="G299" s="1">
        <v>373</v>
      </c>
      <c r="H299" s="1">
        <v>5</v>
      </c>
      <c r="I299" s="1">
        <v>2</v>
      </c>
      <c r="J299" s="1">
        <v>377</v>
      </c>
      <c r="K299" s="1">
        <v>379</v>
      </c>
      <c r="L299" s="1">
        <v>6</v>
      </c>
      <c r="M299" s="1">
        <v>2</v>
      </c>
      <c r="N299" s="1">
        <v>396</v>
      </c>
      <c r="O299" s="1">
        <v>398</v>
      </c>
      <c r="P299" s="1">
        <v>6</v>
      </c>
      <c r="Q299" s="1">
        <v>2</v>
      </c>
      <c r="R299" s="1">
        <v>388</v>
      </c>
      <c r="S299" s="1">
        <v>390</v>
      </c>
      <c r="T299" s="1">
        <f t="shared" si="48"/>
        <v>383</v>
      </c>
      <c r="U299" s="17">
        <f t="shared" si="49"/>
        <v>9400</v>
      </c>
      <c r="V299" s="17">
        <f t="shared" si="50"/>
        <v>-517</v>
      </c>
      <c r="W299" s="17">
        <f t="shared" si="51"/>
        <v>8883</v>
      </c>
      <c r="X299" s="17">
        <f t="shared" si="52"/>
        <v>117</v>
      </c>
      <c r="Y299" s="17">
        <v>0</v>
      </c>
      <c r="Z299" s="17">
        <f t="shared" si="53"/>
        <v>9000</v>
      </c>
      <c r="AA299" s="1">
        <f t="shared" si="54"/>
        <v>389</v>
      </c>
      <c r="AB299" s="1">
        <f t="shared" si="59"/>
        <v>0</v>
      </c>
      <c r="AC299" s="21">
        <f t="shared" si="55"/>
        <v>0</v>
      </c>
      <c r="AD299">
        <v>4606</v>
      </c>
      <c r="AE299" t="s">
        <v>379</v>
      </c>
      <c r="AF299" s="21">
        <v>0</v>
      </c>
      <c r="AG299">
        <f t="shared" si="56"/>
        <v>0</v>
      </c>
      <c r="AH299" s="21">
        <f t="shared" si="57"/>
        <v>0</v>
      </c>
      <c r="AI299" s="1">
        <v>4606</v>
      </c>
      <c r="AJ299" s="1" t="s">
        <v>379</v>
      </c>
      <c r="AK299">
        <v>6</v>
      </c>
      <c r="AL299">
        <v>2</v>
      </c>
      <c r="AM299">
        <v>388</v>
      </c>
      <c r="AN299">
        <v>390</v>
      </c>
      <c r="AO299">
        <f t="shared" si="58"/>
        <v>0</v>
      </c>
    </row>
    <row r="300" spans="1:41" x14ac:dyDescent="0.2">
      <c r="A300" s="1">
        <v>4613</v>
      </c>
      <c r="B300" s="1" t="s">
        <v>380</v>
      </c>
      <c r="C300" s="1">
        <v>36262192</v>
      </c>
      <c r="D300" s="1">
        <v>78</v>
      </c>
      <c r="E300" s="1">
        <v>31</v>
      </c>
      <c r="F300" s="1">
        <v>3664</v>
      </c>
      <c r="G300" s="1">
        <v>3695</v>
      </c>
      <c r="H300" s="1">
        <v>114</v>
      </c>
      <c r="I300" s="1">
        <v>46</v>
      </c>
      <c r="J300" s="1">
        <v>3734</v>
      </c>
      <c r="K300" s="1">
        <v>3780</v>
      </c>
      <c r="L300" s="1">
        <v>135</v>
      </c>
      <c r="M300" s="1">
        <v>54</v>
      </c>
      <c r="N300" s="1">
        <v>3707</v>
      </c>
      <c r="O300" s="1">
        <v>3761</v>
      </c>
      <c r="P300" s="1">
        <v>144</v>
      </c>
      <c r="Q300" s="1">
        <v>58</v>
      </c>
      <c r="R300" s="1">
        <v>3662</v>
      </c>
      <c r="S300" s="1">
        <v>3720</v>
      </c>
      <c r="T300" s="1">
        <f t="shared" si="48"/>
        <v>3745</v>
      </c>
      <c r="U300" s="17">
        <f t="shared" si="49"/>
        <v>9682.83</v>
      </c>
      <c r="V300" s="17">
        <f t="shared" si="50"/>
        <v>-532.55999999999995</v>
      </c>
      <c r="W300" s="17">
        <f t="shared" si="51"/>
        <v>9150.27</v>
      </c>
      <c r="X300" s="17">
        <f t="shared" si="52"/>
        <v>0</v>
      </c>
      <c r="Y300" s="17">
        <v>0</v>
      </c>
      <c r="Z300" s="17">
        <f t="shared" si="53"/>
        <v>9150.27</v>
      </c>
      <c r="AA300" s="1">
        <f t="shared" si="54"/>
        <v>3754</v>
      </c>
      <c r="AB300" s="1">
        <f t="shared" si="59"/>
        <v>0</v>
      </c>
      <c r="AC300" s="21">
        <f t="shared" si="55"/>
        <v>0</v>
      </c>
      <c r="AD300">
        <v>4613</v>
      </c>
      <c r="AE300" t="s">
        <v>380</v>
      </c>
      <c r="AF300" s="21">
        <v>0</v>
      </c>
      <c r="AG300">
        <f t="shared" si="56"/>
        <v>0</v>
      </c>
      <c r="AH300" s="21">
        <f t="shared" si="57"/>
        <v>0</v>
      </c>
      <c r="AI300" s="1">
        <v>4613</v>
      </c>
      <c r="AJ300" s="1" t="s">
        <v>380</v>
      </c>
      <c r="AK300">
        <v>144</v>
      </c>
      <c r="AL300">
        <v>58</v>
      </c>
      <c r="AM300">
        <v>3662</v>
      </c>
      <c r="AN300">
        <v>3720</v>
      </c>
      <c r="AO300">
        <f t="shared" si="58"/>
        <v>0</v>
      </c>
    </row>
    <row r="301" spans="1:41" x14ac:dyDescent="0.2">
      <c r="A301" s="1">
        <v>4620</v>
      </c>
      <c r="B301" s="1" t="s">
        <v>381</v>
      </c>
      <c r="C301" s="1">
        <v>210278779</v>
      </c>
      <c r="D301" s="1">
        <v>510</v>
      </c>
      <c r="E301" s="1">
        <v>204</v>
      </c>
      <c r="F301" s="1">
        <v>21061</v>
      </c>
      <c r="G301" s="1">
        <v>21265</v>
      </c>
      <c r="H301" s="1">
        <v>508</v>
      </c>
      <c r="I301" s="1">
        <v>203</v>
      </c>
      <c r="J301" s="1">
        <v>21202</v>
      </c>
      <c r="K301" s="1">
        <v>21405</v>
      </c>
      <c r="L301" s="1">
        <v>543</v>
      </c>
      <c r="M301" s="1">
        <v>217</v>
      </c>
      <c r="N301" s="1">
        <v>21133</v>
      </c>
      <c r="O301" s="1">
        <v>21350</v>
      </c>
      <c r="P301" s="1">
        <v>520</v>
      </c>
      <c r="Q301" s="1">
        <v>208</v>
      </c>
      <c r="R301" s="1">
        <v>20822</v>
      </c>
      <c r="S301" s="1">
        <v>21030</v>
      </c>
      <c r="T301" s="1">
        <f t="shared" si="48"/>
        <v>21340</v>
      </c>
      <c r="U301" s="17">
        <f t="shared" si="49"/>
        <v>9853.74</v>
      </c>
      <c r="V301" s="17">
        <f t="shared" si="50"/>
        <v>-541.96</v>
      </c>
      <c r="W301" s="17">
        <f t="shared" si="51"/>
        <v>9311.7799999999988</v>
      </c>
      <c r="X301" s="17">
        <f t="shared" si="52"/>
        <v>0</v>
      </c>
      <c r="Y301" s="17">
        <v>0</v>
      </c>
      <c r="Z301" s="17">
        <f t="shared" si="53"/>
        <v>9311.7799999999988</v>
      </c>
      <c r="AA301" s="1">
        <f t="shared" si="54"/>
        <v>21262</v>
      </c>
      <c r="AB301" s="1">
        <f t="shared" si="59"/>
        <v>78</v>
      </c>
      <c r="AC301" s="21">
        <f t="shared" si="55"/>
        <v>726318.84</v>
      </c>
      <c r="AD301">
        <v>4620</v>
      </c>
      <c r="AE301" t="s">
        <v>381</v>
      </c>
      <c r="AF301" s="21">
        <v>726318.84</v>
      </c>
      <c r="AG301">
        <f t="shared" si="56"/>
        <v>0</v>
      </c>
      <c r="AH301" s="21">
        <f t="shared" si="57"/>
        <v>0</v>
      </c>
      <c r="AI301" s="1">
        <v>4620</v>
      </c>
      <c r="AJ301" s="1" t="s">
        <v>381</v>
      </c>
      <c r="AK301">
        <v>520</v>
      </c>
      <c r="AL301">
        <v>208</v>
      </c>
      <c r="AM301">
        <v>20822</v>
      </c>
      <c r="AN301">
        <v>21030</v>
      </c>
      <c r="AO301">
        <f t="shared" si="58"/>
        <v>0</v>
      </c>
    </row>
    <row r="302" spans="1:41" x14ac:dyDescent="0.2">
      <c r="A302" s="1">
        <v>4627</v>
      </c>
      <c r="B302" s="1" t="s">
        <v>382</v>
      </c>
      <c r="C302" s="1">
        <v>6406931</v>
      </c>
      <c r="D302" s="1">
        <v>3</v>
      </c>
      <c r="E302" s="1">
        <v>1</v>
      </c>
      <c r="F302" s="1">
        <v>686</v>
      </c>
      <c r="G302" s="1">
        <v>687</v>
      </c>
      <c r="H302" s="1">
        <v>3</v>
      </c>
      <c r="I302" s="1">
        <v>1</v>
      </c>
      <c r="J302" s="1">
        <v>681</v>
      </c>
      <c r="K302" s="1">
        <v>682</v>
      </c>
      <c r="L302" s="1">
        <v>3</v>
      </c>
      <c r="M302" s="1">
        <v>1</v>
      </c>
      <c r="N302" s="1">
        <v>658</v>
      </c>
      <c r="O302" s="1">
        <v>659</v>
      </c>
      <c r="P302" s="1">
        <v>3</v>
      </c>
      <c r="Q302" s="1">
        <v>1</v>
      </c>
      <c r="R302" s="1">
        <v>613</v>
      </c>
      <c r="S302" s="1">
        <v>614</v>
      </c>
      <c r="T302" s="1">
        <f t="shared" si="48"/>
        <v>676</v>
      </c>
      <c r="U302" s="17">
        <f t="shared" si="49"/>
        <v>9477.7099999999991</v>
      </c>
      <c r="V302" s="17">
        <f t="shared" si="50"/>
        <v>-521.27</v>
      </c>
      <c r="W302" s="17">
        <f t="shared" si="51"/>
        <v>8956.4399999999987</v>
      </c>
      <c r="X302" s="17">
        <f t="shared" si="52"/>
        <v>43.56000000000131</v>
      </c>
      <c r="Y302" s="17">
        <v>0</v>
      </c>
      <c r="Z302" s="17">
        <f t="shared" si="53"/>
        <v>9000</v>
      </c>
      <c r="AA302" s="1">
        <f t="shared" si="54"/>
        <v>652</v>
      </c>
      <c r="AB302" s="1">
        <f t="shared" si="59"/>
        <v>24</v>
      </c>
      <c r="AC302" s="21">
        <f t="shared" si="55"/>
        <v>216000</v>
      </c>
      <c r="AD302">
        <v>4627</v>
      </c>
      <c r="AE302" t="s">
        <v>382</v>
      </c>
      <c r="AF302" s="21">
        <v>216000</v>
      </c>
      <c r="AG302">
        <f t="shared" si="56"/>
        <v>0</v>
      </c>
      <c r="AH302" s="21">
        <f t="shared" si="57"/>
        <v>0</v>
      </c>
      <c r="AI302" s="1">
        <v>4627</v>
      </c>
      <c r="AJ302" s="1" t="s">
        <v>382</v>
      </c>
      <c r="AK302">
        <v>3</v>
      </c>
      <c r="AL302">
        <v>1</v>
      </c>
      <c r="AM302">
        <v>613</v>
      </c>
      <c r="AN302">
        <v>614</v>
      </c>
      <c r="AO302">
        <f t="shared" si="58"/>
        <v>0</v>
      </c>
    </row>
    <row r="303" spans="1:41" x14ac:dyDescent="0.2">
      <c r="A303" s="1">
        <v>4634</v>
      </c>
      <c r="B303" s="1" t="s">
        <v>383</v>
      </c>
      <c r="C303" s="1">
        <v>5243935</v>
      </c>
      <c r="D303" s="1">
        <v>10</v>
      </c>
      <c r="E303" s="1">
        <v>4</v>
      </c>
      <c r="F303" s="1">
        <v>484</v>
      </c>
      <c r="G303" s="1">
        <v>488</v>
      </c>
      <c r="H303" s="1">
        <v>12</v>
      </c>
      <c r="I303" s="1">
        <v>5</v>
      </c>
      <c r="J303" s="1">
        <v>493</v>
      </c>
      <c r="K303" s="1">
        <v>498</v>
      </c>
      <c r="L303" s="1">
        <v>11</v>
      </c>
      <c r="M303" s="1">
        <v>4</v>
      </c>
      <c r="N303" s="1">
        <v>503</v>
      </c>
      <c r="O303" s="1">
        <v>507</v>
      </c>
      <c r="P303" s="1">
        <v>7</v>
      </c>
      <c r="Q303" s="1">
        <v>3</v>
      </c>
      <c r="R303" s="1">
        <v>509</v>
      </c>
      <c r="S303" s="1">
        <v>512</v>
      </c>
      <c r="T303" s="1">
        <f t="shared" si="48"/>
        <v>498</v>
      </c>
      <c r="U303" s="17">
        <f t="shared" si="49"/>
        <v>10529.99</v>
      </c>
      <c r="V303" s="17">
        <f t="shared" si="50"/>
        <v>-579.15</v>
      </c>
      <c r="W303" s="17">
        <f t="shared" si="51"/>
        <v>9950.84</v>
      </c>
      <c r="X303" s="17">
        <f t="shared" si="52"/>
        <v>0</v>
      </c>
      <c r="Y303" s="17">
        <v>0</v>
      </c>
      <c r="Z303" s="17">
        <f t="shared" si="53"/>
        <v>9950.84</v>
      </c>
      <c r="AA303" s="1">
        <f t="shared" si="54"/>
        <v>506</v>
      </c>
      <c r="AB303" s="1">
        <f t="shared" si="59"/>
        <v>0</v>
      </c>
      <c r="AC303" s="21">
        <f t="shared" si="55"/>
        <v>0</v>
      </c>
      <c r="AD303">
        <v>4634</v>
      </c>
      <c r="AE303" t="s">
        <v>383</v>
      </c>
      <c r="AF303" s="21">
        <v>0</v>
      </c>
      <c r="AG303">
        <f t="shared" si="56"/>
        <v>0</v>
      </c>
      <c r="AH303" s="21">
        <f t="shared" si="57"/>
        <v>0</v>
      </c>
      <c r="AI303" s="1">
        <v>4634</v>
      </c>
      <c r="AJ303" s="1" t="s">
        <v>383</v>
      </c>
      <c r="AK303">
        <v>7</v>
      </c>
      <c r="AL303">
        <v>3</v>
      </c>
      <c r="AM303">
        <v>509</v>
      </c>
      <c r="AN303">
        <v>512</v>
      </c>
      <c r="AO303">
        <f t="shared" si="58"/>
        <v>0</v>
      </c>
    </row>
    <row r="304" spans="1:41" x14ac:dyDescent="0.2">
      <c r="A304" s="1">
        <v>4641</v>
      </c>
      <c r="B304" s="1" t="s">
        <v>384</v>
      </c>
      <c r="C304" s="1">
        <v>9231243</v>
      </c>
      <c r="D304" s="1">
        <v>21</v>
      </c>
      <c r="E304" s="1">
        <v>8</v>
      </c>
      <c r="F304" s="1">
        <v>977</v>
      </c>
      <c r="G304" s="1">
        <v>985</v>
      </c>
      <c r="H304" s="1">
        <v>25</v>
      </c>
      <c r="I304" s="1">
        <v>10</v>
      </c>
      <c r="J304" s="1">
        <v>965</v>
      </c>
      <c r="K304" s="1">
        <v>975</v>
      </c>
      <c r="L304" s="1">
        <v>28</v>
      </c>
      <c r="M304" s="1">
        <v>11</v>
      </c>
      <c r="N304" s="1">
        <v>959</v>
      </c>
      <c r="O304" s="1">
        <v>970</v>
      </c>
      <c r="P304" s="1">
        <v>30</v>
      </c>
      <c r="Q304" s="1">
        <v>12</v>
      </c>
      <c r="R304" s="1">
        <v>970</v>
      </c>
      <c r="S304" s="1">
        <v>982</v>
      </c>
      <c r="T304" s="1">
        <f t="shared" si="48"/>
        <v>977</v>
      </c>
      <c r="U304" s="17">
        <f t="shared" si="49"/>
        <v>9448.56</v>
      </c>
      <c r="V304" s="17">
        <f t="shared" si="50"/>
        <v>-519.66999999999996</v>
      </c>
      <c r="W304" s="17">
        <f t="shared" si="51"/>
        <v>8928.89</v>
      </c>
      <c r="X304" s="17">
        <f t="shared" si="52"/>
        <v>71.110000000000582</v>
      </c>
      <c r="Y304" s="17">
        <v>0</v>
      </c>
      <c r="Z304" s="17">
        <f t="shared" si="53"/>
        <v>9000</v>
      </c>
      <c r="AA304" s="1">
        <f t="shared" si="54"/>
        <v>976</v>
      </c>
      <c r="AB304" s="1">
        <f t="shared" si="59"/>
        <v>1</v>
      </c>
      <c r="AC304" s="21">
        <f t="shared" si="55"/>
        <v>9000</v>
      </c>
      <c r="AD304">
        <v>4641</v>
      </c>
      <c r="AE304" t="s">
        <v>384</v>
      </c>
      <c r="AF304" s="21">
        <v>9000</v>
      </c>
      <c r="AG304">
        <f t="shared" si="56"/>
        <v>0</v>
      </c>
      <c r="AH304" s="21">
        <f t="shared" si="57"/>
        <v>0</v>
      </c>
      <c r="AI304" s="1">
        <v>4641</v>
      </c>
      <c r="AJ304" s="1" t="s">
        <v>384</v>
      </c>
      <c r="AK304">
        <v>30</v>
      </c>
      <c r="AL304">
        <v>12</v>
      </c>
      <c r="AM304">
        <v>970</v>
      </c>
      <c r="AN304">
        <v>982</v>
      </c>
      <c r="AO304">
        <f t="shared" si="58"/>
        <v>0</v>
      </c>
    </row>
    <row r="305" spans="1:41" x14ac:dyDescent="0.2">
      <c r="A305" s="1">
        <v>4686</v>
      </c>
      <c r="B305" s="1" t="s">
        <v>385</v>
      </c>
      <c r="C305" s="1">
        <v>4160783</v>
      </c>
      <c r="D305" s="1">
        <v>6</v>
      </c>
      <c r="E305" s="1">
        <v>2</v>
      </c>
      <c r="F305" s="1">
        <v>375</v>
      </c>
      <c r="G305" s="1">
        <v>377</v>
      </c>
      <c r="H305" s="1">
        <v>6</v>
      </c>
      <c r="I305" s="1">
        <v>2</v>
      </c>
      <c r="J305" s="1">
        <v>368</v>
      </c>
      <c r="K305" s="1">
        <v>370</v>
      </c>
      <c r="L305" s="1">
        <v>7</v>
      </c>
      <c r="M305" s="1">
        <v>3</v>
      </c>
      <c r="N305" s="1">
        <v>373</v>
      </c>
      <c r="O305" s="1">
        <v>376</v>
      </c>
      <c r="P305" s="1">
        <v>8</v>
      </c>
      <c r="Q305" s="1">
        <v>3</v>
      </c>
      <c r="R305" s="1">
        <v>360</v>
      </c>
      <c r="S305" s="1">
        <v>363</v>
      </c>
      <c r="T305" s="1">
        <f t="shared" si="48"/>
        <v>374</v>
      </c>
      <c r="U305" s="17">
        <f t="shared" si="49"/>
        <v>11125.09</v>
      </c>
      <c r="V305" s="17">
        <f t="shared" si="50"/>
        <v>-611.88</v>
      </c>
      <c r="W305" s="17">
        <f t="shared" si="51"/>
        <v>10513.210000000001</v>
      </c>
      <c r="X305" s="17">
        <f t="shared" si="52"/>
        <v>0</v>
      </c>
      <c r="Y305" s="17">
        <v>0</v>
      </c>
      <c r="Z305" s="17">
        <f t="shared" si="53"/>
        <v>10513.210000000001</v>
      </c>
      <c r="AA305" s="1">
        <f t="shared" si="54"/>
        <v>370</v>
      </c>
      <c r="AB305" s="1">
        <f t="shared" si="59"/>
        <v>4</v>
      </c>
      <c r="AC305" s="21">
        <f t="shared" si="55"/>
        <v>42052.84</v>
      </c>
      <c r="AD305">
        <v>4686</v>
      </c>
      <c r="AE305" t="s">
        <v>385</v>
      </c>
      <c r="AF305" s="21">
        <v>42052.84</v>
      </c>
      <c r="AG305">
        <f t="shared" si="56"/>
        <v>0</v>
      </c>
      <c r="AH305" s="21">
        <f t="shared" si="57"/>
        <v>0</v>
      </c>
      <c r="AI305" s="1">
        <v>4686</v>
      </c>
      <c r="AJ305" s="1" t="s">
        <v>385</v>
      </c>
      <c r="AK305">
        <v>8</v>
      </c>
      <c r="AL305">
        <v>3</v>
      </c>
      <c r="AM305">
        <v>360</v>
      </c>
      <c r="AN305">
        <v>363</v>
      </c>
      <c r="AO305">
        <f t="shared" si="58"/>
        <v>0</v>
      </c>
    </row>
    <row r="306" spans="1:41" x14ac:dyDescent="0.2">
      <c r="A306" s="1">
        <v>4753</v>
      </c>
      <c r="B306" s="1" t="s">
        <v>386</v>
      </c>
      <c r="C306" s="1">
        <v>25081373</v>
      </c>
      <c r="D306" s="1">
        <v>0</v>
      </c>
      <c r="E306" s="1">
        <v>0</v>
      </c>
      <c r="F306" s="1">
        <v>2548</v>
      </c>
      <c r="G306" s="1">
        <v>2548</v>
      </c>
      <c r="H306" s="1">
        <v>0</v>
      </c>
      <c r="I306" s="1">
        <v>0</v>
      </c>
      <c r="J306" s="1">
        <v>2560</v>
      </c>
      <c r="K306" s="1">
        <v>2560</v>
      </c>
      <c r="L306" s="1">
        <v>0</v>
      </c>
      <c r="M306" s="1">
        <v>0</v>
      </c>
      <c r="N306" s="1">
        <v>2576</v>
      </c>
      <c r="O306" s="1">
        <v>2576</v>
      </c>
      <c r="P306" s="1">
        <v>18</v>
      </c>
      <c r="Q306" s="1">
        <v>7</v>
      </c>
      <c r="R306" s="1">
        <v>2617</v>
      </c>
      <c r="S306" s="1">
        <v>2624</v>
      </c>
      <c r="T306" s="1">
        <f t="shared" si="48"/>
        <v>2561</v>
      </c>
      <c r="U306" s="17">
        <f t="shared" si="49"/>
        <v>9793.59</v>
      </c>
      <c r="V306" s="17">
        <f t="shared" si="50"/>
        <v>-538.65</v>
      </c>
      <c r="W306" s="17">
        <f t="shared" si="51"/>
        <v>9254.94</v>
      </c>
      <c r="X306" s="17">
        <f t="shared" si="52"/>
        <v>0</v>
      </c>
      <c r="Y306" s="17">
        <v>0</v>
      </c>
      <c r="Z306" s="17">
        <f t="shared" si="53"/>
        <v>9254.94</v>
      </c>
      <c r="AA306" s="1">
        <f t="shared" si="54"/>
        <v>2587</v>
      </c>
      <c r="AB306" s="1">
        <f t="shared" si="59"/>
        <v>0</v>
      </c>
      <c r="AC306" s="21">
        <f t="shared" si="55"/>
        <v>0</v>
      </c>
      <c r="AD306">
        <v>4753</v>
      </c>
      <c r="AE306" t="s">
        <v>386</v>
      </c>
      <c r="AF306" s="21">
        <v>0</v>
      </c>
      <c r="AG306">
        <f t="shared" si="56"/>
        <v>0</v>
      </c>
      <c r="AH306" s="21">
        <f t="shared" si="57"/>
        <v>0</v>
      </c>
      <c r="AI306" s="1">
        <v>4753</v>
      </c>
      <c r="AJ306" s="1" t="s">
        <v>386</v>
      </c>
      <c r="AK306">
        <v>18</v>
      </c>
      <c r="AL306">
        <v>7</v>
      </c>
      <c r="AM306">
        <v>2617</v>
      </c>
      <c r="AN306">
        <v>2624</v>
      </c>
      <c r="AO306">
        <f t="shared" si="58"/>
        <v>0</v>
      </c>
    </row>
    <row r="307" spans="1:41" x14ac:dyDescent="0.2">
      <c r="A307" s="1">
        <v>4760</v>
      </c>
      <c r="B307" s="1" t="s">
        <v>387</v>
      </c>
      <c r="C307" s="1">
        <v>6953980</v>
      </c>
      <c r="D307" s="1">
        <v>24</v>
      </c>
      <c r="E307" s="1">
        <v>10</v>
      </c>
      <c r="F307" s="1">
        <v>678</v>
      </c>
      <c r="G307" s="1">
        <v>688</v>
      </c>
      <c r="H307" s="1">
        <v>19</v>
      </c>
      <c r="I307" s="1">
        <v>8</v>
      </c>
      <c r="J307" s="1">
        <v>670</v>
      </c>
      <c r="K307" s="1">
        <v>678</v>
      </c>
      <c r="L307" s="1">
        <v>20</v>
      </c>
      <c r="M307" s="1">
        <v>8</v>
      </c>
      <c r="N307" s="1">
        <v>652</v>
      </c>
      <c r="O307" s="1">
        <v>660</v>
      </c>
      <c r="P307" s="1">
        <v>18</v>
      </c>
      <c r="Q307" s="1">
        <v>7</v>
      </c>
      <c r="R307" s="1">
        <v>650</v>
      </c>
      <c r="S307" s="1">
        <v>657</v>
      </c>
      <c r="T307" s="1">
        <f t="shared" si="48"/>
        <v>675</v>
      </c>
      <c r="U307" s="17">
        <f t="shared" si="49"/>
        <v>10302.19</v>
      </c>
      <c r="V307" s="17">
        <f t="shared" si="50"/>
        <v>-566.62</v>
      </c>
      <c r="W307" s="17">
        <f t="shared" si="51"/>
        <v>9735.57</v>
      </c>
      <c r="X307" s="17">
        <f t="shared" si="52"/>
        <v>0</v>
      </c>
      <c r="Y307" s="17">
        <v>0</v>
      </c>
      <c r="Z307" s="17">
        <f t="shared" si="53"/>
        <v>9735.57</v>
      </c>
      <c r="AA307" s="1">
        <f t="shared" si="54"/>
        <v>665</v>
      </c>
      <c r="AB307" s="1">
        <f t="shared" si="59"/>
        <v>10</v>
      </c>
      <c r="AC307" s="21">
        <f t="shared" si="55"/>
        <v>97355.7</v>
      </c>
      <c r="AD307">
        <v>4760</v>
      </c>
      <c r="AE307" t="s">
        <v>387</v>
      </c>
      <c r="AF307" s="21">
        <v>97355.7</v>
      </c>
      <c r="AG307">
        <f t="shared" si="56"/>
        <v>0</v>
      </c>
      <c r="AH307" s="21">
        <f t="shared" si="57"/>
        <v>0</v>
      </c>
      <c r="AI307" s="1">
        <v>4760</v>
      </c>
      <c r="AJ307" s="1" t="s">
        <v>387</v>
      </c>
      <c r="AK307">
        <v>18</v>
      </c>
      <c r="AL307">
        <v>7</v>
      </c>
      <c r="AM307">
        <v>650</v>
      </c>
      <c r="AN307">
        <v>657</v>
      </c>
      <c r="AO307">
        <f t="shared" si="58"/>
        <v>0</v>
      </c>
    </row>
    <row r="308" spans="1:41" x14ac:dyDescent="0.2">
      <c r="A308" s="1">
        <v>4781</v>
      </c>
      <c r="B308" s="1" t="s">
        <v>388</v>
      </c>
      <c r="C308" s="1">
        <v>25548693</v>
      </c>
      <c r="D308" s="1">
        <v>48</v>
      </c>
      <c r="E308" s="1">
        <v>19</v>
      </c>
      <c r="F308" s="1">
        <v>2694</v>
      </c>
      <c r="G308" s="1">
        <v>2713</v>
      </c>
      <c r="H308" s="1">
        <v>63</v>
      </c>
      <c r="I308" s="1">
        <v>25</v>
      </c>
      <c r="J308" s="1">
        <v>2584</v>
      </c>
      <c r="K308" s="1">
        <v>2609</v>
      </c>
      <c r="L308" s="1">
        <v>60</v>
      </c>
      <c r="M308" s="1">
        <v>24</v>
      </c>
      <c r="N308" s="1">
        <v>2567</v>
      </c>
      <c r="O308" s="1">
        <v>2591</v>
      </c>
      <c r="P308" s="1">
        <v>66</v>
      </c>
      <c r="Q308" s="1">
        <v>26</v>
      </c>
      <c r="R308" s="1">
        <v>2463</v>
      </c>
      <c r="S308" s="1">
        <v>2489</v>
      </c>
      <c r="T308" s="1">
        <f t="shared" si="48"/>
        <v>2638</v>
      </c>
      <c r="U308" s="17">
        <f t="shared" si="49"/>
        <v>9684.8700000000008</v>
      </c>
      <c r="V308" s="17">
        <f t="shared" si="50"/>
        <v>-532.66999999999996</v>
      </c>
      <c r="W308" s="17">
        <f t="shared" si="51"/>
        <v>9152.2000000000007</v>
      </c>
      <c r="X308" s="17">
        <f t="shared" si="52"/>
        <v>0</v>
      </c>
      <c r="Y308" s="17">
        <v>0</v>
      </c>
      <c r="Z308" s="17">
        <f t="shared" si="53"/>
        <v>9152.2000000000007</v>
      </c>
      <c r="AA308" s="1">
        <f t="shared" si="54"/>
        <v>2563</v>
      </c>
      <c r="AB308" s="1">
        <f t="shared" si="59"/>
        <v>75</v>
      </c>
      <c r="AC308" s="21">
        <f t="shared" si="55"/>
        <v>686415</v>
      </c>
      <c r="AD308">
        <v>4781</v>
      </c>
      <c r="AE308" t="s">
        <v>388</v>
      </c>
      <c r="AF308" s="21">
        <v>686415</v>
      </c>
      <c r="AG308">
        <f t="shared" si="56"/>
        <v>0</v>
      </c>
      <c r="AH308" s="21">
        <f t="shared" si="57"/>
        <v>0</v>
      </c>
      <c r="AI308" s="1">
        <v>4781</v>
      </c>
      <c r="AJ308" s="1" t="s">
        <v>388</v>
      </c>
      <c r="AK308">
        <v>66</v>
      </c>
      <c r="AL308">
        <v>26</v>
      </c>
      <c r="AM308">
        <v>2463</v>
      </c>
      <c r="AN308">
        <v>2489</v>
      </c>
      <c r="AO308">
        <f t="shared" si="58"/>
        <v>0</v>
      </c>
    </row>
    <row r="309" spans="1:41" x14ac:dyDescent="0.2">
      <c r="A309" s="1">
        <v>4795</v>
      </c>
      <c r="B309" s="1" t="s">
        <v>389</v>
      </c>
      <c r="C309" s="1">
        <v>4509785</v>
      </c>
      <c r="D309" s="1">
        <v>7</v>
      </c>
      <c r="E309" s="1">
        <v>3</v>
      </c>
      <c r="F309" s="1">
        <v>480</v>
      </c>
      <c r="G309" s="1">
        <v>483</v>
      </c>
      <c r="H309" s="1">
        <v>9</v>
      </c>
      <c r="I309" s="1">
        <v>4</v>
      </c>
      <c r="J309" s="1">
        <v>478</v>
      </c>
      <c r="K309" s="1">
        <v>482</v>
      </c>
      <c r="L309" s="1">
        <v>10</v>
      </c>
      <c r="M309" s="1">
        <v>4</v>
      </c>
      <c r="N309" s="1">
        <v>467</v>
      </c>
      <c r="O309" s="1">
        <v>471</v>
      </c>
      <c r="P309" s="1">
        <v>11</v>
      </c>
      <c r="Q309" s="1">
        <v>4</v>
      </c>
      <c r="R309" s="1">
        <v>474</v>
      </c>
      <c r="S309" s="1">
        <v>478</v>
      </c>
      <c r="T309" s="1">
        <f t="shared" si="48"/>
        <v>479</v>
      </c>
      <c r="U309" s="17">
        <f t="shared" si="49"/>
        <v>9415</v>
      </c>
      <c r="V309" s="17">
        <f t="shared" si="50"/>
        <v>-517.83000000000004</v>
      </c>
      <c r="W309" s="17">
        <f t="shared" si="51"/>
        <v>8897.17</v>
      </c>
      <c r="X309" s="17">
        <f t="shared" si="52"/>
        <v>102.82999999999993</v>
      </c>
      <c r="Y309" s="17">
        <v>0</v>
      </c>
      <c r="Z309" s="17">
        <f t="shared" si="53"/>
        <v>9000</v>
      </c>
      <c r="AA309" s="1">
        <f t="shared" si="54"/>
        <v>477</v>
      </c>
      <c r="AB309" s="1">
        <f t="shared" si="59"/>
        <v>2</v>
      </c>
      <c r="AC309" s="21">
        <f t="shared" si="55"/>
        <v>18000</v>
      </c>
      <c r="AD309">
        <v>4795</v>
      </c>
      <c r="AE309" t="s">
        <v>389</v>
      </c>
      <c r="AF309" s="21">
        <v>18000</v>
      </c>
      <c r="AG309">
        <f t="shared" si="56"/>
        <v>0</v>
      </c>
      <c r="AH309" s="21">
        <f t="shared" si="57"/>
        <v>0</v>
      </c>
      <c r="AI309" s="1">
        <v>4795</v>
      </c>
      <c r="AJ309" s="1" t="s">
        <v>389</v>
      </c>
      <c r="AK309">
        <v>11</v>
      </c>
      <c r="AL309">
        <v>4</v>
      </c>
      <c r="AM309">
        <v>474</v>
      </c>
      <c r="AN309">
        <v>478</v>
      </c>
      <c r="AO309">
        <f t="shared" si="58"/>
        <v>0</v>
      </c>
    </row>
    <row r="310" spans="1:41" x14ac:dyDescent="0.2">
      <c r="A310" s="1">
        <v>4802</v>
      </c>
      <c r="B310" s="1" t="s">
        <v>390</v>
      </c>
      <c r="C310" s="1">
        <v>24097678</v>
      </c>
      <c r="D310" s="1">
        <v>92</v>
      </c>
      <c r="E310" s="1">
        <v>37</v>
      </c>
      <c r="F310" s="1">
        <v>2366</v>
      </c>
      <c r="G310" s="1">
        <v>2403</v>
      </c>
      <c r="H310" s="1">
        <v>76</v>
      </c>
      <c r="I310" s="1">
        <v>30</v>
      </c>
      <c r="J310" s="1">
        <v>2353</v>
      </c>
      <c r="K310" s="1">
        <v>2383</v>
      </c>
      <c r="L310" s="1">
        <v>65</v>
      </c>
      <c r="M310" s="1">
        <v>26</v>
      </c>
      <c r="N310" s="1">
        <v>2319</v>
      </c>
      <c r="O310" s="1">
        <v>2345</v>
      </c>
      <c r="P310" s="1">
        <v>72</v>
      </c>
      <c r="Q310" s="1">
        <v>29</v>
      </c>
      <c r="R310" s="1">
        <v>2302</v>
      </c>
      <c r="S310" s="1">
        <v>2331</v>
      </c>
      <c r="T310" s="1">
        <f t="shared" si="48"/>
        <v>2377</v>
      </c>
      <c r="U310" s="17">
        <f t="shared" si="49"/>
        <v>10137.85</v>
      </c>
      <c r="V310" s="17">
        <f t="shared" si="50"/>
        <v>-557.58000000000004</v>
      </c>
      <c r="W310" s="17">
        <f t="shared" si="51"/>
        <v>9580.27</v>
      </c>
      <c r="X310" s="17">
        <f t="shared" si="52"/>
        <v>0</v>
      </c>
      <c r="Y310" s="17">
        <v>0</v>
      </c>
      <c r="Z310" s="17">
        <f t="shared" si="53"/>
        <v>9580.27</v>
      </c>
      <c r="AA310" s="1">
        <f t="shared" si="54"/>
        <v>2353</v>
      </c>
      <c r="AB310" s="1">
        <f t="shared" si="59"/>
        <v>24</v>
      </c>
      <c r="AC310" s="21">
        <f t="shared" si="55"/>
        <v>229926.48</v>
      </c>
      <c r="AD310">
        <v>4802</v>
      </c>
      <c r="AE310" t="s">
        <v>390</v>
      </c>
      <c r="AF310" s="21">
        <v>229926.48</v>
      </c>
      <c r="AG310">
        <f t="shared" si="56"/>
        <v>0</v>
      </c>
      <c r="AH310" s="21">
        <f t="shared" si="57"/>
        <v>0</v>
      </c>
      <c r="AI310" s="1">
        <v>4802</v>
      </c>
      <c r="AJ310" s="1" t="s">
        <v>390</v>
      </c>
      <c r="AK310">
        <v>72</v>
      </c>
      <c r="AL310">
        <v>29</v>
      </c>
      <c r="AM310">
        <v>2302</v>
      </c>
      <c r="AN310">
        <v>2331</v>
      </c>
      <c r="AO310">
        <f t="shared" si="58"/>
        <v>0</v>
      </c>
    </row>
    <row r="311" spans="1:41" x14ac:dyDescent="0.2">
      <c r="A311" s="1">
        <v>4820</v>
      </c>
      <c r="B311" s="1" t="s">
        <v>391</v>
      </c>
      <c r="C311" s="1">
        <v>4489783</v>
      </c>
      <c r="D311" s="1">
        <v>8</v>
      </c>
      <c r="E311" s="1">
        <v>3</v>
      </c>
      <c r="F311" s="1">
        <v>422</v>
      </c>
      <c r="G311" s="1">
        <v>425</v>
      </c>
      <c r="H311" s="1">
        <v>12</v>
      </c>
      <c r="I311" s="1">
        <v>5</v>
      </c>
      <c r="J311" s="1">
        <v>452</v>
      </c>
      <c r="K311" s="1">
        <v>457</v>
      </c>
      <c r="L311" s="1">
        <v>12</v>
      </c>
      <c r="M311" s="1">
        <v>5</v>
      </c>
      <c r="N311" s="1">
        <v>441</v>
      </c>
      <c r="O311" s="1">
        <v>446</v>
      </c>
      <c r="P311" s="1">
        <v>11</v>
      </c>
      <c r="Q311" s="1">
        <v>4</v>
      </c>
      <c r="R311" s="1">
        <v>445</v>
      </c>
      <c r="S311" s="1">
        <v>449</v>
      </c>
      <c r="T311" s="1">
        <f t="shared" si="48"/>
        <v>443</v>
      </c>
      <c r="U311" s="17">
        <f t="shared" si="49"/>
        <v>10134.950000000001</v>
      </c>
      <c r="V311" s="17">
        <f t="shared" si="50"/>
        <v>-557.41999999999996</v>
      </c>
      <c r="W311" s="17">
        <f t="shared" si="51"/>
        <v>9577.5300000000007</v>
      </c>
      <c r="X311" s="17">
        <f t="shared" si="52"/>
        <v>0</v>
      </c>
      <c r="Y311" s="17">
        <v>0</v>
      </c>
      <c r="Z311" s="17">
        <f t="shared" si="53"/>
        <v>9577.5300000000007</v>
      </c>
      <c r="AA311" s="1">
        <f t="shared" si="54"/>
        <v>451</v>
      </c>
      <c r="AB311" s="1">
        <f t="shared" si="59"/>
        <v>0</v>
      </c>
      <c r="AC311" s="21">
        <f t="shared" si="55"/>
        <v>0</v>
      </c>
      <c r="AD311">
        <v>4820</v>
      </c>
      <c r="AE311" t="s">
        <v>391</v>
      </c>
      <c r="AF311" s="21">
        <v>0</v>
      </c>
      <c r="AG311">
        <f t="shared" si="56"/>
        <v>0</v>
      </c>
      <c r="AH311" s="21">
        <f t="shared" si="57"/>
        <v>0</v>
      </c>
      <c r="AI311" s="1">
        <v>4820</v>
      </c>
      <c r="AJ311" s="1" t="s">
        <v>391</v>
      </c>
      <c r="AK311">
        <v>11</v>
      </c>
      <c r="AL311">
        <v>4</v>
      </c>
      <c r="AM311">
        <v>445</v>
      </c>
      <c r="AN311">
        <v>449</v>
      </c>
      <c r="AO311">
        <f t="shared" si="58"/>
        <v>0</v>
      </c>
    </row>
    <row r="312" spans="1:41" x14ac:dyDescent="0.2">
      <c r="A312" s="1">
        <v>4851</v>
      </c>
      <c r="B312" s="1" t="s">
        <v>392</v>
      </c>
      <c r="C312" s="1">
        <v>13278281</v>
      </c>
      <c r="D312" s="1">
        <v>16</v>
      </c>
      <c r="E312" s="1">
        <v>6</v>
      </c>
      <c r="F312" s="1">
        <v>1375</v>
      </c>
      <c r="G312" s="1">
        <v>1381</v>
      </c>
      <c r="H312" s="1">
        <v>13</v>
      </c>
      <c r="I312" s="1">
        <v>5</v>
      </c>
      <c r="J312" s="1">
        <v>1364</v>
      </c>
      <c r="K312" s="1">
        <v>1369</v>
      </c>
      <c r="L312" s="1">
        <v>15</v>
      </c>
      <c r="M312" s="1">
        <v>6</v>
      </c>
      <c r="N312" s="1">
        <v>1380</v>
      </c>
      <c r="O312" s="1">
        <v>1386</v>
      </c>
      <c r="P312" s="1">
        <v>7</v>
      </c>
      <c r="Q312" s="1">
        <v>3</v>
      </c>
      <c r="R312" s="1">
        <v>1362</v>
      </c>
      <c r="S312" s="1">
        <v>1365</v>
      </c>
      <c r="T312" s="1">
        <f t="shared" si="48"/>
        <v>1379</v>
      </c>
      <c r="U312" s="17">
        <f t="shared" si="49"/>
        <v>9628.92</v>
      </c>
      <c r="V312" s="17">
        <f t="shared" si="50"/>
        <v>-529.59</v>
      </c>
      <c r="W312" s="17">
        <f t="shared" si="51"/>
        <v>9099.33</v>
      </c>
      <c r="X312" s="17">
        <f t="shared" si="52"/>
        <v>0</v>
      </c>
      <c r="Y312" s="17">
        <v>0</v>
      </c>
      <c r="Z312" s="17">
        <f t="shared" si="53"/>
        <v>9099.33</v>
      </c>
      <c r="AA312" s="1">
        <f t="shared" si="54"/>
        <v>1373</v>
      </c>
      <c r="AB312" s="1">
        <f t="shared" si="59"/>
        <v>6</v>
      </c>
      <c r="AC312" s="21">
        <f t="shared" si="55"/>
        <v>54595.98</v>
      </c>
      <c r="AD312">
        <v>4851</v>
      </c>
      <c r="AE312" t="s">
        <v>392</v>
      </c>
      <c r="AF312" s="21">
        <v>54595.98</v>
      </c>
      <c r="AG312">
        <f t="shared" si="56"/>
        <v>0</v>
      </c>
      <c r="AH312" s="21">
        <f t="shared" si="57"/>
        <v>0</v>
      </c>
      <c r="AI312" s="1">
        <v>4851</v>
      </c>
      <c r="AJ312" s="1" t="s">
        <v>392</v>
      </c>
      <c r="AK312">
        <v>7</v>
      </c>
      <c r="AL312">
        <v>3</v>
      </c>
      <c r="AM312">
        <v>1362</v>
      </c>
      <c r="AN312">
        <v>1365</v>
      </c>
      <c r="AO312">
        <f t="shared" si="58"/>
        <v>0</v>
      </c>
    </row>
    <row r="313" spans="1:41" x14ac:dyDescent="0.2">
      <c r="A313" s="1">
        <v>3122</v>
      </c>
      <c r="B313" s="1" t="s">
        <v>393</v>
      </c>
      <c r="C313" s="1">
        <v>5299325</v>
      </c>
      <c r="D313" s="1">
        <v>9</v>
      </c>
      <c r="E313" s="1">
        <v>4</v>
      </c>
      <c r="F313" s="1">
        <v>471</v>
      </c>
      <c r="G313" s="1">
        <v>475</v>
      </c>
      <c r="H313" s="1">
        <v>18</v>
      </c>
      <c r="I313" s="1">
        <v>7</v>
      </c>
      <c r="J313" s="1">
        <v>484</v>
      </c>
      <c r="K313" s="1">
        <v>491</v>
      </c>
      <c r="L313" s="1">
        <v>20</v>
      </c>
      <c r="M313" s="1">
        <v>8</v>
      </c>
      <c r="N313" s="1">
        <v>464</v>
      </c>
      <c r="O313" s="1">
        <v>472</v>
      </c>
      <c r="P313" s="1">
        <v>18</v>
      </c>
      <c r="Q313" s="1">
        <v>7</v>
      </c>
      <c r="R313" s="1">
        <v>453</v>
      </c>
      <c r="S313" s="1">
        <v>460</v>
      </c>
      <c r="T313" s="1">
        <f t="shared" si="48"/>
        <v>479</v>
      </c>
      <c r="U313" s="17">
        <f t="shared" si="49"/>
        <v>11063.31</v>
      </c>
      <c r="V313" s="17">
        <f t="shared" si="50"/>
        <v>-608.48</v>
      </c>
      <c r="W313" s="17">
        <f t="shared" si="51"/>
        <v>10454.83</v>
      </c>
      <c r="X313" s="17">
        <f t="shared" si="52"/>
        <v>0</v>
      </c>
      <c r="Y313" s="17">
        <v>0</v>
      </c>
      <c r="Z313" s="17">
        <f t="shared" si="53"/>
        <v>10454.83</v>
      </c>
      <c r="AA313" s="1">
        <f t="shared" si="54"/>
        <v>474</v>
      </c>
      <c r="AB313" s="1">
        <f t="shared" si="59"/>
        <v>5</v>
      </c>
      <c r="AC313" s="21">
        <f t="shared" si="55"/>
        <v>52274.15</v>
      </c>
      <c r="AD313">
        <v>3122</v>
      </c>
      <c r="AE313" t="s">
        <v>393</v>
      </c>
      <c r="AF313" s="21">
        <v>52274.15</v>
      </c>
      <c r="AG313">
        <f t="shared" si="56"/>
        <v>0</v>
      </c>
      <c r="AH313" s="21">
        <f t="shared" si="57"/>
        <v>0</v>
      </c>
      <c r="AI313" s="1">
        <v>3122</v>
      </c>
      <c r="AJ313" s="1" t="s">
        <v>393</v>
      </c>
      <c r="AK313">
        <v>18</v>
      </c>
      <c r="AL313">
        <v>7</v>
      </c>
      <c r="AM313">
        <v>453</v>
      </c>
      <c r="AN313">
        <v>460</v>
      </c>
      <c r="AO313">
        <f t="shared" si="58"/>
        <v>0</v>
      </c>
    </row>
    <row r="314" spans="1:41" x14ac:dyDescent="0.2">
      <c r="A314" s="1">
        <v>4865</v>
      </c>
      <c r="B314" s="1" t="s">
        <v>394</v>
      </c>
      <c r="C314" s="1">
        <v>4831558</v>
      </c>
      <c r="D314" s="1">
        <v>15</v>
      </c>
      <c r="E314" s="1">
        <v>6</v>
      </c>
      <c r="F314" s="1">
        <v>495</v>
      </c>
      <c r="G314" s="1">
        <v>501</v>
      </c>
      <c r="H314" s="1">
        <v>14</v>
      </c>
      <c r="I314" s="1">
        <v>6</v>
      </c>
      <c r="J314" s="1">
        <v>483</v>
      </c>
      <c r="K314" s="1">
        <v>489</v>
      </c>
      <c r="L314" s="1">
        <v>16</v>
      </c>
      <c r="M314" s="1">
        <v>6</v>
      </c>
      <c r="N314" s="1">
        <v>486</v>
      </c>
      <c r="O314" s="1">
        <v>492</v>
      </c>
      <c r="P314" s="1">
        <v>17</v>
      </c>
      <c r="Q314" s="1">
        <v>7</v>
      </c>
      <c r="R314" s="1">
        <v>492</v>
      </c>
      <c r="S314" s="1">
        <v>499</v>
      </c>
      <c r="T314" s="1">
        <f t="shared" si="48"/>
        <v>494</v>
      </c>
      <c r="U314" s="17">
        <f t="shared" si="49"/>
        <v>9780.48</v>
      </c>
      <c r="V314" s="17">
        <f t="shared" si="50"/>
        <v>-537.92999999999995</v>
      </c>
      <c r="W314" s="17">
        <f t="shared" si="51"/>
        <v>9242.5499999999993</v>
      </c>
      <c r="X314" s="17">
        <f t="shared" si="52"/>
        <v>0</v>
      </c>
      <c r="Y314" s="17">
        <v>0</v>
      </c>
      <c r="Z314" s="17">
        <f t="shared" si="53"/>
        <v>9242.5499999999993</v>
      </c>
      <c r="AA314" s="1">
        <f t="shared" si="54"/>
        <v>493</v>
      </c>
      <c r="AB314" s="1">
        <f t="shared" si="59"/>
        <v>1</v>
      </c>
      <c r="AC314" s="21">
        <f t="shared" si="55"/>
        <v>9242.5499999999993</v>
      </c>
      <c r="AD314">
        <v>4865</v>
      </c>
      <c r="AE314" t="s">
        <v>394</v>
      </c>
      <c r="AF314" s="21">
        <v>9242.5499999999993</v>
      </c>
      <c r="AG314">
        <f t="shared" si="56"/>
        <v>0</v>
      </c>
      <c r="AH314" s="21">
        <f t="shared" si="57"/>
        <v>0</v>
      </c>
      <c r="AI314" s="1">
        <v>4865</v>
      </c>
      <c r="AJ314" s="1" t="s">
        <v>394</v>
      </c>
      <c r="AK314">
        <v>17</v>
      </c>
      <c r="AL314">
        <v>7</v>
      </c>
      <c r="AM314">
        <v>492</v>
      </c>
      <c r="AN314">
        <v>499</v>
      </c>
      <c r="AO314">
        <f t="shared" si="58"/>
        <v>0</v>
      </c>
    </row>
    <row r="315" spans="1:41" x14ac:dyDescent="0.2">
      <c r="A315" s="1">
        <v>4872</v>
      </c>
      <c r="B315" s="1" t="s">
        <v>395</v>
      </c>
      <c r="C315" s="1">
        <v>17624023</v>
      </c>
      <c r="D315" s="1">
        <v>74</v>
      </c>
      <c r="E315" s="1">
        <v>30</v>
      </c>
      <c r="F315" s="1">
        <v>1749</v>
      </c>
      <c r="G315" s="1">
        <v>1779</v>
      </c>
      <c r="H315" s="1">
        <v>79</v>
      </c>
      <c r="I315" s="1">
        <v>32</v>
      </c>
      <c r="J315" s="1">
        <v>1734</v>
      </c>
      <c r="K315" s="1">
        <v>1766</v>
      </c>
      <c r="L315" s="1">
        <v>81</v>
      </c>
      <c r="M315" s="1">
        <v>32</v>
      </c>
      <c r="N315" s="1">
        <v>1713</v>
      </c>
      <c r="O315" s="1">
        <v>1745</v>
      </c>
      <c r="P315" s="1">
        <v>78</v>
      </c>
      <c r="Q315" s="1">
        <v>31</v>
      </c>
      <c r="R315" s="1">
        <v>1687</v>
      </c>
      <c r="S315" s="1">
        <v>1718</v>
      </c>
      <c r="T315" s="1">
        <f t="shared" si="48"/>
        <v>1763</v>
      </c>
      <c r="U315" s="17">
        <f t="shared" si="49"/>
        <v>9996.61</v>
      </c>
      <c r="V315" s="17">
        <f t="shared" si="50"/>
        <v>-549.80999999999995</v>
      </c>
      <c r="W315" s="17">
        <f t="shared" si="51"/>
        <v>9446.8000000000011</v>
      </c>
      <c r="X315" s="17">
        <f t="shared" si="52"/>
        <v>0</v>
      </c>
      <c r="Y315" s="17">
        <v>0</v>
      </c>
      <c r="Z315" s="17">
        <f t="shared" si="53"/>
        <v>9446.8000000000011</v>
      </c>
      <c r="AA315" s="1">
        <f t="shared" si="54"/>
        <v>1743</v>
      </c>
      <c r="AB315" s="1">
        <f t="shared" si="59"/>
        <v>20</v>
      </c>
      <c r="AC315" s="21">
        <f t="shared" si="55"/>
        <v>188936</v>
      </c>
      <c r="AD315">
        <v>4872</v>
      </c>
      <c r="AE315" t="s">
        <v>395</v>
      </c>
      <c r="AF315" s="21">
        <v>188936</v>
      </c>
      <c r="AG315">
        <f t="shared" si="56"/>
        <v>0</v>
      </c>
      <c r="AH315" s="21">
        <f t="shared" si="57"/>
        <v>0</v>
      </c>
      <c r="AI315" s="1">
        <v>4872</v>
      </c>
      <c r="AJ315" s="1" t="s">
        <v>395</v>
      </c>
      <c r="AK315">
        <v>78</v>
      </c>
      <c r="AL315">
        <v>31</v>
      </c>
      <c r="AM315">
        <v>1687</v>
      </c>
      <c r="AN315">
        <v>1718</v>
      </c>
      <c r="AO315">
        <f t="shared" si="58"/>
        <v>0</v>
      </c>
    </row>
    <row r="316" spans="1:41" x14ac:dyDescent="0.2">
      <c r="A316" s="1">
        <v>4893</v>
      </c>
      <c r="B316" s="1" t="s">
        <v>396</v>
      </c>
      <c r="C316" s="1">
        <v>28881549</v>
      </c>
      <c r="D316" s="1">
        <v>79</v>
      </c>
      <c r="E316" s="1">
        <v>32</v>
      </c>
      <c r="F316" s="1">
        <v>2948</v>
      </c>
      <c r="G316" s="1">
        <v>2980</v>
      </c>
      <c r="H316" s="1">
        <v>77</v>
      </c>
      <c r="I316" s="1">
        <v>31</v>
      </c>
      <c r="J316" s="1">
        <v>2960</v>
      </c>
      <c r="K316" s="1">
        <v>2991</v>
      </c>
      <c r="L316" s="1">
        <v>68</v>
      </c>
      <c r="M316" s="1">
        <v>27</v>
      </c>
      <c r="N316" s="1">
        <v>2945</v>
      </c>
      <c r="O316" s="1">
        <v>2972</v>
      </c>
      <c r="P316" s="1">
        <v>64</v>
      </c>
      <c r="Q316" s="1">
        <v>26</v>
      </c>
      <c r="R316" s="1">
        <v>2931</v>
      </c>
      <c r="S316" s="1">
        <v>2957</v>
      </c>
      <c r="T316" s="1">
        <f t="shared" si="48"/>
        <v>2981</v>
      </c>
      <c r="U316" s="17">
        <f t="shared" si="49"/>
        <v>9688.5400000000009</v>
      </c>
      <c r="V316" s="17">
        <f t="shared" si="50"/>
        <v>-532.87</v>
      </c>
      <c r="W316" s="17">
        <f t="shared" si="51"/>
        <v>9155.67</v>
      </c>
      <c r="X316" s="17">
        <f t="shared" si="52"/>
        <v>0</v>
      </c>
      <c r="Y316" s="17">
        <v>0</v>
      </c>
      <c r="Z316" s="17">
        <f t="shared" si="53"/>
        <v>9155.67</v>
      </c>
      <c r="AA316" s="1">
        <f t="shared" si="54"/>
        <v>2973</v>
      </c>
      <c r="AB316" s="1">
        <f t="shared" si="59"/>
        <v>8</v>
      </c>
      <c r="AC316" s="21">
        <f t="shared" si="55"/>
        <v>73245.36</v>
      </c>
      <c r="AD316">
        <v>4893</v>
      </c>
      <c r="AE316" t="s">
        <v>396</v>
      </c>
      <c r="AF316" s="21">
        <v>73245.36</v>
      </c>
      <c r="AG316">
        <f t="shared" si="56"/>
        <v>0</v>
      </c>
      <c r="AH316" s="21">
        <f t="shared" si="57"/>
        <v>0</v>
      </c>
      <c r="AI316" s="1">
        <v>4893</v>
      </c>
      <c r="AJ316" s="1" t="s">
        <v>396</v>
      </c>
      <c r="AK316">
        <v>64</v>
      </c>
      <c r="AL316">
        <v>26</v>
      </c>
      <c r="AM316">
        <v>2931</v>
      </c>
      <c r="AN316">
        <v>2957</v>
      </c>
      <c r="AO316">
        <f t="shared" si="58"/>
        <v>0</v>
      </c>
    </row>
    <row r="317" spans="1:41" x14ac:dyDescent="0.2">
      <c r="A317" s="1">
        <v>4904</v>
      </c>
      <c r="B317" s="1" t="s">
        <v>397</v>
      </c>
      <c r="C317" s="1">
        <v>5780337</v>
      </c>
      <c r="D317" s="1">
        <v>8</v>
      </c>
      <c r="E317" s="1">
        <v>3</v>
      </c>
      <c r="F317" s="1">
        <v>542</v>
      </c>
      <c r="G317" s="1">
        <v>545</v>
      </c>
      <c r="H317" s="1">
        <v>8</v>
      </c>
      <c r="I317" s="1">
        <v>3</v>
      </c>
      <c r="J317" s="1">
        <v>524</v>
      </c>
      <c r="K317" s="1">
        <v>527</v>
      </c>
      <c r="L317" s="1">
        <v>7</v>
      </c>
      <c r="M317" s="1">
        <v>3</v>
      </c>
      <c r="N317" s="1">
        <v>524</v>
      </c>
      <c r="O317" s="1">
        <v>527</v>
      </c>
      <c r="P317" s="1">
        <v>7</v>
      </c>
      <c r="Q317" s="1">
        <v>3</v>
      </c>
      <c r="R317" s="1">
        <v>513</v>
      </c>
      <c r="S317" s="1">
        <v>516</v>
      </c>
      <c r="T317" s="1">
        <f t="shared" si="48"/>
        <v>533</v>
      </c>
      <c r="U317" s="17">
        <f t="shared" si="49"/>
        <v>10844.91</v>
      </c>
      <c r="V317" s="17">
        <f t="shared" si="50"/>
        <v>-596.47</v>
      </c>
      <c r="W317" s="17">
        <f t="shared" si="51"/>
        <v>10248.44</v>
      </c>
      <c r="X317" s="17">
        <f t="shared" si="52"/>
        <v>0</v>
      </c>
      <c r="Y317" s="17">
        <v>0</v>
      </c>
      <c r="Z317" s="17">
        <f t="shared" si="53"/>
        <v>10248.44</v>
      </c>
      <c r="AA317" s="1">
        <f t="shared" si="54"/>
        <v>523</v>
      </c>
      <c r="AB317" s="1">
        <f t="shared" si="59"/>
        <v>10</v>
      </c>
      <c r="AC317" s="21">
        <f t="shared" si="55"/>
        <v>102484.4</v>
      </c>
      <c r="AD317">
        <v>4904</v>
      </c>
      <c r="AE317" t="s">
        <v>397</v>
      </c>
      <c r="AF317" s="21">
        <v>102484.4</v>
      </c>
      <c r="AG317">
        <f t="shared" si="56"/>
        <v>0</v>
      </c>
      <c r="AH317" s="21">
        <f t="shared" si="57"/>
        <v>0</v>
      </c>
      <c r="AI317" s="1">
        <v>4904</v>
      </c>
      <c r="AJ317" s="1" t="s">
        <v>397</v>
      </c>
      <c r="AK317">
        <v>7</v>
      </c>
      <c r="AL317">
        <v>3</v>
      </c>
      <c r="AM317">
        <v>513</v>
      </c>
      <c r="AN317">
        <v>516</v>
      </c>
      <c r="AO317">
        <f t="shared" si="58"/>
        <v>0</v>
      </c>
    </row>
    <row r="318" spans="1:41" x14ac:dyDescent="0.2">
      <c r="A318" s="1">
        <v>5523</v>
      </c>
      <c r="B318" s="1" t="s">
        <v>398</v>
      </c>
      <c r="C318" s="1">
        <v>13103372</v>
      </c>
      <c r="D318" s="1">
        <v>16</v>
      </c>
      <c r="E318" s="1">
        <v>6</v>
      </c>
      <c r="F318" s="1">
        <v>1390</v>
      </c>
      <c r="G318" s="1">
        <v>1396</v>
      </c>
      <c r="H318" s="1">
        <v>26</v>
      </c>
      <c r="I318" s="1">
        <v>10</v>
      </c>
      <c r="J318" s="1">
        <v>1381</v>
      </c>
      <c r="K318" s="1">
        <v>1391</v>
      </c>
      <c r="L318" s="1">
        <v>27</v>
      </c>
      <c r="M318" s="1">
        <v>11</v>
      </c>
      <c r="N318" s="1">
        <v>1365</v>
      </c>
      <c r="O318" s="1">
        <v>1376</v>
      </c>
      <c r="P318" s="1">
        <v>13</v>
      </c>
      <c r="Q318" s="1">
        <v>5</v>
      </c>
      <c r="R318" s="1">
        <v>1341</v>
      </c>
      <c r="S318" s="1">
        <v>1346</v>
      </c>
      <c r="T318" s="1">
        <f t="shared" si="48"/>
        <v>1388</v>
      </c>
      <c r="U318" s="17">
        <f t="shared" si="49"/>
        <v>9440.4699999999993</v>
      </c>
      <c r="V318" s="17">
        <f t="shared" si="50"/>
        <v>-519.23</v>
      </c>
      <c r="W318" s="17">
        <f t="shared" si="51"/>
        <v>8921.24</v>
      </c>
      <c r="X318" s="17">
        <f t="shared" si="52"/>
        <v>78.760000000000218</v>
      </c>
      <c r="Y318" s="17">
        <v>0</v>
      </c>
      <c r="Z318" s="17">
        <f t="shared" si="53"/>
        <v>9000</v>
      </c>
      <c r="AA318" s="1">
        <f t="shared" si="54"/>
        <v>1371</v>
      </c>
      <c r="AB318" s="1">
        <f t="shared" si="59"/>
        <v>17</v>
      </c>
      <c r="AC318" s="21">
        <f t="shared" si="55"/>
        <v>153000</v>
      </c>
      <c r="AD318">
        <v>5523</v>
      </c>
      <c r="AE318" t="s">
        <v>398</v>
      </c>
      <c r="AF318" s="21">
        <v>153000</v>
      </c>
      <c r="AG318">
        <f t="shared" si="56"/>
        <v>0</v>
      </c>
      <c r="AH318" s="21">
        <f t="shared" si="57"/>
        <v>0</v>
      </c>
      <c r="AI318" s="1">
        <v>5523</v>
      </c>
      <c r="AJ318" s="1" t="s">
        <v>398</v>
      </c>
      <c r="AK318">
        <v>13</v>
      </c>
      <c r="AL318">
        <v>5</v>
      </c>
      <c r="AM318">
        <v>1341</v>
      </c>
      <c r="AN318">
        <v>1346</v>
      </c>
      <c r="AO318">
        <f t="shared" si="58"/>
        <v>0</v>
      </c>
    </row>
    <row r="319" spans="1:41" x14ac:dyDescent="0.2">
      <c r="A319" s="1">
        <v>3850</v>
      </c>
      <c r="B319" s="1" t="s">
        <v>399</v>
      </c>
      <c r="C319" s="1">
        <v>6703500</v>
      </c>
      <c r="D319" s="1">
        <v>15</v>
      </c>
      <c r="E319" s="1">
        <v>6</v>
      </c>
      <c r="F319" s="1">
        <v>697</v>
      </c>
      <c r="G319" s="1">
        <v>703</v>
      </c>
      <c r="H319" s="1">
        <v>15</v>
      </c>
      <c r="I319" s="1">
        <v>6</v>
      </c>
      <c r="J319" s="1">
        <v>709</v>
      </c>
      <c r="K319" s="1">
        <v>715</v>
      </c>
      <c r="L319" s="1">
        <v>18</v>
      </c>
      <c r="M319" s="1">
        <v>7</v>
      </c>
      <c r="N319" s="1">
        <v>699</v>
      </c>
      <c r="O319" s="1">
        <v>706</v>
      </c>
      <c r="P319" s="1">
        <v>23</v>
      </c>
      <c r="Q319" s="1">
        <v>9</v>
      </c>
      <c r="R319" s="1">
        <v>679</v>
      </c>
      <c r="S319" s="1">
        <v>688</v>
      </c>
      <c r="T319" s="1">
        <f t="shared" si="48"/>
        <v>708</v>
      </c>
      <c r="U319" s="17">
        <f t="shared" si="49"/>
        <v>9468.2199999999993</v>
      </c>
      <c r="V319" s="17">
        <f t="shared" si="50"/>
        <v>-520.75</v>
      </c>
      <c r="W319" s="17">
        <f t="shared" si="51"/>
        <v>8947.4699999999993</v>
      </c>
      <c r="X319" s="17">
        <f t="shared" si="52"/>
        <v>52.530000000000655</v>
      </c>
      <c r="Y319" s="17">
        <v>0</v>
      </c>
      <c r="Z319" s="17">
        <f t="shared" si="53"/>
        <v>9000</v>
      </c>
      <c r="AA319" s="1">
        <f t="shared" si="54"/>
        <v>703</v>
      </c>
      <c r="AB319" s="1">
        <f t="shared" si="59"/>
        <v>5</v>
      </c>
      <c r="AC319" s="21">
        <f t="shared" si="55"/>
        <v>45000</v>
      </c>
      <c r="AD319">
        <v>3850</v>
      </c>
      <c r="AE319" t="s">
        <v>399</v>
      </c>
      <c r="AF319" s="21">
        <v>45000</v>
      </c>
      <c r="AG319">
        <f t="shared" si="56"/>
        <v>0</v>
      </c>
      <c r="AH319" s="21">
        <f t="shared" si="57"/>
        <v>0</v>
      </c>
      <c r="AI319" s="1">
        <v>3850</v>
      </c>
      <c r="AJ319" s="1" t="s">
        <v>399</v>
      </c>
      <c r="AK319">
        <v>23</v>
      </c>
      <c r="AL319">
        <v>9</v>
      </c>
      <c r="AM319">
        <v>679</v>
      </c>
      <c r="AN319">
        <v>688</v>
      </c>
      <c r="AO319">
        <f t="shared" si="58"/>
        <v>0</v>
      </c>
    </row>
    <row r="320" spans="1:41" x14ac:dyDescent="0.2">
      <c r="A320" s="1">
        <v>4956</v>
      </c>
      <c r="B320" s="1" t="s">
        <v>400</v>
      </c>
      <c r="C320" s="1">
        <v>9727056</v>
      </c>
      <c r="D320" s="1">
        <v>40</v>
      </c>
      <c r="E320" s="1">
        <v>16</v>
      </c>
      <c r="F320" s="1">
        <v>1006</v>
      </c>
      <c r="G320" s="1">
        <v>1022</v>
      </c>
      <c r="H320" s="1">
        <v>37</v>
      </c>
      <c r="I320" s="1">
        <v>15</v>
      </c>
      <c r="J320" s="1">
        <v>984</v>
      </c>
      <c r="K320" s="1">
        <v>999</v>
      </c>
      <c r="L320" s="1">
        <v>38</v>
      </c>
      <c r="M320" s="1">
        <v>15</v>
      </c>
      <c r="N320" s="1">
        <v>948</v>
      </c>
      <c r="O320" s="1">
        <v>963</v>
      </c>
      <c r="P320" s="1">
        <v>37</v>
      </c>
      <c r="Q320" s="1">
        <v>15</v>
      </c>
      <c r="R320" s="1">
        <v>940</v>
      </c>
      <c r="S320" s="1">
        <v>955</v>
      </c>
      <c r="T320" s="1">
        <f t="shared" si="48"/>
        <v>995</v>
      </c>
      <c r="U320" s="17">
        <f t="shared" si="49"/>
        <v>9775.94</v>
      </c>
      <c r="V320" s="17">
        <f t="shared" si="50"/>
        <v>-537.67999999999995</v>
      </c>
      <c r="W320" s="17">
        <f t="shared" si="51"/>
        <v>9238.26</v>
      </c>
      <c r="X320" s="17">
        <f t="shared" si="52"/>
        <v>0</v>
      </c>
      <c r="Y320" s="17">
        <v>0</v>
      </c>
      <c r="Z320" s="17">
        <f t="shared" si="53"/>
        <v>9238.26</v>
      </c>
      <c r="AA320" s="1">
        <f t="shared" si="54"/>
        <v>972</v>
      </c>
      <c r="AB320" s="1">
        <f t="shared" si="59"/>
        <v>23</v>
      </c>
      <c r="AC320" s="21">
        <f t="shared" si="55"/>
        <v>212479.98</v>
      </c>
      <c r="AD320">
        <v>4956</v>
      </c>
      <c r="AE320" t="s">
        <v>400</v>
      </c>
      <c r="AF320" s="21">
        <v>212479.98</v>
      </c>
      <c r="AG320">
        <f t="shared" si="56"/>
        <v>0</v>
      </c>
      <c r="AH320" s="21">
        <f t="shared" si="57"/>
        <v>0</v>
      </c>
      <c r="AI320" s="1">
        <v>4956</v>
      </c>
      <c r="AJ320" s="1" t="s">
        <v>400</v>
      </c>
      <c r="AK320">
        <v>37</v>
      </c>
      <c r="AL320">
        <v>15</v>
      </c>
      <c r="AM320">
        <v>940</v>
      </c>
      <c r="AN320">
        <v>955</v>
      </c>
      <c r="AO320">
        <f t="shared" si="58"/>
        <v>0</v>
      </c>
    </row>
    <row r="321" spans="1:41" x14ac:dyDescent="0.2">
      <c r="A321" s="1">
        <v>4963</v>
      </c>
      <c r="B321" s="1" t="s">
        <v>401</v>
      </c>
      <c r="C321" s="1">
        <v>6029785</v>
      </c>
      <c r="D321" s="1">
        <v>1</v>
      </c>
      <c r="E321" s="1">
        <v>0</v>
      </c>
      <c r="F321" s="1">
        <v>636</v>
      </c>
      <c r="G321" s="1">
        <v>636</v>
      </c>
      <c r="H321" s="1">
        <v>0</v>
      </c>
      <c r="I321" s="1">
        <v>0</v>
      </c>
      <c r="J321" s="1">
        <v>633</v>
      </c>
      <c r="K321" s="1">
        <v>633</v>
      </c>
      <c r="L321" s="1">
        <v>0</v>
      </c>
      <c r="M321" s="1">
        <v>0</v>
      </c>
      <c r="N321" s="1">
        <v>600</v>
      </c>
      <c r="O321" s="1">
        <v>600</v>
      </c>
      <c r="P321" s="1">
        <v>0</v>
      </c>
      <c r="Q321" s="1">
        <v>0</v>
      </c>
      <c r="R321" s="1">
        <v>603</v>
      </c>
      <c r="S321" s="1">
        <v>603</v>
      </c>
      <c r="T321" s="1">
        <f t="shared" si="48"/>
        <v>623</v>
      </c>
      <c r="U321" s="17">
        <f t="shared" si="49"/>
        <v>9678.6299999999992</v>
      </c>
      <c r="V321" s="17">
        <f t="shared" si="50"/>
        <v>-532.32000000000005</v>
      </c>
      <c r="W321" s="17">
        <f t="shared" si="51"/>
        <v>9146.31</v>
      </c>
      <c r="X321" s="17">
        <f t="shared" si="52"/>
        <v>0</v>
      </c>
      <c r="Y321" s="17">
        <v>0</v>
      </c>
      <c r="Z321" s="17">
        <f t="shared" si="53"/>
        <v>9146.31</v>
      </c>
      <c r="AA321" s="1">
        <f t="shared" si="54"/>
        <v>612</v>
      </c>
      <c r="AB321" s="1">
        <f t="shared" si="59"/>
        <v>11</v>
      </c>
      <c r="AC321" s="21">
        <f t="shared" si="55"/>
        <v>100609.41</v>
      </c>
      <c r="AD321">
        <v>4963</v>
      </c>
      <c r="AE321" t="s">
        <v>401</v>
      </c>
      <c r="AF321" s="21">
        <v>100609.41</v>
      </c>
      <c r="AG321">
        <f t="shared" si="56"/>
        <v>0</v>
      </c>
      <c r="AH321" s="21">
        <f t="shared" si="57"/>
        <v>0</v>
      </c>
      <c r="AI321" s="1">
        <v>4963</v>
      </c>
      <c r="AJ321" s="1" t="s">
        <v>401</v>
      </c>
      <c r="AK321">
        <v>0</v>
      </c>
      <c r="AL321">
        <v>0</v>
      </c>
      <c r="AM321">
        <v>603</v>
      </c>
      <c r="AN321">
        <v>603</v>
      </c>
      <c r="AO321">
        <f t="shared" si="58"/>
        <v>0</v>
      </c>
    </row>
    <row r="322" spans="1:41" x14ac:dyDescent="0.2">
      <c r="A322" s="1">
        <v>1673</v>
      </c>
      <c r="B322" s="1" t="s">
        <v>402</v>
      </c>
      <c r="C322" s="1">
        <v>6190370</v>
      </c>
      <c r="D322" s="1">
        <v>9</v>
      </c>
      <c r="E322" s="1">
        <v>4</v>
      </c>
      <c r="F322" s="1">
        <v>598</v>
      </c>
      <c r="G322" s="1">
        <v>602</v>
      </c>
      <c r="H322" s="1">
        <v>12</v>
      </c>
      <c r="I322" s="1">
        <v>5</v>
      </c>
      <c r="J322" s="1">
        <v>592</v>
      </c>
      <c r="K322" s="1">
        <v>597</v>
      </c>
      <c r="L322" s="1">
        <v>11</v>
      </c>
      <c r="M322" s="1">
        <v>4</v>
      </c>
      <c r="N322" s="1">
        <v>603</v>
      </c>
      <c r="O322" s="1">
        <v>607</v>
      </c>
      <c r="P322" s="1">
        <v>17</v>
      </c>
      <c r="Q322" s="1">
        <v>7</v>
      </c>
      <c r="R322" s="1">
        <v>626</v>
      </c>
      <c r="S322" s="1">
        <v>633</v>
      </c>
      <c r="T322" s="1">
        <f t="shared" si="48"/>
        <v>602</v>
      </c>
      <c r="U322" s="17">
        <f t="shared" si="49"/>
        <v>10283.01</v>
      </c>
      <c r="V322" s="17">
        <f t="shared" si="50"/>
        <v>-565.57000000000005</v>
      </c>
      <c r="W322" s="17">
        <f t="shared" si="51"/>
        <v>9717.44</v>
      </c>
      <c r="X322" s="17">
        <f t="shared" si="52"/>
        <v>0</v>
      </c>
      <c r="Y322" s="17">
        <v>0</v>
      </c>
      <c r="Z322" s="17">
        <f t="shared" si="53"/>
        <v>9717.44</v>
      </c>
      <c r="AA322" s="1">
        <f t="shared" si="54"/>
        <v>612</v>
      </c>
      <c r="AB322" s="1">
        <f t="shared" si="59"/>
        <v>0</v>
      </c>
      <c r="AC322" s="21">
        <f t="shared" si="55"/>
        <v>0</v>
      </c>
      <c r="AD322">
        <v>1673</v>
      </c>
      <c r="AE322" t="s">
        <v>402</v>
      </c>
      <c r="AF322" s="21">
        <v>0</v>
      </c>
      <c r="AG322">
        <f t="shared" si="56"/>
        <v>0</v>
      </c>
      <c r="AH322" s="21">
        <f t="shared" si="57"/>
        <v>0</v>
      </c>
      <c r="AI322" s="1">
        <v>1673</v>
      </c>
      <c r="AJ322" s="1" t="s">
        <v>402</v>
      </c>
      <c r="AK322">
        <v>17</v>
      </c>
      <c r="AL322">
        <v>7</v>
      </c>
      <c r="AM322">
        <v>626</v>
      </c>
      <c r="AN322">
        <v>633</v>
      </c>
      <c r="AO322">
        <f t="shared" si="58"/>
        <v>0</v>
      </c>
    </row>
    <row r="323" spans="1:41" x14ac:dyDescent="0.2">
      <c r="A323" s="1">
        <v>4998</v>
      </c>
      <c r="B323" s="1" t="s">
        <v>403</v>
      </c>
      <c r="C323" s="1">
        <v>990259</v>
      </c>
      <c r="D323" s="1">
        <v>3</v>
      </c>
      <c r="E323" s="1">
        <v>1</v>
      </c>
      <c r="F323" s="1">
        <v>109</v>
      </c>
      <c r="G323" s="1">
        <v>110</v>
      </c>
      <c r="H323" s="1">
        <v>2</v>
      </c>
      <c r="I323" s="1">
        <v>1</v>
      </c>
      <c r="J323" s="1">
        <v>105</v>
      </c>
      <c r="K323" s="1">
        <v>106</v>
      </c>
      <c r="L323" s="1">
        <v>2</v>
      </c>
      <c r="M323" s="1">
        <v>1</v>
      </c>
      <c r="N323" s="1">
        <v>93</v>
      </c>
      <c r="O323" s="1">
        <v>94</v>
      </c>
      <c r="P323" s="1">
        <v>2</v>
      </c>
      <c r="Q323" s="1">
        <v>1</v>
      </c>
      <c r="R323" s="1">
        <v>93</v>
      </c>
      <c r="S323" s="1">
        <v>94</v>
      </c>
      <c r="T323" s="1">
        <f t="shared" si="48"/>
        <v>103</v>
      </c>
      <c r="U323" s="17">
        <f t="shared" si="49"/>
        <v>9614.17</v>
      </c>
      <c r="V323" s="17">
        <f t="shared" si="50"/>
        <v>-528.78</v>
      </c>
      <c r="W323" s="17">
        <f t="shared" si="51"/>
        <v>9085.39</v>
      </c>
      <c r="X323" s="17">
        <f t="shared" si="52"/>
        <v>0</v>
      </c>
      <c r="Y323" s="17">
        <v>0</v>
      </c>
      <c r="Z323" s="17">
        <f t="shared" si="53"/>
        <v>9085.39</v>
      </c>
      <c r="AA323" s="1">
        <f t="shared" si="54"/>
        <v>98</v>
      </c>
      <c r="AB323" s="1">
        <f t="shared" si="59"/>
        <v>5</v>
      </c>
      <c r="AC323" s="21">
        <f t="shared" si="55"/>
        <v>45426.95</v>
      </c>
      <c r="AD323">
        <v>4998</v>
      </c>
      <c r="AE323" t="s">
        <v>403</v>
      </c>
      <c r="AF323" s="21">
        <v>45426.95</v>
      </c>
      <c r="AG323">
        <f t="shared" si="56"/>
        <v>0</v>
      </c>
      <c r="AH323" s="21">
        <f t="shared" si="57"/>
        <v>0</v>
      </c>
      <c r="AI323" s="1">
        <v>4998</v>
      </c>
      <c r="AJ323" s="1" t="s">
        <v>403</v>
      </c>
      <c r="AK323">
        <v>2</v>
      </c>
      <c r="AL323">
        <v>1</v>
      </c>
      <c r="AM323">
        <v>93</v>
      </c>
      <c r="AN323">
        <v>94</v>
      </c>
      <c r="AO323">
        <f t="shared" si="58"/>
        <v>0</v>
      </c>
    </row>
    <row r="324" spans="1:41" x14ac:dyDescent="0.2">
      <c r="A324" s="1">
        <v>2422</v>
      </c>
      <c r="B324" s="1" t="s">
        <v>404</v>
      </c>
      <c r="C324" s="1">
        <v>13181181</v>
      </c>
      <c r="D324" s="1">
        <v>44</v>
      </c>
      <c r="E324" s="1">
        <v>18</v>
      </c>
      <c r="F324" s="1">
        <v>1308</v>
      </c>
      <c r="G324" s="1">
        <v>1326</v>
      </c>
      <c r="H324" s="1">
        <v>44</v>
      </c>
      <c r="I324" s="1">
        <v>18</v>
      </c>
      <c r="J324" s="1">
        <v>1345</v>
      </c>
      <c r="K324" s="1">
        <v>1363</v>
      </c>
      <c r="L324" s="1">
        <v>56</v>
      </c>
      <c r="M324" s="1">
        <v>22</v>
      </c>
      <c r="N324" s="1">
        <v>1401</v>
      </c>
      <c r="O324" s="1">
        <v>1423</v>
      </c>
      <c r="P324" s="1">
        <v>64</v>
      </c>
      <c r="Q324" s="1">
        <v>26</v>
      </c>
      <c r="R324" s="1">
        <v>1505</v>
      </c>
      <c r="S324" s="1">
        <v>1531</v>
      </c>
      <c r="T324" s="1">
        <f t="shared" ref="T324:T387" si="60">ROUND(AVERAGE(G324,K324,O324),0)</f>
        <v>1371</v>
      </c>
      <c r="U324" s="17">
        <f t="shared" ref="U324:U387" si="61">ROUND(C324/T324,2)</f>
        <v>9614.2800000000007</v>
      </c>
      <c r="V324" s="17">
        <f t="shared" ref="V324:V387" si="62">ROUND(U324*-0.055,2)</f>
        <v>-528.79</v>
      </c>
      <c r="W324" s="17">
        <f t="shared" ref="W324:W387" si="63">U324+V324</f>
        <v>9085.4900000000016</v>
      </c>
      <c r="X324" s="17">
        <f t="shared" ref="X324:X387" si="64">IF(9000-W324&gt;0,9000-W324,0)</f>
        <v>0</v>
      </c>
      <c r="Y324" s="17">
        <v>0</v>
      </c>
      <c r="Z324" s="17">
        <f t="shared" ref="Z324:Z387" si="65">W324+X324-Y324</f>
        <v>9085.4900000000016</v>
      </c>
      <c r="AA324" s="1">
        <f t="shared" ref="AA324:AA387" si="66">ROUND(AVERAGE(K324,O324,S324),0)</f>
        <v>1439</v>
      </c>
      <c r="AB324" s="1">
        <f t="shared" si="59"/>
        <v>0</v>
      </c>
      <c r="AC324" s="21">
        <f t="shared" ref="AC324:AC387" si="67">ROUND(AB324*Z324,2)</f>
        <v>0</v>
      </c>
      <c r="AD324">
        <v>2422</v>
      </c>
      <c r="AE324" t="s">
        <v>404</v>
      </c>
      <c r="AF324" s="21">
        <v>0</v>
      </c>
      <c r="AG324">
        <f t="shared" ref="AG324:AG387" si="68">AD324-A324</f>
        <v>0</v>
      </c>
      <c r="AH324" s="21">
        <f t="shared" ref="AH324:AH387" si="69">AC324-AF324</f>
        <v>0</v>
      </c>
      <c r="AI324" s="1">
        <v>2422</v>
      </c>
      <c r="AJ324" s="1" t="s">
        <v>404</v>
      </c>
      <c r="AK324">
        <v>64</v>
      </c>
      <c r="AL324">
        <v>26</v>
      </c>
      <c r="AM324">
        <v>1505</v>
      </c>
      <c r="AN324">
        <v>1531</v>
      </c>
      <c r="AO324">
        <f t="shared" ref="AO324:AO387" si="70">AI324-A324</f>
        <v>0</v>
      </c>
    </row>
    <row r="325" spans="1:41" x14ac:dyDescent="0.2">
      <c r="A325" s="1">
        <v>5019</v>
      </c>
      <c r="B325" s="1" t="s">
        <v>405</v>
      </c>
      <c r="C325" s="1">
        <v>11674698</v>
      </c>
      <c r="D325" s="1">
        <v>51</v>
      </c>
      <c r="E325" s="1">
        <v>20</v>
      </c>
      <c r="F325" s="1">
        <v>1114</v>
      </c>
      <c r="G325" s="1">
        <v>1134</v>
      </c>
      <c r="H325" s="1">
        <v>48</v>
      </c>
      <c r="I325" s="1">
        <v>19</v>
      </c>
      <c r="J325" s="1">
        <v>1137</v>
      </c>
      <c r="K325" s="1">
        <v>1156</v>
      </c>
      <c r="L325" s="1">
        <v>48</v>
      </c>
      <c r="M325" s="1">
        <v>19</v>
      </c>
      <c r="N325" s="1">
        <v>1119</v>
      </c>
      <c r="O325" s="1">
        <v>1138</v>
      </c>
      <c r="P325" s="1">
        <v>47</v>
      </c>
      <c r="Q325" s="1">
        <v>19</v>
      </c>
      <c r="R325" s="1">
        <v>1106</v>
      </c>
      <c r="S325" s="1">
        <v>1125</v>
      </c>
      <c r="T325" s="1">
        <f t="shared" si="60"/>
        <v>1143</v>
      </c>
      <c r="U325" s="17">
        <f t="shared" si="61"/>
        <v>10214.08</v>
      </c>
      <c r="V325" s="17">
        <f t="shared" si="62"/>
        <v>-561.77</v>
      </c>
      <c r="W325" s="17">
        <f t="shared" si="63"/>
        <v>9652.31</v>
      </c>
      <c r="X325" s="17">
        <f t="shared" si="64"/>
        <v>0</v>
      </c>
      <c r="Y325" s="17">
        <v>0</v>
      </c>
      <c r="Z325" s="17">
        <f t="shared" si="65"/>
        <v>9652.31</v>
      </c>
      <c r="AA325" s="1">
        <f t="shared" si="66"/>
        <v>1140</v>
      </c>
      <c r="AB325" s="1">
        <f t="shared" ref="AB325:AB388" si="71">IF(AA325-T325&lt;0,T325-AA325,0)</f>
        <v>3</v>
      </c>
      <c r="AC325" s="21">
        <f t="shared" si="67"/>
        <v>28956.93</v>
      </c>
      <c r="AD325">
        <v>5019</v>
      </c>
      <c r="AE325" t="s">
        <v>405</v>
      </c>
      <c r="AF325" s="21">
        <v>28956.93</v>
      </c>
      <c r="AG325">
        <f t="shared" si="68"/>
        <v>0</v>
      </c>
      <c r="AH325" s="21">
        <f t="shared" si="69"/>
        <v>0</v>
      </c>
      <c r="AI325" s="1">
        <v>5019</v>
      </c>
      <c r="AJ325" s="1" t="s">
        <v>405</v>
      </c>
      <c r="AK325">
        <v>47</v>
      </c>
      <c r="AL325">
        <v>19</v>
      </c>
      <c r="AM325">
        <v>1106</v>
      </c>
      <c r="AN325">
        <v>1125</v>
      </c>
      <c r="AO325">
        <f t="shared" si="70"/>
        <v>0</v>
      </c>
    </row>
    <row r="326" spans="1:41" x14ac:dyDescent="0.2">
      <c r="A326" s="1">
        <v>5026</v>
      </c>
      <c r="B326" s="1" t="s">
        <v>406</v>
      </c>
      <c r="C326" s="1">
        <v>9488010</v>
      </c>
      <c r="D326" s="1">
        <v>18</v>
      </c>
      <c r="E326" s="1">
        <v>7</v>
      </c>
      <c r="F326" s="1">
        <v>947</v>
      </c>
      <c r="G326" s="1">
        <v>954</v>
      </c>
      <c r="H326" s="1">
        <v>19</v>
      </c>
      <c r="I326" s="1">
        <v>8</v>
      </c>
      <c r="J326" s="1">
        <v>884</v>
      </c>
      <c r="K326" s="1">
        <v>892</v>
      </c>
      <c r="L326" s="1">
        <v>19</v>
      </c>
      <c r="M326" s="1">
        <v>8</v>
      </c>
      <c r="N326" s="1">
        <v>879</v>
      </c>
      <c r="O326" s="1">
        <v>887</v>
      </c>
      <c r="P326" s="1">
        <v>18</v>
      </c>
      <c r="Q326" s="1">
        <v>7</v>
      </c>
      <c r="R326" s="1">
        <v>886</v>
      </c>
      <c r="S326" s="1">
        <v>893</v>
      </c>
      <c r="T326" s="1">
        <f t="shared" si="60"/>
        <v>911</v>
      </c>
      <c r="U326" s="17">
        <f t="shared" si="61"/>
        <v>10414.94</v>
      </c>
      <c r="V326" s="17">
        <f t="shared" si="62"/>
        <v>-572.82000000000005</v>
      </c>
      <c r="W326" s="17">
        <f t="shared" si="63"/>
        <v>9842.1200000000008</v>
      </c>
      <c r="X326" s="17">
        <f t="shared" si="64"/>
        <v>0</v>
      </c>
      <c r="Y326" s="17">
        <v>0</v>
      </c>
      <c r="Z326" s="17">
        <f t="shared" si="65"/>
        <v>9842.1200000000008</v>
      </c>
      <c r="AA326" s="1">
        <f t="shared" si="66"/>
        <v>891</v>
      </c>
      <c r="AB326" s="1">
        <f t="shared" si="71"/>
        <v>20</v>
      </c>
      <c r="AC326" s="21">
        <f t="shared" si="67"/>
        <v>196842.4</v>
      </c>
      <c r="AD326">
        <v>5026</v>
      </c>
      <c r="AE326" t="s">
        <v>406</v>
      </c>
      <c r="AF326" s="21">
        <v>196842.4</v>
      </c>
      <c r="AG326">
        <f t="shared" si="68"/>
        <v>0</v>
      </c>
      <c r="AH326" s="21">
        <f t="shared" si="69"/>
        <v>0</v>
      </c>
      <c r="AI326" s="1">
        <v>5026</v>
      </c>
      <c r="AJ326" s="1" t="s">
        <v>406</v>
      </c>
      <c r="AK326">
        <v>18</v>
      </c>
      <c r="AL326">
        <v>7</v>
      </c>
      <c r="AM326">
        <v>886</v>
      </c>
      <c r="AN326">
        <v>893</v>
      </c>
      <c r="AO326">
        <f t="shared" si="70"/>
        <v>0</v>
      </c>
    </row>
    <row r="327" spans="1:41" x14ac:dyDescent="0.2">
      <c r="A327" s="1">
        <v>5068</v>
      </c>
      <c r="B327" s="1" t="s">
        <v>407</v>
      </c>
      <c r="C327" s="1">
        <v>10377787</v>
      </c>
      <c r="D327" s="1">
        <v>40</v>
      </c>
      <c r="E327" s="1">
        <v>16</v>
      </c>
      <c r="F327" s="1">
        <v>1090</v>
      </c>
      <c r="G327" s="1">
        <v>1106</v>
      </c>
      <c r="H327" s="1">
        <v>35</v>
      </c>
      <c r="I327" s="1">
        <v>14</v>
      </c>
      <c r="J327" s="1">
        <v>1078</v>
      </c>
      <c r="K327" s="1">
        <v>1092</v>
      </c>
      <c r="L327" s="1">
        <v>31</v>
      </c>
      <c r="M327" s="1">
        <v>12</v>
      </c>
      <c r="N327" s="1">
        <v>1104</v>
      </c>
      <c r="O327" s="1">
        <v>1116</v>
      </c>
      <c r="P327" s="1">
        <v>0</v>
      </c>
      <c r="Q327" s="1">
        <v>0</v>
      </c>
      <c r="R327" s="1">
        <v>1097</v>
      </c>
      <c r="S327" s="1">
        <v>1097</v>
      </c>
      <c r="T327" s="1">
        <f t="shared" si="60"/>
        <v>1105</v>
      </c>
      <c r="U327" s="17">
        <f t="shared" si="61"/>
        <v>9391.66</v>
      </c>
      <c r="V327" s="17">
        <f t="shared" si="62"/>
        <v>-516.54</v>
      </c>
      <c r="W327" s="17">
        <f t="shared" si="63"/>
        <v>8875.119999999999</v>
      </c>
      <c r="X327" s="17">
        <f t="shared" si="64"/>
        <v>124.88000000000102</v>
      </c>
      <c r="Y327" s="17">
        <v>0</v>
      </c>
      <c r="Z327" s="17">
        <f t="shared" si="65"/>
        <v>9000</v>
      </c>
      <c r="AA327" s="1">
        <f t="shared" si="66"/>
        <v>1102</v>
      </c>
      <c r="AB327" s="1">
        <f t="shared" si="71"/>
        <v>3</v>
      </c>
      <c r="AC327" s="21">
        <f t="shared" si="67"/>
        <v>27000</v>
      </c>
      <c r="AD327">
        <v>5068</v>
      </c>
      <c r="AE327" t="s">
        <v>407</v>
      </c>
      <c r="AF327" s="21">
        <v>27000</v>
      </c>
      <c r="AG327">
        <f t="shared" si="68"/>
        <v>0</v>
      </c>
      <c r="AH327" s="21">
        <f t="shared" si="69"/>
        <v>0</v>
      </c>
      <c r="AI327" s="1">
        <v>5068</v>
      </c>
      <c r="AJ327" s="1" t="s">
        <v>407</v>
      </c>
      <c r="AK327">
        <v>0</v>
      </c>
      <c r="AL327">
        <v>0</v>
      </c>
      <c r="AM327">
        <v>1097</v>
      </c>
      <c r="AN327">
        <v>1097</v>
      </c>
      <c r="AO327">
        <f t="shared" si="70"/>
        <v>0</v>
      </c>
    </row>
    <row r="328" spans="1:41" x14ac:dyDescent="0.2">
      <c r="A328" s="1">
        <v>5100</v>
      </c>
      <c r="B328" s="1" t="s">
        <v>408</v>
      </c>
      <c r="C328" s="1">
        <v>26454399</v>
      </c>
      <c r="D328" s="1">
        <v>100</v>
      </c>
      <c r="E328" s="1">
        <v>40</v>
      </c>
      <c r="F328" s="1">
        <v>2591</v>
      </c>
      <c r="G328" s="1">
        <v>2631</v>
      </c>
      <c r="H328" s="1">
        <v>92</v>
      </c>
      <c r="I328" s="1">
        <v>37</v>
      </c>
      <c r="J328" s="1">
        <v>2602</v>
      </c>
      <c r="K328" s="1">
        <v>2639</v>
      </c>
      <c r="L328" s="1">
        <v>108</v>
      </c>
      <c r="M328" s="1">
        <v>43</v>
      </c>
      <c r="N328" s="1">
        <v>2624</v>
      </c>
      <c r="O328" s="1">
        <v>2667</v>
      </c>
      <c r="P328" s="1">
        <v>117</v>
      </c>
      <c r="Q328" s="1">
        <v>47</v>
      </c>
      <c r="R328" s="1">
        <v>2593</v>
      </c>
      <c r="S328" s="1">
        <v>2640</v>
      </c>
      <c r="T328" s="1">
        <f t="shared" si="60"/>
        <v>2646</v>
      </c>
      <c r="U328" s="17">
        <f t="shared" si="61"/>
        <v>9997.8799999999992</v>
      </c>
      <c r="V328" s="17">
        <f t="shared" si="62"/>
        <v>-549.88</v>
      </c>
      <c r="W328" s="17">
        <f t="shared" si="63"/>
        <v>9448</v>
      </c>
      <c r="X328" s="17">
        <f t="shared" si="64"/>
        <v>0</v>
      </c>
      <c r="Y328" s="17">
        <v>0</v>
      </c>
      <c r="Z328" s="17">
        <f t="shared" si="65"/>
        <v>9448</v>
      </c>
      <c r="AA328" s="1">
        <f t="shared" si="66"/>
        <v>2649</v>
      </c>
      <c r="AB328" s="1">
        <f t="shared" si="71"/>
        <v>0</v>
      </c>
      <c r="AC328" s="21">
        <f t="shared" si="67"/>
        <v>0</v>
      </c>
      <c r="AD328">
        <v>5100</v>
      </c>
      <c r="AE328" t="s">
        <v>408</v>
      </c>
      <c r="AF328" s="21">
        <v>0</v>
      </c>
      <c r="AG328">
        <f t="shared" si="68"/>
        <v>0</v>
      </c>
      <c r="AH328" s="21">
        <f t="shared" si="69"/>
        <v>0</v>
      </c>
      <c r="AI328" s="1">
        <v>5100</v>
      </c>
      <c r="AJ328" s="1" t="s">
        <v>408</v>
      </c>
      <c r="AK328">
        <v>117</v>
      </c>
      <c r="AL328">
        <v>47</v>
      </c>
      <c r="AM328">
        <v>2593</v>
      </c>
      <c r="AN328">
        <v>2640</v>
      </c>
      <c r="AO328">
        <f t="shared" si="70"/>
        <v>0</v>
      </c>
    </row>
    <row r="329" spans="1:41" x14ac:dyDescent="0.2">
      <c r="A329" s="1">
        <v>5124</v>
      </c>
      <c r="B329" s="1" t="s">
        <v>409</v>
      </c>
      <c r="C329" s="1">
        <v>3275800</v>
      </c>
      <c r="D329" s="1">
        <v>3</v>
      </c>
      <c r="E329" s="1">
        <v>1</v>
      </c>
      <c r="F329" s="1">
        <v>263</v>
      </c>
      <c r="G329" s="1">
        <v>264</v>
      </c>
      <c r="H329" s="1">
        <v>2</v>
      </c>
      <c r="I329" s="1">
        <v>1</v>
      </c>
      <c r="J329" s="1">
        <v>261</v>
      </c>
      <c r="K329" s="1">
        <v>262</v>
      </c>
      <c r="L329" s="1">
        <v>3</v>
      </c>
      <c r="M329" s="1">
        <v>1</v>
      </c>
      <c r="N329" s="1">
        <v>268</v>
      </c>
      <c r="O329" s="1">
        <v>269</v>
      </c>
      <c r="P329" s="1">
        <v>3</v>
      </c>
      <c r="Q329" s="1">
        <v>1</v>
      </c>
      <c r="R329" s="1">
        <v>303</v>
      </c>
      <c r="S329" s="1">
        <v>304</v>
      </c>
      <c r="T329" s="1">
        <f t="shared" si="60"/>
        <v>265</v>
      </c>
      <c r="U329" s="17">
        <f t="shared" si="61"/>
        <v>12361.51</v>
      </c>
      <c r="V329" s="17">
        <f t="shared" si="62"/>
        <v>-679.88</v>
      </c>
      <c r="W329" s="17">
        <f t="shared" si="63"/>
        <v>11681.630000000001</v>
      </c>
      <c r="X329" s="17">
        <f t="shared" si="64"/>
        <v>0</v>
      </c>
      <c r="Y329" s="17">
        <v>0</v>
      </c>
      <c r="Z329" s="17">
        <f t="shared" si="65"/>
        <v>11681.630000000001</v>
      </c>
      <c r="AA329" s="1">
        <f t="shared" si="66"/>
        <v>278</v>
      </c>
      <c r="AB329" s="1">
        <f t="shared" si="71"/>
        <v>0</v>
      </c>
      <c r="AC329" s="21">
        <f t="shared" si="67"/>
        <v>0</v>
      </c>
      <c r="AD329">
        <v>5124</v>
      </c>
      <c r="AE329" t="s">
        <v>409</v>
      </c>
      <c r="AF329" s="21">
        <v>0</v>
      </c>
      <c r="AG329">
        <f t="shared" si="68"/>
        <v>0</v>
      </c>
      <c r="AH329" s="21">
        <f t="shared" si="69"/>
        <v>0</v>
      </c>
      <c r="AI329" s="1">
        <v>5124</v>
      </c>
      <c r="AJ329" s="1" t="s">
        <v>409</v>
      </c>
      <c r="AK329">
        <v>3</v>
      </c>
      <c r="AL329">
        <v>1</v>
      </c>
      <c r="AM329">
        <v>303</v>
      </c>
      <c r="AN329">
        <v>304</v>
      </c>
      <c r="AO329">
        <f t="shared" si="70"/>
        <v>0</v>
      </c>
    </row>
    <row r="330" spans="1:41" x14ac:dyDescent="0.2">
      <c r="A330" s="1">
        <v>5130</v>
      </c>
      <c r="B330" s="1" t="s">
        <v>410</v>
      </c>
      <c r="C330" s="1">
        <v>6465621</v>
      </c>
      <c r="D330" s="1">
        <v>3</v>
      </c>
      <c r="E330" s="1">
        <v>1</v>
      </c>
      <c r="F330" s="1">
        <v>606</v>
      </c>
      <c r="G330" s="1">
        <v>607</v>
      </c>
      <c r="H330" s="1">
        <v>3</v>
      </c>
      <c r="I330" s="1">
        <v>1</v>
      </c>
      <c r="J330" s="1">
        <v>594</v>
      </c>
      <c r="K330" s="1">
        <v>595</v>
      </c>
      <c r="L330" s="1">
        <v>4</v>
      </c>
      <c r="M330" s="1">
        <v>2</v>
      </c>
      <c r="N330" s="1">
        <v>554</v>
      </c>
      <c r="O330" s="1">
        <v>556</v>
      </c>
      <c r="P330" s="1">
        <v>4</v>
      </c>
      <c r="Q330" s="1">
        <v>2</v>
      </c>
      <c r="R330" s="1">
        <v>541</v>
      </c>
      <c r="S330" s="1">
        <v>543</v>
      </c>
      <c r="T330" s="1">
        <f t="shared" si="60"/>
        <v>586</v>
      </c>
      <c r="U330" s="17">
        <f t="shared" si="61"/>
        <v>11033.48</v>
      </c>
      <c r="V330" s="17">
        <f t="shared" si="62"/>
        <v>-606.84</v>
      </c>
      <c r="W330" s="17">
        <f t="shared" si="63"/>
        <v>10426.64</v>
      </c>
      <c r="X330" s="17">
        <f t="shared" si="64"/>
        <v>0</v>
      </c>
      <c r="Y330" s="17">
        <v>0</v>
      </c>
      <c r="Z330" s="17">
        <f t="shared" si="65"/>
        <v>10426.64</v>
      </c>
      <c r="AA330" s="1">
        <f t="shared" si="66"/>
        <v>565</v>
      </c>
      <c r="AB330" s="1">
        <f t="shared" si="71"/>
        <v>21</v>
      </c>
      <c r="AC330" s="21">
        <f t="shared" si="67"/>
        <v>218959.44</v>
      </c>
      <c r="AD330">
        <v>5130</v>
      </c>
      <c r="AE330" t="s">
        <v>410</v>
      </c>
      <c r="AF330" s="21">
        <v>218959.44</v>
      </c>
      <c r="AG330">
        <f t="shared" si="68"/>
        <v>0</v>
      </c>
      <c r="AH330" s="21">
        <f t="shared" si="69"/>
        <v>0</v>
      </c>
      <c r="AI330" s="1">
        <v>5130</v>
      </c>
      <c r="AJ330" s="1" t="s">
        <v>410</v>
      </c>
      <c r="AK330">
        <v>4</v>
      </c>
      <c r="AL330">
        <v>2</v>
      </c>
      <c r="AM330">
        <v>541</v>
      </c>
      <c r="AN330">
        <v>543</v>
      </c>
      <c r="AO330">
        <f t="shared" si="70"/>
        <v>0</v>
      </c>
    </row>
    <row r="331" spans="1:41" x14ac:dyDescent="0.2">
      <c r="A331" s="1">
        <v>5138</v>
      </c>
      <c r="B331" s="1" t="s">
        <v>411</v>
      </c>
      <c r="C331" s="1">
        <v>23877208</v>
      </c>
      <c r="D331" s="1">
        <v>57</v>
      </c>
      <c r="E331" s="1">
        <v>23</v>
      </c>
      <c r="F331" s="1">
        <v>2461</v>
      </c>
      <c r="G331" s="1">
        <v>2484</v>
      </c>
      <c r="H331" s="1">
        <v>59</v>
      </c>
      <c r="I331" s="1">
        <v>24</v>
      </c>
      <c r="J331" s="1">
        <v>2502</v>
      </c>
      <c r="K331" s="1">
        <v>2526</v>
      </c>
      <c r="L331" s="1">
        <v>58</v>
      </c>
      <c r="M331" s="1">
        <v>23</v>
      </c>
      <c r="N331" s="1">
        <v>2432</v>
      </c>
      <c r="O331" s="1">
        <v>2455</v>
      </c>
      <c r="P331" s="1">
        <v>57</v>
      </c>
      <c r="Q331" s="1">
        <v>23</v>
      </c>
      <c r="R331" s="1">
        <v>2446</v>
      </c>
      <c r="S331" s="1">
        <v>2469</v>
      </c>
      <c r="T331" s="1">
        <f t="shared" si="60"/>
        <v>2488</v>
      </c>
      <c r="U331" s="17">
        <f t="shared" si="61"/>
        <v>9596.9500000000007</v>
      </c>
      <c r="V331" s="17">
        <f t="shared" si="62"/>
        <v>-527.83000000000004</v>
      </c>
      <c r="W331" s="17">
        <f t="shared" si="63"/>
        <v>9069.1200000000008</v>
      </c>
      <c r="X331" s="17">
        <f t="shared" si="64"/>
        <v>0</v>
      </c>
      <c r="Y331" s="17">
        <v>0</v>
      </c>
      <c r="Z331" s="17">
        <f t="shared" si="65"/>
        <v>9069.1200000000008</v>
      </c>
      <c r="AA331" s="1">
        <f t="shared" si="66"/>
        <v>2483</v>
      </c>
      <c r="AB331" s="1">
        <f t="shared" si="71"/>
        <v>5</v>
      </c>
      <c r="AC331" s="21">
        <f t="shared" si="67"/>
        <v>45345.599999999999</v>
      </c>
      <c r="AD331">
        <v>5138</v>
      </c>
      <c r="AE331" t="s">
        <v>411</v>
      </c>
      <c r="AF331" s="21">
        <v>45345.599999999999</v>
      </c>
      <c r="AG331">
        <f t="shared" si="68"/>
        <v>0</v>
      </c>
      <c r="AH331" s="21">
        <f t="shared" si="69"/>
        <v>0</v>
      </c>
      <c r="AI331" s="1">
        <v>5138</v>
      </c>
      <c r="AJ331" s="1" t="s">
        <v>411</v>
      </c>
      <c r="AK331">
        <v>57</v>
      </c>
      <c r="AL331">
        <v>23</v>
      </c>
      <c r="AM331">
        <v>2446</v>
      </c>
      <c r="AN331">
        <v>2469</v>
      </c>
      <c r="AO331">
        <f t="shared" si="70"/>
        <v>0</v>
      </c>
    </row>
    <row r="332" spans="1:41" x14ac:dyDescent="0.2">
      <c r="A332" s="1">
        <v>5258</v>
      </c>
      <c r="B332" s="1" t="s">
        <v>412</v>
      </c>
      <c r="C332" s="1">
        <v>3172172</v>
      </c>
      <c r="D332" s="1">
        <v>13</v>
      </c>
      <c r="E332" s="1">
        <v>5</v>
      </c>
      <c r="F332" s="1">
        <v>294</v>
      </c>
      <c r="G332" s="1">
        <v>299</v>
      </c>
      <c r="H332" s="1">
        <v>12</v>
      </c>
      <c r="I332" s="1">
        <v>5</v>
      </c>
      <c r="J332" s="1">
        <v>287</v>
      </c>
      <c r="K332" s="1">
        <v>292</v>
      </c>
      <c r="L332" s="1">
        <v>11</v>
      </c>
      <c r="M332" s="1">
        <v>4</v>
      </c>
      <c r="N332" s="1">
        <v>288</v>
      </c>
      <c r="O332" s="1">
        <v>292</v>
      </c>
      <c r="P332" s="1">
        <v>10</v>
      </c>
      <c r="Q332" s="1">
        <v>4</v>
      </c>
      <c r="R332" s="1">
        <v>281</v>
      </c>
      <c r="S332" s="1">
        <v>285</v>
      </c>
      <c r="T332" s="1">
        <f t="shared" si="60"/>
        <v>294</v>
      </c>
      <c r="U332" s="17">
        <f t="shared" si="61"/>
        <v>10789.7</v>
      </c>
      <c r="V332" s="17">
        <f t="shared" si="62"/>
        <v>-593.42999999999995</v>
      </c>
      <c r="W332" s="17">
        <f t="shared" si="63"/>
        <v>10196.27</v>
      </c>
      <c r="X332" s="17">
        <f t="shared" si="64"/>
        <v>0</v>
      </c>
      <c r="Y332" s="17">
        <v>0</v>
      </c>
      <c r="Z332" s="17">
        <f t="shared" si="65"/>
        <v>10196.27</v>
      </c>
      <c r="AA332" s="1">
        <f t="shared" si="66"/>
        <v>290</v>
      </c>
      <c r="AB332" s="1">
        <f t="shared" si="71"/>
        <v>4</v>
      </c>
      <c r="AC332" s="21">
        <f t="shared" si="67"/>
        <v>40785.08</v>
      </c>
      <c r="AD332">
        <v>5258</v>
      </c>
      <c r="AE332" t="s">
        <v>412</v>
      </c>
      <c r="AF332" s="21">
        <v>40785.08</v>
      </c>
      <c r="AG332">
        <f t="shared" si="68"/>
        <v>0</v>
      </c>
      <c r="AH332" s="21">
        <f t="shared" si="69"/>
        <v>0</v>
      </c>
      <c r="AI332" s="1">
        <v>5258</v>
      </c>
      <c r="AJ332" s="1" t="s">
        <v>412</v>
      </c>
      <c r="AK332">
        <v>10</v>
      </c>
      <c r="AL332">
        <v>4</v>
      </c>
      <c r="AM332">
        <v>281</v>
      </c>
      <c r="AN332">
        <v>285</v>
      </c>
      <c r="AO332">
        <f t="shared" si="70"/>
        <v>0</v>
      </c>
    </row>
    <row r="333" spans="1:41" x14ac:dyDescent="0.2">
      <c r="A333" s="1">
        <v>5264</v>
      </c>
      <c r="B333" s="1" t="s">
        <v>413</v>
      </c>
      <c r="C333" s="1">
        <v>23276053</v>
      </c>
      <c r="D333" s="1">
        <v>133</v>
      </c>
      <c r="E333" s="1">
        <v>53</v>
      </c>
      <c r="F333" s="1">
        <v>2396</v>
      </c>
      <c r="G333" s="1">
        <v>2449</v>
      </c>
      <c r="H333" s="1">
        <v>134</v>
      </c>
      <c r="I333" s="1">
        <v>54</v>
      </c>
      <c r="J333" s="1">
        <v>2428</v>
      </c>
      <c r="K333" s="1">
        <v>2482</v>
      </c>
      <c r="L333" s="1">
        <v>141</v>
      </c>
      <c r="M333" s="1">
        <v>56</v>
      </c>
      <c r="N333" s="1">
        <v>2394</v>
      </c>
      <c r="O333" s="1">
        <v>2450</v>
      </c>
      <c r="P333" s="1">
        <v>139</v>
      </c>
      <c r="Q333" s="1">
        <v>56</v>
      </c>
      <c r="R333" s="1">
        <v>2373</v>
      </c>
      <c r="S333" s="1">
        <v>2429</v>
      </c>
      <c r="T333" s="1">
        <f t="shared" si="60"/>
        <v>2460</v>
      </c>
      <c r="U333" s="17">
        <f t="shared" si="61"/>
        <v>9461.81</v>
      </c>
      <c r="V333" s="17">
        <f t="shared" si="62"/>
        <v>-520.4</v>
      </c>
      <c r="W333" s="17">
        <f t="shared" si="63"/>
        <v>8941.41</v>
      </c>
      <c r="X333" s="17">
        <f t="shared" si="64"/>
        <v>58.590000000000146</v>
      </c>
      <c r="Y333" s="17">
        <v>0</v>
      </c>
      <c r="Z333" s="17">
        <f t="shared" si="65"/>
        <v>9000</v>
      </c>
      <c r="AA333" s="1">
        <f t="shared" si="66"/>
        <v>2454</v>
      </c>
      <c r="AB333" s="1">
        <f t="shared" si="71"/>
        <v>6</v>
      </c>
      <c r="AC333" s="21">
        <f t="shared" si="67"/>
        <v>54000</v>
      </c>
      <c r="AD333">
        <v>5264</v>
      </c>
      <c r="AE333" t="s">
        <v>413</v>
      </c>
      <c r="AF333" s="21">
        <v>54000</v>
      </c>
      <c r="AG333">
        <f t="shared" si="68"/>
        <v>0</v>
      </c>
      <c r="AH333" s="21">
        <f t="shared" si="69"/>
        <v>0</v>
      </c>
      <c r="AI333" s="1">
        <v>5264</v>
      </c>
      <c r="AJ333" s="1" t="s">
        <v>413</v>
      </c>
      <c r="AK333">
        <v>139</v>
      </c>
      <c r="AL333">
        <v>56</v>
      </c>
      <c r="AM333">
        <v>2373</v>
      </c>
      <c r="AN333">
        <v>2429</v>
      </c>
      <c r="AO333">
        <f t="shared" si="70"/>
        <v>0</v>
      </c>
    </row>
    <row r="334" spans="1:41" x14ac:dyDescent="0.2">
      <c r="A334" s="1">
        <v>5271</v>
      </c>
      <c r="B334" s="1" t="s">
        <v>414</v>
      </c>
      <c r="C334" s="1">
        <v>107183876</v>
      </c>
      <c r="D334" s="1">
        <v>99</v>
      </c>
      <c r="E334" s="1">
        <v>40</v>
      </c>
      <c r="F334" s="1">
        <v>9938</v>
      </c>
      <c r="G334" s="1">
        <v>9978</v>
      </c>
      <c r="H334" s="1">
        <v>118</v>
      </c>
      <c r="I334" s="1">
        <v>47</v>
      </c>
      <c r="J334" s="1">
        <v>9816</v>
      </c>
      <c r="K334" s="1">
        <v>9863</v>
      </c>
      <c r="L334" s="1">
        <v>116</v>
      </c>
      <c r="M334" s="1">
        <v>46</v>
      </c>
      <c r="N334" s="1">
        <v>9789</v>
      </c>
      <c r="O334" s="1">
        <v>9835</v>
      </c>
      <c r="P334" s="1">
        <v>137</v>
      </c>
      <c r="Q334" s="1">
        <v>55</v>
      </c>
      <c r="R334" s="1">
        <v>9815</v>
      </c>
      <c r="S334" s="1">
        <v>9870</v>
      </c>
      <c r="T334" s="1">
        <f t="shared" si="60"/>
        <v>9892</v>
      </c>
      <c r="U334" s="17">
        <f t="shared" si="61"/>
        <v>10835.41</v>
      </c>
      <c r="V334" s="17">
        <f t="shared" si="62"/>
        <v>-595.95000000000005</v>
      </c>
      <c r="W334" s="17">
        <f t="shared" si="63"/>
        <v>10239.459999999999</v>
      </c>
      <c r="X334" s="17">
        <f t="shared" si="64"/>
        <v>0</v>
      </c>
      <c r="Y334" s="17">
        <v>0</v>
      </c>
      <c r="Z334" s="17">
        <f t="shared" si="65"/>
        <v>10239.459999999999</v>
      </c>
      <c r="AA334" s="1">
        <f t="shared" si="66"/>
        <v>9856</v>
      </c>
      <c r="AB334" s="1">
        <f t="shared" si="71"/>
        <v>36</v>
      </c>
      <c r="AC334" s="21">
        <f t="shared" si="67"/>
        <v>368620.56</v>
      </c>
      <c r="AD334">
        <v>5271</v>
      </c>
      <c r="AE334" t="s">
        <v>414</v>
      </c>
      <c r="AF334" s="21">
        <v>368620.56</v>
      </c>
      <c r="AG334">
        <f t="shared" si="68"/>
        <v>0</v>
      </c>
      <c r="AH334" s="21">
        <f t="shared" si="69"/>
        <v>0</v>
      </c>
      <c r="AI334" s="1">
        <v>5271</v>
      </c>
      <c r="AJ334" s="1" t="s">
        <v>414</v>
      </c>
      <c r="AK334">
        <v>137</v>
      </c>
      <c r="AL334">
        <v>55</v>
      </c>
      <c r="AM334">
        <v>9815</v>
      </c>
      <c r="AN334">
        <v>9870</v>
      </c>
      <c r="AO334">
        <f t="shared" si="70"/>
        <v>0</v>
      </c>
    </row>
    <row r="335" spans="1:41" x14ac:dyDescent="0.2">
      <c r="A335" s="1">
        <v>5278</v>
      </c>
      <c r="B335" s="1" t="s">
        <v>415</v>
      </c>
      <c r="C335" s="1">
        <v>16738080</v>
      </c>
      <c r="D335" s="1">
        <v>22</v>
      </c>
      <c r="E335" s="1">
        <v>9</v>
      </c>
      <c r="F335" s="1">
        <v>1753</v>
      </c>
      <c r="G335" s="1">
        <v>1762</v>
      </c>
      <c r="H335" s="1">
        <v>19</v>
      </c>
      <c r="I335" s="1">
        <v>8</v>
      </c>
      <c r="J335" s="1">
        <v>1784</v>
      </c>
      <c r="K335" s="1">
        <v>1792</v>
      </c>
      <c r="L335" s="1">
        <v>35</v>
      </c>
      <c r="M335" s="1">
        <v>14</v>
      </c>
      <c r="N335" s="1">
        <v>1765</v>
      </c>
      <c r="O335" s="1">
        <v>1779</v>
      </c>
      <c r="P335" s="1">
        <v>41</v>
      </c>
      <c r="Q335" s="1">
        <v>16</v>
      </c>
      <c r="R335" s="1">
        <v>1761</v>
      </c>
      <c r="S335" s="1">
        <v>1777</v>
      </c>
      <c r="T335" s="1">
        <f t="shared" si="60"/>
        <v>1778</v>
      </c>
      <c r="U335" s="17">
        <f t="shared" si="61"/>
        <v>9413.99</v>
      </c>
      <c r="V335" s="17">
        <f t="shared" si="62"/>
        <v>-517.77</v>
      </c>
      <c r="W335" s="17">
        <f t="shared" si="63"/>
        <v>8896.2199999999993</v>
      </c>
      <c r="X335" s="17">
        <f t="shared" si="64"/>
        <v>103.78000000000065</v>
      </c>
      <c r="Y335" s="17">
        <v>0</v>
      </c>
      <c r="Z335" s="17">
        <f t="shared" si="65"/>
        <v>9000</v>
      </c>
      <c r="AA335" s="1">
        <f t="shared" si="66"/>
        <v>1783</v>
      </c>
      <c r="AB335" s="1">
        <f t="shared" si="71"/>
        <v>0</v>
      </c>
      <c r="AC335" s="21">
        <f t="shared" si="67"/>
        <v>0</v>
      </c>
      <c r="AD335">
        <v>5278</v>
      </c>
      <c r="AE335" t="s">
        <v>415</v>
      </c>
      <c r="AF335" s="21">
        <v>0</v>
      </c>
      <c r="AG335">
        <f t="shared" si="68"/>
        <v>0</v>
      </c>
      <c r="AH335" s="21">
        <f t="shared" si="69"/>
        <v>0</v>
      </c>
      <c r="AI335" s="1">
        <v>5278</v>
      </c>
      <c r="AJ335" s="1" t="s">
        <v>415</v>
      </c>
      <c r="AK335">
        <v>41</v>
      </c>
      <c r="AL335">
        <v>16</v>
      </c>
      <c r="AM335">
        <v>1761</v>
      </c>
      <c r="AN335">
        <v>1777</v>
      </c>
      <c r="AO335">
        <f t="shared" si="70"/>
        <v>0</v>
      </c>
    </row>
    <row r="336" spans="1:41" x14ac:dyDescent="0.2">
      <c r="A336" s="1">
        <v>5306</v>
      </c>
      <c r="B336" s="1" t="s">
        <v>416</v>
      </c>
      <c r="C336" s="1">
        <v>6310134</v>
      </c>
      <c r="D336" s="1">
        <v>11</v>
      </c>
      <c r="E336" s="1">
        <v>4</v>
      </c>
      <c r="F336" s="1">
        <v>580</v>
      </c>
      <c r="G336" s="1">
        <v>584</v>
      </c>
      <c r="H336" s="1">
        <v>7</v>
      </c>
      <c r="I336" s="1">
        <v>3</v>
      </c>
      <c r="J336" s="1">
        <v>596</v>
      </c>
      <c r="K336" s="1">
        <v>599</v>
      </c>
      <c r="L336" s="1">
        <v>8</v>
      </c>
      <c r="M336" s="1">
        <v>3</v>
      </c>
      <c r="N336" s="1">
        <v>617</v>
      </c>
      <c r="O336" s="1">
        <v>620</v>
      </c>
      <c r="P336" s="1">
        <v>9</v>
      </c>
      <c r="Q336" s="1">
        <v>4</v>
      </c>
      <c r="R336" s="1">
        <v>631</v>
      </c>
      <c r="S336" s="1">
        <v>635</v>
      </c>
      <c r="T336" s="1">
        <f t="shared" si="60"/>
        <v>601</v>
      </c>
      <c r="U336" s="17">
        <f t="shared" si="61"/>
        <v>10499.39</v>
      </c>
      <c r="V336" s="17">
        <f t="shared" si="62"/>
        <v>-577.47</v>
      </c>
      <c r="W336" s="17">
        <f t="shared" si="63"/>
        <v>9921.92</v>
      </c>
      <c r="X336" s="17">
        <f t="shared" si="64"/>
        <v>0</v>
      </c>
      <c r="Y336" s="17">
        <v>0</v>
      </c>
      <c r="Z336" s="17">
        <f t="shared" si="65"/>
        <v>9921.92</v>
      </c>
      <c r="AA336" s="1">
        <f t="shared" si="66"/>
        <v>618</v>
      </c>
      <c r="AB336" s="1">
        <f t="shared" si="71"/>
        <v>0</v>
      </c>
      <c r="AC336" s="21">
        <f t="shared" si="67"/>
        <v>0</v>
      </c>
      <c r="AD336">
        <v>5306</v>
      </c>
      <c r="AE336" t="s">
        <v>416</v>
      </c>
      <c r="AF336" s="21">
        <v>0</v>
      </c>
      <c r="AG336">
        <f t="shared" si="68"/>
        <v>0</v>
      </c>
      <c r="AH336" s="21">
        <f t="shared" si="69"/>
        <v>0</v>
      </c>
      <c r="AI336" s="1">
        <v>5306</v>
      </c>
      <c r="AJ336" s="1" t="s">
        <v>416</v>
      </c>
      <c r="AK336">
        <v>9</v>
      </c>
      <c r="AL336">
        <v>4</v>
      </c>
      <c r="AM336">
        <v>631</v>
      </c>
      <c r="AN336">
        <v>635</v>
      </c>
      <c r="AO336">
        <f t="shared" si="70"/>
        <v>0</v>
      </c>
    </row>
    <row r="337" spans="1:41" x14ac:dyDescent="0.2">
      <c r="A337" s="1">
        <v>5348</v>
      </c>
      <c r="B337" s="1" t="s">
        <v>417</v>
      </c>
      <c r="C337" s="1">
        <v>7449069</v>
      </c>
      <c r="D337" s="1">
        <v>13</v>
      </c>
      <c r="E337" s="1">
        <v>5</v>
      </c>
      <c r="F337" s="1">
        <v>758</v>
      </c>
      <c r="G337" s="1">
        <v>763</v>
      </c>
      <c r="H337" s="1">
        <v>12</v>
      </c>
      <c r="I337" s="1">
        <v>5</v>
      </c>
      <c r="J337" s="1">
        <v>768</v>
      </c>
      <c r="K337" s="1">
        <v>773</v>
      </c>
      <c r="L337" s="1">
        <v>16</v>
      </c>
      <c r="M337" s="1">
        <v>6</v>
      </c>
      <c r="N337" s="1">
        <v>780</v>
      </c>
      <c r="O337" s="1">
        <v>786</v>
      </c>
      <c r="P337" s="1">
        <v>16</v>
      </c>
      <c r="Q337" s="1">
        <v>6</v>
      </c>
      <c r="R337" s="1">
        <v>808</v>
      </c>
      <c r="S337" s="1">
        <v>814</v>
      </c>
      <c r="T337" s="1">
        <f t="shared" si="60"/>
        <v>774</v>
      </c>
      <c r="U337" s="17">
        <f t="shared" si="61"/>
        <v>9624.1200000000008</v>
      </c>
      <c r="V337" s="17">
        <f t="shared" si="62"/>
        <v>-529.33000000000004</v>
      </c>
      <c r="W337" s="17">
        <f t="shared" si="63"/>
        <v>9094.7900000000009</v>
      </c>
      <c r="X337" s="17">
        <f t="shared" si="64"/>
        <v>0</v>
      </c>
      <c r="Y337" s="17">
        <v>0</v>
      </c>
      <c r="Z337" s="17">
        <f t="shared" si="65"/>
        <v>9094.7900000000009</v>
      </c>
      <c r="AA337" s="1">
        <f t="shared" si="66"/>
        <v>791</v>
      </c>
      <c r="AB337" s="1">
        <f t="shared" si="71"/>
        <v>0</v>
      </c>
      <c r="AC337" s="21">
        <f t="shared" si="67"/>
        <v>0</v>
      </c>
      <c r="AD337">
        <v>5348</v>
      </c>
      <c r="AE337" t="s">
        <v>417</v>
      </c>
      <c r="AF337" s="21">
        <v>0</v>
      </c>
      <c r="AG337">
        <f t="shared" si="68"/>
        <v>0</v>
      </c>
      <c r="AH337" s="21">
        <f t="shared" si="69"/>
        <v>0</v>
      </c>
      <c r="AI337" s="1">
        <v>5348</v>
      </c>
      <c r="AJ337" s="1" t="s">
        <v>417</v>
      </c>
      <c r="AK337">
        <v>16</v>
      </c>
      <c r="AL337">
        <v>6</v>
      </c>
      <c r="AM337">
        <v>808</v>
      </c>
      <c r="AN337">
        <v>814</v>
      </c>
      <c r="AO337">
        <f t="shared" si="70"/>
        <v>0</v>
      </c>
    </row>
    <row r="338" spans="1:41" x14ac:dyDescent="0.2">
      <c r="A338" s="1">
        <v>5355</v>
      </c>
      <c r="B338" s="1" t="s">
        <v>418</v>
      </c>
      <c r="C338" s="1">
        <v>19579547</v>
      </c>
      <c r="D338" s="1">
        <v>14</v>
      </c>
      <c r="E338" s="1">
        <v>6</v>
      </c>
      <c r="F338" s="1">
        <v>1618</v>
      </c>
      <c r="G338" s="1">
        <v>1624</v>
      </c>
      <c r="H338" s="1">
        <v>21</v>
      </c>
      <c r="I338" s="1">
        <v>8</v>
      </c>
      <c r="J338" s="1">
        <v>1595</v>
      </c>
      <c r="K338" s="1">
        <v>1603</v>
      </c>
      <c r="L338" s="1">
        <v>27</v>
      </c>
      <c r="M338" s="1">
        <v>11</v>
      </c>
      <c r="N338" s="1">
        <v>1615</v>
      </c>
      <c r="O338" s="1">
        <v>1626</v>
      </c>
      <c r="P338" s="1">
        <v>24</v>
      </c>
      <c r="Q338" s="1">
        <v>10</v>
      </c>
      <c r="R338" s="1">
        <v>1640</v>
      </c>
      <c r="S338" s="1">
        <v>1650</v>
      </c>
      <c r="T338" s="1">
        <f t="shared" si="60"/>
        <v>1618</v>
      </c>
      <c r="U338" s="17">
        <f t="shared" si="61"/>
        <v>12101.08</v>
      </c>
      <c r="V338" s="17">
        <f t="shared" si="62"/>
        <v>-665.56</v>
      </c>
      <c r="W338" s="17">
        <f t="shared" si="63"/>
        <v>11435.52</v>
      </c>
      <c r="X338" s="17">
        <f t="shared" si="64"/>
        <v>0</v>
      </c>
      <c r="Y338" s="17">
        <v>0</v>
      </c>
      <c r="Z338" s="17">
        <f t="shared" si="65"/>
        <v>11435.52</v>
      </c>
      <c r="AA338" s="1">
        <f t="shared" si="66"/>
        <v>1626</v>
      </c>
      <c r="AB338" s="1">
        <f t="shared" si="71"/>
        <v>0</v>
      </c>
      <c r="AC338" s="21">
        <f t="shared" si="67"/>
        <v>0</v>
      </c>
      <c r="AD338">
        <v>5355</v>
      </c>
      <c r="AE338" t="s">
        <v>418</v>
      </c>
      <c r="AF338" s="21">
        <v>0</v>
      </c>
      <c r="AG338">
        <f t="shared" si="68"/>
        <v>0</v>
      </c>
      <c r="AH338" s="21">
        <f t="shared" si="69"/>
        <v>0</v>
      </c>
      <c r="AI338" s="1">
        <v>5355</v>
      </c>
      <c r="AJ338" s="1" t="s">
        <v>418</v>
      </c>
      <c r="AK338">
        <v>24</v>
      </c>
      <c r="AL338">
        <v>10</v>
      </c>
      <c r="AM338">
        <v>1640</v>
      </c>
      <c r="AN338">
        <v>1650</v>
      </c>
      <c r="AO338">
        <f t="shared" si="70"/>
        <v>0</v>
      </c>
    </row>
    <row r="339" spans="1:41" x14ac:dyDescent="0.2">
      <c r="A339" s="1">
        <v>5362</v>
      </c>
      <c r="B339" s="1" t="s">
        <v>419</v>
      </c>
      <c r="C339" s="1">
        <v>3420426</v>
      </c>
      <c r="D339" s="1">
        <v>0</v>
      </c>
      <c r="E339" s="1">
        <v>0</v>
      </c>
      <c r="F339" s="1">
        <v>375</v>
      </c>
      <c r="G339" s="1">
        <v>375</v>
      </c>
      <c r="H339" s="1">
        <v>0</v>
      </c>
      <c r="I339" s="1">
        <v>0</v>
      </c>
      <c r="J339" s="1">
        <v>361</v>
      </c>
      <c r="K339" s="1">
        <v>361</v>
      </c>
      <c r="L339" s="1">
        <v>0</v>
      </c>
      <c r="M339" s="1">
        <v>0</v>
      </c>
      <c r="N339" s="1">
        <v>352</v>
      </c>
      <c r="O339" s="1">
        <v>352</v>
      </c>
      <c r="P339" s="1">
        <v>0</v>
      </c>
      <c r="Q339" s="1">
        <v>0</v>
      </c>
      <c r="R339" s="1">
        <v>350</v>
      </c>
      <c r="S339" s="1">
        <v>350</v>
      </c>
      <c r="T339" s="1">
        <f t="shared" si="60"/>
        <v>363</v>
      </c>
      <c r="U339" s="17">
        <f t="shared" si="61"/>
        <v>9422.66</v>
      </c>
      <c r="V339" s="17">
        <f t="shared" si="62"/>
        <v>-518.25</v>
      </c>
      <c r="W339" s="17">
        <f t="shared" si="63"/>
        <v>8904.41</v>
      </c>
      <c r="X339" s="17">
        <f t="shared" si="64"/>
        <v>95.590000000000146</v>
      </c>
      <c r="Y339" s="17">
        <v>0</v>
      </c>
      <c r="Z339" s="17">
        <f t="shared" si="65"/>
        <v>9000</v>
      </c>
      <c r="AA339" s="1">
        <f t="shared" si="66"/>
        <v>354</v>
      </c>
      <c r="AB339" s="1">
        <f t="shared" si="71"/>
        <v>9</v>
      </c>
      <c r="AC339" s="21">
        <f t="shared" si="67"/>
        <v>81000</v>
      </c>
      <c r="AD339">
        <v>5362</v>
      </c>
      <c r="AE339" t="s">
        <v>419</v>
      </c>
      <c r="AF339" s="21">
        <v>81000</v>
      </c>
      <c r="AG339">
        <f t="shared" si="68"/>
        <v>0</v>
      </c>
      <c r="AH339" s="21">
        <f t="shared" si="69"/>
        <v>0</v>
      </c>
      <c r="AI339" s="1">
        <v>5362</v>
      </c>
      <c r="AJ339" s="1" t="s">
        <v>419</v>
      </c>
      <c r="AK339">
        <v>0</v>
      </c>
      <c r="AL339">
        <v>0</v>
      </c>
      <c r="AM339">
        <v>350</v>
      </c>
      <c r="AN339">
        <v>350</v>
      </c>
      <c r="AO339">
        <f t="shared" si="70"/>
        <v>0</v>
      </c>
    </row>
    <row r="340" spans="1:41" x14ac:dyDescent="0.2">
      <c r="A340" s="1">
        <v>5369</v>
      </c>
      <c r="B340" s="1" t="s">
        <v>420</v>
      </c>
      <c r="C340" s="1">
        <v>4894452</v>
      </c>
      <c r="D340" s="1">
        <v>12</v>
      </c>
      <c r="E340" s="1">
        <v>5</v>
      </c>
      <c r="F340" s="1">
        <v>525</v>
      </c>
      <c r="G340" s="1">
        <v>530</v>
      </c>
      <c r="H340" s="1">
        <v>8</v>
      </c>
      <c r="I340" s="1">
        <v>3</v>
      </c>
      <c r="J340" s="1">
        <v>520</v>
      </c>
      <c r="K340" s="1">
        <v>523</v>
      </c>
      <c r="L340" s="1">
        <v>16</v>
      </c>
      <c r="M340" s="1">
        <v>6</v>
      </c>
      <c r="N340" s="1">
        <v>492</v>
      </c>
      <c r="O340" s="1">
        <v>498</v>
      </c>
      <c r="P340" s="1">
        <v>21</v>
      </c>
      <c r="Q340" s="1">
        <v>8</v>
      </c>
      <c r="R340" s="1">
        <v>497</v>
      </c>
      <c r="S340" s="1">
        <v>505</v>
      </c>
      <c r="T340" s="1">
        <f t="shared" si="60"/>
        <v>517</v>
      </c>
      <c r="U340" s="17">
        <f t="shared" si="61"/>
        <v>9467.0300000000007</v>
      </c>
      <c r="V340" s="17">
        <f t="shared" si="62"/>
        <v>-520.69000000000005</v>
      </c>
      <c r="W340" s="17">
        <f t="shared" si="63"/>
        <v>8946.34</v>
      </c>
      <c r="X340" s="17">
        <f t="shared" si="64"/>
        <v>53.659999999999854</v>
      </c>
      <c r="Y340" s="17">
        <v>0</v>
      </c>
      <c r="Z340" s="17">
        <f t="shared" si="65"/>
        <v>9000</v>
      </c>
      <c r="AA340" s="1">
        <f t="shared" si="66"/>
        <v>509</v>
      </c>
      <c r="AB340" s="1">
        <f t="shared" si="71"/>
        <v>8</v>
      </c>
      <c r="AC340" s="21">
        <f t="shared" si="67"/>
        <v>72000</v>
      </c>
      <c r="AD340">
        <v>5369</v>
      </c>
      <c r="AE340" t="s">
        <v>420</v>
      </c>
      <c r="AF340" s="21">
        <v>72000</v>
      </c>
      <c r="AG340">
        <f t="shared" si="68"/>
        <v>0</v>
      </c>
      <c r="AH340" s="21">
        <f t="shared" si="69"/>
        <v>0</v>
      </c>
      <c r="AI340" s="1">
        <v>5369</v>
      </c>
      <c r="AJ340" s="1" t="s">
        <v>420</v>
      </c>
      <c r="AK340">
        <v>21</v>
      </c>
      <c r="AL340">
        <v>8</v>
      </c>
      <c r="AM340">
        <v>497</v>
      </c>
      <c r="AN340">
        <v>505</v>
      </c>
      <c r="AO340">
        <f t="shared" si="70"/>
        <v>0</v>
      </c>
    </row>
    <row r="341" spans="1:41" x14ac:dyDescent="0.2">
      <c r="A341" s="1">
        <v>5376</v>
      </c>
      <c r="B341" s="1" t="s">
        <v>421</v>
      </c>
      <c r="C341" s="1">
        <v>5035163</v>
      </c>
      <c r="D341" s="1">
        <v>8</v>
      </c>
      <c r="E341" s="1">
        <v>3</v>
      </c>
      <c r="F341" s="1">
        <v>496</v>
      </c>
      <c r="G341" s="1">
        <v>499</v>
      </c>
      <c r="H341" s="1">
        <v>7</v>
      </c>
      <c r="I341" s="1">
        <v>3</v>
      </c>
      <c r="J341" s="1">
        <v>492</v>
      </c>
      <c r="K341" s="1">
        <v>495</v>
      </c>
      <c r="L341" s="1">
        <v>7</v>
      </c>
      <c r="M341" s="1">
        <v>3</v>
      </c>
      <c r="N341" s="1">
        <v>479</v>
      </c>
      <c r="O341" s="1">
        <v>482</v>
      </c>
      <c r="P341" s="1">
        <v>7</v>
      </c>
      <c r="Q341" s="1">
        <v>3</v>
      </c>
      <c r="R341" s="1">
        <v>463</v>
      </c>
      <c r="S341" s="1">
        <v>466</v>
      </c>
      <c r="T341" s="1">
        <f t="shared" si="60"/>
        <v>492</v>
      </c>
      <c r="U341" s="17">
        <f t="shared" si="61"/>
        <v>10234.07</v>
      </c>
      <c r="V341" s="17">
        <f t="shared" si="62"/>
        <v>-562.87</v>
      </c>
      <c r="W341" s="17">
        <f t="shared" si="63"/>
        <v>9671.1999999999989</v>
      </c>
      <c r="X341" s="17">
        <f t="shared" si="64"/>
        <v>0</v>
      </c>
      <c r="Y341" s="17">
        <v>0</v>
      </c>
      <c r="Z341" s="17">
        <f t="shared" si="65"/>
        <v>9671.1999999999989</v>
      </c>
      <c r="AA341" s="1">
        <f t="shared" si="66"/>
        <v>481</v>
      </c>
      <c r="AB341" s="1">
        <f t="shared" si="71"/>
        <v>11</v>
      </c>
      <c r="AC341" s="21">
        <f t="shared" si="67"/>
        <v>106383.2</v>
      </c>
      <c r="AD341">
        <v>5376</v>
      </c>
      <c r="AE341" t="s">
        <v>421</v>
      </c>
      <c r="AF341" s="21">
        <v>106383.2</v>
      </c>
      <c r="AG341">
        <f t="shared" si="68"/>
        <v>0</v>
      </c>
      <c r="AH341" s="21">
        <f t="shared" si="69"/>
        <v>0</v>
      </c>
      <c r="AI341" s="1">
        <v>5376</v>
      </c>
      <c r="AJ341" s="1" t="s">
        <v>421</v>
      </c>
      <c r="AK341">
        <v>7</v>
      </c>
      <c r="AL341">
        <v>3</v>
      </c>
      <c r="AM341">
        <v>463</v>
      </c>
      <c r="AN341">
        <v>466</v>
      </c>
      <c r="AO341">
        <f t="shared" si="70"/>
        <v>0</v>
      </c>
    </row>
    <row r="342" spans="1:41" x14ac:dyDescent="0.2">
      <c r="A342" s="1">
        <v>5390</v>
      </c>
      <c r="B342" s="1" t="s">
        <v>422</v>
      </c>
      <c r="C342" s="1">
        <v>25497201</v>
      </c>
      <c r="D342" s="1">
        <v>55</v>
      </c>
      <c r="E342" s="1">
        <v>22</v>
      </c>
      <c r="F342" s="1">
        <v>2711</v>
      </c>
      <c r="G342" s="1">
        <v>2733</v>
      </c>
      <c r="H342" s="1">
        <v>59</v>
      </c>
      <c r="I342" s="1">
        <v>24</v>
      </c>
      <c r="J342" s="1">
        <v>2677</v>
      </c>
      <c r="K342" s="1">
        <v>2701</v>
      </c>
      <c r="L342" s="1">
        <v>59</v>
      </c>
      <c r="M342" s="1">
        <v>24</v>
      </c>
      <c r="N342" s="1">
        <v>2666</v>
      </c>
      <c r="O342" s="1">
        <v>2690</v>
      </c>
      <c r="P342" s="1">
        <v>55</v>
      </c>
      <c r="Q342" s="1">
        <v>22</v>
      </c>
      <c r="R342" s="1">
        <v>2673</v>
      </c>
      <c r="S342" s="1">
        <v>2695</v>
      </c>
      <c r="T342" s="1">
        <f t="shared" si="60"/>
        <v>2708</v>
      </c>
      <c r="U342" s="17">
        <f t="shared" si="61"/>
        <v>9415.51</v>
      </c>
      <c r="V342" s="17">
        <f t="shared" si="62"/>
        <v>-517.85</v>
      </c>
      <c r="W342" s="17">
        <f t="shared" si="63"/>
        <v>8897.66</v>
      </c>
      <c r="X342" s="17">
        <f t="shared" si="64"/>
        <v>102.34000000000015</v>
      </c>
      <c r="Y342" s="17">
        <v>0</v>
      </c>
      <c r="Z342" s="17">
        <f t="shared" si="65"/>
        <v>9000</v>
      </c>
      <c r="AA342" s="1">
        <f t="shared" si="66"/>
        <v>2695</v>
      </c>
      <c r="AB342" s="1">
        <f t="shared" si="71"/>
        <v>13</v>
      </c>
      <c r="AC342" s="21">
        <f t="shared" si="67"/>
        <v>117000</v>
      </c>
      <c r="AD342">
        <v>5390</v>
      </c>
      <c r="AE342" t="s">
        <v>422</v>
      </c>
      <c r="AF342" s="21">
        <v>117000</v>
      </c>
      <c r="AG342">
        <f t="shared" si="68"/>
        <v>0</v>
      </c>
      <c r="AH342" s="21">
        <f t="shared" si="69"/>
        <v>0</v>
      </c>
      <c r="AI342" s="1">
        <v>5390</v>
      </c>
      <c r="AJ342" s="1" t="s">
        <v>422</v>
      </c>
      <c r="AK342">
        <v>55</v>
      </c>
      <c r="AL342">
        <v>22</v>
      </c>
      <c r="AM342">
        <v>2673</v>
      </c>
      <c r="AN342">
        <v>2695</v>
      </c>
      <c r="AO342">
        <f t="shared" si="70"/>
        <v>0</v>
      </c>
    </row>
    <row r="343" spans="1:41" x14ac:dyDescent="0.2">
      <c r="A343" s="1">
        <v>5397</v>
      </c>
      <c r="B343" s="1" t="s">
        <v>423</v>
      </c>
      <c r="C343" s="1">
        <v>3441973</v>
      </c>
      <c r="D343" s="1">
        <v>0</v>
      </c>
      <c r="E343" s="1">
        <v>0</v>
      </c>
      <c r="F343" s="1">
        <v>320</v>
      </c>
      <c r="G343" s="1">
        <v>320</v>
      </c>
      <c r="H343" s="1">
        <v>0</v>
      </c>
      <c r="I343" s="1">
        <v>0</v>
      </c>
      <c r="J343" s="1">
        <v>339</v>
      </c>
      <c r="K343" s="1">
        <v>339</v>
      </c>
      <c r="L343" s="1">
        <v>0</v>
      </c>
      <c r="M343" s="1">
        <v>0</v>
      </c>
      <c r="N343" s="1">
        <v>320</v>
      </c>
      <c r="O343" s="1">
        <v>320</v>
      </c>
      <c r="P343" s="1">
        <v>0</v>
      </c>
      <c r="Q343" s="1">
        <v>0</v>
      </c>
      <c r="R343" s="1">
        <v>298</v>
      </c>
      <c r="S343" s="1">
        <v>298</v>
      </c>
      <c r="T343" s="1">
        <f t="shared" si="60"/>
        <v>326</v>
      </c>
      <c r="U343" s="17">
        <f t="shared" si="61"/>
        <v>10558.2</v>
      </c>
      <c r="V343" s="17">
        <f t="shared" si="62"/>
        <v>-580.70000000000005</v>
      </c>
      <c r="W343" s="17">
        <f t="shared" si="63"/>
        <v>9977.5</v>
      </c>
      <c r="X343" s="17">
        <f t="shared" si="64"/>
        <v>0</v>
      </c>
      <c r="Y343" s="17">
        <v>0</v>
      </c>
      <c r="Z343" s="17">
        <f t="shared" si="65"/>
        <v>9977.5</v>
      </c>
      <c r="AA343" s="1">
        <f t="shared" si="66"/>
        <v>319</v>
      </c>
      <c r="AB343" s="1">
        <f t="shared" si="71"/>
        <v>7</v>
      </c>
      <c r="AC343" s="21">
        <f t="shared" si="67"/>
        <v>69842.5</v>
      </c>
      <c r="AD343">
        <v>5397</v>
      </c>
      <c r="AE343" t="s">
        <v>423</v>
      </c>
      <c r="AF343" s="21">
        <v>69842.5</v>
      </c>
      <c r="AG343">
        <f t="shared" si="68"/>
        <v>0</v>
      </c>
      <c r="AH343" s="21">
        <f t="shared" si="69"/>
        <v>0</v>
      </c>
      <c r="AI343" s="1">
        <v>5397</v>
      </c>
      <c r="AJ343" s="1" t="s">
        <v>423</v>
      </c>
      <c r="AK343">
        <v>0</v>
      </c>
      <c r="AL343">
        <v>0</v>
      </c>
      <c r="AM343">
        <v>298</v>
      </c>
      <c r="AN343">
        <v>298</v>
      </c>
      <c r="AO343">
        <f t="shared" si="70"/>
        <v>0</v>
      </c>
    </row>
    <row r="344" spans="1:41" x14ac:dyDescent="0.2">
      <c r="A344" s="1">
        <v>5432</v>
      </c>
      <c r="B344" s="1" t="s">
        <v>424</v>
      </c>
      <c r="C344" s="1">
        <v>16153289</v>
      </c>
      <c r="D344" s="1">
        <v>68</v>
      </c>
      <c r="E344" s="1">
        <v>27</v>
      </c>
      <c r="F344" s="1">
        <v>1548</v>
      </c>
      <c r="G344" s="1">
        <v>1575</v>
      </c>
      <c r="H344" s="1">
        <v>61</v>
      </c>
      <c r="I344" s="1">
        <v>24</v>
      </c>
      <c r="J344" s="1">
        <v>1543</v>
      </c>
      <c r="K344" s="1">
        <v>1567</v>
      </c>
      <c r="L344" s="1">
        <v>63</v>
      </c>
      <c r="M344" s="1">
        <v>25</v>
      </c>
      <c r="N344" s="1">
        <v>1583</v>
      </c>
      <c r="O344" s="1">
        <v>1608</v>
      </c>
      <c r="P344" s="1">
        <v>66</v>
      </c>
      <c r="Q344" s="1">
        <v>26</v>
      </c>
      <c r="R344" s="1">
        <v>1570</v>
      </c>
      <c r="S344" s="1">
        <v>1596</v>
      </c>
      <c r="T344" s="1">
        <f t="shared" si="60"/>
        <v>1583</v>
      </c>
      <c r="U344" s="17">
        <f t="shared" si="61"/>
        <v>10204.23</v>
      </c>
      <c r="V344" s="17">
        <f t="shared" si="62"/>
        <v>-561.23</v>
      </c>
      <c r="W344" s="17">
        <f t="shared" si="63"/>
        <v>9643</v>
      </c>
      <c r="X344" s="17">
        <f t="shared" si="64"/>
        <v>0</v>
      </c>
      <c r="Y344" s="17">
        <v>0</v>
      </c>
      <c r="Z344" s="17">
        <f t="shared" si="65"/>
        <v>9643</v>
      </c>
      <c r="AA344" s="1">
        <f t="shared" si="66"/>
        <v>1590</v>
      </c>
      <c r="AB344" s="1">
        <f t="shared" si="71"/>
        <v>0</v>
      </c>
      <c r="AC344" s="21">
        <f t="shared" si="67"/>
        <v>0</v>
      </c>
      <c r="AD344">
        <v>5432</v>
      </c>
      <c r="AE344" t="s">
        <v>424</v>
      </c>
      <c r="AF344" s="21">
        <v>0</v>
      </c>
      <c r="AG344">
        <f t="shared" si="68"/>
        <v>0</v>
      </c>
      <c r="AH344" s="21">
        <f t="shared" si="69"/>
        <v>0</v>
      </c>
      <c r="AI344" s="1">
        <v>5432</v>
      </c>
      <c r="AJ344" s="1" t="s">
        <v>424</v>
      </c>
      <c r="AK344">
        <v>66</v>
      </c>
      <c r="AL344">
        <v>26</v>
      </c>
      <c r="AM344">
        <v>1570</v>
      </c>
      <c r="AN344">
        <v>1596</v>
      </c>
      <c r="AO344">
        <f t="shared" si="70"/>
        <v>0</v>
      </c>
    </row>
    <row r="345" spans="1:41" x14ac:dyDescent="0.2">
      <c r="A345" s="1">
        <v>5439</v>
      </c>
      <c r="B345" s="1" t="s">
        <v>425</v>
      </c>
      <c r="C345" s="1">
        <v>30904535</v>
      </c>
      <c r="D345" s="1">
        <v>69</v>
      </c>
      <c r="E345" s="1">
        <v>28</v>
      </c>
      <c r="F345" s="1">
        <v>3020</v>
      </c>
      <c r="G345" s="1">
        <v>3048</v>
      </c>
      <c r="H345" s="1">
        <v>73</v>
      </c>
      <c r="I345" s="1">
        <v>29</v>
      </c>
      <c r="J345" s="1">
        <v>3083</v>
      </c>
      <c r="K345" s="1">
        <v>3112</v>
      </c>
      <c r="L345" s="1">
        <v>68</v>
      </c>
      <c r="M345" s="1">
        <v>27</v>
      </c>
      <c r="N345" s="1">
        <v>3039</v>
      </c>
      <c r="O345" s="1">
        <v>3066</v>
      </c>
      <c r="P345" s="1">
        <v>74</v>
      </c>
      <c r="Q345" s="1">
        <v>30</v>
      </c>
      <c r="R345" s="1">
        <v>3014</v>
      </c>
      <c r="S345" s="1">
        <v>3044</v>
      </c>
      <c r="T345" s="1">
        <f t="shared" si="60"/>
        <v>3075</v>
      </c>
      <c r="U345" s="17">
        <f t="shared" si="61"/>
        <v>10050.26</v>
      </c>
      <c r="V345" s="17">
        <f t="shared" si="62"/>
        <v>-552.76</v>
      </c>
      <c r="W345" s="17">
        <f t="shared" si="63"/>
        <v>9497.5</v>
      </c>
      <c r="X345" s="17">
        <f t="shared" si="64"/>
        <v>0</v>
      </c>
      <c r="Y345" s="17">
        <v>0</v>
      </c>
      <c r="Z345" s="17">
        <f t="shared" si="65"/>
        <v>9497.5</v>
      </c>
      <c r="AA345" s="1">
        <f t="shared" si="66"/>
        <v>3074</v>
      </c>
      <c r="AB345" s="1">
        <f t="shared" si="71"/>
        <v>1</v>
      </c>
      <c r="AC345" s="21">
        <f t="shared" si="67"/>
        <v>9497.5</v>
      </c>
      <c r="AD345">
        <v>5439</v>
      </c>
      <c r="AE345" t="s">
        <v>425</v>
      </c>
      <c r="AF345" s="21">
        <v>9497.5</v>
      </c>
      <c r="AG345">
        <f t="shared" si="68"/>
        <v>0</v>
      </c>
      <c r="AH345" s="21">
        <f t="shared" si="69"/>
        <v>0</v>
      </c>
      <c r="AI345" s="1">
        <v>5439</v>
      </c>
      <c r="AJ345" s="1" t="s">
        <v>425</v>
      </c>
      <c r="AK345">
        <v>74</v>
      </c>
      <c r="AL345">
        <v>30</v>
      </c>
      <c r="AM345">
        <v>3014</v>
      </c>
      <c r="AN345">
        <v>3044</v>
      </c>
      <c r="AO345">
        <f t="shared" si="70"/>
        <v>0</v>
      </c>
    </row>
    <row r="346" spans="1:41" x14ac:dyDescent="0.2">
      <c r="A346" s="1">
        <v>4522</v>
      </c>
      <c r="B346" s="1" t="s">
        <v>426</v>
      </c>
      <c r="C346" s="1">
        <v>2425374</v>
      </c>
      <c r="D346" s="1">
        <v>3</v>
      </c>
      <c r="E346" s="1">
        <v>1</v>
      </c>
      <c r="F346" s="1">
        <v>190</v>
      </c>
      <c r="G346" s="1">
        <v>191</v>
      </c>
      <c r="H346" s="1">
        <v>1</v>
      </c>
      <c r="I346" s="1">
        <v>0</v>
      </c>
      <c r="J346" s="1">
        <v>204</v>
      </c>
      <c r="K346" s="1">
        <v>204</v>
      </c>
      <c r="L346" s="1">
        <v>2</v>
      </c>
      <c r="M346" s="1">
        <v>1</v>
      </c>
      <c r="N346" s="1">
        <v>196</v>
      </c>
      <c r="O346" s="1">
        <v>197</v>
      </c>
      <c r="P346" s="1">
        <v>5</v>
      </c>
      <c r="Q346" s="1">
        <v>2</v>
      </c>
      <c r="R346" s="1">
        <v>192</v>
      </c>
      <c r="S346" s="1">
        <v>194</v>
      </c>
      <c r="T346" s="1">
        <f t="shared" si="60"/>
        <v>197</v>
      </c>
      <c r="U346" s="17">
        <f t="shared" si="61"/>
        <v>12311.54</v>
      </c>
      <c r="V346" s="17">
        <f t="shared" si="62"/>
        <v>-677.13</v>
      </c>
      <c r="W346" s="17">
        <f t="shared" si="63"/>
        <v>11634.410000000002</v>
      </c>
      <c r="X346" s="17">
        <f t="shared" si="64"/>
        <v>0</v>
      </c>
      <c r="Y346" s="17">
        <v>0</v>
      </c>
      <c r="Z346" s="17">
        <f t="shared" si="65"/>
        <v>11634.410000000002</v>
      </c>
      <c r="AA346" s="1">
        <f t="shared" si="66"/>
        <v>198</v>
      </c>
      <c r="AB346" s="1">
        <f t="shared" si="71"/>
        <v>0</v>
      </c>
      <c r="AC346" s="21">
        <f t="shared" si="67"/>
        <v>0</v>
      </c>
      <c r="AD346">
        <v>4522</v>
      </c>
      <c r="AE346" t="s">
        <v>426</v>
      </c>
      <c r="AF346" s="21">
        <v>0</v>
      </c>
      <c r="AG346">
        <f t="shared" si="68"/>
        <v>0</v>
      </c>
      <c r="AH346" s="21">
        <f t="shared" si="69"/>
        <v>0</v>
      </c>
      <c r="AI346" s="1">
        <v>4522</v>
      </c>
      <c r="AJ346" s="1" t="s">
        <v>426</v>
      </c>
      <c r="AK346">
        <v>5</v>
      </c>
      <c r="AL346">
        <v>2</v>
      </c>
      <c r="AM346">
        <v>192</v>
      </c>
      <c r="AN346">
        <v>194</v>
      </c>
      <c r="AO346">
        <f t="shared" si="70"/>
        <v>0</v>
      </c>
    </row>
    <row r="347" spans="1:41" x14ac:dyDescent="0.2">
      <c r="A347" s="1">
        <v>5457</v>
      </c>
      <c r="B347" s="1" t="s">
        <v>427</v>
      </c>
      <c r="C347" s="1">
        <v>11196562</v>
      </c>
      <c r="D347" s="1">
        <v>9</v>
      </c>
      <c r="E347" s="1">
        <v>4</v>
      </c>
      <c r="F347" s="1">
        <v>1192</v>
      </c>
      <c r="G347" s="1">
        <v>1196</v>
      </c>
      <c r="H347" s="1">
        <v>7</v>
      </c>
      <c r="I347" s="1">
        <v>3</v>
      </c>
      <c r="J347" s="1">
        <v>1159</v>
      </c>
      <c r="K347" s="1">
        <v>1162</v>
      </c>
      <c r="L347" s="1">
        <v>9</v>
      </c>
      <c r="M347" s="1">
        <v>4</v>
      </c>
      <c r="N347" s="1">
        <v>1151</v>
      </c>
      <c r="O347" s="1">
        <v>1155</v>
      </c>
      <c r="P347" s="1">
        <v>3</v>
      </c>
      <c r="Q347" s="1">
        <v>1</v>
      </c>
      <c r="R347" s="1">
        <v>1126</v>
      </c>
      <c r="S347" s="1">
        <v>1127</v>
      </c>
      <c r="T347" s="1">
        <f t="shared" si="60"/>
        <v>1171</v>
      </c>
      <c r="U347" s="17">
        <f t="shared" si="61"/>
        <v>9561.5400000000009</v>
      </c>
      <c r="V347" s="17">
        <f t="shared" si="62"/>
        <v>-525.88</v>
      </c>
      <c r="W347" s="17">
        <f t="shared" si="63"/>
        <v>9035.6600000000017</v>
      </c>
      <c r="X347" s="17">
        <f t="shared" si="64"/>
        <v>0</v>
      </c>
      <c r="Y347" s="17">
        <v>0</v>
      </c>
      <c r="Z347" s="17">
        <f t="shared" si="65"/>
        <v>9035.6600000000017</v>
      </c>
      <c r="AA347" s="1">
        <f t="shared" si="66"/>
        <v>1148</v>
      </c>
      <c r="AB347" s="1">
        <f t="shared" si="71"/>
        <v>23</v>
      </c>
      <c r="AC347" s="21">
        <f t="shared" si="67"/>
        <v>207820.18</v>
      </c>
      <c r="AD347">
        <v>5457</v>
      </c>
      <c r="AE347" t="s">
        <v>427</v>
      </c>
      <c r="AF347" s="21">
        <v>207820.18</v>
      </c>
      <c r="AG347">
        <f t="shared" si="68"/>
        <v>0</v>
      </c>
      <c r="AH347" s="21">
        <f t="shared" si="69"/>
        <v>0</v>
      </c>
      <c r="AI347" s="1">
        <v>5457</v>
      </c>
      <c r="AJ347" s="1" t="s">
        <v>427</v>
      </c>
      <c r="AK347">
        <v>3</v>
      </c>
      <c r="AL347">
        <v>1</v>
      </c>
      <c r="AM347">
        <v>1126</v>
      </c>
      <c r="AN347">
        <v>1127</v>
      </c>
      <c r="AO347">
        <f t="shared" si="70"/>
        <v>0</v>
      </c>
    </row>
    <row r="348" spans="1:41" x14ac:dyDescent="0.2">
      <c r="A348" s="1">
        <v>2485</v>
      </c>
      <c r="B348" s="1" t="s">
        <v>428</v>
      </c>
      <c r="C348" s="1">
        <v>5526619</v>
      </c>
      <c r="D348" s="1">
        <v>10</v>
      </c>
      <c r="E348" s="1">
        <v>4</v>
      </c>
      <c r="F348" s="1">
        <v>563</v>
      </c>
      <c r="G348" s="1">
        <v>567</v>
      </c>
      <c r="H348" s="1">
        <v>12</v>
      </c>
      <c r="I348" s="1">
        <v>5</v>
      </c>
      <c r="J348" s="1">
        <v>555</v>
      </c>
      <c r="K348" s="1">
        <v>560</v>
      </c>
      <c r="L348" s="1">
        <v>5</v>
      </c>
      <c r="M348" s="1">
        <v>2</v>
      </c>
      <c r="N348" s="1">
        <v>563</v>
      </c>
      <c r="O348" s="1">
        <v>565</v>
      </c>
      <c r="P348" s="1">
        <v>9</v>
      </c>
      <c r="Q348" s="1">
        <v>4</v>
      </c>
      <c r="R348" s="1">
        <v>567</v>
      </c>
      <c r="S348" s="1">
        <v>571</v>
      </c>
      <c r="T348" s="1">
        <f t="shared" si="60"/>
        <v>564</v>
      </c>
      <c r="U348" s="17">
        <f t="shared" si="61"/>
        <v>9798.9699999999993</v>
      </c>
      <c r="V348" s="17">
        <f t="shared" si="62"/>
        <v>-538.94000000000005</v>
      </c>
      <c r="W348" s="17">
        <f t="shared" si="63"/>
        <v>9260.0299999999988</v>
      </c>
      <c r="X348" s="17">
        <f t="shared" si="64"/>
        <v>0</v>
      </c>
      <c r="Y348" s="17">
        <v>0</v>
      </c>
      <c r="Z348" s="17">
        <f t="shared" si="65"/>
        <v>9260.0299999999988</v>
      </c>
      <c r="AA348" s="1">
        <f t="shared" si="66"/>
        <v>565</v>
      </c>
      <c r="AB348" s="1">
        <f t="shared" si="71"/>
        <v>0</v>
      </c>
      <c r="AC348" s="21">
        <f t="shared" si="67"/>
        <v>0</v>
      </c>
      <c r="AD348">
        <v>2485</v>
      </c>
      <c r="AE348" t="s">
        <v>428</v>
      </c>
      <c r="AF348" s="21">
        <v>0</v>
      </c>
      <c r="AG348">
        <f t="shared" si="68"/>
        <v>0</v>
      </c>
      <c r="AH348" s="21">
        <f t="shared" si="69"/>
        <v>0</v>
      </c>
      <c r="AI348" s="1">
        <v>2485</v>
      </c>
      <c r="AJ348" s="1" t="s">
        <v>428</v>
      </c>
      <c r="AK348">
        <v>9</v>
      </c>
      <c r="AL348">
        <v>4</v>
      </c>
      <c r="AM348">
        <v>567</v>
      </c>
      <c r="AN348">
        <v>571</v>
      </c>
      <c r="AO348">
        <f t="shared" si="70"/>
        <v>0</v>
      </c>
    </row>
    <row r="349" spans="1:41" x14ac:dyDescent="0.2">
      <c r="A349" s="1">
        <v>5460</v>
      </c>
      <c r="B349" s="1" t="s">
        <v>429</v>
      </c>
      <c r="C349" s="1">
        <v>24681015</v>
      </c>
      <c r="D349" s="1">
        <v>59</v>
      </c>
      <c r="E349" s="1">
        <v>24</v>
      </c>
      <c r="F349" s="1">
        <v>2602</v>
      </c>
      <c r="G349" s="1">
        <v>2626</v>
      </c>
      <c r="H349" s="1">
        <v>42</v>
      </c>
      <c r="I349" s="1">
        <v>17</v>
      </c>
      <c r="J349" s="1">
        <v>2592</v>
      </c>
      <c r="K349" s="1">
        <v>2609</v>
      </c>
      <c r="L349" s="1">
        <v>44</v>
      </c>
      <c r="M349" s="1">
        <v>18</v>
      </c>
      <c r="N349" s="1">
        <v>2580</v>
      </c>
      <c r="O349" s="1">
        <v>2598</v>
      </c>
      <c r="P349" s="1">
        <v>43</v>
      </c>
      <c r="Q349" s="1">
        <v>17</v>
      </c>
      <c r="R349" s="1">
        <v>2601</v>
      </c>
      <c r="S349" s="1">
        <v>2618</v>
      </c>
      <c r="T349" s="1">
        <f t="shared" si="60"/>
        <v>2611</v>
      </c>
      <c r="U349" s="17">
        <f t="shared" si="61"/>
        <v>9452.7099999999991</v>
      </c>
      <c r="V349" s="17">
        <f t="shared" si="62"/>
        <v>-519.9</v>
      </c>
      <c r="W349" s="17">
        <f t="shared" si="63"/>
        <v>8932.81</v>
      </c>
      <c r="X349" s="17">
        <f t="shared" si="64"/>
        <v>67.190000000000509</v>
      </c>
      <c r="Y349" s="17">
        <v>0</v>
      </c>
      <c r="Z349" s="17">
        <f t="shared" si="65"/>
        <v>9000</v>
      </c>
      <c r="AA349" s="1">
        <f t="shared" si="66"/>
        <v>2608</v>
      </c>
      <c r="AB349" s="1">
        <f t="shared" si="71"/>
        <v>3</v>
      </c>
      <c r="AC349" s="21">
        <f t="shared" si="67"/>
        <v>27000</v>
      </c>
      <c r="AD349">
        <v>5460</v>
      </c>
      <c r="AE349" t="s">
        <v>429</v>
      </c>
      <c r="AF349" s="21">
        <v>27000</v>
      </c>
      <c r="AG349">
        <f t="shared" si="68"/>
        <v>0</v>
      </c>
      <c r="AH349" s="21">
        <f t="shared" si="69"/>
        <v>0</v>
      </c>
      <c r="AI349" s="1">
        <v>5460</v>
      </c>
      <c r="AJ349" s="1" t="s">
        <v>429</v>
      </c>
      <c r="AK349">
        <v>43</v>
      </c>
      <c r="AL349">
        <v>17</v>
      </c>
      <c r="AM349">
        <v>2601</v>
      </c>
      <c r="AN349">
        <v>2618</v>
      </c>
      <c r="AO349">
        <f t="shared" si="70"/>
        <v>0</v>
      </c>
    </row>
    <row r="350" spans="1:41" x14ac:dyDescent="0.2">
      <c r="A350" s="1">
        <v>5467</v>
      </c>
      <c r="B350" s="1" t="s">
        <v>430</v>
      </c>
      <c r="C350" s="1">
        <v>7946948</v>
      </c>
      <c r="D350" s="1">
        <v>24</v>
      </c>
      <c r="E350" s="1">
        <v>10</v>
      </c>
      <c r="F350" s="1">
        <v>769</v>
      </c>
      <c r="G350" s="1">
        <v>779</v>
      </c>
      <c r="H350" s="1">
        <v>23</v>
      </c>
      <c r="I350" s="1">
        <v>9</v>
      </c>
      <c r="J350" s="1">
        <v>792</v>
      </c>
      <c r="K350" s="1">
        <v>801</v>
      </c>
      <c r="L350" s="1">
        <v>26</v>
      </c>
      <c r="M350" s="1">
        <v>10</v>
      </c>
      <c r="N350" s="1">
        <v>824</v>
      </c>
      <c r="O350" s="1">
        <v>834</v>
      </c>
      <c r="P350" s="1">
        <v>23</v>
      </c>
      <c r="Q350" s="1">
        <v>9</v>
      </c>
      <c r="R350" s="1">
        <v>802</v>
      </c>
      <c r="S350" s="1">
        <v>811</v>
      </c>
      <c r="T350" s="1">
        <f t="shared" si="60"/>
        <v>805</v>
      </c>
      <c r="U350" s="17">
        <f t="shared" si="61"/>
        <v>9871.99</v>
      </c>
      <c r="V350" s="17">
        <f t="shared" si="62"/>
        <v>-542.96</v>
      </c>
      <c r="W350" s="17">
        <f t="shared" si="63"/>
        <v>9329.0299999999988</v>
      </c>
      <c r="X350" s="17">
        <f t="shared" si="64"/>
        <v>0</v>
      </c>
      <c r="Y350" s="17">
        <v>0</v>
      </c>
      <c r="Z350" s="17">
        <f t="shared" si="65"/>
        <v>9329.0299999999988</v>
      </c>
      <c r="AA350" s="1">
        <f t="shared" si="66"/>
        <v>815</v>
      </c>
      <c r="AB350" s="1">
        <f t="shared" si="71"/>
        <v>0</v>
      </c>
      <c r="AC350" s="21">
        <f t="shared" si="67"/>
        <v>0</v>
      </c>
      <c r="AD350">
        <v>5467</v>
      </c>
      <c r="AE350" t="s">
        <v>430</v>
      </c>
      <c r="AF350" s="21">
        <v>0</v>
      </c>
      <c r="AG350">
        <f t="shared" si="68"/>
        <v>0</v>
      </c>
      <c r="AH350" s="21">
        <f t="shared" si="69"/>
        <v>0</v>
      </c>
      <c r="AI350" s="1">
        <v>5467</v>
      </c>
      <c r="AJ350" s="1" t="s">
        <v>430</v>
      </c>
      <c r="AK350">
        <v>23</v>
      </c>
      <c r="AL350">
        <v>9</v>
      </c>
      <c r="AM350">
        <v>802</v>
      </c>
      <c r="AN350">
        <v>811</v>
      </c>
      <c r="AO350">
        <f t="shared" si="70"/>
        <v>0</v>
      </c>
    </row>
    <row r="351" spans="1:41" x14ac:dyDescent="0.2">
      <c r="A351" s="1">
        <v>5474</v>
      </c>
      <c r="B351" s="1" t="s">
        <v>431</v>
      </c>
      <c r="C351" s="1">
        <v>12531964</v>
      </c>
      <c r="D351" s="1">
        <v>6</v>
      </c>
      <c r="E351" s="1">
        <v>2</v>
      </c>
      <c r="F351" s="1">
        <v>1342</v>
      </c>
      <c r="G351" s="1">
        <v>1344</v>
      </c>
      <c r="H351" s="1">
        <v>6</v>
      </c>
      <c r="I351" s="1">
        <v>2</v>
      </c>
      <c r="J351" s="1">
        <v>1301</v>
      </c>
      <c r="K351" s="1">
        <v>1303</v>
      </c>
      <c r="L351" s="1">
        <v>9</v>
      </c>
      <c r="M351" s="1">
        <v>4</v>
      </c>
      <c r="N351" s="1">
        <v>1341</v>
      </c>
      <c r="O351" s="1">
        <v>1345</v>
      </c>
      <c r="P351" s="1">
        <v>8</v>
      </c>
      <c r="Q351" s="1">
        <v>3</v>
      </c>
      <c r="R351" s="1">
        <v>1319</v>
      </c>
      <c r="S351" s="1">
        <v>1322</v>
      </c>
      <c r="T351" s="1">
        <f t="shared" si="60"/>
        <v>1331</v>
      </c>
      <c r="U351" s="17">
        <f t="shared" si="61"/>
        <v>9415.4500000000007</v>
      </c>
      <c r="V351" s="17">
        <f t="shared" si="62"/>
        <v>-517.85</v>
      </c>
      <c r="W351" s="17">
        <f t="shared" si="63"/>
        <v>8897.6</v>
      </c>
      <c r="X351" s="17">
        <f t="shared" si="64"/>
        <v>102.39999999999964</v>
      </c>
      <c r="Y351" s="17">
        <v>0</v>
      </c>
      <c r="Z351" s="17">
        <f t="shared" si="65"/>
        <v>9000</v>
      </c>
      <c r="AA351" s="1">
        <f t="shared" si="66"/>
        <v>1323</v>
      </c>
      <c r="AB351" s="1">
        <f t="shared" si="71"/>
        <v>8</v>
      </c>
      <c r="AC351" s="21">
        <f t="shared" si="67"/>
        <v>72000</v>
      </c>
      <c r="AD351">
        <v>5474</v>
      </c>
      <c r="AE351" t="s">
        <v>431</v>
      </c>
      <c r="AF351" s="21">
        <v>72000</v>
      </c>
      <c r="AG351">
        <f t="shared" si="68"/>
        <v>0</v>
      </c>
      <c r="AH351" s="21">
        <f t="shared" si="69"/>
        <v>0</v>
      </c>
      <c r="AI351" s="1">
        <v>5474</v>
      </c>
      <c r="AJ351" s="1" t="s">
        <v>431</v>
      </c>
      <c r="AK351">
        <v>8</v>
      </c>
      <c r="AL351">
        <v>3</v>
      </c>
      <c r="AM351">
        <v>1319</v>
      </c>
      <c r="AN351">
        <v>1322</v>
      </c>
      <c r="AO351">
        <f t="shared" si="70"/>
        <v>0</v>
      </c>
    </row>
    <row r="352" spans="1:41" x14ac:dyDescent="0.2">
      <c r="A352" s="1">
        <v>5586</v>
      </c>
      <c r="B352" s="1" t="s">
        <v>432</v>
      </c>
      <c r="C352" s="1">
        <v>7239990</v>
      </c>
      <c r="D352" s="1">
        <v>14</v>
      </c>
      <c r="E352" s="1">
        <v>6</v>
      </c>
      <c r="F352" s="1">
        <v>715</v>
      </c>
      <c r="G352" s="1">
        <v>721</v>
      </c>
      <c r="H352" s="1">
        <v>15</v>
      </c>
      <c r="I352" s="1">
        <v>6</v>
      </c>
      <c r="J352" s="1">
        <v>722</v>
      </c>
      <c r="K352" s="1">
        <v>728</v>
      </c>
      <c r="L352" s="1">
        <v>13</v>
      </c>
      <c r="M352" s="1">
        <v>5</v>
      </c>
      <c r="N352" s="1">
        <v>729</v>
      </c>
      <c r="O352" s="1">
        <v>734</v>
      </c>
      <c r="P352" s="1">
        <v>15</v>
      </c>
      <c r="Q352" s="1">
        <v>6</v>
      </c>
      <c r="R352" s="1">
        <v>716</v>
      </c>
      <c r="S352" s="1">
        <v>722</v>
      </c>
      <c r="T352" s="1">
        <f t="shared" si="60"/>
        <v>728</v>
      </c>
      <c r="U352" s="17">
        <f t="shared" si="61"/>
        <v>9945.0400000000009</v>
      </c>
      <c r="V352" s="17">
        <f t="shared" si="62"/>
        <v>-546.98</v>
      </c>
      <c r="W352" s="17">
        <f t="shared" si="63"/>
        <v>9398.0600000000013</v>
      </c>
      <c r="X352" s="17">
        <f t="shared" si="64"/>
        <v>0</v>
      </c>
      <c r="Y352" s="17">
        <v>0</v>
      </c>
      <c r="Z352" s="17">
        <f t="shared" si="65"/>
        <v>9398.0600000000013</v>
      </c>
      <c r="AA352" s="1">
        <f t="shared" si="66"/>
        <v>728</v>
      </c>
      <c r="AB352" s="1">
        <f t="shared" si="71"/>
        <v>0</v>
      </c>
      <c r="AC352" s="21">
        <f t="shared" si="67"/>
        <v>0</v>
      </c>
      <c r="AD352">
        <v>5586</v>
      </c>
      <c r="AE352" t="s">
        <v>432</v>
      </c>
      <c r="AF352" s="21">
        <v>0</v>
      </c>
      <c r="AG352">
        <f t="shared" si="68"/>
        <v>0</v>
      </c>
      <c r="AH352" s="21">
        <f t="shared" si="69"/>
        <v>0</v>
      </c>
      <c r="AI352" s="1">
        <v>5586</v>
      </c>
      <c r="AJ352" s="1" t="s">
        <v>432</v>
      </c>
      <c r="AK352">
        <v>15</v>
      </c>
      <c r="AL352">
        <v>6</v>
      </c>
      <c r="AM352">
        <v>716</v>
      </c>
      <c r="AN352">
        <v>722</v>
      </c>
      <c r="AO352">
        <f t="shared" si="70"/>
        <v>0</v>
      </c>
    </row>
    <row r="353" spans="1:41" x14ac:dyDescent="0.2">
      <c r="A353" s="1">
        <v>5593</v>
      </c>
      <c r="B353" s="1" t="s">
        <v>433</v>
      </c>
      <c r="C353" s="1">
        <v>8683496</v>
      </c>
      <c r="D353" s="1">
        <v>28</v>
      </c>
      <c r="E353" s="1">
        <v>11</v>
      </c>
      <c r="F353" s="1">
        <v>940</v>
      </c>
      <c r="G353" s="1">
        <v>951</v>
      </c>
      <c r="H353" s="1">
        <v>19</v>
      </c>
      <c r="I353" s="1">
        <v>8</v>
      </c>
      <c r="J353" s="1">
        <v>941</v>
      </c>
      <c r="K353" s="1">
        <v>949</v>
      </c>
      <c r="L353" s="1">
        <v>25</v>
      </c>
      <c r="M353" s="1">
        <v>10</v>
      </c>
      <c r="N353" s="1">
        <v>957</v>
      </c>
      <c r="O353" s="1">
        <v>967</v>
      </c>
      <c r="P353" s="1">
        <v>31</v>
      </c>
      <c r="Q353" s="1">
        <v>12</v>
      </c>
      <c r="R353" s="1">
        <v>960</v>
      </c>
      <c r="S353" s="1">
        <v>972</v>
      </c>
      <c r="T353" s="1">
        <f t="shared" si="60"/>
        <v>956</v>
      </c>
      <c r="U353" s="17">
        <f t="shared" si="61"/>
        <v>9083.15</v>
      </c>
      <c r="V353" s="17">
        <f t="shared" si="62"/>
        <v>-499.57</v>
      </c>
      <c r="W353" s="17">
        <f t="shared" si="63"/>
        <v>8583.58</v>
      </c>
      <c r="X353" s="17">
        <f t="shared" si="64"/>
        <v>416.42000000000007</v>
      </c>
      <c r="Y353" s="17">
        <v>0</v>
      </c>
      <c r="Z353" s="17">
        <f t="shared" si="65"/>
        <v>9000</v>
      </c>
      <c r="AA353" s="1">
        <f t="shared" si="66"/>
        <v>963</v>
      </c>
      <c r="AB353" s="1">
        <f t="shared" si="71"/>
        <v>0</v>
      </c>
      <c r="AC353" s="21">
        <f t="shared" si="67"/>
        <v>0</v>
      </c>
      <c r="AD353">
        <v>5593</v>
      </c>
      <c r="AE353" t="s">
        <v>433</v>
      </c>
      <c r="AF353" s="21">
        <v>0</v>
      </c>
      <c r="AG353">
        <f t="shared" si="68"/>
        <v>0</v>
      </c>
      <c r="AH353" s="21">
        <f t="shared" si="69"/>
        <v>0</v>
      </c>
      <c r="AI353" s="1">
        <v>5593</v>
      </c>
      <c r="AJ353" s="1" t="s">
        <v>433</v>
      </c>
      <c r="AK353">
        <v>31</v>
      </c>
      <c r="AL353">
        <v>12</v>
      </c>
      <c r="AM353">
        <v>960</v>
      </c>
      <c r="AN353">
        <v>972</v>
      </c>
      <c r="AO353">
        <f t="shared" si="70"/>
        <v>0</v>
      </c>
    </row>
    <row r="354" spans="1:41" x14ac:dyDescent="0.2">
      <c r="A354" s="1">
        <v>5607</v>
      </c>
      <c r="B354" s="1" t="s">
        <v>434</v>
      </c>
      <c r="C354" s="1">
        <v>69412323</v>
      </c>
      <c r="D354" s="1">
        <v>199</v>
      </c>
      <c r="E354" s="1">
        <v>80</v>
      </c>
      <c r="F354" s="1">
        <v>7369</v>
      </c>
      <c r="G354" s="1">
        <v>7449</v>
      </c>
      <c r="H354" s="1">
        <v>191</v>
      </c>
      <c r="I354" s="1">
        <v>76</v>
      </c>
      <c r="J354" s="1">
        <v>7237</v>
      </c>
      <c r="K354" s="1">
        <v>7313</v>
      </c>
      <c r="L354" s="1">
        <v>199</v>
      </c>
      <c r="M354" s="1">
        <v>80</v>
      </c>
      <c r="N354" s="1">
        <v>7229</v>
      </c>
      <c r="O354" s="1">
        <v>7309</v>
      </c>
      <c r="P354" s="1">
        <v>209</v>
      </c>
      <c r="Q354" s="1">
        <v>84</v>
      </c>
      <c r="R354" s="1">
        <v>7286</v>
      </c>
      <c r="S354" s="1">
        <v>7370</v>
      </c>
      <c r="T354" s="1">
        <f t="shared" si="60"/>
        <v>7357</v>
      </c>
      <c r="U354" s="17">
        <f t="shared" si="61"/>
        <v>9434.8700000000008</v>
      </c>
      <c r="V354" s="17">
        <f t="shared" si="62"/>
        <v>-518.91999999999996</v>
      </c>
      <c r="W354" s="17">
        <f t="shared" si="63"/>
        <v>8915.9500000000007</v>
      </c>
      <c r="X354" s="17">
        <f t="shared" si="64"/>
        <v>84.049999999999272</v>
      </c>
      <c r="Y354" s="17">
        <v>0</v>
      </c>
      <c r="Z354" s="17">
        <f t="shared" si="65"/>
        <v>9000</v>
      </c>
      <c r="AA354" s="1">
        <f t="shared" si="66"/>
        <v>7331</v>
      </c>
      <c r="AB354" s="1">
        <f t="shared" si="71"/>
        <v>26</v>
      </c>
      <c r="AC354" s="21">
        <f t="shared" si="67"/>
        <v>234000</v>
      </c>
      <c r="AD354">
        <v>5607</v>
      </c>
      <c r="AE354" t="s">
        <v>434</v>
      </c>
      <c r="AF354" s="21">
        <v>234000</v>
      </c>
      <c r="AG354">
        <f t="shared" si="68"/>
        <v>0</v>
      </c>
      <c r="AH354" s="21">
        <f t="shared" si="69"/>
        <v>0</v>
      </c>
      <c r="AI354" s="1">
        <v>5607</v>
      </c>
      <c r="AJ354" s="1" t="s">
        <v>434</v>
      </c>
      <c r="AK354">
        <v>209</v>
      </c>
      <c r="AL354">
        <v>84</v>
      </c>
      <c r="AM354">
        <v>7286</v>
      </c>
      <c r="AN354">
        <v>7370</v>
      </c>
      <c r="AO354">
        <f t="shared" si="70"/>
        <v>0</v>
      </c>
    </row>
    <row r="355" spans="1:41" x14ac:dyDescent="0.2">
      <c r="A355" s="1">
        <v>5614</v>
      </c>
      <c r="B355" s="1" t="s">
        <v>435</v>
      </c>
      <c r="C355" s="1">
        <v>2449131</v>
      </c>
      <c r="D355" s="1">
        <v>4</v>
      </c>
      <c r="E355" s="1">
        <v>2</v>
      </c>
      <c r="F355" s="1">
        <v>247</v>
      </c>
      <c r="G355" s="1">
        <v>249</v>
      </c>
      <c r="H355" s="1">
        <v>6</v>
      </c>
      <c r="I355" s="1">
        <v>2</v>
      </c>
      <c r="J355" s="1">
        <v>233</v>
      </c>
      <c r="K355" s="1">
        <v>235</v>
      </c>
      <c r="L355" s="1">
        <v>5</v>
      </c>
      <c r="M355" s="1">
        <v>2</v>
      </c>
      <c r="N355" s="1">
        <v>242</v>
      </c>
      <c r="O355" s="1">
        <v>244</v>
      </c>
      <c r="P355" s="1">
        <v>6</v>
      </c>
      <c r="Q355" s="1">
        <v>2</v>
      </c>
      <c r="R355" s="1">
        <v>242</v>
      </c>
      <c r="S355" s="1">
        <v>244</v>
      </c>
      <c r="T355" s="1">
        <f t="shared" si="60"/>
        <v>243</v>
      </c>
      <c r="U355" s="17">
        <f t="shared" si="61"/>
        <v>10078.73</v>
      </c>
      <c r="V355" s="17">
        <f t="shared" si="62"/>
        <v>-554.33000000000004</v>
      </c>
      <c r="W355" s="17">
        <f t="shared" si="63"/>
        <v>9524.4</v>
      </c>
      <c r="X355" s="17">
        <f t="shared" si="64"/>
        <v>0</v>
      </c>
      <c r="Y355" s="17">
        <v>0</v>
      </c>
      <c r="Z355" s="17">
        <f t="shared" si="65"/>
        <v>9524.4</v>
      </c>
      <c r="AA355" s="1">
        <f t="shared" si="66"/>
        <v>241</v>
      </c>
      <c r="AB355" s="1">
        <f t="shared" si="71"/>
        <v>2</v>
      </c>
      <c r="AC355" s="21">
        <f t="shared" si="67"/>
        <v>19048.8</v>
      </c>
      <c r="AD355">
        <v>5614</v>
      </c>
      <c r="AE355" t="s">
        <v>435</v>
      </c>
      <c r="AF355" s="21">
        <v>19048.8</v>
      </c>
      <c r="AG355">
        <f t="shared" si="68"/>
        <v>0</v>
      </c>
      <c r="AH355" s="21">
        <f t="shared" si="69"/>
        <v>0</v>
      </c>
      <c r="AI355" s="1">
        <v>5614</v>
      </c>
      <c r="AJ355" s="1" t="s">
        <v>435</v>
      </c>
      <c r="AK355">
        <v>6</v>
      </c>
      <c r="AL355">
        <v>2</v>
      </c>
      <c r="AM355">
        <v>242</v>
      </c>
      <c r="AN355">
        <v>244</v>
      </c>
      <c r="AO355">
        <f t="shared" si="70"/>
        <v>0</v>
      </c>
    </row>
    <row r="356" spans="1:41" x14ac:dyDescent="0.2">
      <c r="A356" s="1">
        <v>3542</v>
      </c>
      <c r="B356" s="1" t="s">
        <v>436</v>
      </c>
      <c r="C356" s="1">
        <v>3336930</v>
      </c>
      <c r="D356" s="1">
        <v>6</v>
      </c>
      <c r="E356" s="1">
        <v>2</v>
      </c>
      <c r="F356" s="1">
        <v>304</v>
      </c>
      <c r="G356" s="1">
        <v>306</v>
      </c>
      <c r="H356" s="1">
        <v>6</v>
      </c>
      <c r="I356" s="1">
        <v>2</v>
      </c>
      <c r="J356" s="1">
        <v>292</v>
      </c>
      <c r="K356" s="1">
        <v>294</v>
      </c>
      <c r="L356" s="1">
        <v>7</v>
      </c>
      <c r="M356" s="1">
        <v>3</v>
      </c>
      <c r="N356" s="1">
        <v>291</v>
      </c>
      <c r="O356" s="1">
        <v>294</v>
      </c>
      <c r="P356" s="1">
        <v>6</v>
      </c>
      <c r="Q356" s="1">
        <v>2</v>
      </c>
      <c r="R356" s="1">
        <v>304</v>
      </c>
      <c r="S356" s="1">
        <v>306</v>
      </c>
      <c r="T356" s="1">
        <f t="shared" si="60"/>
        <v>298</v>
      </c>
      <c r="U356" s="17">
        <f t="shared" si="61"/>
        <v>11197.75</v>
      </c>
      <c r="V356" s="17">
        <f t="shared" si="62"/>
        <v>-615.88</v>
      </c>
      <c r="W356" s="17">
        <f t="shared" si="63"/>
        <v>10581.87</v>
      </c>
      <c r="X356" s="17">
        <f t="shared" si="64"/>
        <v>0</v>
      </c>
      <c r="Y356" s="17">
        <v>0</v>
      </c>
      <c r="Z356" s="17">
        <f t="shared" si="65"/>
        <v>10581.87</v>
      </c>
      <c r="AA356" s="1">
        <f t="shared" si="66"/>
        <v>298</v>
      </c>
      <c r="AB356" s="1">
        <f t="shared" si="71"/>
        <v>0</v>
      </c>
      <c r="AC356" s="21">
        <f t="shared" si="67"/>
        <v>0</v>
      </c>
      <c r="AD356">
        <v>3542</v>
      </c>
      <c r="AE356" t="s">
        <v>436</v>
      </c>
      <c r="AF356" s="21">
        <v>0</v>
      </c>
      <c r="AG356">
        <f t="shared" si="68"/>
        <v>0</v>
      </c>
      <c r="AH356" s="21">
        <f t="shared" si="69"/>
        <v>0</v>
      </c>
      <c r="AI356" s="1">
        <v>3542</v>
      </c>
      <c r="AJ356" s="1" t="s">
        <v>436</v>
      </c>
      <c r="AK356">
        <v>6</v>
      </c>
      <c r="AL356">
        <v>2</v>
      </c>
      <c r="AM356">
        <v>304</v>
      </c>
      <c r="AN356">
        <v>306</v>
      </c>
      <c r="AO356">
        <f t="shared" si="70"/>
        <v>0</v>
      </c>
    </row>
    <row r="357" spans="1:41" x14ac:dyDescent="0.2">
      <c r="A357" s="1">
        <v>5621</v>
      </c>
      <c r="B357" s="1" t="s">
        <v>437</v>
      </c>
      <c r="C357" s="1">
        <v>32123046</v>
      </c>
      <c r="D357" s="1">
        <v>37</v>
      </c>
      <c r="E357" s="1">
        <v>15</v>
      </c>
      <c r="F357" s="1">
        <v>3419</v>
      </c>
      <c r="G357" s="1">
        <v>3434</v>
      </c>
      <c r="H357" s="1">
        <v>31</v>
      </c>
      <c r="I357" s="1">
        <v>12</v>
      </c>
      <c r="J357" s="1">
        <v>3386</v>
      </c>
      <c r="K357" s="1">
        <v>3398</v>
      </c>
      <c r="L357" s="1">
        <v>31</v>
      </c>
      <c r="M357" s="1">
        <v>12</v>
      </c>
      <c r="N357" s="1">
        <v>3408</v>
      </c>
      <c r="O357" s="1">
        <v>3420</v>
      </c>
      <c r="P357" s="1">
        <v>34</v>
      </c>
      <c r="Q357" s="1">
        <v>14</v>
      </c>
      <c r="R357" s="1">
        <v>3345</v>
      </c>
      <c r="S357" s="1">
        <v>3359</v>
      </c>
      <c r="T357" s="1">
        <f t="shared" si="60"/>
        <v>3417</v>
      </c>
      <c r="U357" s="17">
        <f t="shared" si="61"/>
        <v>9400.9500000000007</v>
      </c>
      <c r="V357" s="17">
        <f t="shared" si="62"/>
        <v>-517.04999999999995</v>
      </c>
      <c r="W357" s="17">
        <f t="shared" si="63"/>
        <v>8883.9000000000015</v>
      </c>
      <c r="X357" s="17">
        <f t="shared" si="64"/>
        <v>116.09999999999854</v>
      </c>
      <c r="Y357" s="17">
        <v>0</v>
      </c>
      <c r="Z357" s="17">
        <f t="shared" si="65"/>
        <v>9000</v>
      </c>
      <c r="AA357" s="1">
        <f t="shared" si="66"/>
        <v>3392</v>
      </c>
      <c r="AB357" s="1">
        <f t="shared" si="71"/>
        <v>25</v>
      </c>
      <c r="AC357" s="21">
        <f t="shared" si="67"/>
        <v>225000</v>
      </c>
      <c r="AD357">
        <v>5621</v>
      </c>
      <c r="AE357" t="s">
        <v>437</v>
      </c>
      <c r="AF357" s="21">
        <v>225000</v>
      </c>
      <c r="AG357">
        <f t="shared" si="68"/>
        <v>0</v>
      </c>
      <c r="AH357" s="21">
        <f t="shared" si="69"/>
        <v>0</v>
      </c>
      <c r="AI357" s="1">
        <v>5621</v>
      </c>
      <c r="AJ357" s="1" t="s">
        <v>437</v>
      </c>
      <c r="AK357">
        <v>34</v>
      </c>
      <c r="AL357">
        <v>14</v>
      </c>
      <c r="AM357">
        <v>3345</v>
      </c>
      <c r="AN357">
        <v>3359</v>
      </c>
      <c r="AO357">
        <f t="shared" si="70"/>
        <v>0</v>
      </c>
    </row>
    <row r="358" spans="1:41" x14ac:dyDescent="0.2">
      <c r="A358" s="1">
        <v>5628</v>
      </c>
      <c r="B358" s="1" t="s">
        <v>438</v>
      </c>
      <c r="C358" s="1">
        <v>7971850</v>
      </c>
      <c r="D358" s="1">
        <v>25</v>
      </c>
      <c r="E358" s="1">
        <v>10</v>
      </c>
      <c r="F358" s="1">
        <v>829</v>
      </c>
      <c r="G358" s="1">
        <v>839</v>
      </c>
      <c r="H358" s="1">
        <v>26</v>
      </c>
      <c r="I358" s="1">
        <v>10</v>
      </c>
      <c r="J358" s="1">
        <v>853</v>
      </c>
      <c r="K358" s="1">
        <v>863</v>
      </c>
      <c r="L358" s="1">
        <v>27</v>
      </c>
      <c r="M358" s="1">
        <v>11</v>
      </c>
      <c r="N358" s="1">
        <v>861</v>
      </c>
      <c r="O358" s="1">
        <v>872</v>
      </c>
      <c r="P358" s="1">
        <v>26</v>
      </c>
      <c r="Q358" s="1">
        <v>10</v>
      </c>
      <c r="R358" s="1">
        <v>872</v>
      </c>
      <c r="S358" s="1">
        <v>882</v>
      </c>
      <c r="T358" s="1">
        <f t="shared" si="60"/>
        <v>858</v>
      </c>
      <c r="U358" s="17">
        <f t="shared" si="61"/>
        <v>9291.2000000000007</v>
      </c>
      <c r="V358" s="17">
        <f t="shared" si="62"/>
        <v>-511.02</v>
      </c>
      <c r="W358" s="17">
        <f t="shared" si="63"/>
        <v>8780.18</v>
      </c>
      <c r="X358" s="17">
        <f t="shared" si="64"/>
        <v>219.81999999999971</v>
      </c>
      <c r="Y358" s="17">
        <v>0</v>
      </c>
      <c r="Z358" s="17">
        <f t="shared" si="65"/>
        <v>9000</v>
      </c>
      <c r="AA358" s="1">
        <f t="shared" si="66"/>
        <v>872</v>
      </c>
      <c r="AB358" s="1">
        <f t="shared" si="71"/>
        <v>0</v>
      </c>
      <c r="AC358" s="21">
        <f t="shared" si="67"/>
        <v>0</v>
      </c>
      <c r="AD358">
        <v>5628</v>
      </c>
      <c r="AE358" t="s">
        <v>438</v>
      </c>
      <c r="AF358" s="21">
        <v>0</v>
      </c>
      <c r="AG358">
        <f t="shared" si="68"/>
        <v>0</v>
      </c>
      <c r="AH358" s="21">
        <f t="shared" si="69"/>
        <v>0</v>
      </c>
      <c r="AI358" s="1">
        <v>5628</v>
      </c>
      <c r="AJ358" s="1" t="s">
        <v>438</v>
      </c>
      <c r="AK358">
        <v>26</v>
      </c>
      <c r="AL358">
        <v>10</v>
      </c>
      <c r="AM358">
        <v>872</v>
      </c>
      <c r="AN358">
        <v>882</v>
      </c>
      <c r="AO358">
        <f t="shared" si="70"/>
        <v>0</v>
      </c>
    </row>
    <row r="359" spans="1:41" x14ac:dyDescent="0.2">
      <c r="A359" s="1">
        <v>5642</v>
      </c>
      <c r="B359" s="1" t="s">
        <v>439</v>
      </c>
      <c r="C359" s="1">
        <v>10877041</v>
      </c>
      <c r="D359" s="1">
        <v>6</v>
      </c>
      <c r="E359" s="1">
        <v>2</v>
      </c>
      <c r="F359" s="1">
        <v>1166</v>
      </c>
      <c r="G359" s="1">
        <v>1168</v>
      </c>
      <c r="H359" s="1">
        <v>5</v>
      </c>
      <c r="I359" s="1">
        <v>2</v>
      </c>
      <c r="J359" s="1">
        <v>1142</v>
      </c>
      <c r="K359" s="1">
        <v>1144</v>
      </c>
      <c r="L359" s="1">
        <v>6</v>
      </c>
      <c r="M359" s="1">
        <v>2</v>
      </c>
      <c r="N359" s="1">
        <v>1133</v>
      </c>
      <c r="O359" s="1">
        <v>1135</v>
      </c>
      <c r="P359" s="1">
        <v>5</v>
      </c>
      <c r="Q359" s="1">
        <v>2</v>
      </c>
      <c r="R359" s="1">
        <v>1126</v>
      </c>
      <c r="S359" s="1">
        <v>1128</v>
      </c>
      <c r="T359" s="1">
        <f t="shared" si="60"/>
        <v>1149</v>
      </c>
      <c r="U359" s="17">
        <f t="shared" si="61"/>
        <v>9466.5300000000007</v>
      </c>
      <c r="V359" s="17">
        <f t="shared" si="62"/>
        <v>-520.66</v>
      </c>
      <c r="W359" s="17">
        <f t="shared" si="63"/>
        <v>8945.8700000000008</v>
      </c>
      <c r="X359" s="17">
        <f t="shared" si="64"/>
        <v>54.1299999999992</v>
      </c>
      <c r="Y359" s="17">
        <v>0</v>
      </c>
      <c r="Z359" s="17">
        <f t="shared" si="65"/>
        <v>9000</v>
      </c>
      <c r="AA359" s="1">
        <f t="shared" si="66"/>
        <v>1136</v>
      </c>
      <c r="AB359" s="1">
        <f t="shared" si="71"/>
        <v>13</v>
      </c>
      <c r="AC359" s="21">
        <f t="shared" si="67"/>
        <v>117000</v>
      </c>
      <c r="AD359">
        <v>5642</v>
      </c>
      <c r="AE359" t="s">
        <v>439</v>
      </c>
      <c r="AF359" s="21">
        <v>117000</v>
      </c>
      <c r="AG359">
        <f t="shared" si="68"/>
        <v>0</v>
      </c>
      <c r="AH359" s="21">
        <f t="shared" si="69"/>
        <v>0</v>
      </c>
      <c r="AI359" s="1">
        <v>5642</v>
      </c>
      <c r="AJ359" s="1" t="s">
        <v>439</v>
      </c>
      <c r="AK359">
        <v>5</v>
      </c>
      <c r="AL359">
        <v>2</v>
      </c>
      <c r="AM359">
        <v>1126</v>
      </c>
      <c r="AN359">
        <v>1128</v>
      </c>
      <c r="AO359">
        <f t="shared" si="70"/>
        <v>0</v>
      </c>
    </row>
    <row r="360" spans="1:41" x14ac:dyDescent="0.2">
      <c r="A360" s="1">
        <v>5656</v>
      </c>
      <c r="B360" s="1" t="s">
        <v>440</v>
      </c>
      <c r="C360" s="1">
        <v>68588914</v>
      </c>
      <c r="D360" s="1">
        <v>102</v>
      </c>
      <c r="E360" s="1">
        <v>41</v>
      </c>
      <c r="F360" s="1">
        <v>6197</v>
      </c>
      <c r="G360" s="1">
        <v>6238</v>
      </c>
      <c r="H360" s="1">
        <v>120</v>
      </c>
      <c r="I360" s="1">
        <v>48</v>
      </c>
      <c r="J360" s="1">
        <v>6546</v>
      </c>
      <c r="K360" s="1">
        <v>6594</v>
      </c>
      <c r="L360" s="1">
        <v>157</v>
      </c>
      <c r="M360" s="1">
        <v>63</v>
      </c>
      <c r="N360" s="1">
        <v>6821</v>
      </c>
      <c r="O360" s="1">
        <v>6884</v>
      </c>
      <c r="P360" s="1">
        <v>145</v>
      </c>
      <c r="Q360" s="1">
        <v>58</v>
      </c>
      <c r="R360" s="1">
        <v>6956</v>
      </c>
      <c r="S360" s="1">
        <v>7014</v>
      </c>
      <c r="T360" s="1">
        <f t="shared" si="60"/>
        <v>6572</v>
      </c>
      <c r="U360" s="17">
        <f t="shared" si="61"/>
        <v>10436.540000000001</v>
      </c>
      <c r="V360" s="17">
        <f t="shared" si="62"/>
        <v>-574.01</v>
      </c>
      <c r="W360" s="17">
        <f t="shared" si="63"/>
        <v>9862.5300000000007</v>
      </c>
      <c r="X360" s="17">
        <f t="shared" si="64"/>
        <v>0</v>
      </c>
      <c r="Y360" s="17">
        <v>0</v>
      </c>
      <c r="Z360" s="17">
        <f t="shared" si="65"/>
        <v>9862.5300000000007</v>
      </c>
      <c r="AA360" s="1">
        <f t="shared" si="66"/>
        <v>6831</v>
      </c>
      <c r="AB360" s="1">
        <f t="shared" si="71"/>
        <v>0</v>
      </c>
      <c r="AC360" s="21">
        <f t="shared" si="67"/>
        <v>0</v>
      </c>
      <c r="AD360">
        <v>5656</v>
      </c>
      <c r="AE360" t="s">
        <v>440</v>
      </c>
      <c r="AF360" s="21">
        <v>0</v>
      </c>
      <c r="AG360">
        <f t="shared" si="68"/>
        <v>0</v>
      </c>
      <c r="AH360" s="21">
        <f t="shared" si="69"/>
        <v>0</v>
      </c>
      <c r="AI360" s="1">
        <v>5656</v>
      </c>
      <c r="AJ360" s="1" t="s">
        <v>440</v>
      </c>
      <c r="AK360">
        <v>145</v>
      </c>
      <c r="AL360">
        <v>58</v>
      </c>
      <c r="AM360">
        <v>6956</v>
      </c>
      <c r="AN360">
        <v>7014</v>
      </c>
      <c r="AO360">
        <f t="shared" si="70"/>
        <v>0</v>
      </c>
    </row>
    <row r="361" spans="1:41" x14ac:dyDescent="0.2">
      <c r="A361" s="1">
        <v>5663</v>
      </c>
      <c r="B361" s="1" t="s">
        <v>441</v>
      </c>
      <c r="C361" s="1">
        <v>46033556</v>
      </c>
      <c r="D361" s="1">
        <v>120</v>
      </c>
      <c r="E361" s="1">
        <v>48</v>
      </c>
      <c r="F361" s="1">
        <v>4784</v>
      </c>
      <c r="G361" s="1">
        <v>4832</v>
      </c>
      <c r="H361" s="1">
        <v>126</v>
      </c>
      <c r="I361" s="1">
        <v>50</v>
      </c>
      <c r="J361" s="1">
        <v>4775</v>
      </c>
      <c r="K361" s="1">
        <v>4825</v>
      </c>
      <c r="L361" s="1">
        <v>119</v>
      </c>
      <c r="M361" s="1">
        <v>48</v>
      </c>
      <c r="N361" s="1">
        <v>4736</v>
      </c>
      <c r="O361" s="1">
        <v>4784</v>
      </c>
      <c r="P361" s="1">
        <v>120</v>
      </c>
      <c r="Q361" s="1">
        <v>48</v>
      </c>
      <c r="R361" s="1">
        <v>4706</v>
      </c>
      <c r="S361" s="1">
        <v>4754</v>
      </c>
      <c r="T361" s="1">
        <f t="shared" si="60"/>
        <v>4814</v>
      </c>
      <c r="U361" s="17">
        <f t="shared" si="61"/>
        <v>9562.43</v>
      </c>
      <c r="V361" s="17">
        <f t="shared" si="62"/>
        <v>-525.92999999999995</v>
      </c>
      <c r="W361" s="17">
        <f t="shared" si="63"/>
        <v>9036.5</v>
      </c>
      <c r="X361" s="17">
        <f t="shared" si="64"/>
        <v>0</v>
      </c>
      <c r="Y361" s="17">
        <v>0</v>
      </c>
      <c r="Z361" s="17">
        <f t="shared" si="65"/>
        <v>9036.5</v>
      </c>
      <c r="AA361" s="1">
        <f t="shared" si="66"/>
        <v>4788</v>
      </c>
      <c r="AB361" s="1">
        <f t="shared" si="71"/>
        <v>26</v>
      </c>
      <c r="AC361" s="21">
        <f t="shared" si="67"/>
        <v>234949</v>
      </c>
      <c r="AD361">
        <v>5663</v>
      </c>
      <c r="AE361" t="s">
        <v>441</v>
      </c>
      <c r="AF361" s="21">
        <v>234949</v>
      </c>
      <c r="AG361">
        <f t="shared" si="68"/>
        <v>0</v>
      </c>
      <c r="AH361" s="21">
        <f t="shared" si="69"/>
        <v>0</v>
      </c>
      <c r="AI361" s="1">
        <v>5663</v>
      </c>
      <c r="AJ361" s="1" t="s">
        <v>441</v>
      </c>
      <c r="AK361">
        <v>120</v>
      </c>
      <c r="AL361">
        <v>48</v>
      </c>
      <c r="AM361">
        <v>4706</v>
      </c>
      <c r="AN361">
        <v>4754</v>
      </c>
      <c r="AO361">
        <f t="shared" si="70"/>
        <v>0</v>
      </c>
    </row>
    <row r="362" spans="1:41" x14ac:dyDescent="0.2">
      <c r="A362" s="1">
        <v>5670</v>
      </c>
      <c r="B362" s="1" t="s">
        <v>442</v>
      </c>
      <c r="C362" s="1">
        <v>4837739</v>
      </c>
      <c r="D362" s="1">
        <v>14</v>
      </c>
      <c r="E362" s="1">
        <v>6</v>
      </c>
      <c r="F362" s="1">
        <v>497</v>
      </c>
      <c r="G362" s="1">
        <v>503</v>
      </c>
      <c r="H362" s="1">
        <v>16</v>
      </c>
      <c r="I362" s="1">
        <v>6</v>
      </c>
      <c r="J362" s="1">
        <v>470</v>
      </c>
      <c r="K362" s="1">
        <v>476</v>
      </c>
      <c r="L362" s="1">
        <v>15</v>
      </c>
      <c r="M362" s="1">
        <v>6</v>
      </c>
      <c r="N362" s="1">
        <v>478</v>
      </c>
      <c r="O362" s="1">
        <v>484</v>
      </c>
      <c r="P362" s="1">
        <v>15</v>
      </c>
      <c r="Q362" s="1">
        <v>6</v>
      </c>
      <c r="R362" s="1">
        <v>433</v>
      </c>
      <c r="S362" s="1">
        <v>439</v>
      </c>
      <c r="T362" s="1">
        <f t="shared" si="60"/>
        <v>488</v>
      </c>
      <c r="U362" s="17">
        <f t="shared" si="61"/>
        <v>9913.4</v>
      </c>
      <c r="V362" s="17">
        <f t="shared" si="62"/>
        <v>-545.24</v>
      </c>
      <c r="W362" s="17">
        <f t="shared" si="63"/>
        <v>9368.16</v>
      </c>
      <c r="X362" s="17">
        <f t="shared" si="64"/>
        <v>0</v>
      </c>
      <c r="Y362" s="17">
        <v>0</v>
      </c>
      <c r="Z362" s="17">
        <f t="shared" si="65"/>
        <v>9368.16</v>
      </c>
      <c r="AA362" s="1">
        <f t="shared" si="66"/>
        <v>466</v>
      </c>
      <c r="AB362" s="1">
        <f t="shared" si="71"/>
        <v>22</v>
      </c>
      <c r="AC362" s="21">
        <f t="shared" si="67"/>
        <v>206099.52</v>
      </c>
      <c r="AD362">
        <v>5670</v>
      </c>
      <c r="AE362" t="s">
        <v>442</v>
      </c>
      <c r="AF362" s="21">
        <v>206099.52</v>
      </c>
      <c r="AG362">
        <f t="shared" si="68"/>
        <v>0</v>
      </c>
      <c r="AH362" s="21">
        <f t="shared" si="69"/>
        <v>0</v>
      </c>
      <c r="AI362" s="1">
        <v>5670</v>
      </c>
      <c r="AJ362" s="1" t="s">
        <v>442</v>
      </c>
      <c r="AK362">
        <v>15</v>
      </c>
      <c r="AL362">
        <v>6</v>
      </c>
      <c r="AM362">
        <v>433</v>
      </c>
      <c r="AN362">
        <v>439</v>
      </c>
      <c r="AO362">
        <f t="shared" si="70"/>
        <v>0</v>
      </c>
    </row>
    <row r="363" spans="1:41" x14ac:dyDescent="0.2">
      <c r="A363" s="1">
        <v>3510</v>
      </c>
      <c r="B363" s="1" t="s">
        <v>443</v>
      </c>
      <c r="C363" s="1">
        <v>6055764</v>
      </c>
      <c r="D363" s="1">
        <v>10</v>
      </c>
      <c r="E363" s="1">
        <v>4</v>
      </c>
      <c r="F363" s="1">
        <v>552</v>
      </c>
      <c r="G363" s="1">
        <v>556</v>
      </c>
      <c r="H363" s="1">
        <v>15</v>
      </c>
      <c r="I363" s="1">
        <v>6</v>
      </c>
      <c r="J363" s="1">
        <v>559</v>
      </c>
      <c r="K363" s="1">
        <v>565</v>
      </c>
      <c r="L363" s="1">
        <v>16</v>
      </c>
      <c r="M363" s="1">
        <v>6</v>
      </c>
      <c r="N363" s="1">
        <v>565</v>
      </c>
      <c r="O363" s="1">
        <v>571</v>
      </c>
      <c r="P363" s="1">
        <v>16</v>
      </c>
      <c r="Q363" s="1">
        <v>6</v>
      </c>
      <c r="R363" s="1">
        <v>553</v>
      </c>
      <c r="S363" s="1">
        <v>559</v>
      </c>
      <c r="T363" s="1">
        <f t="shared" si="60"/>
        <v>564</v>
      </c>
      <c r="U363" s="17">
        <f t="shared" si="61"/>
        <v>10737.17</v>
      </c>
      <c r="V363" s="17">
        <f t="shared" si="62"/>
        <v>-590.54</v>
      </c>
      <c r="W363" s="17">
        <f t="shared" si="63"/>
        <v>10146.630000000001</v>
      </c>
      <c r="X363" s="17">
        <f t="shared" si="64"/>
        <v>0</v>
      </c>
      <c r="Y363" s="17">
        <v>0</v>
      </c>
      <c r="Z363" s="17">
        <f t="shared" si="65"/>
        <v>10146.630000000001</v>
      </c>
      <c r="AA363" s="1">
        <f t="shared" si="66"/>
        <v>565</v>
      </c>
      <c r="AB363" s="1">
        <f t="shared" si="71"/>
        <v>0</v>
      </c>
      <c r="AC363" s="21">
        <f t="shared" si="67"/>
        <v>0</v>
      </c>
      <c r="AD363">
        <v>3510</v>
      </c>
      <c r="AE363" t="s">
        <v>443</v>
      </c>
      <c r="AF363" s="21">
        <v>0</v>
      </c>
      <c r="AG363">
        <f t="shared" si="68"/>
        <v>0</v>
      </c>
      <c r="AH363" s="21">
        <f t="shared" si="69"/>
        <v>0</v>
      </c>
      <c r="AI363" s="1">
        <v>3510</v>
      </c>
      <c r="AJ363" s="1" t="s">
        <v>443</v>
      </c>
      <c r="AK363">
        <v>16</v>
      </c>
      <c r="AL363">
        <v>6</v>
      </c>
      <c r="AM363">
        <v>553</v>
      </c>
      <c r="AN363">
        <v>559</v>
      </c>
      <c r="AO363">
        <f t="shared" si="70"/>
        <v>0</v>
      </c>
    </row>
    <row r="364" spans="1:41" x14ac:dyDescent="0.2">
      <c r="A364" s="1">
        <v>5726</v>
      </c>
      <c r="B364" s="1" t="s">
        <v>444</v>
      </c>
      <c r="C364" s="1">
        <v>5332050</v>
      </c>
      <c r="D364" s="1">
        <v>31</v>
      </c>
      <c r="E364" s="1">
        <v>12</v>
      </c>
      <c r="F364" s="1">
        <v>556</v>
      </c>
      <c r="G364" s="1">
        <v>568</v>
      </c>
      <c r="H364" s="1">
        <v>13</v>
      </c>
      <c r="I364" s="1">
        <v>5</v>
      </c>
      <c r="J364" s="1">
        <v>548</v>
      </c>
      <c r="K364" s="1">
        <v>553</v>
      </c>
      <c r="L364" s="1">
        <v>12</v>
      </c>
      <c r="M364" s="1">
        <v>5</v>
      </c>
      <c r="N364" s="1">
        <v>544</v>
      </c>
      <c r="O364" s="1">
        <v>549</v>
      </c>
      <c r="P364" s="1">
        <v>13</v>
      </c>
      <c r="Q364" s="1">
        <v>5</v>
      </c>
      <c r="R364" s="1">
        <v>540</v>
      </c>
      <c r="S364" s="1">
        <v>545</v>
      </c>
      <c r="T364" s="1">
        <f t="shared" si="60"/>
        <v>557</v>
      </c>
      <c r="U364" s="17">
        <f t="shared" si="61"/>
        <v>9572.7999999999993</v>
      </c>
      <c r="V364" s="17">
        <f t="shared" si="62"/>
        <v>-526.5</v>
      </c>
      <c r="W364" s="17">
        <f t="shared" si="63"/>
        <v>9046.2999999999993</v>
      </c>
      <c r="X364" s="17">
        <f t="shared" si="64"/>
        <v>0</v>
      </c>
      <c r="Y364" s="17">
        <v>0</v>
      </c>
      <c r="Z364" s="17">
        <f t="shared" si="65"/>
        <v>9046.2999999999993</v>
      </c>
      <c r="AA364" s="1">
        <f t="shared" si="66"/>
        <v>549</v>
      </c>
      <c r="AB364" s="1">
        <f t="shared" si="71"/>
        <v>8</v>
      </c>
      <c r="AC364" s="21">
        <f t="shared" si="67"/>
        <v>72370.399999999994</v>
      </c>
      <c r="AD364">
        <v>5726</v>
      </c>
      <c r="AE364" t="s">
        <v>444</v>
      </c>
      <c r="AF364" s="21">
        <v>72370.399999999994</v>
      </c>
      <c r="AG364">
        <f t="shared" si="68"/>
        <v>0</v>
      </c>
      <c r="AH364" s="21">
        <f t="shared" si="69"/>
        <v>0</v>
      </c>
      <c r="AI364" s="1">
        <v>5726</v>
      </c>
      <c r="AJ364" s="1" t="s">
        <v>444</v>
      </c>
      <c r="AK364">
        <v>13</v>
      </c>
      <c r="AL364">
        <v>5</v>
      </c>
      <c r="AM364">
        <v>540</v>
      </c>
      <c r="AN364">
        <v>545</v>
      </c>
      <c r="AO364">
        <f t="shared" si="70"/>
        <v>0</v>
      </c>
    </row>
    <row r="365" spans="1:41" x14ac:dyDescent="0.2">
      <c r="A365" s="1">
        <v>5733</v>
      </c>
      <c r="B365" s="1" t="s">
        <v>445</v>
      </c>
      <c r="C365" s="1">
        <v>5726538</v>
      </c>
      <c r="D365" s="1">
        <v>0</v>
      </c>
      <c r="E365" s="1">
        <v>0</v>
      </c>
      <c r="F365" s="1">
        <v>570</v>
      </c>
      <c r="G365" s="1">
        <v>570</v>
      </c>
      <c r="H365" s="1">
        <v>0</v>
      </c>
      <c r="I365" s="1">
        <v>0</v>
      </c>
      <c r="J365" s="1">
        <v>547</v>
      </c>
      <c r="K365" s="1">
        <v>547</v>
      </c>
      <c r="L365" s="1">
        <v>0</v>
      </c>
      <c r="M365" s="1">
        <v>0</v>
      </c>
      <c r="N365" s="1">
        <v>562</v>
      </c>
      <c r="O365" s="1">
        <v>562</v>
      </c>
      <c r="P365" s="1">
        <v>0</v>
      </c>
      <c r="Q365" s="1">
        <v>0</v>
      </c>
      <c r="R365" s="1">
        <v>557</v>
      </c>
      <c r="S365" s="1">
        <v>557</v>
      </c>
      <c r="T365" s="1">
        <f t="shared" si="60"/>
        <v>560</v>
      </c>
      <c r="U365" s="17">
        <f t="shared" si="61"/>
        <v>10225.959999999999</v>
      </c>
      <c r="V365" s="17">
        <f t="shared" si="62"/>
        <v>-562.42999999999995</v>
      </c>
      <c r="W365" s="17">
        <f t="shared" si="63"/>
        <v>9663.5299999999988</v>
      </c>
      <c r="X365" s="17">
        <f t="shared" si="64"/>
        <v>0</v>
      </c>
      <c r="Y365" s="17">
        <v>0</v>
      </c>
      <c r="Z365" s="17">
        <f t="shared" si="65"/>
        <v>9663.5299999999988</v>
      </c>
      <c r="AA365" s="1">
        <f t="shared" si="66"/>
        <v>555</v>
      </c>
      <c r="AB365" s="1">
        <f t="shared" si="71"/>
        <v>5</v>
      </c>
      <c r="AC365" s="21">
        <f t="shared" si="67"/>
        <v>48317.65</v>
      </c>
      <c r="AD365">
        <v>5733</v>
      </c>
      <c r="AE365" t="s">
        <v>445</v>
      </c>
      <c r="AF365" s="21">
        <v>48317.65</v>
      </c>
      <c r="AG365">
        <f t="shared" si="68"/>
        <v>0</v>
      </c>
      <c r="AH365" s="21">
        <f t="shared" si="69"/>
        <v>0</v>
      </c>
      <c r="AI365" s="1">
        <v>5733</v>
      </c>
      <c r="AJ365" s="1" t="s">
        <v>445</v>
      </c>
      <c r="AK365">
        <v>0</v>
      </c>
      <c r="AL365">
        <v>0</v>
      </c>
      <c r="AM365">
        <v>557</v>
      </c>
      <c r="AN365">
        <v>557</v>
      </c>
      <c r="AO365">
        <f t="shared" si="70"/>
        <v>0</v>
      </c>
    </row>
    <row r="366" spans="1:41" x14ac:dyDescent="0.2">
      <c r="A366" s="1">
        <v>5740</v>
      </c>
      <c r="B366" s="1" t="s">
        <v>446</v>
      </c>
      <c r="C366" s="1">
        <v>3181102</v>
      </c>
      <c r="D366" s="1">
        <v>11</v>
      </c>
      <c r="E366" s="1">
        <v>4</v>
      </c>
      <c r="F366" s="1">
        <v>322</v>
      </c>
      <c r="G366" s="1">
        <v>326</v>
      </c>
      <c r="H366" s="1">
        <v>12</v>
      </c>
      <c r="I366" s="1">
        <v>5</v>
      </c>
      <c r="J366" s="1">
        <v>305</v>
      </c>
      <c r="K366" s="1">
        <v>310</v>
      </c>
      <c r="L366" s="1">
        <v>16</v>
      </c>
      <c r="M366" s="1">
        <v>6</v>
      </c>
      <c r="N366" s="1">
        <v>289</v>
      </c>
      <c r="O366" s="1">
        <v>295</v>
      </c>
      <c r="P366" s="1">
        <v>17</v>
      </c>
      <c r="Q366" s="1">
        <v>7</v>
      </c>
      <c r="R366" s="1">
        <v>276</v>
      </c>
      <c r="S366" s="1">
        <v>283</v>
      </c>
      <c r="T366" s="1">
        <f t="shared" si="60"/>
        <v>310</v>
      </c>
      <c r="U366" s="17">
        <f t="shared" si="61"/>
        <v>10261.620000000001</v>
      </c>
      <c r="V366" s="17">
        <f t="shared" si="62"/>
        <v>-564.39</v>
      </c>
      <c r="W366" s="17">
        <f t="shared" si="63"/>
        <v>9697.2300000000014</v>
      </c>
      <c r="X366" s="17">
        <f t="shared" si="64"/>
        <v>0</v>
      </c>
      <c r="Y366" s="17">
        <v>0</v>
      </c>
      <c r="Z366" s="17">
        <f t="shared" si="65"/>
        <v>9697.2300000000014</v>
      </c>
      <c r="AA366" s="1">
        <f t="shared" si="66"/>
        <v>296</v>
      </c>
      <c r="AB366" s="1">
        <f t="shared" si="71"/>
        <v>14</v>
      </c>
      <c r="AC366" s="21">
        <f t="shared" si="67"/>
        <v>135761.22</v>
      </c>
      <c r="AD366">
        <v>5740</v>
      </c>
      <c r="AE366" t="s">
        <v>446</v>
      </c>
      <c r="AF366" s="21">
        <v>135761.22</v>
      </c>
      <c r="AG366">
        <f t="shared" si="68"/>
        <v>0</v>
      </c>
      <c r="AH366" s="21">
        <f t="shared" si="69"/>
        <v>0</v>
      </c>
      <c r="AI366" s="1">
        <v>5740</v>
      </c>
      <c r="AJ366" s="1" t="s">
        <v>446</v>
      </c>
      <c r="AK366">
        <v>17</v>
      </c>
      <c r="AL366">
        <v>7</v>
      </c>
      <c r="AM366">
        <v>276</v>
      </c>
      <c r="AN366">
        <v>283</v>
      </c>
      <c r="AO366">
        <f t="shared" si="70"/>
        <v>0</v>
      </c>
    </row>
    <row r="367" spans="1:41" x14ac:dyDescent="0.2">
      <c r="A367" s="1">
        <v>5747</v>
      </c>
      <c r="B367" s="1" t="s">
        <v>447</v>
      </c>
      <c r="C367" s="1">
        <v>29735878</v>
      </c>
      <c r="D367" s="1">
        <v>91</v>
      </c>
      <c r="E367" s="1">
        <v>36</v>
      </c>
      <c r="F367" s="1">
        <v>3008</v>
      </c>
      <c r="G367" s="1">
        <v>3044</v>
      </c>
      <c r="H367" s="1">
        <v>110</v>
      </c>
      <c r="I367" s="1">
        <v>44</v>
      </c>
      <c r="J367" s="1">
        <v>3122</v>
      </c>
      <c r="K367" s="1">
        <v>3166</v>
      </c>
      <c r="L367" s="1">
        <v>102</v>
      </c>
      <c r="M367" s="1">
        <v>41</v>
      </c>
      <c r="N367" s="1">
        <v>3138</v>
      </c>
      <c r="O367" s="1">
        <v>3179</v>
      </c>
      <c r="P367" s="1">
        <v>94</v>
      </c>
      <c r="Q367" s="1">
        <v>38</v>
      </c>
      <c r="R367" s="1">
        <v>3060</v>
      </c>
      <c r="S367" s="1">
        <v>3098</v>
      </c>
      <c r="T367" s="1">
        <f t="shared" si="60"/>
        <v>3130</v>
      </c>
      <c r="U367" s="17">
        <f t="shared" si="61"/>
        <v>9500.2800000000007</v>
      </c>
      <c r="V367" s="17">
        <f t="shared" si="62"/>
        <v>-522.52</v>
      </c>
      <c r="W367" s="17">
        <f t="shared" si="63"/>
        <v>8977.76</v>
      </c>
      <c r="X367" s="17">
        <f t="shared" si="64"/>
        <v>22.239999999999782</v>
      </c>
      <c r="Y367" s="17">
        <v>0</v>
      </c>
      <c r="Z367" s="17">
        <f t="shared" si="65"/>
        <v>9000</v>
      </c>
      <c r="AA367" s="1">
        <f t="shared" si="66"/>
        <v>3148</v>
      </c>
      <c r="AB367" s="1">
        <f t="shared" si="71"/>
        <v>0</v>
      </c>
      <c r="AC367" s="21">
        <f t="shared" si="67"/>
        <v>0</v>
      </c>
      <c r="AD367">
        <v>5747</v>
      </c>
      <c r="AE367" t="s">
        <v>447</v>
      </c>
      <c r="AF367" s="21">
        <v>0</v>
      </c>
      <c r="AG367">
        <f t="shared" si="68"/>
        <v>0</v>
      </c>
      <c r="AH367" s="21">
        <f t="shared" si="69"/>
        <v>0</v>
      </c>
      <c r="AI367" s="1">
        <v>5747</v>
      </c>
      <c r="AJ367" s="1" t="s">
        <v>447</v>
      </c>
      <c r="AK367">
        <v>94</v>
      </c>
      <c r="AL367">
        <v>38</v>
      </c>
      <c r="AM367">
        <v>3060</v>
      </c>
      <c r="AN367">
        <v>3098</v>
      </c>
      <c r="AO367">
        <f t="shared" si="70"/>
        <v>0</v>
      </c>
    </row>
    <row r="368" spans="1:41" x14ac:dyDescent="0.2">
      <c r="A368" s="1">
        <v>5754</v>
      </c>
      <c r="B368" s="1" t="s">
        <v>448</v>
      </c>
      <c r="C368" s="1">
        <v>13307459</v>
      </c>
      <c r="D368" s="1">
        <v>19</v>
      </c>
      <c r="E368" s="1">
        <v>8</v>
      </c>
      <c r="F368" s="1">
        <v>1423</v>
      </c>
      <c r="G368" s="1">
        <v>1431</v>
      </c>
      <c r="H368" s="1">
        <v>5</v>
      </c>
      <c r="I368" s="1">
        <v>2</v>
      </c>
      <c r="J368" s="1">
        <v>1420</v>
      </c>
      <c r="K368" s="1">
        <v>1422</v>
      </c>
      <c r="L368" s="1">
        <v>20</v>
      </c>
      <c r="M368" s="1">
        <v>8</v>
      </c>
      <c r="N368" s="1">
        <v>1364</v>
      </c>
      <c r="O368" s="1">
        <v>1372</v>
      </c>
      <c r="P368" s="1">
        <v>23</v>
      </c>
      <c r="Q368" s="1">
        <v>9</v>
      </c>
      <c r="R368" s="1">
        <v>1305</v>
      </c>
      <c r="S368" s="1">
        <v>1314</v>
      </c>
      <c r="T368" s="1">
        <f t="shared" si="60"/>
        <v>1408</v>
      </c>
      <c r="U368" s="17">
        <f t="shared" si="61"/>
        <v>9451.32</v>
      </c>
      <c r="V368" s="17">
        <f t="shared" si="62"/>
        <v>-519.82000000000005</v>
      </c>
      <c r="W368" s="17">
        <f t="shared" si="63"/>
        <v>8931.5</v>
      </c>
      <c r="X368" s="17">
        <f t="shared" si="64"/>
        <v>68.5</v>
      </c>
      <c r="Y368" s="17">
        <v>0</v>
      </c>
      <c r="Z368" s="17">
        <f t="shared" si="65"/>
        <v>9000</v>
      </c>
      <c r="AA368" s="1">
        <f t="shared" si="66"/>
        <v>1369</v>
      </c>
      <c r="AB368" s="1">
        <f t="shared" si="71"/>
        <v>39</v>
      </c>
      <c r="AC368" s="21">
        <f t="shared" si="67"/>
        <v>351000</v>
      </c>
      <c r="AD368">
        <v>5754</v>
      </c>
      <c r="AE368" t="s">
        <v>448</v>
      </c>
      <c r="AF368" s="21">
        <v>351000</v>
      </c>
      <c r="AG368">
        <f t="shared" si="68"/>
        <v>0</v>
      </c>
      <c r="AH368" s="21">
        <f t="shared" si="69"/>
        <v>0</v>
      </c>
      <c r="AI368" s="1">
        <v>5754</v>
      </c>
      <c r="AJ368" s="1" t="s">
        <v>448</v>
      </c>
      <c r="AK368">
        <v>23</v>
      </c>
      <c r="AL368">
        <v>9</v>
      </c>
      <c r="AM368">
        <v>1305</v>
      </c>
      <c r="AN368">
        <v>1314</v>
      </c>
      <c r="AO368">
        <f t="shared" si="70"/>
        <v>0</v>
      </c>
    </row>
    <row r="369" spans="1:41" x14ac:dyDescent="0.2">
      <c r="A369" s="1">
        <v>126</v>
      </c>
      <c r="B369" s="1" t="s">
        <v>449</v>
      </c>
      <c r="C369" s="1">
        <v>8794598</v>
      </c>
      <c r="D369" s="1">
        <v>11</v>
      </c>
      <c r="E369" s="1">
        <v>4</v>
      </c>
      <c r="F369" s="1">
        <v>914</v>
      </c>
      <c r="G369" s="1">
        <v>918</v>
      </c>
      <c r="H369" s="1">
        <v>10</v>
      </c>
      <c r="I369" s="1">
        <v>4</v>
      </c>
      <c r="J369" s="1">
        <v>943</v>
      </c>
      <c r="K369" s="1">
        <v>947</v>
      </c>
      <c r="L369" s="1">
        <v>8</v>
      </c>
      <c r="M369" s="1">
        <v>3</v>
      </c>
      <c r="N369" s="1">
        <v>936</v>
      </c>
      <c r="O369" s="1">
        <v>939</v>
      </c>
      <c r="P369" s="1">
        <v>9</v>
      </c>
      <c r="Q369" s="1">
        <v>4</v>
      </c>
      <c r="R369" s="1">
        <v>947</v>
      </c>
      <c r="S369" s="1">
        <v>951</v>
      </c>
      <c r="T369" s="1">
        <f t="shared" si="60"/>
        <v>935</v>
      </c>
      <c r="U369" s="17">
        <f t="shared" si="61"/>
        <v>9405.99</v>
      </c>
      <c r="V369" s="17">
        <f t="shared" si="62"/>
        <v>-517.33000000000004</v>
      </c>
      <c r="W369" s="17">
        <f t="shared" si="63"/>
        <v>8888.66</v>
      </c>
      <c r="X369" s="17">
        <f t="shared" si="64"/>
        <v>111.34000000000015</v>
      </c>
      <c r="Y369" s="17">
        <v>0</v>
      </c>
      <c r="Z369" s="17">
        <f t="shared" si="65"/>
        <v>9000</v>
      </c>
      <c r="AA369" s="1">
        <f t="shared" si="66"/>
        <v>946</v>
      </c>
      <c r="AB369" s="1">
        <f t="shared" si="71"/>
        <v>0</v>
      </c>
      <c r="AC369" s="21">
        <f t="shared" si="67"/>
        <v>0</v>
      </c>
      <c r="AD369">
        <v>126</v>
      </c>
      <c r="AE369" t="s">
        <v>449</v>
      </c>
      <c r="AF369" s="21">
        <v>0</v>
      </c>
      <c r="AG369">
        <f t="shared" si="68"/>
        <v>0</v>
      </c>
      <c r="AH369" s="21">
        <f t="shared" si="69"/>
        <v>0</v>
      </c>
      <c r="AI369" s="1">
        <v>126</v>
      </c>
      <c r="AJ369" s="1" t="s">
        <v>449</v>
      </c>
      <c r="AK369">
        <v>9</v>
      </c>
      <c r="AL369">
        <v>4</v>
      </c>
      <c r="AM369">
        <v>947</v>
      </c>
      <c r="AN369">
        <v>951</v>
      </c>
      <c r="AO369">
        <f t="shared" si="70"/>
        <v>0</v>
      </c>
    </row>
    <row r="370" spans="1:41" x14ac:dyDescent="0.2">
      <c r="A370" s="1">
        <v>5780</v>
      </c>
      <c r="B370" s="1" t="s">
        <v>450</v>
      </c>
      <c r="C370" s="1">
        <v>6389407</v>
      </c>
      <c r="D370" s="1">
        <v>9</v>
      </c>
      <c r="E370" s="1">
        <v>4</v>
      </c>
      <c r="F370" s="1">
        <v>575</v>
      </c>
      <c r="G370" s="1">
        <v>579</v>
      </c>
      <c r="H370" s="1">
        <v>8</v>
      </c>
      <c r="I370" s="1">
        <v>3</v>
      </c>
      <c r="J370" s="1">
        <v>565</v>
      </c>
      <c r="K370" s="1">
        <v>568</v>
      </c>
      <c r="L370" s="1">
        <v>8</v>
      </c>
      <c r="M370" s="1">
        <v>3</v>
      </c>
      <c r="N370" s="1">
        <v>560</v>
      </c>
      <c r="O370" s="1">
        <v>563</v>
      </c>
      <c r="P370" s="1">
        <v>0</v>
      </c>
      <c r="Q370" s="1">
        <v>0</v>
      </c>
      <c r="R370" s="1">
        <v>554</v>
      </c>
      <c r="S370" s="1">
        <v>554</v>
      </c>
      <c r="T370" s="1">
        <f t="shared" si="60"/>
        <v>570</v>
      </c>
      <c r="U370" s="17">
        <f t="shared" si="61"/>
        <v>11209.49</v>
      </c>
      <c r="V370" s="17">
        <f t="shared" si="62"/>
        <v>-616.52</v>
      </c>
      <c r="W370" s="17">
        <f t="shared" si="63"/>
        <v>10592.97</v>
      </c>
      <c r="X370" s="17">
        <f t="shared" si="64"/>
        <v>0</v>
      </c>
      <c r="Y370" s="17">
        <v>0</v>
      </c>
      <c r="Z370" s="17">
        <f t="shared" si="65"/>
        <v>10592.97</v>
      </c>
      <c r="AA370" s="1">
        <f t="shared" si="66"/>
        <v>562</v>
      </c>
      <c r="AB370" s="1">
        <f t="shared" si="71"/>
        <v>8</v>
      </c>
      <c r="AC370" s="21">
        <f t="shared" si="67"/>
        <v>84743.76</v>
      </c>
      <c r="AD370">
        <v>5780</v>
      </c>
      <c r="AE370" t="s">
        <v>450</v>
      </c>
      <c r="AF370" s="21">
        <v>84743.76</v>
      </c>
      <c r="AG370">
        <f t="shared" si="68"/>
        <v>0</v>
      </c>
      <c r="AH370" s="21">
        <f t="shared" si="69"/>
        <v>0</v>
      </c>
      <c r="AI370" s="1">
        <v>5780</v>
      </c>
      <c r="AJ370" s="1" t="s">
        <v>450</v>
      </c>
      <c r="AK370">
        <v>0</v>
      </c>
      <c r="AL370">
        <v>0</v>
      </c>
      <c r="AM370">
        <v>554</v>
      </c>
      <c r="AN370">
        <v>554</v>
      </c>
      <c r="AO370">
        <f t="shared" si="70"/>
        <v>0</v>
      </c>
    </row>
    <row r="371" spans="1:41" x14ac:dyDescent="0.2">
      <c r="A371" s="1">
        <v>4375</v>
      </c>
      <c r="B371" s="1" t="s">
        <v>451</v>
      </c>
      <c r="C371" s="1">
        <v>6826993</v>
      </c>
      <c r="D371" s="1">
        <v>7</v>
      </c>
      <c r="E371" s="1">
        <v>3</v>
      </c>
      <c r="F371" s="1">
        <v>703</v>
      </c>
      <c r="G371" s="1">
        <v>706</v>
      </c>
      <c r="H371" s="1">
        <v>6</v>
      </c>
      <c r="I371" s="1">
        <v>2</v>
      </c>
      <c r="J371" s="1">
        <v>717</v>
      </c>
      <c r="K371" s="1">
        <v>719</v>
      </c>
      <c r="L371" s="1">
        <v>8</v>
      </c>
      <c r="M371" s="1">
        <v>3</v>
      </c>
      <c r="N371" s="1">
        <v>677</v>
      </c>
      <c r="O371" s="1">
        <v>680</v>
      </c>
      <c r="P371" s="1">
        <v>7</v>
      </c>
      <c r="Q371" s="1">
        <v>3</v>
      </c>
      <c r="R371" s="1">
        <v>685</v>
      </c>
      <c r="S371" s="1">
        <v>688</v>
      </c>
      <c r="T371" s="1">
        <f t="shared" si="60"/>
        <v>702</v>
      </c>
      <c r="U371" s="17">
        <f t="shared" si="61"/>
        <v>9725.06</v>
      </c>
      <c r="V371" s="17">
        <f t="shared" si="62"/>
        <v>-534.88</v>
      </c>
      <c r="W371" s="17">
        <f t="shared" si="63"/>
        <v>9190.18</v>
      </c>
      <c r="X371" s="17">
        <f t="shared" si="64"/>
        <v>0</v>
      </c>
      <c r="Y371" s="17">
        <v>0</v>
      </c>
      <c r="Z371" s="17">
        <f t="shared" si="65"/>
        <v>9190.18</v>
      </c>
      <c r="AA371" s="1">
        <f t="shared" si="66"/>
        <v>696</v>
      </c>
      <c r="AB371" s="1">
        <f t="shared" si="71"/>
        <v>6</v>
      </c>
      <c r="AC371" s="21">
        <f t="shared" si="67"/>
        <v>55141.08</v>
      </c>
      <c r="AD371">
        <v>4375</v>
      </c>
      <c r="AE371" t="s">
        <v>451</v>
      </c>
      <c r="AF371" s="21">
        <v>55141.08</v>
      </c>
      <c r="AG371">
        <f t="shared" si="68"/>
        <v>0</v>
      </c>
      <c r="AH371" s="21">
        <f t="shared" si="69"/>
        <v>0</v>
      </c>
      <c r="AI371" s="1">
        <v>4375</v>
      </c>
      <c r="AJ371" s="1" t="s">
        <v>451</v>
      </c>
      <c r="AK371">
        <v>7</v>
      </c>
      <c r="AL371">
        <v>3</v>
      </c>
      <c r="AM371">
        <v>685</v>
      </c>
      <c r="AN371">
        <v>688</v>
      </c>
      <c r="AO371">
        <f t="shared" si="70"/>
        <v>0</v>
      </c>
    </row>
    <row r="372" spans="1:41" x14ac:dyDescent="0.2">
      <c r="A372" s="1">
        <v>5810</v>
      </c>
      <c r="B372" s="1" t="s">
        <v>452</v>
      </c>
      <c r="C372" s="1">
        <v>4767638</v>
      </c>
      <c r="D372" s="1">
        <v>24</v>
      </c>
      <c r="E372" s="1">
        <v>10</v>
      </c>
      <c r="F372" s="1">
        <v>483</v>
      </c>
      <c r="G372" s="1">
        <v>493</v>
      </c>
      <c r="H372" s="1">
        <v>23</v>
      </c>
      <c r="I372" s="1">
        <v>9</v>
      </c>
      <c r="J372" s="1">
        <v>463</v>
      </c>
      <c r="K372" s="1">
        <v>472</v>
      </c>
      <c r="L372" s="1">
        <v>23</v>
      </c>
      <c r="M372" s="1">
        <v>9</v>
      </c>
      <c r="N372" s="1">
        <v>465</v>
      </c>
      <c r="O372" s="1">
        <v>474</v>
      </c>
      <c r="P372" s="1">
        <v>20</v>
      </c>
      <c r="Q372" s="1">
        <v>8</v>
      </c>
      <c r="R372" s="1">
        <v>462</v>
      </c>
      <c r="S372" s="1">
        <v>470</v>
      </c>
      <c r="T372" s="1">
        <f t="shared" si="60"/>
        <v>480</v>
      </c>
      <c r="U372" s="17">
        <f t="shared" si="61"/>
        <v>9932.58</v>
      </c>
      <c r="V372" s="17">
        <f t="shared" si="62"/>
        <v>-546.29</v>
      </c>
      <c r="W372" s="17">
        <f t="shared" si="63"/>
        <v>9386.2900000000009</v>
      </c>
      <c r="X372" s="17">
        <f t="shared" si="64"/>
        <v>0</v>
      </c>
      <c r="Y372" s="17">
        <v>0</v>
      </c>
      <c r="Z372" s="17">
        <f t="shared" si="65"/>
        <v>9386.2900000000009</v>
      </c>
      <c r="AA372" s="1">
        <f t="shared" si="66"/>
        <v>472</v>
      </c>
      <c r="AB372" s="1">
        <f t="shared" si="71"/>
        <v>8</v>
      </c>
      <c r="AC372" s="21">
        <f t="shared" si="67"/>
        <v>75090.320000000007</v>
      </c>
      <c r="AD372">
        <v>5810</v>
      </c>
      <c r="AE372" t="s">
        <v>452</v>
      </c>
      <c r="AF372" s="21">
        <v>75090.320000000007</v>
      </c>
      <c r="AG372">
        <f t="shared" si="68"/>
        <v>0</v>
      </c>
      <c r="AH372" s="21">
        <f t="shared" si="69"/>
        <v>0</v>
      </c>
      <c r="AI372" s="1">
        <v>5810</v>
      </c>
      <c r="AJ372" s="1" t="s">
        <v>452</v>
      </c>
      <c r="AK372">
        <v>20</v>
      </c>
      <c r="AL372">
        <v>8</v>
      </c>
      <c r="AM372">
        <v>462</v>
      </c>
      <c r="AN372">
        <v>470</v>
      </c>
      <c r="AO372">
        <f t="shared" si="70"/>
        <v>0</v>
      </c>
    </row>
    <row r="373" spans="1:41" x14ac:dyDescent="0.2">
      <c r="A373" s="1">
        <v>5817</v>
      </c>
      <c r="B373" s="1" t="s">
        <v>453</v>
      </c>
      <c r="C373" s="1">
        <v>4546105</v>
      </c>
      <c r="D373" s="1">
        <v>1</v>
      </c>
      <c r="E373" s="1">
        <v>0</v>
      </c>
      <c r="F373" s="1">
        <v>439</v>
      </c>
      <c r="G373" s="1">
        <v>439</v>
      </c>
      <c r="H373" s="1">
        <v>0</v>
      </c>
      <c r="I373" s="1">
        <v>0</v>
      </c>
      <c r="J373" s="1">
        <v>466</v>
      </c>
      <c r="K373" s="1">
        <v>466</v>
      </c>
      <c r="L373" s="1">
        <v>0</v>
      </c>
      <c r="M373" s="1">
        <v>0</v>
      </c>
      <c r="N373" s="1">
        <v>444</v>
      </c>
      <c r="O373" s="1">
        <v>444</v>
      </c>
      <c r="P373" s="1">
        <v>0</v>
      </c>
      <c r="Q373" s="1">
        <v>0</v>
      </c>
      <c r="R373" s="1">
        <v>480</v>
      </c>
      <c r="S373" s="1">
        <v>480</v>
      </c>
      <c r="T373" s="1">
        <f t="shared" si="60"/>
        <v>450</v>
      </c>
      <c r="U373" s="17">
        <f t="shared" si="61"/>
        <v>10102.459999999999</v>
      </c>
      <c r="V373" s="17">
        <f t="shared" si="62"/>
        <v>-555.64</v>
      </c>
      <c r="W373" s="17">
        <f t="shared" si="63"/>
        <v>9546.82</v>
      </c>
      <c r="X373" s="17">
        <f t="shared" si="64"/>
        <v>0</v>
      </c>
      <c r="Y373" s="17">
        <v>0</v>
      </c>
      <c r="Z373" s="17">
        <f t="shared" si="65"/>
        <v>9546.82</v>
      </c>
      <c r="AA373" s="1">
        <f t="shared" si="66"/>
        <v>463</v>
      </c>
      <c r="AB373" s="1">
        <f t="shared" si="71"/>
        <v>0</v>
      </c>
      <c r="AC373" s="21">
        <f t="shared" si="67"/>
        <v>0</v>
      </c>
      <c r="AD373">
        <v>5817</v>
      </c>
      <c r="AE373" t="s">
        <v>453</v>
      </c>
      <c r="AF373" s="21">
        <v>0</v>
      </c>
      <c r="AG373">
        <f t="shared" si="68"/>
        <v>0</v>
      </c>
      <c r="AH373" s="21">
        <f t="shared" si="69"/>
        <v>0</v>
      </c>
      <c r="AI373" s="1">
        <v>5817</v>
      </c>
      <c r="AJ373" s="1" t="s">
        <v>453</v>
      </c>
      <c r="AK373">
        <v>0</v>
      </c>
      <c r="AL373">
        <v>0</v>
      </c>
      <c r="AM373">
        <v>480</v>
      </c>
      <c r="AN373">
        <v>480</v>
      </c>
      <c r="AO373">
        <f t="shared" si="70"/>
        <v>0</v>
      </c>
    </row>
    <row r="374" spans="1:41" x14ac:dyDescent="0.2">
      <c r="A374" s="1">
        <v>5824</v>
      </c>
      <c r="B374" s="1" t="s">
        <v>454</v>
      </c>
      <c r="C374" s="1">
        <v>17070400</v>
      </c>
      <c r="D374" s="1">
        <v>89</v>
      </c>
      <c r="E374" s="1">
        <v>36</v>
      </c>
      <c r="F374" s="1">
        <v>1803</v>
      </c>
      <c r="G374" s="1">
        <v>1839</v>
      </c>
      <c r="H374" s="1">
        <v>97</v>
      </c>
      <c r="I374" s="1">
        <v>39</v>
      </c>
      <c r="J374" s="1">
        <v>1790</v>
      </c>
      <c r="K374" s="1">
        <v>1829</v>
      </c>
      <c r="L374" s="1">
        <v>94</v>
      </c>
      <c r="M374" s="1">
        <v>38</v>
      </c>
      <c r="N374" s="1">
        <v>1743</v>
      </c>
      <c r="O374" s="1">
        <v>1781</v>
      </c>
      <c r="P374" s="1">
        <v>102</v>
      </c>
      <c r="Q374" s="1">
        <v>41</v>
      </c>
      <c r="R374" s="1">
        <v>1696</v>
      </c>
      <c r="S374" s="1">
        <v>1737</v>
      </c>
      <c r="T374" s="1">
        <f t="shared" si="60"/>
        <v>1816</v>
      </c>
      <c r="U374" s="17">
        <f t="shared" si="61"/>
        <v>9400</v>
      </c>
      <c r="V374" s="17">
        <f t="shared" si="62"/>
        <v>-517</v>
      </c>
      <c r="W374" s="17">
        <f t="shared" si="63"/>
        <v>8883</v>
      </c>
      <c r="X374" s="17">
        <f t="shared" si="64"/>
        <v>117</v>
      </c>
      <c r="Y374" s="17">
        <v>0</v>
      </c>
      <c r="Z374" s="17">
        <f t="shared" si="65"/>
        <v>9000</v>
      </c>
      <c r="AA374" s="1">
        <f t="shared" si="66"/>
        <v>1782</v>
      </c>
      <c r="AB374" s="1">
        <f t="shared" si="71"/>
        <v>34</v>
      </c>
      <c r="AC374" s="21">
        <f t="shared" si="67"/>
        <v>306000</v>
      </c>
      <c r="AD374">
        <v>5824</v>
      </c>
      <c r="AE374" t="s">
        <v>454</v>
      </c>
      <c r="AF374" s="21">
        <v>306000</v>
      </c>
      <c r="AG374">
        <f t="shared" si="68"/>
        <v>0</v>
      </c>
      <c r="AH374" s="21">
        <f t="shared" si="69"/>
        <v>0</v>
      </c>
      <c r="AI374" s="1">
        <v>5824</v>
      </c>
      <c r="AJ374" s="1" t="s">
        <v>454</v>
      </c>
      <c r="AK374">
        <v>102</v>
      </c>
      <c r="AL374">
        <v>41</v>
      </c>
      <c r="AM374">
        <v>1696</v>
      </c>
      <c r="AN374">
        <v>1737</v>
      </c>
      <c r="AO374">
        <f t="shared" si="70"/>
        <v>0</v>
      </c>
    </row>
    <row r="375" spans="1:41" x14ac:dyDescent="0.2">
      <c r="A375" s="1">
        <v>5859</v>
      </c>
      <c r="B375" s="1" t="s">
        <v>455</v>
      </c>
      <c r="C375" s="1">
        <v>7563492</v>
      </c>
      <c r="D375" s="1">
        <v>23</v>
      </c>
      <c r="E375" s="1">
        <v>9</v>
      </c>
      <c r="F375" s="1">
        <v>670</v>
      </c>
      <c r="G375" s="1">
        <v>679</v>
      </c>
      <c r="H375" s="1">
        <v>19</v>
      </c>
      <c r="I375" s="1">
        <v>8</v>
      </c>
      <c r="J375" s="1">
        <v>677</v>
      </c>
      <c r="K375" s="1">
        <v>685</v>
      </c>
      <c r="L375" s="1">
        <v>19</v>
      </c>
      <c r="M375" s="1">
        <v>8</v>
      </c>
      <c r="N375" s="1">
        <v>707</v>
      </c>
      <c r="O375" s="1">
        <v>715</v>
      </c>
      <c r="P375" s="1">
        <v>19</v>
      </c>
      <c r="Q375" s="1">
        <v>8</v>
      </c>
      <c r="R375" s="1">
        <v>688</v>
      </c>
      <c r="S375" s="1">
        <v>696</v>
      </c>
      <c r="T375" s="1">
        <f t="shared" si="60"/>
        <v>693</v>
      </c>
      <c r="U375" s="17">
        <f t="shared" si="61"/>
        <v>10914.13</v>
      </c>
      <c r="V375" s="17">
        <f t="shared" si="62"/>
        <v>-600.28</v>
      </c>
      <c r="W375" s="17">
        <f t="shared" si="63"/>
        <v>10313.849999999999</v>
      </c>
      <c r="X375" s="17">
        <f t="shared" si="64"/>
        <v>0</v>
      </c>
      <c r="Y375" s="17">
        <v>0</v>
      </c>
      <c r="Z375" s="17">
        <f t="shared" si="65"/>
        <v>10313.849999999999</v>
      </c>
      <c r="AA375" s="1">
        <f t="shared" si="66"/>
        <v>699</v>
      </c>
      <c r="AB375" s="1">
        <f t="shared" si="71"/>
        <v>0</v>
      </c>
      <c r="AC375" s="21">
        <f t="shared" si="67"/>
        <v>0</v>
      </c>
      <c r="AD375">
        <v>5859</v>
      </c>
      <c r="AE375" t="s">
        <v>455</v>
      </c>
      <c r="AF375" s="21">
        <v>0</v>
      </c>
      <c r="AG375">
        <f t="shared" si="68"/>
        <v>0</v>
      </c>
      <c r="AH375" s="21">
        <f t="shared" si="69"/>
        <v>0</v>
      </c>
      <c r="AI375" s="1">
        <v>5859</v>
      </c>
      <c r="AJ375" s="1" t="s">
        <v>455</v>
      </c>
      <c r="AK375">
        <v>19</v>
      </c>
      <c r="AL375">
        <v>8</v>
      </c>
      <c r="AM375">
        <v>688</v>
      </c>
      <c r="AN375">
        <v>696</v>
      </c>
      <c r="AO375">
        <f t="shared" si="70"/>
        <v>0</v>
      </c>
    </row>
    <row r="376" spans="1:41" x14ac:dyDescent="0.2">
      <c r="A376" s="1">
        <v>5852</v>
      </c>
      <c r="B376" s="1" t="s">
        <v>456</v>
      </c>
      <c r="C376" s="1">
        <v>8600046</v>
      </c>
      <c r="D376" s="1">
        <v>0</v>
      </c>
      <c r="E376" s="1">
        <v>0</v>
      </c>
      <c r="F376" s="1">
        <v>732</v>
      </c>
      <c r="G376" s="1">
        <v>732</v>
      </c>
      <c r="H376" s="1">
        <v>0</v>
      </c>
      <c r="I376" s="1">
        <v>0</v>
      </c>
      <c r="J376" s="1">
        <v>745</v>
      </c>
      <c r="K376" s="1">
        <v>745</v>
      </c>
      <c r="L376" s="1">
        <v>4</v>
      </c>
      <c r="M376" s="1">
        <v>2</v>
      </c>
      <c r="N376" s="1">
        <v>747</v>
      </c>
      <c r="O376" s="1">
        <v>749</v>
      </c>
      <c r="P376" s="1">
        <v>6</v>
      </c>
      <c r="Q376" s="1">
        <v>2</v>
      </c>
      <c r="R376" s="1">
        <v>737</v>
      </c>
      <c r="S376" s="1">
        <v>739</v>
      </c>
      <c r="T376" s="1">
        <f t="shared" si="60"/>
        <v>742</v>
      </c>
      <c r="U376" s="17">
        <f t="shared" si="61"/>
        <v>11590.36</v>
      </c>
      <c r="V376" s="17">
        <f t="shared" si="62"/>
        <v>-637.47</v>
      </c>
      <c r="W376" s="17">
        <f t="shared" si="63"/>
        <v>10952.890000000001</v>
      </c>
      <c r="X376" s="17">
        <f t="shared" si="64"/>
        <v>0</v>
      </c>
      <c r="Y376" s="17">
        <v>0</v>
      </c>
      <c r="Z376" s="17">
        <f t="shared" si="65"/>
        <v>10952.890000000001</v>
      </c>
      <c r="AA376" s="1">
        <f t="shared" si="66"/>
        <v>744</v>
      </c>
      <c r="AB376" s="1">
        <f t="shared" si="71"/>
        <v>0</v>
      </c>
      <c r="AC376" s="21">
        <f t="shared" si="67"/>
        <v>0</v>
      </c>
      <c r="AD376">
        <v>5852</v>
      </c>
      <c r="AE376" t="s">
        <v>456</v>
      </c>
      <c r="AF376" s="21">
        <v>0</v>
      </c>
      <c r="AG376">
        <f t="shared" si="68"/>
        <v>0</v>
      </c>
      <c r="AH376" s="21">
        <f t="shared" si="69"/>
        <v>0</v>
      </c>
      <c r="AI376" s="1">
        <v>5852</v>
      </c>
      <c r="AJ376" s="1" t="s">
        <v>456</v>
      </c>
      <c r="AK376">
        <v>6</v>
      </c>
      <c r="AL376">
        <v>2</v>
      </c>
      <c r="AM376">
        <v>737</v>
      </c>
      <c r="AN376">
        <v>739</v>
      </c>
      <c r="AO376">
        <f t="shared" si="70"/>
        <v>0</v>
      </c>
    </row>
    <row r="377" spans="1:41" x14ac:dyDescent="0.2">
      <c r="A377" s="1">
        <v>238</v>
      </c>
      <c r="B377" s="1" t="s">
        <v>457</v>
      </c>
      <c r="C377" s="1">
        <v>11629560</v>
      </c>
      <c r="D377" s="1">
        <v>56</v>
      </c>
      <c r="E377" s="1">
        <v>22</v>
      </c>
      <c r="F377" s="1">
        <v>1112</v>
      </c>
      <c r="G377" s="1">
        <v>1134</v>
      </c>
      <c r="H377" s="1">
        <v>64</v>
      </c>
      <c r="I377" s="1">
        <v>26</v>
      </c>
      <c r="J377" s="1">
        <v>1104</v>
      </c>
      <c r="K377" s="1">
        <v>1130</v>
      </c>
      <c r="L377" s="1">
        <v>67</v>
      </c>
      <c r="M377" s="1">
        <v>27</v>
      </c>
      <c r="N377" s="1">
        <v>1114</v>
      </c>
      <c r="O377" s="1">
        <v>1141</v>
      </c>
      <c r="P377" s="1">
        <v>68</v>
      </c>
      <c r="Q377" s="1">
        <v>27</v>
      </c>
      <c r="R377" s="1">
        <v>1062</v>
      </c>
      <c r="S377" s="1">
        <v>1089</v>
      </c>
      <c r="T377" s="1">
        <f t="shared" si="60"/>
        <v>1135</v>
      </c>
      <c r="U377" s="17">
        <f t="shared" si="61"/>
        <v>10246.31</v>
      </c>
      <c r="V377" s="17">
        <f t="shared" si="62"/>
        <v>-563.54999999999995</v>
      </c>
      <c r="W377" s="17">
        <f t="shared" si="63"/>
        <v>9682.76</v>
      </c>
      <c r="X377" s="17">
        <f t="shared" si="64"/>
        <v>0</v>
      </c>
      <c r="Y377" s="17">
        <v>0</v>
      </c>
      <c r="Z377" s="17">
        <f t="shared" si="65"/>
        <v>9682.76</v>
      </c>
      <c r="AA377" s="1">
        <f t="shared" si="66"/>
        <v>1120</v>
      </c>
      <c r="AB377" s="1">
        <f t="shared" si="71"/>
        <v>15</v>
      </c>
      <c r="AC377" s="21">
        <f t="shared" si="67"/>
        <v>145241.4</v>
      </c>
      <c r="AD377">
        <v>238</v>
      </c>
      <c r="AE377" t="s">
        <v>457</v>
      </c>
      <c r="AF377" s="21">
        <v>145241.4</v>
      </c>
      <c r="AG377">
        <f t="shared" si="68"/>
        <v>0</v>
      </c>
      <c r="AH377" s="21">
        <f t="shared" si="69"/>
        <v>0</v>
      </c>
      <c r="AI377" s="1">
        <v>238</v>
      </c>
      <c r="AJ377" s="1" t="s">
        <v>457</v>
      </c>
      <c r="AK377">
        <v>68</v>
      </c>
      <c r="AL377">
        <v>27</v>
      </c>
      <c r="AM377">
        <v>1062</v>
      </c>
      <c r="AN377">
        <v>1089</v>
      </c>
      <c r="AO377">
        <f t="shared" si="70"/>
        <v>0</v>
      </c>
    </row>
    <row r="378" spans="1:41" x14ac:dyDescent="0.2">
      <c r="A378" s="1">
        <v>5866</v>
      </c>
      <c r="B378" s="1" t="s">
        <v>458</v>
      </c>
      <c r="C378" s="1">
        <v>11090202</v>
      </c>
      <c r="D378" s="1">
        <v>50</v>
      </c>
      <c r="E378" s="1">
        <v>20</v>
      </c>
      <c r="F378" s="1">
        <v>1087</v>
      </c>
      <c r="G378" s="1">
        <v>1107</v>
      </c>
      <c r="H378" s="1">
        <v>50</v>
      </c>
      <c r="I378" s="1">
        <v>20</v>
      </c>
      <c r="J378" s="1">
        <v>1080</v>
      </c>
      <c r="K378" s="1">
        <v>1100</v>
      </c>
      <c r="L378" s="1">
        <v>50</v>
      </c>
      <c r="M378" s="1">
        <v>20</v>
      </c>
      <c r="N378" s="1">
        <v>1030</v>
      </c>
      <c r="O378" s="1">
        <v>1050</v>
      </c>
      <c r="P378" s="1">
        <v>47</v>
      </c>
      <c r="Q378" s="1">
        <v>19</v>
      </c>
      <c r="R378" s="1">
        <v>1003</v>
      </c>
      <c r="S378" s="1">
        <v>1022</v>
      </c>
      <c r="T378" s="1">
        <f t="shared" si="60"/>
        <v>1086</v>
      </c>
      <c r="U378" s="17">
        <f t="shared" si="61"/>
        <v>10211.969999999999</v>
      </c>
      <c r="V378" s="17">
        <f t="shared" si="62"/>
        <v>-561.66</v>
      </c>
      <c r="W378" s="17">
        <f t="shared" si="63"/>
        <v>9650.31</v>
      </c>
      <c r="X378" s="17">
        <f t="shared" si="64"/>
        <v>0</v>
      </c>
      <c r="Y378" s="17">
        <v>0</v>
      </c>
      <c r="Z378" s="17">
        <f t="shared" si="65"/>
        <v>9650.31</v>
      </c>
      <c r="AA378" s="1">
        <f t="shared" si="66"/>
        <v>1057</v>
      </c>
      <c r="AB378" s="1">
        <f t="shared" si="71"/>
        <v>29</v>
      </c>
      <c r="AC378" s="21">
        <f t="shared" si="67"/>
        <v>279858.99</v>
      </c>
      <c r="AD378">
        <v>5866</v>
      </c>
      <c r="AE378" t="s">
        <v>458</v>
      </c>
      <c r="AF378" s="21">
        <v>279858.99</v>
      </c>
      <c r="AG378">
        <f t="shared" si="68"/>
        <v>0</v>
      </c>
      <c r="AH378" s="21">
        <f t="shared" si="69"/>
        <v>0</v>
      </c>
      <c r="AI378" s="1">
        <v>5866</v>
      </c>
      <c r="AJ378" s="1" t="s">
        <v>458</v>
      </c>
      <c r="AK378">
        <v>47</v>
      </c>
      <c r="AL378">
        <v>19</v>
      </c>
      <c r="AM378">
        <v>1003</v>
      </c>
      <c r="AN378">
        <v>1022</v>
      </c>
      <c r="AO378">
        <f t="shared" si="70"/>
        <v>0</v>
      </c>
    </row>
    <row r="379" spans="1:41" x14ac:dyDescent="0.2">
      <c r="A379" s="1">
        <v>5901</v>
      </c>
      <c r="B379" s="1" t="s">
        <v>459</v>
      </c>
      <c r="C379" s="1">
        <v>51367329</v>
      </c>
      <c r="D379" s="1">
        <v>17</v>
      </c>
      <c r="E379" s="1">
        <v>7</v>
      </c>
      <c r="F379" s="1">
        <v>4568</v>
      </c>
      <c r="G379" s="1">
        <v>4575</v>
      </c>
      <c r="H379" s="1">
        <v>17</v>
      </c>
      <c r="I379" s="1">
        <v>7</v>
      </c>
      <c r="J379" s="1">
        <v>4593</v>
      </c>
      <c r="K379" s="1">
        <v>4600</v>
      </c>
      <c r="L379" s="1">
        <v>16</v>
      </c>
      <c r="M379" s="1">
        <v>6</v>
      </c>
      <c r="N379" s="1">
        <v>4702</v>
      </c>
      <c r="O379" s="1">
        <v>4708</v>
      </c>
      <c r="P379" s="1">
        <v>16</v>
      </c>
      <c r="Q379" s="1">
        <v>6</v>
      </c>
      <c r="R379" s="1">
        <v>4682</v>
      </c>
      <c r="S379" s="1">
        <v>4688</v>
      </c>
      <c r="T379" s="1">
        <f t="shared" si="60"/>
        <v>4628</v>
      </c>
      <c r="U379" s="17">
        <f t="shared" si="61"/>
        <v>11099.25</v>
      </c>
      <c r="V379" s="17">
        <f t="shared" si="62"/>
        <v>-610.46</v>
      </c>
      <c r="W379" s="17">
        <f t="shared" si="63"/>
        <v>10488.79</v>
      </c>
      <c r="X379" s="17">
        <f t="shared" si="64"/>
        <v>0</v>
      </c>
      <c r="Y379" s="17">
        <v>0</v>
      </c>
      <c r="Z379" s="17">
        <f t="shared" si="65"/>
        <v>10488.79</v>
      </c>
      <c r="AA379" s="1">
        <f t="shared" si="66"/>
        <v>4665</v>
      </c>
      <c r="AB379" s="1">
        <f t="shared" si="71"/>
        <v>0</v>
      </c>
      <c r="AC379" s="21">
        <f t="shared" si="67"/>
        <v>0</v>
      </c>
      <c r="AD379">
        <v>5901</v>
      </c>
      <c r="AE379" t="s">
        <v>459</v>
      </c>
      <c r="AF379" s="21">
        <v>0</v>
      </c>
      <c r="AG379">
        <f t="shared" si="68"/>
        <v>0</v>
      </c>
      <c r="AH379" s="21">
        <f t="shared" si="69"/>
        <v>0</v>
      </c>
      <c r="AI379" s="1">
        <v>5901</v>
      </c>
      <c r="AJ379" s="1" t="s">
        <v>459</v>
      </c>
      <c r="AK379">
        <v>16</v>
      </c>
      <c r="AL379">
        <v>6</v>
      </c>
      <c r="AM379">
        <v>4682</v>
      </c>
      <c r="AN379">
        <v>4688</v>
      </c>
      <c r="AO379">
        <f t="shared" si="70"/>
        <v>0</v>
      </c>
    </row>
    <row r="380" spans="1:41" x14ac:dyDescent="0.2">
      <c r="A380" s="1">
        <v>5985</v>
      </c>
      <c r="B380" s="1" t="s">
        <v>460</v>
      </c>
      <c r="C380" s="1">
        <v>11087574</v>
      </c>
      <c r="D380" s="1">
        <v>23</v>
      </c>
      <c r="E380" s="1">
        <v>9</v>
      </c>
      <c r="F380" s="1">
        <v>1140</v>
      </c>
      <c r="G380" s="1">
        <v>1149</v>
      </c>
      <c r="H380" s="1">
        <v>29</v>
      </c>
      <c r="I380" s="1">
        <v>12</v>
      </c>
      <c r="J380" s="1">
        <v>1153</v>
      </c>
      <c r="K380" s="1">
        <v>1165</v>
      </c>
      <c r="L380" s="1">
        <v>26</v>
      </c>
      <c r="M380" s="1">
        <v>10</v>
      </c>
      <c r="N380" s="1">
        <v>1124</v>
      </c>
      <c r="O380" s="1">
        <v>1134</v>
      </c>
      <c r="P380" s="1">
        <v>25</v>
      </c>
      <c r="Q380" s="1">
        <v>10</v>
      </c>
      <c r="R380" s="1">
        <v>1099</v>
      </c>
      <c r="S380" s="1">
        <v>1109</v>
      </c>
      <c r="T380" s="1">
        <f t="shared" si="60"/>
        <v>1149</v>
      </c>
      <c r="U380" s="17">
        <f t="shared" si="61"/>
        <v>9649.76</v>
      </c>
      <c r="V380" s="17">
        <f t="shared" si="62"/>
        <v>-530.74</v>
      </c>
      <c r="W380" s="17">
        <f t="shared" si="63"/>
        <v>9119.02</v>
      </c>
      <c r="X380" s="17">
        <f t="shared" si="64"/>
        <v>0</v>
      </c>
      <c r="Y380" s="17">
        <v>0</v>
      </c>
      <c r="Z380" s="17">
        <f t="shared" si="65"/>
        <v>9119.02</v>
      </c>
      <c r="AA380" s="1">
        <f t="shared" si="66"/>
        <v>1136</v>
      </c>
      <c r="AB380" s="1">
        <f t="shared" si="71"/>
        <v>13</v>
      </c>
      <c r="AC380" s="21">
        <f t="shared" si="67"/>
        <v>118547.26</v>
      </c>
      <c r="AD380">
        <v>5985</v>
      </c>
      <c r="AE380" t="s">
        <v>460</v>
      </c>
      <c r="AF380" s="21">
        <v>118547.26</v>
      </c>
      <c r="AG380">
        <f t="shared" si="68"/>
        <v>0</v>
      </c>
      <c r="AH380" s="21">
        <f t="shared" si="69"/>
        <v>0</v>
      </c>
      <c r="AI380" s="1">
        <v>5985</v>
      </c>
      <c r="AJ380" s="1" t="s">
        <v>460</v>
      </c>
      <c r="AK380">
        <v>25</v>
      </c>
      <c r="AL380">
        <v>10</v>
      </c>
      <c r="AM380">
        <v>1099</v>
      </c>
      <c r="AN380">
        <v>1109</v>
      </c>
      <c r="AO380">
        <f t="shared" si="70"/>
        <v>0</v>
      </c>
    </row>
    <row r="381" spans="1:41" x14ac:dyDescent="0.2">
      <c r="A381" s="1">
        <v>5992</v>
      </c>
      <c r="B381" s="1" t="s">
        <v>461</v>
      </c>
      <c r="C381" s="1">
        <v>5054740</v>
      </c>
      <c r="D381" s="1">
        <v>5</v>
      </c>
      <c r="E381" s="1">
        <v>2</v>
      </c>
      <c r="F381" s="1">
        <v>531</v>
      </c>
      <c r="G381" s="1">
        <v>533</v>
      </c>
      <c r="H381" s="1">
        <v>5</v>
      </c>
      <c r="I381" s="1">
        <v>2</v>
      </c>
      <c r="J381" s="1">
        <v>501</v>
      </c>
      <c r="K381" s="1">
        <v>503</v>
      </c>
      <c r="L381" s="1">
        <v>3</v>
      </c>
      <c r="M381" s="1">
        <v>1</v>
      </c>
      <c r="N381" s="1">
        <v>488</v>
      </c>
      <c r="O381" s="1">
        <v>489</v>
      </c>
      <c r="P381" s="1">
        <v>3</v>
      </c>
      <c r="Q381" s="1">
        <v>1</v>
      </c>
      <c r="R381" s="1">
        <v>465</v>
      </c>
      <c r="S381" s="1">
        <v>466</v>
      </c>
      <c r="T381" s="1">
        <f t="shared" si="60"/>
        <v>508</v>
      </c>
      <c r="U381" s="17">
        <f t="shared" si="61"/>
        <v>9950.2800000000007</v>
      </c>
      <c r="V381" s="17">
        <f t="shared" si="62"/>
        <v>-547.27</v>
      </c>
      <c r="W381" s="17">
        <f t="shared" si="63"/>
        <v>9403.01</v>
      </c>
      <c r="X381" s="17">
        <f t="shared" si="64"/>
        <v>0</v>
      </c>
      <c r="Y381" s="17">
        <v>0</v>
      </c>
      <c r="Z381" s="17">
        <f t="shared" si="65"/>
        <v>9403.01</v>
      </c>
      <c r="AA381" s="1">
        <f t="shared" si="66"/>
        <v>486</v>
      </c>
      <c r="AB381" s="1">
        <f t="shared" si="71"/>
        <v>22</v>
      </c>
      <c r="AC381" s="21">
        <f t="shared" si="67"/>
        <v>206866.22</v>
      </c>
      <c r="AD381">
        <v>5992</v>
      </c>
      <c r="AE381" t="s">
        <v>461</v>
      </c>
      <c r="AF381" s="21">
        <v>206866.22</v>
      </c>
      <c r="AG381">
        <f t="shared" si="68"/>
        <v>0</v>
      </c>
      <c r="AH381" s="21">
        <f t="shared" si="69"/>
        <v>0</v>
      </c>
      <c r="AI381" s="1">
        <v>5992</v>
      </c>
      <c r="AJ381" s="1" t="s">
        <v>461</v>
      </c>
      <c r="AK381">
        <v>3</v>
      </c>
      <c r="AL381">
        <v>1</v>
      </c>
      <c r="AM381">
        <v>465</v>
      </c>
      <c r="AN381">
        <v>466</v>
      </c>
      <c r="AO381">
        <f t="shared" si="70"/>
        <v>0</v>
      </c>
    </row>
    <row r="382" spans="1:41" x14ac:dyDescent="0.2">
      <c r="A382" s="1">
        <v>6022</v>
      </c>
      <c r="B382" s="1" t="s">
        <v>462</v>
      </c>
      <c r="C382" s="1">
        <v>5121016</v>
      </c>
      <c r="D382" s="1">
        <v>7</v>
      </c>
      <c r="E382" s="1">
        <v>3</v>
      </c>
      <c r="F382" s="1">
        <v>532</v>
      </c>
      <c r="G382" s="1">
        <v>535</v>
      </c>
      <c r="H382" s="1">
        <v>7</v>
      </c>
      <c r="I382" s="1">
        <v>3</v>
      </c>
      <c r="J382" s="1">
        <v>540</v>
      </c>
      <c r="K382" s="1">
        <v>543</v>
      </c>
      <c r="L382" s="1">
        <v>8</v>
      </c>
      <c r="M382" s="1">
        <v>3</v>
      </c>
      <c r="N382" s="1">
        <v>534</v>
      </c>
      <c r="O382" s="1">
        <v>537</v>
      </c>
      <c r="P382" s="1">
        <v>7</v>
      </c>
      <c r="Q382" s="1">
        <v>3</v>
      </c>
      <c r="R382" s="1">
        <v>507</v>
      </c>
      <c r="S382" s="1">
        <v>510</v>
      </c>
      <c r="T382" s="1">
        <f t="shared" si="60"/>
        <v>538</v>
      </c>
      <c r="U382" s="17">
        <f t="shared" si="61"/>
        <v>9518.6200000000008</v>
      </c>
      <c r="V382" s="17">
        <f t="shared" si="62"/>
        <v>-523.52</v>
      </c>
      <c r="W382" s="17">
        <f t="shared" si="63"/>
        <v>8995.1</v>
      </c>
      <c r="X382" s="17">
        <f t="shared" si="64"/>
        <v>4.8999999999996362</v>
      </c>
      <c r="Y382" s="17">
        <v>330.97</v>
      </c>
      <c r="Z382" s="27">
        <f>MAX(W382+X382-Y382,W382)</f>
        <v>8995.1</v>
      </c>
      <c r="AA382" s="1">
        <f t="shared" si="66"/>
        <v>530</v>
      </c>
      <c r="AB382" s="1">
        <f t="shared" si="71"/>
        <v>8</v>
      </c>
      <c r="AC382" s="21">
        <f t="shared" si="67"/>
        <v>71960.800000000003</v>
      </c>
      <c r="AD382">
        <v>6022</v>
      </c>
      <c r="AE382" t="s">
        <v>462</v>
      </c>
      <c r="AF382" s="21">
        <v>71960.800000000003</v>
      </c>
      <c r="AG382">
        <f t="shared" si="68"/>
        <v>0</v>
      </c>
      <c r="AH382" s="21">
        <f t="shared" si="69"/>
        <v>0</v>
      </c>
      <c r="AI382" s="1">
        <v>6022</v>
      </c>
      <c r="AJ382" s="1" t="s">
        <v>462</v>
      </c>
      <c r="AK382">
        <v>7</v>
      </c>
      <c r="AL382">
        <v>3</v>
      </c>
      <c r="AM382">
        <v>507</v>
      </c>
      <c r="AN382">
        <v>510</v>
      </c>
      <c r="AO382">
        <f t="shared" si="70"/>
        <v>0</v>
      </c>
    </row>
    <row r="383" spans="1:41" x14ac:dyDescent="0.2">
      <c r="A383" s="1">
        <v>6027</v>
      </c>
      <c r="B383" s="1" t="s">
        <v>463</v>
      </c>
      <c r="C383" s="1">
        <v>5712482</v>
      </c>
      <c r="D383" s="1">
        <v>11</v>
      </c>
      <c r="E383" s="1">
        <v>4</v>
      </c>
      <c r="F383" s="1">
        <v>538</v>
      </c>
      <c r="G383" s="1">
        <v>542</v>
      </c>
      <c r="H383" s="1">
        <v>13</v>
      </c>
      <c r="I383" s="1">
        <v>5</v>
      </c>
      <c r="J383" s="1">
        <v>528</v>
      </c>
      <c r="K383" s="1">
        <v>533</v>
      </c>
      <c r="L383" s="1">
        <v>3</v>
      </c>
      <c r="M383" s="1">
        <v>1</v>
      </c>
      <c r="N383" s="1">
        <v>523</v>
      </c>
      <c r="O383" s="1">
        <v>524</v>
      </c>
      <c r="P383" s="1">
        <v>4</v>
      </c>
      <c r="Q383" s="1">
        <v>2</v>
      </c>
      <c r="R383" s="1">
        <v>528</v>
      </c>
      <c r="S383" s="1">
        <v>530</v>
      </c>
      <c r="T383" s="1">
        <f t="shared" si="60"/>
        <v>533</v>
      </c>
      <c r="U383" s="17">
        <f t="shared" si="61"/>
        <v>10717.6</v>
      </c>
      <c r="V383" s="17">
        <f t="shared" si="62"/>
        <v>-589.47</v>
      </c>
      <c r="W383" s="17">
        <f t="shared" si="63"/>
        <v>10128.130000000001</v>
      </c>
      <c r="X383" s="17">
        <f t="shared" si="64"/>
        <v>0</v>
      </c>
      <c r="Y383" s="17">
        <v>0</v>
      </c>
      <c r="Z383" s="17">
        <f t="shared" si="65"/>
        <v>10128.130000000001</v>
      </c>
      <c r="AA383" s="1">
        <f t="shared" si="66"/>
        <v>529</v>
      </c>
      <c r="AB383" s="1">
        <f t="shared" si="71"/>
        <v>4</v>
      </c>
      <c r="AC383" s="21">
        <f t="shared" si="67"/>
        <v>40512.519999999997</v>
      </c>
      <c r="AD383">
        <v>6027</v>
      </c>
      <c r="AE383" t="s">
        <v>463</v>
      </c>
      <c r="AF383" s="21">
        <v>40512.519999999997</v>
      </c>
      <c r="AG383">
        <f t="shared" si="68"/>
        <v>0</v>
      </c>
      <c r="AH383" s="21">
        <f t="shared" si="69"/>
        <v>0</v>
      </c>
      <c r="AI383" s="1">
        <v>6027</v>
      </c>
      <c r="AJ383" s="1" t="s">
        <v>463</v>
      </c>
      <c r="AK383">
        <v>4</v>
      </c>
      <c r="AL383">
        <v>2</v>
      </c>
      <c r="AM383">
        <v>528</v>
      </c>
      <c r="AN383">
        <v>530</v>
      </c>
      <c r="AO383">
        <f t="shared" si="70"/>
        <v>0</v>
      </c>
    </row>
    <row r="384" spans="1:41" x14ac:dyDescent="0.2">
      <c r="A384" s="1">
        <v>6069</v>
      </c>
      <c r="B384" s="1" t="s">
        <v>464</v>
      </c>
      <c r="C384" s="1">
        <v>792661</v>
      </c>
      <c r="D384" s="1">
        <v>0</v>
      </c>
      <c r="E384" s="1">
        <v>0</v>
      </c>
      <c r="F384" s="1">
        <v>76</v>
      </c>
      <c r="G384" s="1">
        <v>76</v>
      </c>
      <c r="H384" s="1">
        <v>0</v>
      </c>
      <c r="I384" s="1">
        <v>0</v>
      </c>
      <c r="J384" s="1">
        <v>69</v>
      </c>
      <c r="K384" s="1">
        <v>69</v>
      </c>
      <c r="L384" s="1">
        <v>0</v>
      </c>
      <c r="M384" s="1">
        <v>0</v>
      </c>
      <c r="N384" s="1">
        <v>75</v>
      </c>
      <c r="O384" s="1">
        <v>75</v>
      </c>
      <c r="P384" s="1">
        <v>0</v>
      </c>
      <c r="Q384" s="1">
        <v>0</v>
      </c>
      <c r="R384" s="1">
        <v>68</v>
      </c>
      <c r="S384" s="1">
        <v>68</v>
      </c>
      <c r="T384" s="1">
        <f t="shared" si="60"/>
        <v>73</v>
      </c>
      <c r="U384" s="17">
        <f t="shared" si="61"/>
        <v>10858.37</v>
      </c>
      <c r="V384" s="17">
        <f t="shared" si="62"/>
        <v>-597.21</v>
      </c>
      <c r="W384" s="17">
        <f t="shared" si="63"/>
        <v>10261.16</v>
      </c>
      <c r="X384" s="17">
        <f t="shared" si="64"/>
        <v>0</v>
      </c>
      <c r="Y384" s="17">
        <v>0</v>
      </c>
      <c r="Z384" s="17">
        <f t="shared" si="65"/>
        <v>10261.16</v>
      </c>
      <c r="AA384" s="1">
        <f t="shared" si="66"/>
        <v>71</v>
      </c>
      <c r="AB384" s="1">
        <f t="shared" si="71"/>
        <v>2</v>
      </c>
      <c r="AC384" s="21">
        <f t="shared" si="67"/>
        <v>20522.32</v>
      </c>
      <c r="AD384">
        <v>6069</v>
      </c>
      <c r="AE384" t="s">
        <v>464</v>
      </c>
      <c r="AF384" s="21">
        <v>20522.32</v>
      </c>
      <c r="AG384">
        <f t="shared" si="68"/>
        <v>0</v>
      </c>
      <c r="AH384" s="21">
        <f t="shared" si="69"/>
        <v>0</v>
      </c>
      <c r="AI384" s="1">
        <v>6069</v>
      </c>
      <c r="AJ384" s="1" t="s">
        <v>464</v>
      </c>
      <c r="AK384">
        <v>0</v>
      </c>
      <c r="AL384">
        <v>0</v>
      </c>
      <c r="AM384">
        <v>68</v>
      </c>
      <c r="AN384">
        <v>68</v>
      </c>
      <c r="AO384">
        <f t="shared" si="70"/>
        <v>0</v>
      </c>
    </row>
    <row r="385" spans="1:41" x14ac:dyDescent="0.2">
      <c r="A385" s="1">
        <v>6104</v>
      </c>
      <c r="B385" s="1" t="s">
        <v>465</v>
      </c>
      <c r="C385" s="1">
        <v>2582438</v>
      </c>
      <c r="D385" s="1">
        <v>0</v>
      </c>
      <c r="E385" s="1">
        <v>0</v>
      </c>
      <c r="F385" s="1">
        <v>242</v>
      </c>
      <c r="G385" s="1">
        <v>242</v>
      </c>
      <c r="H385" s="1">
        <v>0</v>
      </c>
      <c r="I385" s="1">
        <v>0</v>
      </c>
      <c r="J385" s="1">
        <v>230</v>
      </c>
      <c r="K385" s="1">
        <v>230</v>
      </c>
      <c r="L385" s="1">
        <v>0</v>
      </c>
      <c r="M385" s="1">
        <v>0</v>
      </c>
      <c r="N385" s="1">
        <v>237</v>
      </c>
      <c r="O385" s="1">
        <v>237</v>
      </c>
      <c r="P385" s="1">
        <v>0</v>
      </c>
      <c r="Q385" s="1">
        <v>0</v>
      </c>
      <c r="R385" s="1">
        <v>236</v>
      </c>
      <c r="S385" s="1">
        <v>236</v>
      </c>
      <c r="T385" s="1">
        <f t="shared" si="60"/>
        <v>236</v>
      </c>
      <c r="U385" s="17">
        <f t="shared" si="61"/>
        <v>10942.53</v>
      </c>
      <c r="V385" s="17">
        <f t="shared" si="62"/>
        <v>-601.84</v>
      </c>
      <c r="W385" s="17">
        <f t="shared" si="63"/>
        <v>10340.69</v>
      </c>
      <c r="X385" s="17">
        <f t="shared" si="64"/>
        <v>0</v>
      </c>
      <c r="Y385" s="17">
        <v>0</v>
      </c>
      <c r="Z385" s="17">
        <f t="shared" si="65"/>
        <v>10340.69</v>
      </c>
      <c r="AA385" s="1">
        <f t="shared" si="66"/>
        <v>234</v>
      </c>
      <c r="AB385" s="1">
        <f t="shared" si="71"/>
        <v>2</v>
      </c>
      <c r="AC385" s="21">
        <f t="shared" si="67"/>
        <v>20681.38</v>
      </c>
      <c r="AD385">
        <v>6104</v>
      </c>
      <c r="AE385" t="s">
        <v>465</v>
      </c>
      <c r="AF385" s="21">
        <v>20681.38</v>
      </c>
      <c r="AG385">
        <f t="shared" si="68"/>
        <v>0</v>
      </c>
      <c r="AH385" s="21">
        <f t="shared" si="69"/>
        <v>0</v>
      </c>
      <c r="AI385" s="1">
        <v>6104</v>
      </c>
      <c r="AJ385" s="1" t="s">
        <v>465</v>
      </c>
      <c r="AK385">
        <v>0</v>
      </c>
      <c r="AL385">
        <v>0</v>
      </c>
      <c r="AM385">
        <v>236</v>
      </c>
      <c r="AN385">
        <v>236</v>
      </c>
      <c r="AO385">
        <f t="shared" si="70"/>
        <v>0</v>
      </c>
    </row>
    <row r="386" spans="1:41" x14ac:dyDescent="0.2">
      <c r="A386" s="1">
        <v>6113</v>
      </c>
      <c r="B386" s="1" t="s">
        <v>466</v>
      </c>
      <c r="C386" s="1">
        <v>16527659</v>
      </c>
      <c r="D386" s="1">
        <v>1</v>
      </c>
      <c r="E386" s="1">
        <v>0</v>
      </c>
      <c r="F386" s="1">
        <v>1581</v>
      </c>
      <c r="G386" s="1">
        <v>1581</v>
      </c>
      <c r="H386" s="1">
        <v>0</v>
      </c>
      <c r="I386" s="1">
        <v>0</v>
      </c>
      <c r="J386" s="1">
        <v>1606</v>
      </c>
      <c r="K386" s="1">
        <v>1606</v>
      </c>
      <c r="L386" s="1">
        <v>0</v>
      </c>
      <c r="M386" s="1">
        <v>0</v>
      </c>
      <c r="N386" s="1">
        <v>1564</v>
      </c>
      <c r="O386" s="1">
        <v>1564</v>
      </c>
      <c r="P386" s="1">
        <v>1</v>
      </c>
      <c r="Q386" s="1">
        <v>0</v>
      </c>
      <c r="R386" s="1">
        <v>1538</v>
      </c>
      <c r="S386" s="1">
        <v>1538</v>
      </c>
      <c r="T386" s="1">
        <f t="shared" si="60"/>
        <v>1584</v>
      </c>
      <c r="U386" s="17">
        <f t="shared" si="61"/>
        <v>10434.129999999999</v>
      </c>
      <c r="V386" s="17">
        <f t="shared" si="62"/>
        <v>-573.88</v>
      </c>
      <c r="W386" s="17">
        <f t="shared" si="63"/>
        <v>9860.25</v>
      </c>
      <c r="X386" s="17">
        <f t="shared" si="64"/>
        <v>0</v>
      </c>
      <c r="Y386" s="17">
        <v>0</v>
      </c>
      <c r="Z386" s="17">
        <f t="shared" si="65"/>
        <v>9860.25</v>
      </c>
      <c r="AA386" s="1">
        <f t="shared" si="66"/>
        <v>1569</v>
      </c>
      <c r="AB386" s="1">
        <f t="shared" si="71"/>
        <v>15</v>
      </c>
      <c r="AC386" s="21">
        <f t="shared" si="67"/>
        <v>147903.75</v>
      </c>
      <c r="AD386">
        <v>6113</v>
      </c>
      <c r="AE386" t="s">
        <v>466</v>
      </c>
      <c r="AF386" s="21">
        <v>147903.75</v>
      </c>
      <c r="AG386">
        <f t="shared" si="68"/>
        <v>0</v>
      </c>
      <c r="AH386" s="21">
        <f t="shared" si="69"/>
        <v>0</v>
      </c>
      <c r="AI386" s="1">
        <v>6113</v>
      </c>
      <c r="AJ386" s="1" t="s">
        <v>466</v>
      </c>
      <c r="AK386">
        <v>1</v>
      </c>
      <c r="AL386">
        <v>0</v>
      </c>
      <c r="AM386">
        <v>1538</v>
      </c>
      <c r="AN386">
        <v>1538</v>
      </c>
      <c r="AO386">
        <f t="shared" si="70"/>
        <v>0</v>
      </c>
    </row>
    <row r="387" spans="1:41" x14ac:dyDescent="0.2">
      <c r="A387" s="1">
        <v>6083</v>
      </c>
      <c r="B387" s="1" t="s">
        <v>467</v>
      </c>
      <c r="C387" s="1">
        <v>12135193</v>
      </c>
      <c r="D387" s="1">
        <v>13</v>
      </c>
      <c r="E387" s="1">
        <v>5</v>
      </c>
      <c r="F387" s="1">
        <v>1094</v>
      </c>
      <c r="G387" s="1">
        <v>1099</v>
      </c>
      <c r="H387" s="1">
        <v>12</v>
      </c>
      <c r="I387" s="1">
        <v>5</v>
      </c>
      <c r="J387" s="1">
        <v>1071</v>
      </c>
      <c r="K387" s="1">
        <v>1076</v>
      </c>
      <c r="L387" s="1">
        <v>14</v>
      </c>
      <c r="M387" s="1">
        <v>6</v>
      </c>
      <c r="N387" s="1">
        <v>1077</v>
      </c>
      <c r="O387" s="1">
        <v>1083</v>
      </c>
      <c r="P387" s="1">
        <v>13</v>
      </c>
      <c r="Q387" s="1">
        <v>5</v>
      </c>
      <c r="R387" s="1">
        <v>1070</v>
      </c>
      <c r="S387" s="1">
        <v>1075</v>
      </c>
      <c r="T387" s="1">
        <f t="shared" si="60"/>
        <v>1086</v>
      </c>
      <c r="U387" s="17">
        <f t="shared" si="61"/>
        <v>11174.21</v>
      </c>
      <c r="V387" s="17">
        <f t="shared" si="62"/>
        <v>-614.58000000000004</v>
      </c>
      <c r="W387" s="17">
        <f t="shared" si="63"/>
        <v>10559.63</v>
      </c>
      <c r="X387" s="17">
        <f t="shared" si="64"/>
        <v>0</v>
      </c>
      <c r="Y387" s="17">
        <v>0</v>
      </c>
      <c r="Z387" s="17">
        <f t="shared" si="65"/>
        <v>10559.63</v>
      </c>
      <c r="AA387" s="1">
        <f t="shared" si="66"/>
        <v>1078</v>
      </c>
      <c r="AB387" s="1">
        <f t="shared" si="71"/>
        <v>8</v>
      </c>
      <c r="AC387" s="21">
        <f t="shared" si="67"/>
        <v>84477.04</v>
      </c>
      <c r="AD387">
        <v>6083</v>
      </c>
      <c r="AE387" t="s">
        <v>467</v>
      </c>
      <c r="AF387" s="21">
        <v>84477.04</v>
      </c>
      <c r="AG387">
        <f t="shared" si="68"/>
        <v>0</v>
      </c>
      <c r="AH387" s="21">
        <f t="shared" si="69"/>
        <v>0</v>
      </c>
      <c r="AI387" s="1">
        <v>6083</v>
      </c>
      <c r="AJ387" s="1" t="s">
        <v>467</v>
      </c>
      <c r="AK387">
        <v>13</v>
      </c>
      <c r="AL387">
        <v>5</v>
      </c>
      <c r="AM387">
        <v>1070</v>
      </c>
      <c r="AN387">
        <v>1075</v>
      </c>
      <c r="AO387">
        <f t="shared" si="70"/>
        <v>0</v>
      </c>
    </row>
    <row r="388" spans="1:41" x14ac:dyDescent="0.2">
      <c r="A388" s="1">
        <v>6118</v>
      </c>
      <c r="B388" s="1" t="s">
        <v>468</v>
      </c>
      <c r="C388" s="1">
        <v>9037733</v>
      </c>
      <c r="D388" s="1">
        <v>32</v>
      </c>
      <c r="E388" s="1">
        <v>13</v>
      </c>
      <c r="F388" s="1">
        <v>856</v>
      </c>
      <c r="G388" s="1">
        <v>869</v>
      </c>
      <c r="H388" s="1">
        <v>44</v>
      </c>
      <c r="I388" s="1">
        <v>18</v>
      </c>
      <c r="J388" s="1">
        <v>873</v>
      </c>
      <c r="K388" s="1">
        <v>891</v>
      </c>
      <c r="L388" s="1">
        <v>32</v>
      </c>
      <c r="M388" s="1">
        <v>13</v>
      </c>
      <c r="N388" s="1">
        <v>879</v>
      </c>
      <c r="O388" s="1">
        <v>892</v>
      </c>
      <c r="P388" s="1">
        <v>38</v>
      </c>
      <c r="Q388" s="1">
        <v>15</v>
      </c>
      <c r="R388" s="1">
        <v>879</v>
      </c>
      <c r="S388" s="1">
        <v>894</v>
      </c>
      <c r="T388" s="1">
        <f t="shared" ref="T388:T426" si="72">ROUND(AVERAGE(G388,K388,O388),0)</f>
        <v>884</v>
      </c>
      <c r="U388" s="17">
        <f t="shared" ref="U388:U426" si="73">ROUND(C388/T388,2)</f>
        <v>10223.68</v>
      </c>
      <c r="V388" s="17">
        <f t="shared" ref="V388:V426" si="74">ROUND(U388*-0.055,2)</f>
        <v>-562.29999999999995</v>
      </c>
      <c r="W388" s="17">
        <f t="shared" ref="W388:W426" si="75">U388+V388</f>
        <v>9661.380000000001</v>
      </c>
      <c r="X388" s="17">
        <f t="shared" ref="X388:X426" si="76">IF(9000-W388&gt;0,9000-W388,0)</f>
        <v>0</v>
      </c>
      <c r="Y388" s="17">
        <v>0</v>
      </c>
      <c r="Z388" s="17">
        <f t="shared" ref="Z388:Z426" si="77">W388+X388-Y388</f>
        <v>9661.380000000001</v>
      </c>
      <c r="AA388" s="1">
        <f t="shared" ref="AA388:AA426" si="78">ROUND(AVERAGE(K388,O388,S388),0)</f>
        <v>892</v>
      </c>
      <c r="AB388" s="1">
        <f t="shared" si="71"/>
        <v>0</v>
      </c>
      <c r="AC388" s="21">
        <f t="shared" ref="AC388:AC426" si="79">ROUND(AB388*Z388,2)</f>
        <v>0</v>
      </c>
      <c r="AD388">
        <v>6118</v>
      </c>
      <c r="AE388" t="s">
        <v>468</v>
      </c>
      <c r="AF388" s="21">
        <v>0</v>
      </c>
      <c r="AG388">
        <f t="shared" ref="AG388:AG426" si="80">AD388-A388</f>
        <v>0</v>
      </c>
      <c r="AH388" s="21">
        <f t="shared" ref="AH388:AH426" si="81">AC388-AF388</f>
        <v>0</v>
      </c>
      <c r="AI388" s="1">
        <v>6118</v>
      </c>
      <c r="AJ388" s="1" t="s">
        <v>468</v>
      </c>
      <c r="AK388">
        <v>38</v>
      </c>
      <c r="AL388">
        <v>15</v>
      </c>
      <c r="AM388">
        <v>879</v>
      </c>
      <c r="AN388">
        <v>894</v>
      </c>
      <c r="AO388">
        <f t="shared" ref="AO388:AO426" si="82">AI388-A388</f>
        <v>0</v>
      </c>
    </row>
    <row r="389" spans="1:41" x14ac:dyDescent="0.2">
      <c r="A389" s="1">
        <v>6125</v>
      </c>
      <c r="B389" s="1" t="s">
        <v>469</v>
      </c>
      <c r="C389" s="1">
        <v>38351786</v>
      </c>
      <c r="D389" s="1">
        <v>122</v>
      </c>
      <c r="E389" s="1">
        <v>49</v>
      </c>
      <c r="F389" s="1">
        <v>3886</v>
      </c>
      <c r="G389" s="1">
        <v>3935</v>
      </c>
      <c r="H389" s="1">
        <v>128</v>
      </c>
      <c r="I389" s="1">
        <v>51</v>
      </c>
      <c r="J389" s="1">
        <v>3966</v>
      </c>
      <c r="K389" s="1">
        <v>4017</v>
      </c>
      <c r="L389" s="1">
        <v>125</v>
      </c>
      <c r="M389" s="1">
        <v>50</v>
      </c>
      <c r="N389" s="1">
        <v>3947</v>
      </c>
      <c r="O389" s="1">
        <v>3997</v>
      </c>
      <c r="P389" s="1">
        <v>108</v>
      </c>
      <c r="Q389" s="1">
        <v>43</v>
      </c>
      <c r="R389" s="1">
        <v>3905</v>
      </c>
      <c r="S389" s="1">
        <v>3948</v>
      </c>
      <c r="T389" s="1">
        <f t="shared" si="72"/>
        <v>3983</v>
      </c>
      <c r="U389" s="17">
        <f t="shared" si="73"/>
        <v>9628.8700000000008</v>
      </c>
      <c r="V389" s="17">
        <f t="shared" si="74"/>
        <v>-529.59</v>
      </c>
      <c r="W389" s="17">
        <f t="shared" si="75"/>
        <v>9099.2800000000007</v>
      </c>
      <c r="X389" s="17">
        <f t="shared" si="76"/>
        <v>0</v>
      </c>
      <c r="Y389" s="17">
        <v>0</v>
      </c>
      <c r="Z389" s="17">
        <f t="shared" si="77"/>
        <v>9099.2800000000007</v>
      </c>
      <c r="AA389" s="1">
        <f t="shared" si="78"/>
        <v>3987</v>
      </c>
      <c r="AB389" s="1">
        <f t="shared" ref="AB389:AB426" si="83">IF(AA389-T389&lt;0,T389-AA389,0)</f>
        <v>0</v>
      </c>
      <c r="AC389" s="21">
        <f t="shared" si="79"/>
        <v>0</v>
      </c>
      <c r="AD389">
        <v>6125</v>
      </c>
      <c r="AE389" t="s">
        <v>469</v>
      </c>
      <c r="AF389" s="21">
        <v>0</v>
      </c>
      <c r="AG389">
        <f t="shared" si="80"/>
        <v>0</v>
      </c>
      <c r="AH389" s="21">
        <f t="shared" si="81"/>
        <v>0</v>
      </c>
      <c r="AI389" s="1">
        <v>6125</v>
      </c>
      <c r="AJ389" s="1" t="s">
        <v>469</v>
      </c>
      <c r="AK389">
        <v>108</v>
      </c>
      <c r="AL389">
        <v>43</v>
      </c>
      <c r="AM389">
        <v>3905</v>
      </c>
      <c r="AN389">
        <v>3948</v>
      </c>
      <c r="AO389">
        <f t="shared" si="82"/>
        <v>0</v>
      </c>
    </row>
    <row r="390" spans="1:41" x14ac:dyDescent="0.2">
      <c r="A390" s="1">
        <v>6174</v>
      </c>
      <c r="B390" s="1" t="s">
        <v>470</v>
      </c>
      <c r="C390" s="1">
        <v>132786439</v>
      </c>
      <c r="D390" s="1">
        <v>49</v>
      </c>
      <c r="E390" s="1">
        <v>20</v>
      </c>
      <c r="F390" s="1">
        <v>12868</v>
      </c>
      <c r="G390" s="1">
        <v>12888</v>
      </c>
      <c r="H390" s="1">
        <v>70</v>
      </c>
      <c r="I390" s="1">
        <v>28</v>
      </c>
      <c r="J390" s="1">
        <v>13102</v>
      </c>
      <c r="K390" s="1">
        <v>13130</v>
      </c>
      <c r="L390" s="1">
        <v>72</v>
      </c>
      <c r="M390" s="1">
        <v>29</v>
      </c>
      <c r="N390" s="1">
        <v>13156</v>
      </c>
      <c r="O390" s="1">
        <v>13185</v>
      </c>
      <c r="P390" s="1">
        <v>95</v>
      </c>
      <c r="Q390" s="1">
        <v>38</v>
      </c>
      <c r="R390" s="1">
        <v>13118</v>
      </c>
      <c r="S390" s="1">
        <v>13156</v>
      </c>
      <c r="T390" s="1">
        <f t="shared" si="72"/>
        <v>13068</v>
      </c>
      <c r="U390" s="17">
        <f t="shared" si="73"/>
        <v>10161.19</v>
      </c>
      <c r="V390" s="17">
        <f t="shared" si="74"/>
        <v>-558.87</v>
      </c>
      <c r="W390" s="17">
        <f t="shared" si="75"/>
        <v>9602.32</v>
      </c>
      <c r="X390" s="17">
        <f t="shared" si="76"/>
        <v>0</v>
      </c>
      <c r="Y390" s="17">
        <v>0</v>
      </c>
      <c r="Z390" s="17">
        <f t="shared" si="77"/>
        <v>9602.32</v>
      </c>
      <c r="AA390" s="1">
        <f t="shared" si="78"/>
        <v>13157</v>
      </c>
      <c r="AB390" s="1">
        <f t="shared" si="83"/>
        <v>0</v>
      </c>
      <c r="AC390" s="21">
        <f t="shared" si="79"/>
        <v>0</v>
      </c>
      <c r="AD390">
        <v>6174</v>
      </c>
      <c r="AE390" t="s">
        <v>470</v>
      </c>
      <c r="AF390" s="21">
        <v>0</v>
      </c>
      <c r="AG390">
        <f t="shared" si="80"/>
        <v>0</v>
      </c>
      <c r="AH390" s="21">
        <f t="shared" si="81"/>
        <v>0</v>
      </c>
      <c r="AI390" s="1">
        <v>6174</v>
      </c>
      <c r="AJ390" s="1" t="s">
        <v>470</v>
      </c>
      <c r="AK390">
        <v>95</v>
      </c>
      <c r="AL390">
        <v>38</v>
      </c>
      <c r="AM390">
        <v>13118</v>
      </c>
      <c r="AN390">
        <v>13156</v>
      </c>
      <c r="AO390">
        <f t="shared" si="82"/>
        <v>0</v>
      </c>
    </row>
    <row r="391" spans="1:41" x14ac:dyDescent="0.2">
      <c r="A391" s="1">
        <v>6181</v>
      </c>
      <c r="B391" s="1" t="s">
        <v>471</v>
      </c>
      <c r="C391" s="1">
        <v>36922684</v>
      </c>
      <c r="D391" s="1">
        <v>103</v>
      </c>
      <c r="E391" s="1">
        <v>41</v>
      </c>
      <c r="F391" s="1">
        <v>3461</v>
      </c>
      <c r="G391" s="1">
        <v>3502</v>
      </c>
      <c r="H391" s="1">
        <v>126</v>
      </c>
      <c r="I391" s="1">
        <v>50</v>
      </c>
      <c r="J391" s="1">
        <v>3541</v>
      </c>
      <c r="K391" s="1">
        <v>3591</v>
      </c>
      <c r="L391" s="1">
        <v>119</v>
      </c>
      <c r="M391" s="1">
        <v>48</v>
      </c>
      <c r="N391" s="1">
        <v>3629</v>
      </c>
      <c r="O391" s="1">
        <v>3677</v>
      </c>
      <c r="P391" s="1">
        <v>114</v>
      </c>
      <c r="Q391" s="1">
        <v>46</v>
      </c>
      <c r="R391" s="1">
        <v>3713</v>
      </c>
      <c r="S391" s="1">
        <v>3759</v>
      </c>
      <c r="T391" s="1">
        <f t="shared" si="72"/>
        <v>3590</v>
      </c>
      <c r="U391" s="17">
        <f t="shared" si="73"/>
        <v>10284.870000000001</v>
      </c>
      <c r="V391" s="17">
        <f t="shared" si="74"/>
        <v>-565.66999999999996</v>
      </c>
      <c r="W391" s="17">
        <f t="shared" si="75"/>
        <v>9719.2000000000007</v>
      </c>
      <c r="X391" s="17">
        <f t="shared" si="76"/>
        <v>0</v>
      </c>
      <c r="Y391" s="17">
        <v>0</v>
      </c>
      <c r="Z391" s="17">
        <f t="shared" si="77"/>
        <v>9719.2000000000007</v>
      </c>
      <c r="AA391" s="1">
        <f t="shared" si="78"/>
        <v>3676</v>
      </c>
      <c r="AB391" s="1">
        <f t="shared" si="83"/>
        <v>0</v>
      </c>
      <c r="AC391" s="21">
        <f t="shared" si="79"/>
        <v>0</v>
      </c>
      <c r="AD391">
        <v>6181</v>
      </c>
      <c r="AE391" t="s">
        <v>471</v>
      </c>
      <c r="AF391" s="21">
        <v>0</v>
      </c>
      <c r="AG391">
        <f t="shared" si="80"/>
        <v>0</v>
      </c>
      <c r="AH391" s="21">
        <f t="shared" si="81"/>
        <v>0</v>
      </c>
      <c r="AI391" s="1">
        <v>6181</v>
      </c>
      <c r="AJ391" s="1" t="s">
        <v>471</v>
      </c>
      <c r="AK391">
        <v>114</v>
      </c>
      <c r="AL391">
        <v>46</v>
      </c>
      <c r="AM391">
        <v>3713</v>
      </c>
      <c r="AN391">
        <v>3759</v>
      </c>
      <c r="AO391">
        <f t="shared" si="82"/>
        <v>0</v>
      </c>
    </row>
    <row r="392" spans="1:41" x14ac:dyDescent="0.2">
      <c r="A392" s="1">
        <v>6195</v>
      </c>
      <c r="B392" s="1" t="s">
        <v>472</v>
      </c>
      <c r="C392" s="1">
        <v>20692935</v>
      </c>
      <c r="D392" s="1">
        <v>45</v>
      </c>
      <c r="E392" s="1">
        <v>18</v>
      </c>
      <c r="F392" s="1">
        <v>2362</v>
      </c>
      <c r="G392" s="1">
        <v>2380</v>
      </c>
      <c r="H392" s="1">
        <v>44</v>
      </c>
      <c r="I392" s="1">
        <v>18</v>
      </c>
      <c r="J392" s="1">
        <v>2308</v>
      </c>
      <c r="K392" s="1">
        <v>2326</v>
      </c>
      <c r="L392" s="1">
        <v>46</v>
      </c>
      <c r="M392" s="1">
        <v>18</v>
      </c>
      <c r="N392" s="1">
        <v>2274</v>
      </c>
      <c r="O392" s="1">
        <v>2292</v>
      </c>
      <c r="P392" s="1">
        <v>44</v>
      </c>
      <c r="Q392" s="1">
        <v>18</v>
      </c>
      <c r="R392" s="1">
        <v>2209</v>
      </c>
      <c r="S392" s="1">
        <v>2227</v>
      </c>
      <c r="T392" s="1">
        <f t="shared" si="72"/>
        <v>2333</v>
      </c>
      <c r="U392" s="17">
        <f t="shared" si="73"/>
        <v>8869.67</v>
      </c>
      <c r="V392" s="17">
        <f t="shared" si="74"/>
        <v>-487.83</v>
      </c>
      <c r="W392" s="17">
        <f t="shared" si="75"/>
        <v>8381.84</v>
      </c>
      <c r="X392" s="17">
        <f t="shared" si="76"/>
        <v>618.15999999999985</v>
      </c>
      <c r="Y392" s="17">
        <v>0</v>
      </c>
      <c r="Z392" s="17">
        <f t="shared" si="77"/>
        <v>9000</v>
      </c>
      <c r="AA392" s="1">
        <f t="shared" si="78"/>
        <v>2282</v>
      </c>
      <c r="AB392" s="1">
        <f t="shared" si="83"/>
        <v>51</v>
      </c>
      <c r="AC392" s="21">
        <f t="shared" si="79"/>
        <v>459000</v>
      </c>
      <c r="AD392">
        <v>6195</v>
      </c>
      <c r="AE392" t="s">
        <v>472</v>
      </c>
      <c r="AF392" s="21">
        <v>459000</v>
      </c>
      <c r="AG392">
        <f t="shared" si="80"/>
        <v>0</v>
      </c>
      <c r="AH392" s="21">
        <f t="shared" si="81"/>
        <v>0</v>
      </c>
      <c r="AI392" s="1">
        <v>6195</v>
      </c>
      <c r="AJ392" s="1" t="s">
        <v>472</v>
      </c>
      <c r="AK392">
        <v>44</v>
      </c>
      <c r="AL392">
        <v>18</v>
      </c>
      <c r="AM392">
        <v>2209</v>
      </c>
      <c r="AN392">
        <v>2227</v>
      </c>
      <c r="AO392">
        <f t="shared" si="82"/>
        <v>0</v>
      </c>
    </row>
    <row r="393" spans="1:41" x14ac:dyDescent="0.2">
      <c r="A393" s="1">
        <v>6216</v>
      </c>
      <c r="B393" s="1" t="s">
        <v>473</v>
      </c>
      <c r="C393" s="1">
        <v>19701470</v>
      </c>
      <c r="D393" s="1">
        <v>62</v>
      </c>
      <c r="E393" s="1">
        <v>25</v>
      </c>
      <c r="F393" s="1">
        <v>2098</v>
      </c>
      <c r="G393" s="1">
        <v>2123</v>
      </c>
      <c r="H393" s="1">
        <v>63</v>
      </c>
      <c r="I393" s="1">
        <v>25</v>
      </c>
      <c r="J393" s="1">
        <v>2032</v>
      </c>
      <c r="K393" s="1">
        <v>2057</v>
      </c>
      <c r="L393" s="1">
        <v>69</v>
      </c>
      <c r="M393" s="1">
        <v>28</v>
      </c>
      <c r="N393" s="1">
        <v>1976</v>
      </c>
      <c r="O393" s="1">
        <v>2004</v>
      </c>
      <c r="P393" s="1">
        <v>60</v>
      </c>
      <c r="Q393" s="1">
        <v>24</v>
      </c>
      <c r="R393" s="1">
        <v>2040</v>
      </c>
      <c r="S393" s="1">
        <v>2064</v>
      </c>
      <c r="T393" s="1">
        <f t="shared" si="72"/>
        <v>2061</v>
      </c>
      <c r="U393" s="17">
        <f t="shared" si="73"/>
        <v>9559.18</v>
      </c>
      <c r="V393" s="17">
        <f t="shared" si="74"/>
        <v>-525.75</v>
      </c>
      <c r="W393" s="17">
        <f t="shared" si="75"/>
        <v>9033.43</v>
      </c>
      <c r="X393" s="17">
        <f t="shared" si="76"/>
        <v>0</v>
      </c>
      <c r="Y393" s="17">
        <v>0</v>
      </c>
      <c r="Z393" s="17">
        <f t="shared" si="77"/>
        <v>9033.43</v>
      </c>
      <c r="AA393" s="1">
        <f t="shared" si="78"/>
        <v>2042</v>
      </c>
      <c r="AB393" s="1">
        <f t="shared" si="83"/>
        <v>19</v>
      </c>
      <c r="AC393" s="21">
        <f t="shared" si="79"/>
        <v>171635.17</v>
      </c>
      <c r="AD393">
        <v>6216</v>
      </c>
      <c r="AE393" t="s">
        <v>473</v>
      </c>
      <c r="AF393" s="21">
        <v>171635.17</v>
      </c>
      <c r="AG393">
        <f t="shared" si="80"/>
        <v>0</v>
      </c>
      <c r="AH393" s="21">
        <f t="shared" si="81"/>
        <v>0</v>
      </c>
      <c r="AI393" s="1">
        <v>6216</v>
      </c>
      <c r="AJ393" s="1" t="s">
        <v>473</v>
      </c>
      <c r="AK393">
        <v>60</v>
      </c>
      <c r="AL393">
        <v>24</v>
      </c>
      <c r="AM393">
        <v>2040</v>
      </c>
      <c r="AN393">
        <v>2064</v>
      </c>
      <c r="AO393">
        <f t="shared" si="82"/>
        <v>0</v>
      </c>
    </row>
    <row r="394" spans="1:41" x14ac:dyDescent="0.2">
      <c r="A394" s="1">
        <v>6223</v>
      </c>
      <c r="B394" s="1" t="s">
        <v>474</v>
      </c>
      <c r="C394" s="1">
        <v>87945288</v>
      </c>
      <c r="D394" s="1">
        <v>178</v>
      </c>
      <c r="E394" s="1">
        <v>71</v>
      </c>
      <c r="F394" s="1">
        <v>8380</v>
      </c>
      <c r="G394" s="1">
        <v>8451</v>
      </c>
      <c r="H394" s="1">
        <v>200</v>
      </c>
      <c r="I394" s="1">
        <v>80</v>
      </c>
      <c r="J394" s="1">
        <v>8238</v>
      </c>
      <c r="K394" s="1">
        <v>8318</v>
      </c>
      <c r="L394" s="1">
        <v>236</v>
      </c>
      <c r="M394" s="1">
        <v>94</v>
      </c>
      <c r="N394" s="1">
        <v>8224</v>
      </c>
      <c r="O394" s="1">
        <v>8318</v>
      </c>
      <c r="P394" s="1">
        <v>342</v>
      </c>
      <c r="Q394" s="1">
        <v>137</v>
      </c>
      <c r="R394" s="1">
        <v>8237</v>
      </c>
      <c r="S394" s="1">
        <v>8374</v>
      </c>
      <c r="T394" s="1">
        <f t="shared" si="72"/>
        <v>8362</v>
      </c>
      <c r="U394" s="17">
        <f t="shared" si="73"/>
        <v>10517.26</v>
      </c>
      <c r="V394" s="17">
        <f t="shared" si="74"/>
        <v>-578.45000000000005</v>
      </c>
      <c r="W394" s="17">
        <f t="shared" si="75"/>
        <v>9938.81</v>
      </c>
      <c r="X394" s="17">
        <f t="shared" si="76"/>
        <v>0</v>
      </c>
      <c r="Y394" s="17">
        <v>0</v>
      </c>
      <c r="Z394" s="17">
        <f t="shared" si="77"/>
        <v>9938.81</v>
      </c>
      <c r="AA394" s="1">
        <f t="shared" si="78"/>
        <v>8337</v>
      </c>
      <c r="AB394" s="1">
        <f t="shared" si="83"/>
        <v>25</v>
      </c>
      <c r="AC394" s="21">
        <f t="shared" si="79"/>
        <v>248470.25</v>
      </c>
      <c r="AD394">
        <v>6223</v>
      </c>
      <c r="AE394" t="s">
        <v>474</v>
      </c>
      <c r="AF394" s="21">
        <v>248470.25</v>
      </c>
      <c r="AG394">
        <f t="shared" si="80"/>
        <v>0</v>
      </c>
      <c r="AH394" s="21">
        <f t="shared" si="81"/>
        <v>0</v>
      </c>
      <c r="AI394" s="1">
        <v>6223</v>
      </c>
      <c r="AJ394" s="1" t="s">
        <v>474</v>
      </c>
      <c r="AK394">
        <v>342</v>
      </c>
      <c r="AL394">
        <v>137</v>
      </c>
      <c r="AM394">
        <v>8237</v>
      </c>
      <c r="AN394">
        <v>8374</v>
      </c>
      <c r="AO394">
        <f t="shared" si="82"/>
        <v>0</v>
      </c>
    </row>
    <row r="395" spans="1:41" x14ac:dyDescent="0.2">
      <c r="A395" s="1">
        <v>6230</v>
      </c>
      <c r="B395" s="1" t="s">
        <v>475</v>
      </c>
      <c r="C395" s="1">
        <v>5327935</v>
      </c>
      <c r="D395" s="1">
        <v>2</v>
      </c>
      <c r="E395" s="1">
        <v>1</v>
      </c>
      <c r="F395" s="1">
        <v>573</v>
      </c>
      <c r="G395" s="1">
        <v>574</v>
      </c>
      <c r="H395" s="1">
        <v>1</v>
      </c>
      <c r="I395" s="1">
        <v>0</v>
      </c>
      <c r="J395" s="1">
        <v>551</v>
      </c>
      <c r="K395" s="1">
        <v>551</v>
      </c>
      <c r="L395" s="1">
        <v>1</v>
      </c>
      <c r="M395" s="1">
        <v>0</v>
      </c>
      <c r="N395" s="1">
        <v>518</v>
      </c>
      <c r="O395" s="1">
        <v>518</v>
      </c>
      <c r="P395" s="1">
        <v>1</v>
      </c>
      <c r="Q395" s="1">
        <v>0</v>
      </c>
      <c r="R395" s="1">
        <v>492</v>
      </c>
      <c r="S395" s="1">
        <v>492</v>
      </c>
      <c r="T395" s="1">
        <f t="shared" si="72"/>
        <v>548</v>
      </c>
      <c r="U395" s="17">
        <f t="shared" si="73"/>
        <v>9722.51</v>
      </c>
      <c r="V395" s="17">
        <f t="shared" si="74"/>
        <v>-534.74</v>
      </c>
      <c r="W395" s="17">
        <f t="shared" si="75"/>
        <v>9187.77</v>
      </c>
      <c r="X395" s="17">
        <f t="shared" si="76"/>
        <v>0</v>
      </c>
      <c r="Y395" s="17">
        <v>0</v>
      </c>
      <c r="Z395" s="17">
        <f t="shared" si="77"/>
        <v>9187.77</v>
      </c>
      <c r="AA395" s="1">
        <f t="shared" si="78"/>
        <v>520</v>
      </c>
      <c r="AB395" s="1">
        <f t="shared" si="83"/>
        <v>28</v>
      </c>
      <c r="AC395" s="21">
        <f t="shared" si="79"/>
        <v>257257.56</v>
      </c>
      <c r="AD395">
        <v>6230</v>
      </c>
      <c r="AE395" t="s">
        <v>475</v>
      </c>
      <c r="AF395" s="21">
        <v>257257.56</v>
      </c>
      <c r="AG395">
        <f t="shared" si="80"/>
        <v>0</v>
      </c>
      <c r="AH395" s="21">
        <f t="shared" si="81"/>
        <v>0</v>
      </c>
      <c r="AI395" s="1">
        <v>6230</v>
      </c>
      <c r="AJ395" s="1" t="s">
        <v>475</v>
      </c>
      <c r="AK395">
        <v>1</v>
      </c>
      <c r="AL395">
        <v>0</v>
      </c>
      <c r="AM395">
        <v>492</v>
      </c>
      <c r="AN395">
        <v>492</v>
      </c>
      <c r="AO395">
        <f t="shared" si="82"/>
        <v>0</v>
      </c>
    </row>
    <row r="396" spans="1:41" x14ac:dyDescent="0.2">
      <c r="A396" s="1">
        <v>6237</v>
      </c>
      <c r="B396" s="1" t="s">
        <v>476</v>
      </c>
      <c r="C396" s="1">
        <v>13845692</v>
      </c>
      <c r="D396" s="1">
        <v>35</v>
      </c>
      <c r="E396" s="1">
        <v>14</v>
      </c>
      <c r="F396" s="1">
        <v>1478</v>
      </c>
      <c r="G396" s="1">
        <v>1492</v>
      </c>
      <c r="H396" s="1">
        <v>33</v>
      </c>
      <c r="I396" s="1">
        <v>13</v>
      </c>
      <c r="J396" s="1">
        <v>1463</v>
      </c>
      <c r="K396" s="1">
        <v>1476</v>
      </c>
      <c r="L396" s="1">
        <v>34</v>
      </c>
      <c r="M396" s="1">
        <v>14</v>
      </c>
      <c r="N396" s="1">
        <v>1443</v>
      </c>
      <c r="O396" s="1">
        <v>1457</v>
      </c>
      <c r="P396" s="1">
        <v>34</v>
      </c>
      <c r="Q396" s="1">
        <v>14</v>
      </c>
      <c r="R396" s="1">
        <v>1455</v>
      </c>
      <c r="S396" s="1">
        <v>1469</v>
      </c>
      <c r="T396" s="1">
        <f t="shared" si="72"/>
        <v>1475</v>
      </c>
      <c r="U396" s="17">
        <f t="shared" si="73"/>
        <v>9386.91</v>
      </c>
      <c r="V396" s="17">
        <f t="shared" si="74"/>
        <v>-516.28</v>
      </c>
      <c r="W396" s="17">
        <f t="shared" si="75"/>
        <v>8870.6299999999992</v>
      </c>
      <c r="X396" s="17">
        <f t="shared" si="76"/>
        <v>129.3700000000008</v>
      </c>
      <c r="Y396" s="17">
        <v>0</v>
      </c>
      <c r="Z396" s="17">
        <f t="shared" si="77"/>
        <v>9000</v>
      </c>
      <c r="AA396" s="1">
        <f t="shared" si="78"/>
        <v>1467</v>
      </c>
      <c r="AB396" s="1">
        <f t="shared" si="83"/>
        <v>8</v>
      </c>
      <c r="AC396" s="21">
        <f t="shared" si="79"/>
        <v>72000</v>
      </c>
      <c r="AD396">
        <v>6237</v>
      </c>
      <c r="AE396" t="s">
        <v>476</v>
      </c>
      <c r="AF396" s="21">
        <v>72000</v>
      </c>
      <c r="AG396">
        <f t="shared" si="80"/>
        <v>0</v>
      </c>
      <c r="AH396" s="21">
        <f t="shared" si="81"/>
        <v>0</v>
      </c>
      <c r="AI396" s="1">
        <v>6237</v>
      </c>
      <c r="AJ396" s="1" t="s">
        <v>476</v>
      </c>
      <c r="AK396">
        <v>34</v>
      </c>
      <c r="AL396">
        <v>14</v>
      </c>
      <c r="AM396">
        <v>1455</v>
      </c>
      <c r="AN396">
        <v>1469</v>
      </c>
      <c r="AO396">
        <f t="shared" si="82"/>
        <v>0</v>
      </c>
    </row>
    <row r="397" spans="1:41" x14ac:dyDescent="0.2">
      <c r="A397" s="1">
        <v>6244</v>
      </c>
      <c r="B397" s="1" t="s">
        <v>477</v>
      </c>
      <c r="C397" s="1">
        <v>63150594</v>
      </c>
      <c r="D397" s="1">
        <v>161</v>
      </c>
      <c r="E397" s="1">
        <v>64</v>
      </c>
      <c r="F397" s="1">
        <v>5848</v>
      </c>
      <c r="G397" s="1">
        <v>5912</v>
      </c>
      <c r="H397" s="1">
        <v>198</v>
      </c>
      <c r="I397" s="1">
        <v>79</v>
      </c>
      <c r="J397" s="1">
        <v>5846</v>
      </c>
      <c r="K397" s="1">
        <v>5925</v>
      </c>
      <c r="L397" s="1">
        <v>227</v>
      </c>
      <c r="M397" s="1">
        <v>91</v>
      </c>
      <c r="N397" s="1">
        <v>5898</v>
      </c>
      <c r="O397" s="1">
        <v>5989</v>
      </c>
      <c r="P397" s="1">
        <v>238</v>
      </c>
      <c r="Q397" s="1">
        <v>95</v>
      </c>
      <c r="R397" s="1">
        <v>5940</v>
      </c>
      <c r="S397" s="1">
        <v>6035</v>
      </c>
      <c r="T397" s="1">
        <f t="shared" si="72"/>
        <v>5942</v>
      </c>
      <c r="U397" s="17">
        <f t="shared" si="73"/>
        <v>10627.83</v>
      </c>
      <c r="V397" s="17">
        <f t="shared" si="74"/>
        <v>-584.53</v>
      </c>
      <c r="W397" s="17">
        <f t="shared" si="75"/>
        <v>10043.299999999999</v>
      </c>
      <c r="X397" s="17">
        <f t="shared" si="76"/>
        <v>0</v>
      </c>
      <c r="Y397" s="17">
        <v>0</v>
      </c>
      <c r="Z397" s="17">
        <f t="shared" si="77"/>
        <v>10043.299999999999</v>
      </c>
      <c r="AA397" s="1">
        <f t="shared" si="78"/>
        <v>5983</v>
      </c>
      <c r="AB397" s="1">
        <f t="shared" si="83"/>
        <v>0</v>
      </c>
      <c r="AC397" s="21">
        <f t="shared" si="79"/>
        <v>0</v>
      </c>
      <c r="AD397">
        <v>6244</v>
      </c>
      <c r="AE397" t="s">
        <v>477</v>
      </c>
      <c r="AF397" s="21">
        <v>0</v>
      </c>
      <c r="AG397">
        <f t="shared" si="80"/>
        <v>0</v>
      </c>
      <c r="AH397" s="21">
        <f t="shared" si="81"/>
        <v>0</v>
      </c>
      <c r="AI397" s="1">
        <v>6244</v>
      </c>
      <c r="AJ397" s="1" t="s">
        <v>477</v>
      </c>
      <c r="AK397">
        <v>238</v>
      </c>
      <c r="AL397">
        <v>95</v>
      </c>
      <c r="AM397">
        <v>5940</v>
      </c>
      <c r="AN397">
        <v>6035</v>
      </c>
      <c r="AO397">
        <f t="shared" si="82"/>
        <v>0</v>
      </c>
    </row>
    <row r="398" spans="1:41" x14ac:dyDescent="0.2">
      <c r="A398" s="1">
        <v>6251</v>
      </c>
      <c r="B398" s="1" t="s">
        <v>478</v>
      </c>
      <c r="C398" s="1">
        <v>3900359</v>
      </c>
      <c r="D398" s="1">
        <v>5</v>
      </c>
      <c r="E398" s="1">
        <v>2</v>
      </c>
      <c r="F398" s="1">
        <v>324</v>
      </c>
      <c r="G398" s="1">
        <v>326</v>
      </c>
      <c r="H398" s="1">
        <v>9</v>
      </c>
      <c r="I398" s="1">
        <v>4</v>
      </c>
      <c r="J398" s="1">
        <v>329</v>
      </c>
      <c r="K398" s="1">
        <v>333</v>
      </c>
      <c r="L398" s="1">
        <v>9</v>
      </c>
      <c r="M398" s="1">
        <v>4</v>
      </c>
      <c r="N398" s="1">
        <v>328</v>
      </c>
      <c r="O398" s="1">
        <v>332</v>
      </c>
      <c r="P398" s="1">
        <v>6</v>
      </c>
      <c r="Q398" s="1">
        <v>2</v>
      </c>
      <c r="R398" s="1">
        <v>321</v>
      </c>
      <c r="S398" s="1">
        <v>323</v>
      </c>
      <c r="T398" s="1">
        <f t="shared" si="72"/>
        <v>330</v>
      </c>
      <c r="U398" s="17">
        <f t="shared" si="73"/>
        <v>11819.27</v>
      </c>
      <c r="V398" s="17">
        <f t="shared" si="74"/>
        <v>-650.05999999999995</v>
      </c>
      <c r="W398" s="17">
        <f t="shared" si="75"/>
        <v>11169.210000000001</v>
      </c>
      <c r="X398" s="17">
        <f t="shared" si="76"/>
        <v>0</v>
      </c>
      <c r="Y398" s="17">
        <v>0</v>
      </c>
      <c r="Z398" s="17">
        <f t="shared" si="77"/>
        <v>11169.210000000001</v>
      </c>
      <c r="AA398" s="1">
        <f t="shared" si="78"/>
        <v>329</v>
      </c>
      <c r="AB398" s="1">
        <f t="shared" si="83"/>
        <v>1</v>
      </c>
      <c r="AC398" s="21">
        <f t="shared" si="79"/>
        <v>11169.21</v>
      </c>
      <c r="AD398">
        <v>6251</v>
      </c>
      <c r="AE398" t="s">
        <v>478</v>
      </c>
      <c r="AF398" s="21">
        <v>11169.21</v>
      </c>
      <c r="AG398">
        <f t="shared" si="80"/>
        <v>0</v>
      </c>
      <c r="AH398" s="21">
        <f t="shared" si="81"/>
        <v>0</v>
      </c>
      <c r="AI398" s="1">
        <v>6251</v>
      </c>
      <c r="AJ398" s="1" t="s">
        <v>478</v>
      </c>
      <c r="AK398">
        <v>6</v>
      </c>
      <c r="AL398">
        <v>2</v>
      </c>
      <c r="AM398">
        <v>321</v>
      </c>
      <c r="AN398">
        <v>323</v>
      </c>
      <c r="AO398">
        <f t="shared" si="82"/>
        <v>0</v>
      </c>
    </row>
    <row r="399" spans="1:41" x14ac:dyDescent="0.2">
      <c r="A399" s="1">
        <v>6293</v>
      </c>
      <c r="B399" s="1" t="s">
        <v>479</v>
      </c>
      <c r="C399" s="1">
        <v>7062221</v>
      </c>
      <c r="D399" s="1">
        <v>16</v>
      </c>
      <c r="E399" s="1">
        <v>6</v>
      </c>
      <c r="F399" s="1">
        <v>723</v>
      </c>
      <c r="G399" s="1">
        <v>729</v>
      </c>
      <c r="H399" s="1">
        <v>16</v>
      </c>
      <c r="I399" s="1">
        <v>6</v>
      </c>
      <c r="J399" s="1">
        <v>717</v>
      </c>
      <c r="K399" s="1">
        <v>723</v>
      </c>
      <c r="L399" s="1">
        <v>4</v>
      </c>
      <c r="M399" s="1">
        <v>2</v>
      </c>
      <c r="N399" s="1">
        <v>698</v>
      </c>
      <c r="O399" s="1">
        <v>700</v>
      </c>
      <c r="P399" s="1">
        <v>6</v>
      </c>
      <c r="Q399" s="1">
        <v>2</v>
      </c>
      <c r="R399" s="1">
        <v>714</v>
      </c>
      <c r="S399" s="1">
        <v>716</v>
      </c>
      <c r="T399" s="1">
        <f t="shared" si="72"/>
        <v>717</v>
      </c>
      <c r="U399" s="17">
        <f t="shared" si="73"/>
        <v>9849.68</v>
      </c>
      <c r="V399" s="17">
        <f t="shared" si="74"/>
        <v>-541.73</v>
      </c>
      <c r="W399" s="17">
        <f t="shared" si="75"/>
        <v>9307.9500000000007</v>
      </c>
      <c r="X399" s="17">
        <f t="shared" si="76"/>
        <v>0</v>
      </c>
      <c r="Y399" s="17">
        <v>0</v>
      </c>
      <c r="Z399" s="17">
        <f t="shared" si="77"/>
        <v>9307.9500000000007</v>
      </c>
      <c r="AA399" s="1">
        <f t="shared" si="78"/>
        <v>713</v>
      </c>
      <c r="AB399" s="1">
        <f t="shared" si="83"/>
        <v>4</v>
      </c>
      <c r="AC399" s="21">
        <f t="shared" si="79"/>
        <v>37231.800000000003</v>
      </c>
      <c r="AD399">
        <v>6293</v>
      </c>
      <c r="AE399" t="s">
        <v>479</v>
      </c>
      <c r="AF399" s="21">
        <v>37231.800000000003</v>
      </c>
      <c r="AG399">
        <f t="shared" si="80"/>
        <v>0</v>
      </c>
      <c r="AH399" s="21">
        <f t="shared" si="81"/>
        <v>0</v>
      </c>
      <c r="AI399" s="1">
        <v>6293</v>
      </c>
      <c r="AJ399" s="1" t="s">
        <v>479</v>
      </c>
      <c r="AK399">
        <v>6</v>
      </c>
      <c r="AL399">
        <v>2</v>
      </c>
      <c r="AM399">
        <v>714</v>
      </c>
      <c r="AN399">
        <v>716</v>
      </c>
      <c r="AO399">
        <f t="shared" si="82"/>
        <v>0</v>
      </c>
    </row>
    <row r="400" spans="1:41" x14ac:dyDescent="0.2">
      <c r="A400" s="1">
        <v>6300</v>
      </c>
      <c r="B400" s="1" t="s">
        <v>480</v>
      </c>
      <c r="C400" s="1">
        <v>82409096</v>
      </c>
      <c r="D400" s="1">
        <v>14</v>
      </c>
      <c r="E400" s="1">
        <v>6</v>
      </c>
      <c r="F400" s="1">
        <v>7997</v>
      </c>
      <c r="G400" s="1">
        <v>8003</v>
      </c>
      <c r="H400" s="1">
        <v>19</v>
      </c>
      <c r="I400" s="1">
        <v>8</v>
      </c>
      <c r="J400" s="1">
        <v>8097</v>
      </c>
      <c r="K400" s="1">
        <v>8105</v>
      </c>
      <c r="L400" s="1">
        <v>19</v>
      </c>
      <c r="M400" s="1">
        <v>8</v>
      </c>
      <c r="N400" s="1">
        <v>8193</v>
      </c>
      <c r="O400" s="1">
        <v>8201</v>
      </c>
      <c r="P400" s="1">
        <v>12</v>
      </c>
      <c r="Q400" s="1">
        <v>5</v>
      </c>
      <c r="R400" s="1">
        <v>8308</v>
      </c>
      <c r="S400" s="1">
        <v>8313</v>
      </c>
      <c r="T400" s="1">
        <f t="shared" si="72"/>
        <v>8103</v>
      </c>
      <c r="U400" s="17">
        <f t="shared" si="73"/>
        <v>10170.200000000001</v>
      </c>
      <c r="V400" s="17">
        <f t="shared" si="74"/>
        <v>-559.36</v>
      </c>
      <c r="W400" s="17">
        <f t="shared" si="75"/>
        <v>9610.84</v>
      </c>
      <c r="X400" s="17">
        <f t="shared" si="76"/>
        <v>0</v>
      </c>
      <c r="Y400" s="17">
        <v>0</v>
      </c>
      <c r="Z400" s="17">
        <f t="shared" si="77"/>
        <v>9610.84</v>
      </c>
      <c r="AA400" s="1">
        <f t="shared" si="78"/>
        <v>8206</v>
      </c>
      <c r="AB400" s="1">
        <f t="shared" si="83"/>
        <v>0</v>
      </c>
      <c r="AC400" s="21">
        <f t="shared" si="79"/>
        <v>0</v>
      </c>
      <c r="AD400">
        <v>6300</v>
      </c>
      <c r="AE400" t="s">
        <v>480</v>
      </c>
      <c r="AF400" s="21">
        <v>0</v>
      </c>
      <c r="AG400">
        <f t="shared" si="80"/>
        <v>0</v>
      </c>
      <c r="AH400" s="21">
        <f t="shared" si="81"/>
        <v>0</v>
      </c>
      <c r="AI400" s="1">
        <v>6300</v>
      </c>
      <c r="AJ400" s="1" t="s">
        <v>480</v>
      </c>
      <c r="AK400">
        <v>12</v>
      </c>
      <c r="AL400">
        <v>5</v>
      </c>
      <c r="AM400">
        <v>8308</v>
      </c>
      <c r="AN400">
        <v>8313</v>
      </c>
      <c r="AO400">
        <f t="shared" si="82"/>
        <v>0</v>
      </c>
    </row>
    <row r="401" spans="1:41" x14ac:dyDescent="0.2">
      <c r="A401" s="1">
        <v>6307</v>
      </c>
      <c r="B401" s="1" t="s">
        <v>481</v>
      </c>
      <c r="C401" s="1">
        <v>65263601</v>
      </c>
      <c r="D401" s="1">
        <v>94</v>
      </c>
      <c r="E401" s="1">
        <v>38</v>
      </c>
      <c r="F401" s="1">
        <v>6867</v>
      </c>
      <c r="G401" s="1">
        <v>6905</v>
      </c>
      <c r="H401" s="1">
        <v>96</v>
      </c>
      <c r="I401" s="1">
        <v>38</v>
      </c>
      <c r="J401" s="1">
        <v>6942</v>
      </c>
      <c r="K401" s="1">
        <v>6980</v>
      </c>
      <c r="L401" s="1">
        <v>107</v>
      </c>
      <c r="M401" s="1">
        <v>43</v>
      </c>
      <c r="N401" s="1">
        <v>6870</v>
      </c>
      <c r="O401" s="1">
        <v>6913</v>
      </c>
      <c r="P401" s="1">
        <v>112</v>
      </c>
      <c r="Q401" s="1">
        <v>45</v>
      </c>
      <c r="R401" s="1">
        <v>6904</v>
      </c>
      <c r="S401" s="1">
        <v>6949</v>
      </c>
      <c r="T401" s="1">
        <f t="shared" si="72"/>
        <v>6933</v>
      </c>
      <c r="U401" s="17">
        <f t="shared" si="73"/>
        <v>9413.4699999999993</v>
      </c>
      <c r="V401" s="17">
        <f t="shared" si="74"/>
        <v>-517.74</v>
      </c>
      <c r="W401" s="17">
        <f t="shared" si="75"/>
        <v>8895.73</v>
      </c>
      <c r="X401" s="17">
        <f t="shared" si="76"/>
        <v>104.27000000000044</v>
      </c>
      <c r="Y401" s="17">
        <v>0</v>
      </c>
      <c r="Z401" s="17">
        <f t="shared" si="77"/>
        <v>9000</v>
      </c>
      <c r="AA401" s="1">
        <f t="shared" si="78"/>
        <v>6947</v>
      </c>
      <c r="AB401" s="1">
        <f t="shared" si="83"/>
        <v>0</v>
      </c>
      <c r="AC401" s="21">
        <f t="shared" si="79"/>
        <v>0</v>
      </c>
      <c r="AD401">
        <v>6307</v>
      </c>
      <c r="AE401" t="s">
        <v>481</v>
      </c>
      <c r="AF401" s="21">
        <v>0</v>
      </c>
      <c r="AG401">
        <f t="shared" si="80"/>
        <v>0</v>
      </c>
      <c r="AH401" s="21">
        <f t="shared" si="81"/>
        <v>0</v>
      </c>
      <c r="AI401" s="1">
        <v>6307</v>
      </c>
      <c r="AJ401" s="1" t="s">
        <v>481</v>
      </c>
      <c r="AK401">
        <v>112</v>
      </c>
      <c r="AL401">
        <v>45</v>
      </c>
      <c r="AM401">
        <v>6904</v>
      </c>
      <c r="AN401">
        <v>6949</v>
      </c>
      <c r="AO401">
        <f t="shared" si="82"/>
        <v>0</v>
      </c>
    </row>
    <row r="402" spans="1:41" x14ac:dyDescent="0.2">
      <c r="A402" s="1">
        <v>6328</v>
      </c>
      <c r="B402" s="1" t="s">
        <v>482</v>
      </c>
      <c r="C402" s="1">
        <v>29089153</v>
      </c>
      <c r="D402" s="1">
        <v>119</v>
      </c>
      <c r="E402" s="1">
        <v>48</v>
      </c>
      <c r="F402" s="1">
        <v>2688</v>
      </c>
      <c r="G402" s="1">
        <v>2736</v>
      </c>
      <c r="H402" s="1">
        <v>102</v>
      </c>
      <c r="I402" s="1">
        <v>41</v>
      </c>
      <c r="J402" s="1">
        <v>2772</v>
      </c>
      <c r="K402" s="1">
        <v>2813</v>
      </c>
      <c r="L402" s="1">
        <v>105</v>
      </c>
      <c r="M402" s="1">
        <v>42</v>
      </c>
      <c r="N402" s="1">
        <v>2840</v>
      </c>
      <c r="O402" s="1">
        <v>2882</v>
      </c>
      <c r="P402" s="1">
        <v>95</v>
      </c>
      <c r="Q402" s="1">
        <v>38</v>
      </c>
      <c r="R402" s="1">
        <v>2890</v>
      </c>
      <c r="S402" s="1">
        <v>2928</v>
      </c>
      <c r="T402" s="1">
        <f t="shared" si="72"/>
        <v>2810</v>
      </c>
      <c r="U402" s="17">
        <f t="shared" si="73"/>
        <v>10352.01</v>
      </c>
      <c r="V402" s="17">
        <f t="shared" si="74"/>
        <v>-569.36</v>
      </c>
      <c r="W402" s="17">
        <f t="shared" si="75"/>
        <v>9782.65</v>
      </c>
      <c r="X402" s="17">
        <f t="shared" si="76"/>
        <v>0</v>
      </c>
      <c r="Y402" s="17">
        <v>0</v>
      </c>
      <c r="Z402" s="17">
        <f t="shared" si="77"/>
        <v>9782.65</v>
      </c>
      <c r="AA402" s="1">
        <f t="shared" si="78"/>
        <v>2874</v>
      </c>
      <c r="AB402" s="1">
        <f t="shared" si="83"/>
        <v>0</v>
      </c>
      <c r="AC402" s="21">
        <f t="shared" si="79"/>
        <v>0</v>
      </c>
      <c r="AD402">
        <v>6328</v>
      </c>
      <c r="AE402" t="s">
        <v>482</v>
      </c>
      <c r="AF402" s="21">
        <v>0</v>
      </c>
      <c r="AG402">
        <f t="shared" si="80"/>
        <v>0</v>
      </c>
      <c r="AH402" s="21">
        <f t="shared" si="81"/>
        <v>0</v>
      </c>
      <c r="AI402" s="1">
        <v>6328</v>
      </c>
      <c r="AJ402" s="1" t="s">
        <v>482</v>
      </c>
      <c r="AK402">
        <v>95</v>
      </c>
      <c r="AL402">
        <v>38</v>
      </c>
      <c r="AM402">
        <v>2890</v>
      </c>
      <c r="AN402">
        <v>2928</v>
      </c>
      <c r="AO402">
        <f t="shared" si="82"/>
        <v>0</v>
      </c>
    </row>
    <row r="403" spans="1:41" x14ac:dyDescent="0.2">
      <c r="A403" s="1">
        <v>6370</v>
      </c>
      <c r="B403" s="1" t="s">
        <v>483</v>
      </c>
      <c r="C403" s="1">
        <v>16650572</v>
      </c>
      <c r="D403" s="1">
        <v>82</v>
      </c>
      <c r="E403" s="1">
        <v>33</v>
      </c>
      <c r="F403" s="1">
        <v>1645</v>
      </c>
      <c r="G403" s="1">
        <v>1678</v>
      </c>
      <c r="H403" s="1">
        <v>84</v>
      </c>
      <c r="I403" s="1">
        <v>34</v>
      </c>
      <c r="J403" s="1">
        <v>1705</v>
      </c>
      <c r="K403" s="1">
        <v>1739</v>
      </c>
      <c r="L403" s="1">
        <v>55</v>
      </c>
      <c r="M403" s="1">
        <v>22</v>
      </c>
      <c r="N403" s="1">
        <v>1763</v>
      </c>
      <c r="O403" s="1">
        <v>1785</v>
      </c>
      <c r="P403" s="1">
        <v>50</v>
      </c>
      <c r="Q403" s="1">
        <v>20</v>
      </c>
      <c r="R403" s="1">
        <v>1725</v>
      </c>
      <c r="S403" s="1">
        <v>1745</v>
      </c>
      <c r="T403" s="1">
        <f t="shared" si="72"/>
        <v>1734</v>
      </c>
      <c r="U403" s="17">
        <f t="shared" si="73"/>
        <v>9602.41</v>
      </c>
      <c r="V403" s="17">
        <f t="shared" si="74"/>
        <v>-528.13</v>
      </c>
      <c r="W403" s="17">
        <f t="shared" si="75"/>
        <v>9074.2800000000007</v>
      </c>
      <c r="X403" s="17">
        <f t="shared" si="76"/>
        <v>0</v>
      </c>
      <c r="Y403" s="17">
        <v>0</v>
      </c>
      <c r="Z403" s="17">
        <f t="shared" si="77"/>
        <v>9074.2800000000007</v>
      </c>
      <c r="AA403" s="1">
        <f t="shared" si="78"/>
        <v>1756</v>
      </c>
      <c r="AB403" s="1">
        <f t="shared" si="83"/>
        <v>0</v>
      </c>
      <c r="AC403" s="21">
        <f t="shared" si="79"/>
        <v>0</v>
      </c>
      <c r="AD403">
        <v>6370</v>
      </c>
      <c r="AE403" t="s">
        <v>483</v>
      </c>
      <c r="AF403" s="21">
        <v>0</v>
      </c>
      <c r="AG403">
        <f t="shared" si="80"/>
        <v>0</v>
      </c>
      <c r="AH403" s="21">
        <f t="shared" si="81"/>
        <v>0</v>
      </c>
      <c r="AI403" s="1">
        <v>6370</v>
      </c>
      <c r="AJ403" s="1" t="s">
        <v>483</v>
      </c>
      <c r="AK403">
        <v>50</v>
      </c>
      <c r="AL403">
        <v>20</v>
      </c>
      <c r="AM403">
        <v>1725</v>
      </c>
      <c r="AN403">
        <v>1745</v>
      </c>
      <c r="AO403">
        <f t="shared" si="82"/>
        <v>0</v>
      </c>
    </row>
    <row r="404" spans="1:41" x14ac:dyDescent="0.2">
      <c r="A404" s="1">
        <v>6321</v>
      </c>
      <c r="B404" s="1" t="s">
        <v>484</v>
      </c>
      <c r="C404" s="1">
        <v>11050891</v>
      </c>
      <c r="D404" s="1">
        <v>27</v>
      </c>
      <c r="E404" s="1">
        <v>11</v>
      </c>
      <c r="F404" s="1">
        <v>1147</v>
      </c>
      <c r="G404" s="1">
        <v>1158</v>
      </c>
      <c r="H404" s="1">
        <v>29</v>
      </c>
      <c r="I404" s="1">
        <v>12</v>
      </c>
      <c r="J404" s="1">
        <v>1119</v>
      </c>
      <c r="K404" s="1">
        <v>1131</v>
      </c>
      <c r="L404" s="1">
        <v>33</v>
      </c>
      <c r="M404" s="1">
        <v>13</v>
      </c>
      <c r="N404" s="1">
        <v>1147</v>
      </c>
      <c r="O404" s="1">
        <v>1160</v>
      </c>
      <c r="P404" s="1">
        <v>33</v>
      </c>
      <c r="Q404" s="1">
        <v>13</v>
      </c>
      <c r="R404" s="1">
        <v>1162</v>
      </c>
      <c r="S404" s="1">
        <v>1175</v>
      </c>
      <c r="T404" s="1">
        <f t="shared" si="72"/>
        <v>1150</v>
      </c>
      <c r="U404" s="17">
        <f t="shared" si="73"/>
        <v>9609.4699999999993</v>
      </c>
      <c r="V404" s="17">
        <f t="shared" si="74"/>
        <v>-528.52</v>
      </c>
      <c r="W404" s="17">
        <f t="shared" si="75"/>
        <v>9080.9499999999989</v>
      </c>
      <c r="X404" s="17">
        <f t="shared" si="76"/>
        <v>0</v>
      </c>
      <c r="Y404" s="17">
        <v>0</v>
      </c>
      <c r="Z404" s="17">
        <f t="shared" si="77"/>
        <v>9080.9499999999989</v>
      </c>
      <c r="AA404" s="1">
        <f t="shared" si="78"/>
        <v>1155</v>
      </c>
      <c r="AB404" s="1">
        <f t="shared" si="83"/>
        <v>0</v>
      </c>
      <c r="AC404" s="21">
        <f t="shared" si="79"/>
        <v>0</v>
      </c>
      <c r="AD404">
        <v>6321</v>
      </c>
      <c r="AE404" t="s">
        <v>484</v>
      </c>
      <c r="AF404" s="21">
        <v>0</v>
      </c>
      <c r="AG404">
        <f t="shared" si="80"/>
        <v>0</v>
      </c>
      <c r="AH404" s="21">
        <f t="shared" si="81"/>
        <v>0</v>
      </c>
      <c r="AI404" s="1">
        <v>6321</v>
      </c>
      <c r="AJ404" s="1" t="s">
        <v>484</v>
      </c>
      <c r="AK404">
        <v>33</v>
      </c>
      <c r="AL404">
        <v>13</v>
      </c>
      <c r="AM404">
        <v>1162</v>
      </c>
      <c r="AN404">
        <v>1175</v>
      </c>
      <c r="AO404">
        <f t="shared" si="82"/>
        <v>0</v>
      </c>
    </row>
    <row r="405" spans="1:41" x14ac:dyDescent="0.2">
      <c r="A405" s="1">
        <v>6335</v>
      </c>
      <c r="B405" s="1" t="s">
        <v>485</v>
      </c>
      <c r="C405" s="1">
        <v>11814514</v>
      </c>
      <c r="D405" s="1">
        <v>17</v>
      </c>
      <c r="E405" s="1">
        <v>7</v>
      </c>
      <c r="F405" s="1">
        <v>1274</v>
      </c>
      <c r="G405" s="1">
        <v>1281</v>
      </c>
      <c r="H405" s="1">
        <v>15</v>
      </c>
      <c r="I405" s="1">
        <v>6</v>
      </c>
      <c r="J405" s="1">
        <v>1261</v>
      </c>
      <c r="K405" s="1">
        <v>1267</v>
      </c>
      <c r="L405" s="1">
        <v>16</v>
      </c>
      <c r="M405" s="1">
        <v>6</v>
      </c>
      <c r="N405" s="1">
        <v>1219</v>
      </c>
      <c r="O405" s="1">
        <v>1225</v>
      </c>
      <c r="P405" s="1">
        <v>12</v>
      </c>
      <c r="Q405" s="1">
        <v>5</v>
      </c>
      <c r="R405" s="1">
        <v>1214</v>
      </c>
      <c r="S405" s="1">
        <v>1219</v>
      </c>
      <c r="T405" s="1">
        <f t="shared" si="72"/>
        <v>1258</v>
      </c>
      <c r="U405" s="17">
        <f t="shared" si="73"/>
        <v>9391.51</v>
      </c>
      <c r="V405" s="17">
        <f t="shared" si="74"/>
        <v>-516.53</v>
      </c>
      <c r="W405" s="17">
        <f t="shared" si="75"/>
        <v>8874.98</v>
      </c>
      <c r="X405" s="17">
        <f t="shared" si="76"/>
        <v>125.02000000000044</v>
      </c>
      <c r="Y405" s="17">
        <v>0</v>
      </c>
      <c r="Z405" s="17">
        <f t="shared" si="77"/>
        <v>9000</v>
      </c>
      <c r="AA405" s="1">
        <f t="shared" si="78"/>
        <v>1237</v>
      </c>
      <c r="AB405" s="1">
        <f t="shared" si="83"/>
        <v>21</v>
      </c>
      <c r="AC405" s="21">
        <f t="shared" si="79"/>
        <v>189000</v>
      </c>
      <c r="AD405">
        <v>6335</v>
      </c>
      <c r="AE405" t="s">
        <v>485</v>
      </c>
      <c r="AF405" s="21">
        <v>189000</v>
      </c>
      <c r="AG405">
        <f t="shared" si="80"/>
        <v>0</v>
      </c>
      <c r="AH405" s="21">
        <f t="shared" si="81"/>
        <v>0</v>
      </c>
      <c r="AI405" s="1">
        <v>6335</v>
      </c>
      <c r="AJ405" s="1" t="s">
        <v>485</v>
      </c>
      <c r="AK405">
        <v>12</v>
      </c>
      <c r="AL405">
        <v>5</v>
      </c>
      <c r="AM405">
        <v>1214</v>
      </c>
      <c r="AN405">
        <v>1219</v>
      </c>
      <c r="AO405">
        <f t="shared" si="82"/>
        <v>0</v>
      </c>
    </row>
    <row r="406" spans="1:41" x14ac:dyDescent="0.2">
      <c r="A406" s="1">
        <v>6354</v>
      </c>
      <c r="B406" s="1" t="s">
        <v>486</v>
      </c>
      <c r="C406" s="1">
        <v>3166030</v>
      </c>
      <c r="D406" s="1">
        <v>0</v>
      </c>
      <c r="E406" s="1">
        <v>0</v>
      </c>
      <c r="F406" s="1">
        <v>320</v>
      </c>
      <c r="G406" s="1">
        <v>320</v>
      </c>
      <c r="H406" s="1">
        <v>4</v>
      </c>
      <c r="I406" s="1">
        <v>2</v>
      </c>
      <c r="J406" s="1">
        <v>309</v>
      </c>
      <c r="K406" s="1">
        <v>311</v>
      </c>
      <c r="L406" s="1">
        <v>1</v>
      </c>
      <c r="M406" s="1">
        <v>0</v>
      </c>
      <c r="N406" s="1">
        <v>324</v>
      </c>
      <c r="O406" s="1">
        <v>324</v>
      </c>
      <c r="P406" s="1">
        <v>6</v>
      </c>
      <c r="Q406" s="1">
        <v>2</v>
      </c>
      <c r="R406" s="1">
        <v>302</v>
      </c>
      <c r="S406" s="1">
        <v>304</v>
      </c>
      <c r="T406" s="1">
        <f t="shared" si="72"/>
        <v>318</v>
      </c>
      <c r="U406" s="17">
        <f t="shared" si="73"/>
        <v>9956.07</v>
      </c>
      <c r="V406" s="17">
        <f t="shared" si="74"/>
        <v>-547.58000000000004</v>
      </c>
      <c r="W406" s="17">
        <f t="shared" si="75"/>
        <v>9408.49</v>
      </c>
      <c r="X406" s="17">
        <f t="shared" si="76"/>
        <v>0</v>
      </c>
      <c r="Y406" s="17">
        <v>0</v>
      </c>
      <c r="Z406" s="17">
        <f t="shared" si="77"/>
        <v>9408.49</v>
      </c>
      <c r="AA406" s="1">
        <f t="shared" si="78"/>
        <v>313</v>
      </c>
      <c r="AB406" s="1">
        <f t="shared" si="83"/>
        <v>5</v>
      </c>
      <c r="AC406" s="21">
        <f t="shared" si="79"/>
        <v>47042.45</v>
      </c>
      <c r="AD406">
        <v>6354</v>
      </c>
      <c r="AE406" t="s">
        <v>486</v>
      </c>
      <c r="AF406" s="21">
        <v>47042.45</v>
      </c>
      <c r="AG406">
        <f t="shared" si="80"/>
        <v>0</v>
      </c>
      <c r="AH406" s="21">
        <f t="shared" si="81"/>
        <v>0</v>
      </c>
      <c r="AI406" s="1">
        <v>6354</v>
      </c>
      <c r="AJ406" s="1" t="s">
        <v>486</v>
      </c>
      <c r="AK406">
        <v>6</v>
      </c>
      <c r="AL406">
        <v>2</v>
      </c>
      <c r="AM406">
        <v>302</v>
      </c>
      <c r="AN406">
        <v>304</v>
      </c>
      <c r="AO406">
        <f t="shared" si="82"/>
        <v>0</v>
      </c>
    </row>
    <row r="407" spans="1:41" x14ac:dyDescent="0.2">
      <c r="A407" s="1">
        <v>6384</v>
      </c>
      <c r="B407" s="1" t="s">
        <v>487</v>
      </c>
      <c r="C407" s="1">
        <v>9112314</v>
      </c>
      <c r="D407" s="1">
        <v>23</v>
      </c>
      <c r="E407" s="1">
        <v>9</v>
      </c>
      <c r="F407" s="1">
        <v>954</v>
      </c>
      <c r="G407" s="1">
        <v>963</v>
      </c>
      <c r="H407" s="1">
        <v>30</v>
      </c>
      <c r="I407" s="1">
        <v>12</v>
      </c>
      <c r="J407" s="1">
        <v>945</v>
      </c>
      <c r="K407" s="1">
        <v>957</v>
      </c>
      <c r="L407" s="1">
        <v>34</v>
      </c>
      <c r="M407" s="1">
        <v>14</v>
      </c>
      <c r="N407" s="1">
        <v>940</v>
      </c>
      <c r="O407" s="1">
        <v>954</v>
      </c>
      <c r="P407" s="1">
        <v>37</v>
      </c>
      <c r="Q407" s="1">
        <v>15</v>
      </c>
      <c r="R407" s="1">
        <v>877</v>
      </c>
      <c r="S407" s="1">
        <v>892</v>
      </c>
      <c r="T407" s="1">
        <f t="shared" si="72"/>
        <v>958</v>
      </c>
      <c r="U407" s="17">
        <f t="shared" si="73"/>
        <v>9511.81</v>
      </c>
      <c r="V407" s="17">
        <f t="shared" si="74"/>
        <v>-523.15</v>
      </c>
      <c r="W407" s="17">
        <f t="shared" si="75"/>
        <v>8988.66</v>
      </c>
      <c r="X407" s="17">
        <f t="shared" si="76"/>
        <v>11.340000000000146</v>
      </c>
      <c r="Y407" s="17">
        <v>0</v>
      </c>
      <c r="Z407" s="17">
        <f t="shared" si="77"/>
        <v>9000</v>
      </c>
      <c r="AA407" s="1">
        <f t="shared" si="78"/>
        <v>934</v>
      </c>
      <c r="AB407" s="1">
        <f t="shared" si="83"/>
        <v>24</v>
      </c>
      <c r="AC407" s="21">
        <f t="shared" si="79"/>
        <v>216000</v>
      </c>
      <c r="AD407">
        <v>6384</v>
      </c>
      <c r="AE407" t="s">
        <v>487</v>
      </c>
      <c r="AF407" s="21">
        <v>216000</v>
      </c>
      <c r="AG407">
        <f t="shared" si="80"/>
        <v>0</v>
      </c>
      <c r="AH407" s="21">
        <f t="shared" si="81"/>
        <v>0</v>
      </c>
      <c r="AI407" s="1">
        <v>6384</v>
      </c>
      <c r="AJ407" s="1" t="s">
        <v>487</v>
      </c>
      <c r="AK407">
        <v>37</v>
      </c>
      <c r="AL407">
        <v>15</v>
      </c>
      <c r="AM407">
        <v>877</v>
      </c>
      <c r="AN407">
        <v>892</v>
      </c>
      <c r="AO407">
        <f t="shared" si="82"/>
        <v>0</v>
      </c>
    </row>
    <row r="408" spans="1:41" x14ac:dyDescent="0.2">
      <c r="A408" s="1">
        <v>6412</v>
      </c>
      <c r="B408" s="1" t="s">
        <v>488</v>
      </c>
      <c r="C408" s="1">
        <v>4593835</v>
      </c>
      <c r="D408" s="1">
        <v>7</v>
      </c>
      <c r="E408" s="1">
        <v>3</v>
      </c>
      <c r="F408" s="1">
        <v>462</v>
      </c>
      <c r="G408" s="1">
        <v>465</v>
      </c>
      <c r="H408" s="1">
        <v>3</v>
      </c>
      <c r="I408" s="1">
        <v>1</v>
      </c>
      <c r="J408" s="1">
        <v>465</v>
      </c>
      <c r="K408" s="1">
        <v>466</v>
      </c>
      <c r="L408" s="1">
        <v>10</v>
      </c>
      <c r="M408" s="1">
        <v>4</v>
      </c>
      <c r="N408" s="1">
        <v>454</v>
      </c>
      <c r="O408" s="1">
        <v>458</v>
      </c>
      <c r="P408" s="1">
        <v>9</v>
      </c>
      <c r="Q408" s="1">
        <v>4</v>
      </c>
      <c r="R408" s="1">
        <v>436</v>
      </c>
      <c r="S408" s="1">
        <v>440</v>
      </c>
      <c r="T408" s="1">
        <f t="shared" si="72"/>
        <v>463</v>
      </c>
      <c r="U408" s="17">
        <f t="shared" si="73"/>
        <v>9921.89</v>
      </c>
      <c r="V408" s="17">
        <f t="shared" si="74"/>
        <v>-545.70000000000005</v>
      </c>
      <c r="W408" s="17">
        <f t="shared" si="75"/>
        <v>9376.1899999999987</v>
      </c>
      <c r="X408" s="17">
        <f t="shared" si="76"/>
        <v>0</v>
      </c>
      <c r="Y408" s="17">
        <v>0</v>
      </c>
      <c r="Z408" s="17">
        <f t="shared" si="77"/>
        <v>9376.1899999999987</v>
      </c>
      <c r="AA408" s="1">
        <f t="shared" si="78"/>
        <v>455</v>
      </c>
      <c r="AB408" s="1">
        <f t="shared" si="83"/>
        <v>8</v>
      </c>
      <c r="AC408" s="21">
        <f t="shared" si="79"/>
        <v>75009.52</v>
      </c>
      <c r="AD408">
        <v>6412</v>
      </c>
      <c r="AE408" t="s">
        <v>488</v>
      </c>
      <c r="AF408" s="21">
        <v>75009.52</v>
      </c>
      <c r="AG408">
        <f t="shared" si="80"/>
        <v>0</v>
      </c>
      <c r="AH408" s="21">
        <f t="shared" si="81"/>
        <v>0</v>
      </c>
      <c r="AI408" s="1">
        <v>6412</v>
      </c>
      <c r="AJ408" s="1" t="s">
        <v>488</v>
      </c>
      <c r="AK408">
        <v>9</v>
      </c>
      <c r="AL408">
        <v>4</v>
      </c>
      <c r="AM408">
        <v>436</v>
      </c>
      <c r="AN408">
        <v>440</v>
      </c>
      <c r="AO408">
        <f t="shared" si="82"/>
        <v>0</v>
      </c>
    </row>
    <row r="409" spans="1:41" x14ac:dyDescent="0.2">
      <c r="A409" s="1">
        <v>6440</v>
      </c>
      <c r="B409" s="1" t="s">
        <v>489</v>
      </c>
      <c r="C409" s="1">
        <v>2179724</v>
      </c>
      <c r="D409" s="1">
        <v>0</v>
      </c>
      <c r="E409" s="1">
        <v>0</v>
      </c>
      <c r="F409" s="1">
        <v>219</v>
      </c>
      <c r="G409" s="1">
        <v>219</v>
      </c>
      <c r="H409" s="1">
        <v>0</v>
      </c>
      <c r="I409" s="1">
        <v>0</v>
      </c>
      <c r="J409" s="1">
        <v>210</v>
      </c>
      <c r="K409" s="1">
        <v>210</v>
      </c>
      <c r="L409" s="1">
        <v>1</v>
      </c>
      <c r="M409" s="1">
        <v>0</v>
      </c>
      <c r="N409" s="1">
        <v>193</v>
      </c>
      <c r="O409" s="1">
        <v>193</v>
      </c>
      <c r="P409" s="1">
        <v>0</v>
      </c>
      <c r="Q409" s="1">
        <v>0</v>
      </c>
      <c r="R409" s="1">
        <v>194</v>
      </c>
      <c r="S409" s="1">
        <v>194</v>
      </c>
      <c r="T409" s="1">
        <f t="shared" si="72"/>
        <v>207</v>
      </c>
      <c r="U409" s="17">
        <f t="shared" si="73"/>
        <v>10530.07</v>
      </c>
      <c r="V409" s="17">
        <f t="shared" si="74"/>
        <v>-579.15</v>
      </c>
      <c r="W409" s="17">
        <f t="shared" si="75"/>
        <v>9950.92</v>
      </c>
      <c r="X409" s="17">
        <f t="shared" si="76"/>
        <v>0</v>
      </c>
      <c r="Y409" s="17">
        <v>0</v>
      </c>
      <c r="Z409" s="17">
        <f t="shared" si="77"/>
        <v>9950.92</v>
      </c>
      <c r="AA409" s="1">
        <f t="shared" si="78"/>
        <v>199</v>
      </c>
      <c r="AB409" s="1">
        <f t="shared" si="83"/>
        <v>8</v>
      </c>
      <c r="AC409" s="21">
        <f t="shared" si="79"/>
        <v>79607.360000000001</v>
      </c>
      <c r="AD409">
        <v>6440</v>
      </c>
      <c r="AE409" t="s">
        <v>489</v>
      </c>
      <c r="AF409" s="21">
        <v>79607.360000000001</v>
      </c>
      <c r="AG409">
        <f t="shared" si="80"/>
        <v>0</v>
      </c>
      <c r="AH409" s="21">
        <f t="shared" si="81"/>
        <v>0</v>
      </c>
      <c r="AI409" s="1">
        <v>6440</v>
      </c>
      <c r="AJ409" s="1" t="s">
        <v>489</v>
      </c>
      <c r="AK409">
        <v>0</v>
      </c>
      <c r="AL409">
        <v>0</v>
      </c>
      <c r="AM409">
        <v>194</v>
      </c>
      <c r="AN409">
        <v>194</v>
      </c>
      <c r="AO409">
        <f t="shared" si="82"/>
        <v>0</v>
      </c>
    </row>
    <row r="410" spans="1:41" x14ac:dyDescent="0.2">
      <c r="A410" s="1">
        <v>6419</v>
      </c>
      <c r="B410" s="1" t="s">
        <v>490</v>
      </c>
      <c r="C410" s="1">
        <v>30120487</v>
      </c>
      <c r="D410" s="1">
        <v>10</v>
      </c>
      <c r="E410" s="1">
        <v>4</v>
      </c>
      <c r="F410" s="1">
        <v>2538</v>
      </c>
      <c r="G410" s="1">
        <v>2542</v>
      </c>
      <c r="H410" s="1">
        <v>10</v>
      </c>
      <c r="I410" s="1">
        <v>4</v>
      </c>
      <c r="J410" s="1">
        <v>2588</v>
      </c>
      <c r="K410" s="1">
        <v>2592</v>
      </c>
      <c r="L410" s="1">
        <v>8</v>
      </c>
      <c r="M410" s="1">
        <v>3</v>
      </c>
      <c r="N410" s="1">
        <v>2641</v>
      </c>
      <c r="O410" s="1">
        <v>2644</v>
      </c>
      <c r="P410" s="1">
        <v>9</v>
      </c>
      <c r="Q410" s="1">
        <v>4</v>
      </c>
      <c r="R410" s="1">
        <v>2679</v>
      </c>
      <c r="S410" s="1">
        <v>2683</v>
      </c>
      <c r="T410" s="1">
        <f t="shared" si="72"/>
        <v>2593</v>
      </c>
      <c r="U410" s="17">
        <f t="shared" si="73"/>
        <v>11616.08</v>
      </c>
      <c r="V410" s="17">
        <f t="shared" si="74"/>
        <v>-638.88</v>
      </c>
      <c r="W410" s="17">
        <f t="shared" si="75"/>
        <v>10977.2</v>
      </c>
      <c r="X410" s="17">
        <f t="shared" si="76"/>
        <v>0</v>
      </c>
      <c r="Y410" s="17">
        <v>0</v>
      </c>
      <c r="Z410" s="17">
        <f t="shared" si="77"/>
        <v>10977.2</v>
      </c>
      <c r="AA410" s="1">
        <f t="shared" si="78"/>
        <v>2640</v>
      </c>
      <c r="AB410" s="1">
        <f t="shared" si="83"/>
        <v>0</v>
      </c>
      <c r="AC410" s="21">
        <f t="shared" si="79"/>
        <v>0</v>
      </c>
      <c r="AD410">
        <v>6419</v>
      </c>
      <c r="AE410" t="s">
        <v>490</v>
      </c>
      <c r="AF410" s="21">
        <v>0</v>
      </c>
      <c r="AG410">
        <f t="shared" si="80"/>
        <v>0</v>
      </c>
      <c r="AH410" s="21">
        <f t="shared" si="81"/>
        <v>0</v>
      </c>
      <c r="AI410" s="1">
        <v>6419</v>
      </c>
      <c r="AJ410" s="1" t="s">
        <v>490</v>
      </c>
      <c r="AK410">
        <v>9</v>
      </c>
      <c r="AL410">
        <v>4</v>
      </c>
      <c r="AM410">
        <v>2679</v>
      </c>
      <c r="AN410">
        <v>2683</v>
      </c>
      <c r="AO410">
        <f t="shared" si="82"/>
        <v>0</v>
      </c>
    </row>
    <row r="411" spans="1:41" x14ac:dyDescent="0.2">
      <c r="A411" s="1">
        <v>6426</v>
      </c>
      <c r="B411" s="1" t="s">
        <v>491</v>
      </c>
      <c r="C411" s="1">
        <v>7587921</v>
      </c>
      <c r="D411" s="1">
        <v>17</v>
      </c>
      <c r="E411" s="1">
        <v>7</v>
      </c>
      <c r="F411" s="1">
        <v>771</v>
      </c>
      <c r="G411" s="1">
        <v>778</v>
      </c>
      <c r="H411" s="1">
        <v>12</v>
      </c>
      <c r="I411" s="1">
        <v>5</v>
      </c>
      <c r="J411" s="1">
        <v>757</v>
      </c>
      <c r="K411" s="1">
        <v>762</v>
      </c>
      <c r="L411" s="1">
        <v>12</v>
      </c>
      <c r="M411" s="1">
        <v>5</v>
      </c>
      <c r="N411" s="1">
        <v>757</v>
      </c>
      <c r="O411" s="1">
        <v>762</v>
      </c>
      <c r="P411" s="1">
        <v>10</v>
      </c>
      <c r="Q411" s="1">
        <v>4</v>
      </c>
      <c r="R411" s="1">
        <v>731</v>
      </c>
      <c r="S411" s="1">
        <v>735</v>
      </c>
      <c r="T411" s="1">
        <f t="shared" si="72"/>
        <v>767</v>
      </c>
      <c r="U411" s="17">
        <f t="shared" si="73"/>
        <v>9892.99</v>
      </c>
      <c r="V411" s="17">
        <f t="shared" si="74"/>
        <v>-544.11</v>
      </c>
      <c r="W411" s="17">
        <f t="shared" si="75"/>
        <v>9348.8799999999992</v>
      </c>
      <c r="X411" s="17">
        <f t="shared" si="76"/>
        <v>0</v>
      </c>
      <c r="Y411" s="17">
        <v>0</v>
      </c>
      <c r="Z411" s="17">
        <f t="shared" si="77"/>
        <v>9348.8799999999992</v>
      </c>
      <c r="AA411" s="1">
        <f t="shared" si="78"/>
        <v>753</v>
      </c>
      <c r="AB411" s="1">
        <f t="shared" si="83"/>
        <v>14</v>
      </c>
      <c r="AC411" s="21">
        <f t="shared" si="79"/>
        <v>130884.32</v>
      </c>
      <c r="AD411">
        <v>6426</v>
      </c>
      <c r="AE411" t="s">
        <v>491</v>
      </c>
      <c r="AF411" s="21">
        <v>130884.32</v>
      </c>
      <c r="AG411">
        <f t="shared" si="80"/>
        <v>0</v>
      </c>
      <c r="AH411" s="21">
        <f t="shared" si="81"/>
        <v>0</v>
      </c>
      <c r="AI411" s="1">
        <v>6426</v>
      </c>
      <c r="AJ411" s="1" t="s">
        <v>491</v>
      </c>
      <c r="AK411">
        <v>10</v>
      </c>
      <c r="AL411">
        <v>4</v>
      </c>
      <c r="AM411">
        <v>731</v>
      </c>
      <c r="AN411">
        <v>735</v>
      </c>
      <c r="AO411">
        <f t="shared" si="82"/>
        <v>0</v>
      </c>
    </row>
    <row r="412" spans="1:41" x14ac:dyDescent="0.2">
      <c r="A412" s="1">
        <v>6461</v>
      </c>
      <c r="B412" s="1" t="s">
        <v>492</v>
      </c>
      <c r="C412" s="1">
        <v>19743165</v>
      </c>
      <c r="D412" s="1">
        <v>36</v>
      </c>
      <c r="E412" s="1">
        <v>14</v>
      </c>
      <c r="F412" s="1">
        <v>2034</v>
      </c>
      <c r="G412" s="1">
        <v>2048</v>
      </c>
      <c r="H412" s="1">
        <v>30</v>
      </c>
      <c r="I412" s="1">
        <v>12</v>
      </c>
      <c r="J412" s="1">
        <v>2013</v>
      </c>
      <c r="K412" s="1">
        <v>2025</v>
      </c>
      <c r="L412" s="1">
        <v>35</v>
      </c>
      <c r="M412" s="1">
        <v>14</v>
      </c>
      <c r="N412" s="1">
        <v>2007</v>
      </c>
      <c r="O412" s="1">
        <v>2021</v>
      </c>
      <c r="P412" s="1">
        <v>39</v>
      </c>
      <c r="Q412" s="1">
        <v>16</v>
      </c>
      <c r="R412" s="1">
        <v>2007</v>
      </c>
      <c r="S412" s="1">
        <v>2023</v>
      </c>
      <c r="T412" s="1">
        <f t="shared" si="72"/>
        <v>2031</v>
      </c>
      <c r="U412" s="17">
        <f t="shared" si="73"/>
        <v>9720.91</v>
      </c>
      <c r="V412" s="17">
        <f t="shared" si="74"/>
        <v>-534.65</v>
      </c>
      <c r="W412" s="17">
        <f t="shared" si="75"/>
        <v>9186.26</v>
      </c>
      <c r="X412" s="17">
        <f t="shared" si="76"/>
        <v>0</v>
      </c>
      <c r="Y412" s="17">
        <v>0</v>
      </c>
      <c r="Z412" s="17">
        <f t="shared" si="77"/>
        <v>9186.26</v>
      </c>
      <c r="AA412" s="1">
        <f t="shared" si="78"/>
        <v>2023</v>
      </c>
      <c r="AB412" s="1">
        <f t="shared" si="83"/>
        <v>8</v>
      </c>
      <c r="AC412" s="21">
        <f t="shared" si="79"/>
        <v>73490.080000000002</v>
      </c>
      <c r="AD412">
        <v>6461</v>
      </c>
      <c r="AE412" t="s">
        <v>492</v>
      </c>
      <c r="AF412" s="21">
        <v>73490.080000000002</v>
      </c>
      <c r="AG412">
        <f t="shared" si="80"/>
        <v>0</v>
      </c>
      <c r="AH412" s="21">
        <f t="shared" si="81"/>
        <v>0</v>
      </c>
      <c r="AI412" s="1">
        <v>6461</v>
      </c>
      <c r="AJ412" s="1" t="s">
        <v>492</v>
      </c>
      <c r="AK412">
        <v>39</v>
      </c>
      <c r="AL412">
        <v>16</v>
      </c>
      <c r="AM412">
        <v>2007</v>
      </c>
      <c r="AN412">
        <v>2023</v>
      </c>
      <c r="AO412">
        <f t="shared" si="82"/>
        <v>0</v>
      </c>
    </row>
    <row r="413" spans="1:41" x14ac:dyDescent="0.2">
      <c r="A413" s="1">
        <v>6470</v>
      </c>
      <c r="B413" s="1" t="s">
        <v>493</v>
      </c>
      <c r="C413" s="1">
        <v>23992523</v>
      </c>
      <c r="D413" s="1">
        <v>16</v>
      </c>
      <c r="E413" s="1">
        <v>6</v>
      </c>
      <c r="F413" s="1">
        <v>2215</v>
      </c>
      <c r="G413" s="1">
        <v>2221</v>
      </c>
      <c r="H413" s="1">
        <v>17</v>
      </c>
      <c r="I413" s="1">
        <v>7</v>
      </c>
      <c r="J413" s="1">
        <v>2175</v>
      </c>
      <c r="K413" s="1">
        <v>2182</v>
      </c>
      <c r="L413" s="1">
        <v>19</v>
      </c>
      <c r="M413" s="1">
        <v>8</v>
      </c>
      <c r="N413" s="1">
        <v>2110</v>
      </c>
      <c r="O413" s="1">
        <v>2118</v>
      </c>
      <c r="P413" s="1">
        <v>14</v>
      </c>
      <c r="Q413" s="1">
        <v>6</v>
      </c>
      <c r="R413" s="1">
        <v>2133</v>
      </c>
      <c r="S413" s="1">
        <v>2139</v>
      </c>
      <c r="T413" s="1">
        <f t="shared" si="72"/>
        <v>2174</v>
      </c>
      <c r="U413" s="17">
        <f t="shared" si="73"/>
        <v>11036.12</v>
      </c>
      <c r="V413" s="17">
        <f t="shared" si="74"/>
        <v>-606.99</v>
      </c>
      <c r="W413" s="17">
        <f t="shared" si="75"/>
        <v>10429.130000000001</v>
      </c>
      <c r="X413" s="17">
        <f t="shared" si="76"/>
        <v>0</v>
      </c>
      <c r="Y413" s="17">
        <v>0</v>
      </c>
      <c r="Z413" s="17">
        <f t="shared" si="77"/>
        <v>10429.130000000001</v>
      </c>
      <c r="AA413" s="1">
        <f t="shared" si="78"/>
        <v>2146</v>
      </c>
      <c r="AB413" s="1">
        <f t="shared" si="83"/>
        <v>28</v>
      </c>
      <c r="AC413" s="21">
        <f t="shared" si="79"/>
        <v>292015.64</v>
      </c>
      <c r="AD413">
        <v>6470</v>
      </c>
      <c r="AE413" t="s">
        <v>493</v>
      </c>
      <c r="AF413" s="21">
        <v>292015.64</v>
      </c>
      <c r="AG413">
        <f t="shared" si="80"/>
        <v>0</v>
      </c>
      <c r="AH413" s="21">
        <f t="shared" si="81"/>
        <v>0</v>
      </c>
      <c r="AI413" s="1">
        <v>6470</v>
      </c>
      <c r="AJ413" s="1" t="s">
        <v>493</v>
      </c>
      <c r="AK413">
        <v>14</v>
      </c>
      <c r="AL413">
        <v>6</v>
      </c>
      <c r="AM413">
        <v>2133</v>
      </c>
      <c r="AN413">
        <v>2139</v>
      </c>
      <c r="AO413">
        <f t="shared" si="82"/>
        <v>0</v>
      </c>
    </row>
    <row r="414" spans="1:41" x14ac:dyDescent="0.2">
      <c r="A414" s="1">
        <v>6475</v>
      </c>
      <c r="B414" s="1" t="s">
        <v>494</v>
      </c>
      <c r="C414" s="1">
        <v>6605114</v>
      </c>
      <c r="D414" s="1">
        <v>0</v>
      </c>
      <c r="E414" s="1">
        <v>0</v>
      </c>
      <c r="F414" s="1">
        <v>726</v>
      </c>
      <c r="G414" s="1">
        <v>726</v>
      </c>
      <c r="H414" s="1">
        <v>0</v>
      </c>
      <c r="I414" s="1">
        <v>0</v>
      </c>
      <c r="J414" s="1">
        <v>707</v>
      </c>
      <c r="K414" s="1">
        <v>707</v>
      </c>
      <c r="L414" s="1">
        <v>0</v>
      </c>
      <c r="M414" s="1">
        <v>0</v>
      </c>
      <c r="N414" s="1">
        <v>673</v>
      </c>
      <c r="O414" s="1">
        <v>673</v>
      </c>
      <c r="P414" s="1">
        <v>0</v>
      </c>
      <c r="Q414" s="1">
        <v>0</v>
      </c>
      <c r="R414" s="1">
        <v>639</v>
      </c>
      <c r="S414" s="1">
        <v>639</v>
      </c>
      <c r="T414" s="1">
        <f t="shared" si="72"/>
        <v>702</v>
      </c>
      <c r="U414" s="17">
        <f t="shared" si="73"/>
        <v>9408.99</v>
      </c>
      <c r="V414" s="17">
        <f t="shared" si="74"/>
        <v>-517.49</v>
      </c>
      <c r="W414" s="17">
        <f t="shared" si="75"/>
        <v>8891.5</v>
      </c>
      <c r="X414" s="17">
        <f t="shared" si="76"/>
        <v>108.5</v>
      </c>
      <c r="Y414" s="17">
        <v>0</v>
      </c>
      <c r="Z414" s="17">
        <f t="shared" si="77"/>
        <v>9000</v>
      </c>
      <c r="AA414" s="1">
        <f t="shared" si="78"/>
        <v>673</v>
      </c>
      <c r="AB414" s="1">
        <f t="shared" si="83"/>
        <v>29</v>
      </c>
      <c r="AC414" s="21">
        <f t="shared" si="79"/>
        <v>261000</v>
      </c>
      <c r="AD414">
        <v>6475</v>
      </c>
      <c r="AE414" t="s">
        <v>494</v>
      </c>
      <c r="AF414" s="21">
        <v>261000</v>
      </c>
      <c r="AG414">
        <f t="shared" si="80"/>
        <v>0</v>
      </c>
      <c r="AH414" s="21">
        <f t="shared" si="81"/>
        <v>0</v>
      </c>
      <c r="AI414" s="1">
        <v>6475</v>
      </c>
      <c r="AJ414" s="1" t="s">
        <v>494</v>
      </c>
      <c r="AK414">
        <v>0</v>
      </c>
      <c r="AL414">
        <v>0</v>
      </c>
      <c r="AM414">
        <v>639</v>
      </c>
      <c r="AN414">
        <v>639</v>
      </c>
      <c r="AO414">
        <f t="shared" si="82"/>
        <v>0</v>
      </c>
    </row>
    <row r="415" spans="1:41" x14ac:dyDescent="0.2">
      <c r="A415" s="1">
        <v>6482</v>
      </c>
      <c r="B415" s="1" t="s">
        <v>495</v>
      </c>
      <c r="C415" s="1">
        <v>6439806</v>
      </c>
      <c r="D415" s="1">
        <v>4</v>
      </c>
      <c r="E415" s="1">
        <v>2</v>
      </c>
      <c r="F415" s="1">
        <v>519</v>
      </c>
      <c r="G415" s="1">
        <v>521</v>
      </c>
      <c r="H415" s="1">
        <v>3</v>
      </c>
      <c r="I415" s="1">
        <v>1</v>
      </c>
      <c r="J415" s="1">
        <v>527</v>
      </c>
      <c r="K415" s="1">
        <v>528</v>
      </c>
      <c r="L415" s="1">
        <v>3</v>
      </c>
      <c r="M415" s="1">
        <v>1</v>
      </c>
      <c r="N415" s="1">
        <v>505</v>
      </c>
      <c r="O415" s="1">
        <v>506</v>
      </c>
      <c r="P415" s="1">
        <v>1</v>
      </c>
      <c r="Q415" s="1">
        <v>0</v>
      </c>
      <c r="R415" s="1">
        <v>516</v>
      </c>
      <c r="S415" s="1">
        <v>516</v>
      </c>
      <c r="T415" s="1">
        <f t="shared" si="72"/>
        <v>518</v>
      </c>
      <c r="U415" s="17">
        <f t="shared" si="73"/>
        <v>12432.06</v>
      </c>
      <c r="V415" s="17">
        <f t="shared" si="74"/>
        <v>-683.76</v>
      </c>
      <c r="W415" s="17">
        <f t="shared" si="75"/>
        <v>11748.3</v>
      </c>
      <c r="X415" s="17">
        <f t="shared" si="76"/>
        <v>0</v>
      </c>
      <c r="Y415" s="17">
        <v>0</v>
      </c>
      <c r="Z415" s="17">
        <f t="shared" si="77"/>
        <v>11748.3</v>
      </c>
      <c r="AA415" s="1">
        <f t="shared" si="78"/>
        <v>517</v>
      </c>
      <c r="AB415" s="1">
        <f t="shared" si="83"/>
        <v>1</v>
      </c>
      <c r="AC415" s="21">
        <f t="shared" si="79"/>
        <v>11748.3</v>
      </c>
      <c r="AD415">
        <v>6482</v>
      </c>
      <c r="AE415" t="s">
        <v>495</v>
      </c>
      <c r="AF415" s="21">
        <v>11748.3</v>
      </c>
      <c r="AG415">
        <f t="shared" si="80"/>
        <v>0</v>
      </c>
      <c r="AH415" s="21">
        <f t="shared" si="81"/>
        <v>0</v>
      </c>
      <c r="AI415" s="1">
        <v>6482</v>
      </c>
      <c r="AJ415" s="1" t="s">
        <v>495</v>
      </c>
      <c r="AK415">
        <v>1</v>
      </c>
      <c r="AL415">
        <v>0</v>
      </c>
      <c r="AM415">
        <v>516</v>
      </c>
      <c r="AN415">
        <v>516</v>
      </c>
      <c r="AO415">
        <f t="shared" si="82"/>
        <v>0</v>
      </c>
    </row>
    <row r="416" spans="1:41" x14ac:dyDescent="0.2">
      <c r="A416" s="1">
        <v>6545</v>
      </c>
      <c r="B416" s="1" t="s">
        <v>496</v>
      </c>
      <c r="C416" s="1">
        <v>13878978</v>
      </c>
      <c r="D416" s="1">
        <v>68</v>
      </c>
      <c r="E416" s="1">
        <v>27</v>
      </c>
      <c r="F416" s="1">
        <v>1215</v>
      </c>
      <c r="G416" s="1">
        <v>1242</v>
      </c>
      <c r="H416" s="1">
        <v>53</v>
      </c>
      <c r="I416" s="1">
        <v>21</v>
      </c>
      <c r="J416" s="1">
        <v>1209</v>
      </c>
      <c r="K416" s="1">
        <v>1230</v>
      </c>
      <c r="L416" s="1">
        <v>54</v>
      </c>
      <c r="M416" s="1">
        <v>22</v>
      </c>
      <c r="N416" s="1">
        <v>1154</v>
      </c>
      <c r="O416" s="1">
        <v>1176</v>
      </c>
      <c r="P416" s="1">
        <v>53</v>
      </c>
      <c r="Q416" s="1">
        <v>21</v>
      </c>
      <c r="R416" s="1">
        <v>1138</v>
      </c>
      <c r="S416" s="1">
        <v>1159</v>
      </c>
      <c r="T416" s="1">
        <f t="shared" si="72"/>
        <v>1216</v>
      </c>
      <c r="U416" s="17">
        <f t="shared" si="73"/>
        <v>11413.63</v>
      </c>
      <c r="V416" s="17">
        <f t="shared" si="74"/>
        <v>-627.75</v>
      </c>
      <c r="W416" s="17">
        <f t="shared" si="75"/>
        <v>10785.88</v>
      </c>
      <c r="X416" s="17">
        <f t="shared" si="76"/>
        <v>0</v>
      </c>
      <c r="Y416" s="17">
        <v>0</v>
      </c>
      <c r="Z416" s="17">
        <f t="shared" si="77"/>
        <v>10785.88</v>
      </c>
      <c r="AA416" s="1">
        <f t="shared" si="78"/>
        <v>1188</v>
      </c>
      <c r="AB416" s="1">
        <f t="shared" si="83"/>
        <v>28</v>
      </c>
      <c r="AC416" s="21">
        <f t="shared" si="79"/>
        <v>302004.64</v>
      </c>
      <c r="AD416">
        <v>6545</v>
      </c>
      <c r="AE416" t="s">
        <v>496</v>
      </c>
      <c r="AF416" s="21">
        <v>302004.64</v>
      </c>
      <c r="AG416">
        <f t="shared" si="80"/>
        <v>0</v>
      </c>
      <c r="AH416" s="21">
        <f t="shared" si="81"/>
        <v>0</v>
      </c>
      <c r="AI416" s="1">
        <v>6545</v>
      </c>
      <c r="AJ416" s="1" t="s">
        <v>496</v>
      </c>
      <c r="AK416">
        <v>53</v>
      </c>
      <c r="AL416">
        <v>21</v>
      </c>
      <c r="AM416">
        <v>1138</v>
      </c>
      <c r="AN416">
        <v>1159</v>
      </c>
      <c r="AO416">
        <f t="shared" si="82"/>
        <v>0</v>
      </c>
    </row>
    <row r="417" spans="1:41" x14ac:dyDescent="0.2">
      <c r="A417" s="1">
        <v>6608</v>
      </c>
      <c r="B417" s="1" t="s">
        <v>497</v>
      </c>
      <c r="C417" s="1">
        <v>14231600</v>
      </c>
      <c r="D417" s="1">
        <v>33</v>
      </c>
      <c r="E417" s="1">
        <v>13</v>
      </c>
      <c r="F417" s="1">
        <v>1532</v>
      </c>
      <c r="G417" s="1">
        <v>1545</v>
      </c>
      <c r="H417" s="1">
        <v>31</v>
      </c>
      <c r="I417" s="1">
        <v>12</v>
      </c>
      <c r="J417" s="1">
        <v>1483</v>
      </c>
      <c r="K417" s="1">
        <v>1495</v>
      </c>
      <c r="L417" s="1">
        <v>33</v>
      </c>
      <c r="M417" s="1">
        <v>13</v>
      </c>
      <c r="N417" s="1">
        <v>1488</v>
      </c>
      <c r="O417" s="1">
        <v>1501</v>
      </c>
      <c r="P417" s="1">
        <v>31</v>
      </c>
      <c r="Q417" s="1">
        <v>12</v>
      </c>
      <c r="R417" s="1">
        <v>1496</v>
      </c>
      <c r="S417" s="1">
        <v>1508</v>
      </c>
      <c r="T417" s="1">
        <f t="shared" si="72"/>
        <v>1514</v>
      </c>
      <c r="U417" s="17">
        <f t="shared" si="73"/>
        <v>9400</v>
      </c>
      <c r="V417" s="17">
        <f t="shared" si="74"/>
        <v>-517</v>
      </c>
      <c r="W417" s="17">
        <f t="shared" si="75"/>
        <v>8883</v>
      </c>
      <c r="X417" s="17">
        <f t="shared" si="76"/>
        <v>117</v>
      </c>
      <c r="Y417" s="17">
        <v>0</v>
      </c>
      <c r="Z417" s="17">
        <f t="shared" si="77"/>
        <v>9000</v>
      </c>
      <c r="AA417" s="1">
        <f t="shared" si="78"/>
        <v>1501</v>
      </c>
      <c r="AB417" s="1">
        <f t="shared" si="83"/>
        <v>13</v>
      </c>
      <c r="AC417" s="21">
        <f t="shared" si="79"/>
        <v>117000</v>
      </c>
      <c r="AD417">
        <v>6608</v>
      </c>
      <c r="AE417" t="s">
        <v>497</v>
      </c>
      <c r="AF417" s="21">
        <v>117000</v>
      </c>
      <c r="AG417">
        <f t="shared" si="80"/>
        <v>0</v>
      </c>
      <c r="AH417" s="21">
        <f t="shared" si="81"/>
        <v>0</v>
      </c>
      <c r="AI417" s="1">
        <v>6608</v>
      </c>
      <c r="AJ417" s="1" t="s">
        <v>497</v>
      </c>
      <c r="AK417">
        <v>31</v>
      </c>
      <c r="AL417">
        <v>12</v>
      </c>
      <c r="AM417">
        <v>1496</v>
      </c>
      <c r="AN417">
        <v>1508</v>
      </c>
      <c r="AO417">
        <f t="shared" si="82"/>
        <v>0</v>
      </c>
    </row>
    <row r="418" spans="1:41" x14ac:dyDescent="0.2">
      <c r="A418" s="1">
        <v>6615</v>
      </c>
      <c r="B418" s="1" t="s">
        <v>498</v>
      </c>
      <c r="C418" s="1">
        <v>4033974</v>
      </c>
      <c r="D418" s="1">
        <v>0</v>
      </c>
      <c r="E418" s="1">
        <v>0</v>
      </c>
      <c r="F418" s="1">
        <v>379</v>
      </c>
      <c r="G418" s="1">
        <v>379</v>
      </c>
      <c r="H418" s="1">
        <v>0</v>
      </c>
      <c r="I418" s="1">
        <v>0</v>
      </c>
      <c r="J418" s="1">
        <v>379</v>
      </c>
      <c r="K418" s="1">
        <v>379</v>
      </c>
      <c r="L418" s="1">
        <v>0</v>
      </c>
      <c r="M418" s="1">
        <v>0</v>
      </c>
      <c r="N418" s="1">
        <v>343</v>
      </c>
      <c r="O418" s="1">
        <v>343</v>
      </c>
      <c r="P418" s="1">
        <v>0</v>
      </c>
      <c r="Q418" s="1">
        <v>0</v>
      </c>
      <c r="R418" s="1">
        <v>334</v>
      </c>
      <c r="S418" s="1">
        <v>334</v>
      </c>
      <c r="T418" s="1">
        <f t="shared" si="72"/>
        <v>367</v>
      </c>
      <c r="U418" s="17">
        <f t="shared" si="73"/>
        <v>10991.75</v>
      </c>
      <c r="V418" s="17">
        <f t="shared" si="74"/>
        <v>-604.54999999999995</v>
      </c>
      <c r="W418" s="17">
        <f t="shared" si="75"/>
        <v>10387.200000000001</v>
      </c>
      <c r="X418" s="17">
        <f t="shared" si="76"/>
        <v>0</v>
      </c>
      <c r="Y418" s="17">
        <v>0</v>
      </c>
      <c r="Z418" s="17">
        <f t="shared" si="77"/>
        <v>10387.200000000001</v>
      </c>
      <c r="AA418" s="1">
        <f t="shared" si="78"/>
        <v>352</v>
      </c>
      <c r="AB418" s="1">
        <f t="shared" si="83"/>
        <v>15</v>
      </c>
      <c r="AC418" s="21">
        <f t="shared" si="79"/>
        <v>155808</v>
      </c>
      <c r="AD418">
        <v>6615</v>
      </c>
      <c r="AE418" t="s">
        <v>498</v>
      </c>
      <c r="AF418" s="21">
        <v>155808</v>
      </c>
      <c r="AG418">
        <f t="shared" si="80"/>
        <v>0</v>
      </c>
      <c r="AH418" s="21">
        <f t="shared" si="81"/>
        <v>0</v>
      </c>
      <c r="AI418" s="1">
        <v>6615</v>
      </c>
      <c r="AJ418" s="1" t="s">
        <v>498</v>
      </c>
      <c r="AK418">
        <v>0</v>
      </c>
      <c r="AL418">
        <v>0</v>
      </c>
      <c r="AM418">
        <v>334</v>
      </c>
      <c r="AN418">
        <v>334</v>
      </c>
      <c r="AO418">
        <f t="shared" si="82"/>
        <v>0</v>
      </c>
    </row>
    <row r="419" spans="1:41" x14ac:dyDescent="0.2">
      <c r="A419" s="1">
        <v>6678</v>
      </c>
      <c r="B419" s="1" t="s">
        <v>499</v>
      </c>
      <c r="C419" s="1">
        <v>17129738</v>
      </c>
      <c r="D419" s="1">
        <v>14</v>
      </c>
      <c r="E419" s="1">
        <v>6</v>
      </c>
      <c r="F419" s="1">
        <v>1657</v>
      </c>
      <c r="G419" s="1">
        <v>1663</v>
      </c>
      <c r="H419" s="1">
        <v>10</v>
      </c>
      <c r="I419" s="1">
        <v>4</v>
      </c>
      <c r="J419" s="1">
        <v>1701</v>
      </c>
      <c r="K419" s="1">
        <v>1705</v>
      </c>
      <c r="L419" s="1">
        <v>9</v>
      </c>
      <c r="M419" s="1">
        <v>4</v>
      </c>
      <c r="N419" s="1">
        <v>1740</v>
      </c>
      <c r="O419" s="1">
        <v>1744</v>
      </c>
      <c r="P419" s="1">
        <v>9</v>
      </c>
      <c r="Q419" s="1">
        <v>4</v>
      </c>
      <c r="R419" s="1">
        <v>1723</v>
      </c>
      <c r="S419" s="1">
        <v>1727</v>
      </c>
      <c r="T419" s="1">
        <f t="shared" si="72"/>
        <v>1704</v>
      </c>
      <c r="U419" s="17">
        <f t="shared" si="73"/>
        <v>10052.66</v>
      </c>
      <c r="V419" s="17">
        <f t="shared" si="74"/>
        <v>-552.9</v>
      </c>
      <c r="W419" s="17">
        <f t="shared" si="75"/>
        <v>9499.76</v>
      </c>
      <c r="X419" s="17">
        <f t="shared" si="76"/>
        <v>0</v>
      </c>
      <c r="Y419" s="17">
        <v>0</v>
      </c>
      <c r="Z419" s="17">
        <f t="shared" si="77"/>
        <v>9499.76</v>
      </c>
      <c r="AA419" s="1">
        <f t="shared" si="78"/>
        <v>1725</v>
      </c>
      <c r="AB419" s="1">
        <f t="shared" si="83"/>
        <v>0</v>
      </c>
      <c r="AC419" s="21">
        <f t="shared" si="79"/>
        <v>0</v>
      </c>
      <c r="AD419">
        <v>6678</v>
      </c>
      <c r="AE419" t="s">
        <v>499</v>
      </c>
      <c r="AF419" s="21">
        <v>0</v>
      </c>
      <c r="AG419">
        <f t="shared" si="80"/>
        <v>0</v>
      </c>
      <c r="AH419" s="21">
        <f t="shared" si="81"/>
        <v>0</v>
      </c>
      <c r="AI419" s="1">
        <v>6678</v>
      </c>
      <c r="AJ419" s="1" t="s">
        <v>499</v>
      </c>
      <c r="AK419">
        <v>9</v>
      </c>
      <c r="AL419">
        <v>4</v>
      </c>
      <c r="AM419">
        <v>1723</v>
      </c>
      <c r="AN419">
        <v>1727</v>
      </c>
      <c r="AO419">
        <f t="shared" si="82"/>
        <v>0</v>
      </c>
    </row>
    <row r="420" spans="1:41" x14ac:dyDescent="0.2">
      <c r="A420" s="1">
        <v>469</v>
      </c>
      <c r="B420" s="1" t="s">
        <v>500</v>
      </c>
      <c r="C420" s="1">
        <v>8811357</v>
      </c>
      <c r="D420" s="1">
        <v>8</v>
      </c>
      <c r="E420" s="1">
        <v>3</v>
      </c>
      <c r="F420" s="1">
        <v>915</v>
      </c>
      <c r="G420" s="1">
        <v>918</v>
      </c>
      <c r="H420" s="1">
        <v>10</v>
      </c>
      <c r="I420" s="1">
        <v>4</v>
      </c>
      <c r="J420" s="1">
        <v>875</v>
      </c>
      <c r="K420" s="1">
        <v>879</v>
      </c>
      <c r="L420" s="1">
        <v>12</v>
      </c>
      <c r="M420" s="1">
        <v>5</v>
      </c>
      <c r="N420" s="1">
        <v>842</v>
      </c>
      <c r="O420" s="1">
        <v>847</v>
      </c>
      <c r="P420" s="1">
        <v>14</v>
      </c>
      <c r="Q420" s="1">
        <v>6</v>
      </c>
      <c r="R420" s="1">
        <v>823</v>
      </c>
      <c r="S420" s="1">
        <v>829</v>
      </c>
      <c r="T420" s="1">
        <f t="shared" si="72"/>
        <v>881</v>
      </c>
      <c r="U420" s="17">
        <f t="shared" si="73"/>
        <v>10001.540000000001</v>
      </c>
      <c r="V420" s="17">
        <f t="shared" si="74"/>
        <v>-550.08000000000004</v>
      </c>
      <c r="W420" s="17">
        <f t="shared" si="75"/>
        <v>9451.4600000000009</v>
      </c>
      <c r="X420" s="17">
        <f t="shared" si="76"/>
        <v>0</v>
      </c>
      <c r="Y420" s="17">
        <v>0</v>
      </c>
      <c r="Z420" s="17">
        <f t="shared" si="77"/>
        <v>9451.4600000000009</v>
      </c>
      <c r="AA420" s="1">
        <f t="shared" si="78"/>
        <v>852</v>
      </c>
      <c r="AB420" s="1">
        <f t="shared" si="83"/>
        <v>29</v>
      </c>
      <c r="AC420" s="21">
        <f t="shared" si="79"/>
        <v>274092.34000000003</v>
      </c>
      <c r="AD420">
        <v>469</v>
      </c>
      <c r="AE420" t="s">
        <v>500</v>
      </c>
      <c r="AF420" s="21">
        <v>274092.34000000003</v>
      </c>
      <c r="AG420">
        <f t="shared" si="80"/>
        <v>0</v>
      </c>
      <c r="AH420" s="21">
        <f t="shared" si="81"/>
        <v>0</v>
      </c>
      <c r="AI420" s="1">
        <v>469</v>
      </c>
      <c r="AJ420" s="1" t="s">
        <v>500</v>
      </c>
      <c r="AK420">
        <v>14</v>
      </c>
      <c r="AL420">
        <v>6</v>
      </c>
      <c r="AM420">
        <v>823</v>
      </c>
      <c r="AN420">
        <v>829</v>
      </c>
      <c r="AO420">
        <f t="shared" si="82"/>
        <v>0</v>
      </c>
    </row>
    <row r="421" spans="1:41" x14ac:dyDescent="0.2">
      <c r="A421" s="1">
        <v>6685</v>
      </c>
      <c r="B421" s="1" t="s">
        <v>501</v>
      </c>
      <c r="C421" s="1">
        <v>52883569</v>
      </c>
      <c r="D421" s="1">
        <v>112</v>
      </c>
      <c r="E421" s="1">
        <v>45</v>
      </c>
      <c r="F421" s="1">
        <v>5534</v>
      </c>
      <c r="G421" s="1">
        <v>5579</v>
      </c>
      <c r="H421" s="1">
        <v>105</v>
      </c>
      <c r="I421" s="1">
        <v>42</v>
      </c>
      <c r="J421" s="1">
        <v>5485</v>
      </c>
      <c r="K421" s="1">
        <v>5527</v>
      </c>
      <c r="L421" s="1">
        <v>95</v>
      </c>
      <c r="M421" s="1">
        <v>38</v>
      </c>
      <c r="N421" s="1">
        <v>5398</v>
      </c>
      <c r="O421" s="1">
        <v>5436</v>
      </c>
      <c r="P421" s="1">
        <v>90</v>
      </c>
      <c r="Q421" s="1">
        <v>36</v>
      </c>
      <c r="R421" s="1">
        <v>5192</v>
      </c>
      <c r="S421" s="1">
        <v>5228</v>
      </c>
      <c r="T421" s="1">
        <f t="shared" si="72"/>
        <v>5514</v>
      </c>
      <c r="U421" s="17">
        <f t="shared" si="73"/>
        <v>9590.7800000000007</v>
      </c>
      <c r="V421" s="17">
        <f t="shared" si="74"/>
        <v>-527.49</v>
      </c>
      <c r="W421" s="17">
        <f t="shared" si="75"/>
        <v>9063.2900000000009</v>
      </c>
      <c r="X421" s="17">
        <f t="shared" si="76"/>
        <v>0</v>
      </c>
      <c r="Y421" s="17">
        <v>0</v>
      </c>
      <c r="Z421" s="17">
        <f t="shared" si="77"/>
        <v>9063.2900000000009</v>
      </c>
      <c r="AA421" s="1">
        <f t="shared" si="78"/>
        <v>5397</v>
      </c>
      <c r="AB421" s="1">
        <f t="shared" si="83"/>
        <v>117</v>
      </c>
      <c r="AC421" s="21">
        <f t="shared" si="79"/>
        <v>1060404.93</v>
      </c>
      <c r="AD421">
        <v>6685</v>
      </c>
      <c r="AE421" t="s">
        <v>501</v>
      </c>
      <c r="AF421" s="21">
        <v>1060404.93</v>
      </c>
      <c r="AG421">
        <f t="shared" si="80"/>
        <v>0</v>
      </c>
      <c r="AH421" s="21">
        <f t="shared" si="81"/>
        <v>0</v>
      </c>
      <c r="AI421" s="1">
        <v>6685</v>
      </c>
      <c r="AJ421" s="1" t="s">
        <v>501</v>
      </c>
      <c r="AK421">
        <v>90</v>
      </c>
      <c r="AL421">
        <v>36</v>
      </c>
      <c r="AM421">
        <v>5192</v>
      </c>
      <c r="AN421">
        <v>5228</v>
      </c>
      <c r="AO421">
        <f t="shared" si="82"/>
        <v>0</v>
      </c>
    </row>
    <row r="422" spans="1:41" x14ac:dyDescent="0.2">
      <c r="A422" s="1">
        <v>6692</v>
      </c>
      <c r="B422" s="1" t="s">
        <v>502</v>
      </c>
      <c r="C422" s="1">
        <v>11761119</v>
      </c>
      <c r="D422" s="1">
        <v>6</v>
      </c>
      <c r="E422" s="1">
        <v>2</v>
      </c>
      <c r="F422" s="1">
        <v>1272</v>
      </c>
      <c r="G422" s="1">
        <v>1274</v>
      </c>
      <c r="H422" s="1">
        <v>7</v>
      </c>
      <c r="I422" s="1">
        <v>3</v>
      </c>
      <c r="J422" s="1">
        <v>1241</v>
      </c>
      <c r="K422" s="1">
        <v>1244</v>
      </c>
      <c r="L422" s="1">
        <v>17</v>
      </c>
      <c r="M422" s="1">
        <v>7</v>
      </c>
      <c r="N422" s="1">
        <v>1218</v>
      </c>
      <c r="O422" s="1">
        <v>1225</v>
      </c>
      <c r="P422" s="1">
        <v>19</v>
      </c>
      <c r="Q422" s="1">
        <v>8</v>
      </c>
      <c r="R422" s="1">
        <v>1185</v>
      </c>
      <c r="S422" s="1">
        <v>1193</v>
      </c>
      <c r="T422" s="1">
        <f t="shared" si="72"/>
        <v>1248</v>
      </c>
      <c r="U422" s="17">
        <f t="shared" si="73"/>
        <v>9423.9699999999993</v>
      </c>
      <c r="V422" s="17">
        <f t="shared" si="74"/>
        <v>-518.32000000000005</v>
      </c>
      <c r="W422" s="17">
        <f t="shared" si="75"/>
        <v>8905.65</v>
      </c>
      <c r="X422" s="17">
        <f t="shared" si="76"/>
        <v>94.350000000000364</v>
      </c>
      <c r="Y422" s="17">
        <v>0</v>
      </c>
      <c r="Z422" s="17">
        <f t="shared" si="77"/>
        <v>9000</v>
      </c>
      <c r="AA422" s="1">
        <f t="shared" si="78"/>
        <v>1221</v>
      </c>
      <c r="AB422" s="1">
        <f t="shared" si="83"/>
        <v>27</v>
      </c>
      <c r="AC422" s="21">
        <f t="shared" si="79"/>
        <v>243000</v>
      </c>
      <c r="AD422">
        <v>6692</v>
      </c>
      <c r="AE422" t="s">
        <v>502</v>
      </c>
      <c r="AF422" s="21">
        <v>243000</v>
      </c>
      <c r="AG422">
        <f t="shared" si="80"/>
        <v>0</v>
      </c>
      <c r="AH422" s="21">
        <f t="shared" si="81"/>
        <v>0</v>
      </c>
      <c r="AI422" s="1">
        <v>6692</v>
      </c>
      <c r="AJ422" s="1" t="s">
        <v>502</v>
      </c>
      <c r="AK422">
        <v>19</v>
      </c>
      <c r="AL422">
        <v>8</v>
      </c>
      <c r="AM422">
        <v>1185</v>
      </c>
      <c r="AN422">
        <v>1193</v>
      </c>
      <c r="AO422">
        <f t="shared" si="82"/>
        <v>0</v>
      </c>
    </row>
    <row r="423" spans="1:41" x14ac:dyDescent="0.2">
      <c r="A423" s="1">
        <v>6713</v>
      </c>
      <c r="B423" s="1" t="s">
        <v>503</v>
      </c>
      <c r="C423" s="1">
        <v>4572796</v>
      </c>
      <c r="D423" s="1">
        <v>16</v>
      </c>
      <c r="E423" s="1">
        <v>6</v>
      </c>
      <c r="F423" s="1">
        <v>399</v>
      </c>
      <c r="G423" s="1">
        <v>405</v>
      </c>
      <c r="H423" s="1">
        <v>16</v>
      </c>
      <c r="I423" s="1">
        <v>6</v>
      </c>
      <c r="J423" s="1">
        <v>380</v>
      </c>
      <c r="K423" s="1">
        <v>386</v>
      </c>
      <c r="L423" s="1">
        <v>14</v>
      </c>
      <c r="M423" s="1">
        <v>6</v>
      </c>
      <c r="N423" s="1">
        <v>398</v>
      </c>
      <c r="O423" s="1">
        <v>404</v>
      </c>
      <c r="P423" s="1">
        <v>10</v>
      </c>
      <c r="Q423" s="1">
        <v>4</v>
      </c>
      <c r="R423" s="1">
        <v>388</v>
      </c>
      <c r="S423" s="1">
        <v>392</v>
      </c>
      <c r="T423" s="1">
        <f t="shared" si="72"/>
        <v>398</v>
      </c>
      <c r="U423" s="17">
        <f t="shared" si="73"/>
        <v>11489.44</v>
      </c>
      <c r="V423" s="17">
        <f t="shared" si="74"/>
        <v>-631.91999999999996</v>
      </c>
      <c r="W423" s="17">
        <f t="shared" si="75"/>
        <v>10857.52</v>
      </c>
      <c r="X423" s="17">
        <f t="shared" si="76"/>
        <v>0</v>
      </c>
      <c r="Y423" s="17">
        <v>0</v>
      </c>
      <c r="Z423" s="17">
        <f t="shared" si="77"/>
        <v>10857.52</v>
      </c>
      <c r="AA423" s="1">
        <f t="shared" si="78"/>
        <v>394</v>
      </c>
      <c r="AB423" s="1">
        <f t="shared" si="83"/>
        <v>4</v>
      </c>
      <c r="AC423" s="21">
        <f t="shared" si="79"/>
        <v>43430.080000000002</v>
      </c>
      <c r="AD423">
        <v>6713</v>
      </c>
      <c r="AE423" t="s">
        <v>503</v>
      </c>
      <c r="AF423" s="21">
        <v>43430.080000000002</v>
      </c>
      <c r="AG423">
        <f t="shared" si="80"/>
        <v>0</v>
      </c>
      <c r="AH423" s="21">
        <f t="shared" si="81"/>
        <v>0</v>
      </c>
      <c r="AI423" s="1">
        <v>6713</v>
      </c>
      <c r="AJ423" s="1" t="s">
        <v>503</v>
      </c>
      <c r="AK423">
        <v>10</v>
      </c>
      <c r="AL423">
        <v>4</v>
      </c>
      <c r="AM423">
        <v>388</v>
      </c>
      <c r="AN423">
        <v>392</v>
      </c>
      <c r="AO423">
        <f t="shared" si="82"/>
        <v>0</v>
      </c>
    </row>
    <row r="424" spans="1:41" x14ac:dyDescent="0.2">
      <c r="A424" s="1">
        <v>6720</v>
      </c>
      <c r="B424" s="1" t="s">
        <v>504</v>
      </c>
      <c r="C424" s="1">
        <v>4756244</v>
      </c>
      <c r="D424" s="1">
        <v>0</v>
      </c>
      <c r="E424" s="1">
        <v>0</v>
      </c>
      <c r="F424" s="1">
        <v>502</v>
      </c>
      <c r="G424" s="1">
        <v>502</v>
      </c>
      <c r="H424" s="1">
        <v>0</v>
      </c>
      <c r="I424" s="1">
        <v>0</v>
      </c>
      <c r="J424" s="1">
        <v>473</v>
      </c>
      <c r="K424" s="1">
        <v>473</v>
      </c>
      <c r="L424" s="1">
        <v>0</v>
      </c>
      <c r="M424" s="1">
        <v>0</v>
      </c>
      <c r="N424" s="1">
        <v>448</v>
      </c>
      <c r="O424" s="1">
        <v>448</v>
      </c>
      <c r="P424" s="1">
        <v>0</v>
      </c>
      <c r="Q424" s="1">
        <v>0</v>
      </c>
      <c r="R424" s="1">
        <v>448</v>
      </c>
      <c r="S424" s="1">
        <v>448</v>
      </c>
      <c r="T424" s="1">
        <f t="shared" si="72"/>
        <v>474</v>
      </c>
      <c r="U424" s="17">
        <f t="shared" si="73"/>
        <v>10034.27</v>
      </c>
      <c r="V424" s="17">
        <f t="shared" si="74"/>
        <v>-551.88</v>
      </c>
      <c r="W424" s="17">
        <f t="shared" si="75"/>
        <v>9482.3900000000012</v>
      </c>
      <c r="X424" s="17">
        <f t="shared" si="76"/>
        <v>0</v>
      </c>
      <c r="Y424" s="17">
        <v>0</v>
      </c>
      <c r="Z424" s="17">
        <f t="shared" si="77"/>
        <v>9482.3900000000012</v>
      </c>
      <c r="AA424" s="1">
        <f t="shared" si="78"/>
        <v>456</v>
      </c>
      <c r="AB424" s="1">
        <f t="shared" si="83"/>
        <v>18</v>
      </c>
      <c r="AC424" s="21">
        <f t="shared" si="79"/>
        <v>170683.02</v>
      </c>
      <c r="AD424">
        <v>6720</v>
      </c>
      <c r="AE424" t="s">
        <v>504</v>
      </c>
      <c r="AF424" s="21">
        <v>170683.02</v>
      </c>
      <c r="AG424">
        <f t="shared" si="80"/>
        <v>0</v>
      </c>
      <c r="AH424" s="21">
        <f t="shared" si="81"/>
        <v>0</v>
      </c>
      <c r="AI424" s="1">
        <v>6720</v>
      </c>
      <c r="AJ424" s="1" t="s">
        <v>504</v>
      </c>
      <c r="AK424">
        <v>0</v>
      </c>
      <c r="AL424">
        <v>0</v>
      </c>
      <c r="AM424">
        <v>448</v>
      </c>
      <c r="AN424">
        <v>448</v>
      </c>
      <c r="AO424">
        <f t="shared" si="82"/>
        <v>0</v>
      </c>
    </row>
    <row r="425" spans="1:41" x14ac:dyDescent="0.2">
      <c r="A425" s="1">
        <v>6734</v>
      </c>
      <c r="B425" s="1" t="s">
        <v>505</v>
      </c>
      <c r="C425" s="1">
        <v>12121356</v>
      </c>
      <c r="D425" s="1">
        <v>43</v>
      </c>
      <c r="E425" s="1">
        <v>17</v>
      </c>
      <c r="F425" s="1">
        <v>1216</v>
      </c>
      <c r="G425" s="1">
        <v>1233</v>
      </c>
      <c r="H425" s="1">
        <v>39</v>
      </c>
      <c r="I425" s="1">
        <v>16</v>
      </c>
      <c r="J425" s="1">
        <v>1260</v>
      </c>
      <c r="K425" s="1">
        <v>1276</v>
      </c>
      <c r="L425" s="1">
        <v>40</v>
      </c>
      <c r="M425" s="1">
        <v>16</v>
      </c>
      <c r="N425" s="1">
        <v>1267</v>
      </c>
      <c r="O425" s="1">
        <v>1283</v>
      </c>
      <c r="P425" s="1">
        <v>49</v>
      </c>
      <c r="Q425" s="1">
        <v>20</v>
      </c>
      <c r="R425" s="1">
        <v>1264</v>
      </c>
      <c r="S425" s="1">
        <v>1284</v>
      </c>
      <c r="T425" s="1">
        <f t="shared" si="72"/>
        <v>1264</v>
      </c>
      <c r="U425" s="17">
        <f t="shared" si="73"/>
        <v>9589.68</v>
      </c>
      <c r="V425" s="17">
        <f t="shared" si="74"/>
        <v>-527.42999999999995</v>
      </c>
      <c r="W425" s="17">
        <f t="shared" si="75"/>
        <v>9062.25</v>
      </c>
      <c r="X425" s="17">
        <f t="shared" si="76"/>
        <v>0</v>
      </c>
      <c r="Y425" s="17">
        <v>0</v>
      </c>
      <c r="Z425" s="17">
        <f t="shared" si="77"/>
        <v>9062.25</v>
      </c>
      <c r="AA425" s="1">
        <f t="shared" si="78"/>
        <v>1281</v>
      </c>
      <c r="AB425" s="1">
        <f t="shared" si="83"/>
        <v>0</v>
      </c>
      <c r="AC425" s="21">
        <f t="shared" si="79"/>
        <v>0</v>
      </c>
      <c r="AD425">
        <v>6734</v>
      </c>
      <c r="AE425" t="s">
        <v>505</v>
      </c>
      <c r="AF425" s="21">
        <v>0</v>
      </c>
      <c r="AG425">
        <f t="shared" si="80"/>
        <v>0</v>
      </c>
      <c r="AH425" s="21">
        <f t="shared" si="81"/>
        <v>0</v>
      </c>
      <c r="AI425" s="1">
        <v>6734</v>
      </c>
      <c r="AJ425" s="1" t="s">
        <v>505</v>
      </c>
      <c r="AK425">
        <v>49</v>
      </c>
      <c r="AL425">
        <v>20</v>
      </c>
      <c r="AM425">
        <v>1264</v>
      </c>
      <c r="AN425">
        <v>1284</v>
      </c>
      <c r="AO425">
        <f t="shared" si="82"/>
        <v>0</v>
      </c>
    </row>
    <row r="426" spans="1:41" x14ac:dyDescent="0.2">
      <c r="A426" s="1">
        <v>6748</v>
      </c>
      <c r="B426" s="1" t="s">
        <v>506</v>
      </c>
      <c r="C426" s="1">
        <v>3591493</v>
      </c>
      <c r="D426" s="1">
        <v>0</v>
      </c>
      <c r="E426" s="1">
        <v>0</v>
      </c>
      <c r="F426" s="1">
        <v>337</v>
      </c>
      <c r="G426" s="1">
        <v>337</v>
      </c>
      <c r="H426" s="1">
        <v>9</v>
      </c>
      <c r="I426" s="1">
        <v>4</v>
      </c>
      <c r="J426" s="1">
        <v>336</v>
      </c>
      <c r="K426" s="1">
        <v>340</v>
      </c>
      <c r="L426" s="1">
        <v>6</v>
      </c>
      <c r="M426" s="1">
        <v>2</v>
      </c>
      <c r="N426" s="1">
        <v>318</v>
      </c>
      <c r="O426" s="1">
        <v>320</v>
      </c>
      <c r="P426" s="1">
        <v>8</v>
      </c>
      <c r="Q426" s="1">
        <v>3</v>
      </c>
      <c r="R426" s="1">
        <v>308</v>
      </c>
      <c r="S426" s="1">
        <v>311</v>
      </c>
      <c r="T426" s="1">
        <f t="shared" si="72"/>
        <v>332</v>
      </c>
      <c r="U426" s="17">
        <f t="shared" si="73"/>
        <v>10817.75</v>
      </c>
      <c r="V426" s="17">
        <f t="shared" si="74"/>
        <v>-594.98</v>
      </c>
      <c r="W426" s="17">
        <f t="shared" si="75"/>
        <v>10222.77</v>
      </c>
      <c r="X426" s="17">
        <f t="shared" si="76"/>
        <v>0</v>
      </c>
      <c r="Y426" s="17">
        <v>0</v>
      </c>
      <c r="Z426" s="17">
        <f t="shared" si="77"/>
        <v>10222.77</v>
      </c>
      <c r="AA426" s="1">
        <f t="shared" si="78"/>
        <v>324</v>
      </c>
      <c r="AB426" s="1">
        <f t="shared" si="83"/>
        <v>8</v>
      </c>
      <c r="AC426" s="21">
        <f t="shared" si="79"/>
        <v>81782.16</v>
      </c>
      <c r="AD426">
        <v>6748</v>
      </c>
      <c r="AE426" t="s">
        <v>506</v>
      </c>
      <c r="AF426" s="21">
        <v>81782.16</v>
      </c>
      <c r="AG426">
        <f t="shared" si="80"/>
        <v>0</v>
      </c>
      <c r="AH426" s="21">
        <f t="shared" si="81"/>
        <v>0</v>
      </c>
      <c r="AI426" s="1">
        <v>6748</v>
      </c>
      <c r="AJ426" s="1" t="s">
        <v>506</v>
      </c>
      <c r="AK426">
        <v>8</v>
      </c>
      <c r="AL426">
        <v>3</v>
      </c>
      <c r="AM426">
        <v>308</v>
      </c>
      <c r="AN426">
        <v>311</v>
      </c>
      <c r="AO426">
        <f t="shared" si="82"/>
        <v>0</v>
      </c>
    </row>
    <row r="427" spans="1:41" x14ac:dyDescent="0.2">
      <c r="C427">
        <f>SUM(C3:C426)</f>
        <v>8563823591</v>
      </c>
      <c r="D427">
        <f t="shared" ref="D427:S427" si="84">SUM(D3:D426)</f>
        <v>15902</v>
      </c>
      <c r="E427">
        <f t="shared" si="84"/>
        <v>6368</v>
      </c>
      <c r="F427">
        <f t="shared" si="84"/>
        <v>845492</v>
      </c>
      <c r="G427">
        <f t="shared" si="84"/>
        <v>851860</v>
      </c>
      <c r="H427">
        <f t="shared" si="84"/>
        <v>16327</v>
      </c>
      <c r="I427">
        <f t="shared" si="84"/>
        <v>6534</v>
      </c>
      <c r="J427">
        <f t="shared" si="84"/>
        <v>842556</v>
      </c>
      <c r="K427">
        <f t="shared" si="84"/>
        <v>849090</v>
      </c>
      <c r="L427">
        <f t="shared" si="84"/>
        <v>16699</v>
      </c>
      <c r="M427">
        <f t="shared" si="84"/>
        <v>6681</v>
      </c>
      <c r="N427">
        <f t="shared" si="84"/>
        <v>841059</v>
      </c>
      <c r="O427">
        <f t="shared" si="84"/>
        <v>847740</v>
      </c>
      <c r="P427">
        <f t="shared" si="84"/>
        <v>16852</v>
      </c>
      <c r="Q427">
        <f t="shared" si="84"/>
        <v>6753</v>
      </c>
      <c r="R427">
        <f t="shared" si="84"/>
        <v>838963</v>
      </c>
      <c r="S427">
        <f t="shared" si="84"/>
        <v>845716</v>
      </c>
    </row>
    <row r="428" spans="1:41" x14ac:dyDescent="0.2">
      <c r="AC428" s="21">
        <v>71960.800000000003</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7"/>
  <sheetViews>
    <sheetView workbookViewId="0">
      <pane xSplit="2" ySplit="1" topLeftCell="L2" activePane="bottomRight" state="frozenSplit"/>
      <selection pane="topRight" activeCell="C1" sqref="C1"/>
      <selection pane="bottomLeft"/>
      <selection pane="bottomRight" activeCell="R1" sqref="R1:U65536"/>
    </sheetView>
  </sheetViews>
  <sheetFormatPr defaultColWidth="8.85546875" defaultRowHeight="12.75" x14ac:dyDescent="0.2"/>
  <cols>
    <col min="1" max="1" width="5.28515625" bestFit="1" customWidth="1"/>
    <col min="2" max="2" width="28.42578125" bestFit="1" customWidth="1"/>
    <col min="3" max="3" width="12.7109375" bestFit="1" customWidth="1"/>
    <col min="4" max="5" width="13.140625" bestFit="1" customWidth="1"/>
    <col min="6" max="6" width="12.7109375" bestFit="1" customWidth="1"/>
    <col min="7" max="8" width="13.28515625" bestFit="1" customWidth="1"/>
    <col min="9" max="9" width="12.7109375" bestFit="1" customWidth="1"/>
    <col min="10" max="10" width="14.140625" bestFit="1" customWidth="1"/>
    <col min="11" max="11" width="12.7109375" bestFit="1" customWidth="1"/>
    <col min="12" max="12" width="13.85546875" bestFit="1" customWidth="1"/>
    <col min="13" max="13" width="12.7109375" bestFit="1" customWidth="1"/>
    <col min="14" max="14" width="12.85546875" bestFit="1" customWidth="1"/>
    <col min="15" max="15" width="13.85546875" bestFit="1" customWidth="1"/>
    <col min="16" max="16" width="12.7109375" style="15" bestFit="1" customWidth="1"/>
    <col min="17" max="17" width="12.140625" bestFit="1" customWidth="1"/>
  </cols>
  <sheetData>
    <row r="1" spans="1:17" x14ac:dyDescent="0.2">
      <c r="A1" s="1">
        <v>3</v>
      </c>
      <c r="B1" s="1" t="s">
        <v>62</v>
      </c>
      <c r="C1" s="11" t="s">
        <v>523</v>
      </c>
      <c r="D1" s="1" t="s">
        <v>525</v>
      </c>
      <c r="E1" s="11" t="s">
        <v>524</v>
      </c>
      <c r="F1" s="1" t="s">
        <v>64</v>
      </c>
      <c r="G1" s="1" t="s">
        <v>526</v>
      </c>
      <c r="H1" s="1" t="s">
        <v>527</v>
      </c>
      <c r="I1" s="1" t="s">
        <v>65</v>
      </c>
      <c r="J1" s="1" t="s">
        <v>528</v>
      </c>
      <c r="K1" s="1" t="s">
        <v>529</v>
      </c>
      <c r="L1" s="1" t="s">
        <v>530</v>
      </c>
      <c r="M1" s="1" t="s">
        <v>531</v>
      </c>
      <c r="N1" s="1" t="s">
        <v>532</v>
      </c>
      <c r="O1" s="12" t="s">
        <v>512</v>
      </c>
      <c r="P1" s="13" t="s">
        <v>513</v>
      </c>
      <c r="Q1" s="9" t="s">
        <v>514</v>
      </c>
    </row>
    <row r="2" spans="1:17" x14ac:dyDescent="0.2">
      <c r="A2" s="2" t="s">
        <v>507</v>
      </c>
      <c r="B2" s="2" t="s">
        <v>508</v>
      </c>
      <c r="C2" s="1"/>
      <c r="D2" s="1"/>
      <c r="E2" s="1"/>
      <c r="F2" s="1"/>
      <c r="G2" s="1"/>
      <c r="H2" s="1"/>
      <c r="I2" s="1"/>
      <c r="J2" s="1"/>
      <c r="K2" s="1"/>
      <c r="L2" s="1"/>
      <c r="M2" s="1"/>
      <c r="N2" s="1"/>
      <c r="O2" s="1"/>
      <c r="P2" s="14"/>
    </row>
    <row r="3" spans="1:17" x14ac:dyDescent="0.2">
      <c r="A3" s="1">
        <v>7</v>
      </c>
      <c r="B3" s="1" t="s">
        <v>83</v>
      </c>
      <c r="C3" s="1">
        <v>761600</v>
      </c>
      <c r="D3" s="1">
        <v>177943988</v>
      </c>
      <c r="E3" s="1">
        <v>178705588</v>
      </c>
      <c r="F3" s="1">
        <v>1270342</v>
      </c>
      <c r="G3" s="1">
        <v>0</v>
      </c>
      <c r="H3" s="1">
        <v>398316</v>
      </c>
      <c r="I3" s="1">
        <v>0</v>
      </c>
      <c r="J3" s="1">
        <v>0</v>
      </c>
      <c r="K3" s="1">
        <v>0</v>
      </c>
      <c r="L3" s="1">
        <v>0</v>
      </c>
      <c r="M3" s="1">
        <v>0</v>
      </c>
      <c r="N3" s="1">
        <v>0</v>
      </c>
      <c r="O3" s="1">
        <v>0</v>
      </c>
      <c r="P3" s="15">
        <f t="shared" ref="P3:P66" si="0">ROUND(SUM(F3:M3)/D3,8)</f>
        <v>9.3774300000000008E-3</v>
      </c>
      <c r="Q3">
        <f t="shared" ref="Q3:Q66" si="1">ROUND(P3*C3,0)</f>
        <v>7142</v>
      </c>
    </row>
    <row r="4" spans="1:17" x14ac:dyDescent="0.2">
      <c r="A4" s="1">
        <v>14</v>
      </c>
      <c r="B4" s="1" t="s">
        <v>84</v>
      </c>
      <c r="C4" s="1">
        <v>1029800</v>
      </c>
      <c r="D4" s="1">
        <v>1382489180</v>
      </c>
      <c r="E4" s="1">
        <v>1383518980</v>
      </c>
      <c r="F4" s="1">
        <v>11503874</v>
      </c>
      <c r="G4" s="1">
        <v>63075</v>
      </c>
      <c r="H4" s="1">
        <v>1401101</v>
      </c>
      <c r="I4" s="1">
        <v>0</v>
      </c>
      <c r="J4" s="1">
        <v>0</v>
      </c>
      <c r="K4" s="1">
        <v>131000</v>
      </c>
      <c r="L4" s="1">
        <v>286</v>
      </c>
      <c r="M4" s="1">
        <v>0</v>
      </c>
      <c r="N4" s="1">
        <v>0</v>
      </c>
      <c r="O4" s="1">
        <v>0</v>
      </c>
      <c r="P4" s="15">
        <f t="shared" si="0"/>
        <v>9.4751799999999997E-3</v>
      </c>
      <c r="Q4">
        <f t="shared" si="1"/>
        <v>9758</v>
      </c>
    </row>
    <row r="5" spans="1:17" x14ac:dyDescent="0.2">
      <c r="A5" s="1">
        <v>63</v>
      </c>
      <c r="B5" s="1" t="s">
        <v>85</v>
      </c>
      <c r="C5" s="1">
        <v>19000</v>
      </c>
      <c r="D5" s="1">
        <v>214931879</v>
      </c>
      <c r="E5" s="1">
        <v>214950879</v>
      </c>
      <c r="F5" s="1">
        <v>2254645</v>
      </c>
      <c r="G5" s="1">
        <v>0</v>
      </c>
      <c r="H5" s="1">
        <v>304884</v>
      </c>
      <c r="I5" s="1">
        <v>0</v>
      </c>
      <c r="J5" s="1">
        <v>0</v>
      </c>
      <c r="K5" s="1">
        <v>20000</v>
      </c>
      <c r="L5" s="1">
        <v>0</v>
      </c>
      <c r="M5" s="1">
        <v>0</v>
      </c>
      <c r="N5" s="1">
        <v>52464</v>
      </c>
      <c r="O5" s="1">
        <v>0</v>
      </c>
      <c r="P5" s="15">
        <f t="shared" si="0"/>
        <v>1.2001609999999999E-2</v>
      </c>
      <c r="Q5">
        <f t="shared" si="1"/>
        <v>228</v>
      </c>
    </row>
    <row r="6" spans="1:17" x14ac:dyDescent="0.2">
      <c r="A6" s="1">
        <v>70</v>
      </c>
      <c r="B6" s="1" t="s">
        <v>86</v>
      </c>
      <c r="C6" s="1">
        <v>1517800</v>
      </c>
      <c r="D6" s="1">
        <v>340531358</v>
      </c>
      <c r="E6" s="1">
        <v>342049158</v>
      </c>
      <c r="F6" s="1">
        <v>2711657</v>
      </c>
      <c r="G6" s="1">
        <v>0</v>
      </c>
      <c r="H6" s="1">
        <v>454476</v>
      </c>
      <c r="I6" s="1">
        <v>0</v>
      </c>
      <c r="J6" s="1">
        <v>0</v>
      </c>
      <c r="K6" s="1">
        <v>43495</v>
      </c>
      <c r="L6" s="1">
        <v>178</v>
      </c>
      <c r="M6" s="1">
        <v>0</v>
      </c>
      <c r="N6" s="1">
        <v>0</v>
      </c>
      <c r="O6" s="1">
        <v>25200</v>
      </c>
      <c r="P6" s="15">
        <f t="shared" si="0"/>
        <v>9.4258699999999994E-3</v>
      </c>
      <c r="Q6">
        <f t="shared" si="1"/>
        <v>14307</v>
      </c>
    </row>
    <row r="7" spans="1:17" x14ac:dyDescent="0.2">
      <c r="A7" s="1">
        <v>84</v>
      </c>
      <c r="B7" s="1" t="s">
        <v>87</v>
      </c>
      <c r="C7" s="1">
        <v>53000</v>
      </c>
      <c r="D7" s="1">
        <v>160595938</v>
      </c>
      <c r="E7" s="1">
        <v>160648938</v>
      </c>
      <c r="F7" s="1">
        <v>1299863</v>
      </c>
      <c r="G7" s="1">
        <v>0</v>
      </c>
      <c r="H7" s="1">
        <v>0</v>
      </c>
      <c r="I7" s="1">
        <v>0</v>
      </c>
      <c r="J7" s="1">
        <v>0</v>
      </c>
      <c r="K7" s="1">
        <v>0</v>
      </c>
      <c r="L7" s="1">
        <v>0</v>
      </c>
      <c r="M7" s="1">
        <v>0</v>
      </c>
      <c r="N7" s="1">
        <v>65896</v>
      </c>
      <c r="O7" s="1">
        <v>0</v>
      </c>
      <c r="P7" s="15">
        <f t="shared" si="0"/>
        <v>8.0940000000000005E-3</v>
      </c>
      <c r="Q7">
        <f t="shared" si="1"/>
        <v>429</v>
      </c>
    </row>
    <row r="8" spans="1:17" x14ac:dyDescent="0.2">
      <c r="A8" s="1">
        <v>91</v>
      </c>
      <c r="B8" s="1" t="s">
        <v>88</v>
      </c>
      <c r="C8" s="1">
        <v>33000</v>
      </c>
      <c r="D8" s="1">
        <v>168975101</v>
      </c>
      <c r="E8" s="1">
        <v>169008101</v>
      </c>
      <c r="F8" s="1">
        <v>1141823</v>
      </c>
      <c r="G8" s="1">
        <v>0</v>
      </c>
      <c r="H8" s="1">
        <v>601465</v>
      </c>
      <c r="I8" s="1">
        <v>0</v>
      </c>
      <c r="J8" s="1">
        <v>0</v>
      </c>
      <c r="K8" s="1">
        <v>25000</v>
      </c>
      <c r="L8" s="1">
        <v>0</v>
      </c>
      <c r="M8" s="1">
        <v>0</v>
      </c>
      <c r="N8" s="1">
        <v>0</v>
      </c>
      <c r="O8" s="1">
        <v>0</v>
      </c>
      <c r="P8" s="15">
        <f t="shared" si="0"/>
        <v>1.046478E-2</v>
      </c>
      <c r="Q8">
        <f t="shared" si="1"/>
        <v>345</v>
      </c>
    </row>
    <row r="9" spans="1:17" x14ac:dyDescent="0.2">
      <c r="A9" s="1">
        <v>105</v>
      </c>
      <c r="B9" s="1" t="s">
        <v>89</v>
      </c>
      <c r="C9" s="1">
        <v>32300</v>
      </c>
      <c r="D9" s="1">
        <v>168788406</v>
      </c>
      <c r="E9" s="1">
        <v>168820706</v>
      </c>
      <c r="F9" s="1">
        <v>1261672</v>
      </c>
      <c r="G9" s="1">
        <v>0</v>
      </c>
      <c r="H9" s="1">
        <v>443022</v>
      </c>
      <c r="I9" s="1">
        <v>0</v>
      </c>
      <c r="J9" s="1">
        <v>0</v>
      </c>
      <c r="K9" s="1">
        <v>0</v>
      </c>
      <c r="L9" s="1">
        <v>0</v>
      </c>
      <c r="M9" s="1">
        <v>0</v>
      </c>
      <c r="N9" s="1">
        <v>0</v>
      </c>
      <c r="O9" s="1">
        <v>10479</v>
      </c>
      <c r="P9" s="15">
        <f t="shared" si="0"/>
        <v>1.009959E-2</v>
      </c>
      <c r="Q9">
        <f t="shared" si="1"/>
        <v>326</v>
      </c>
    </row>
    <row r="10" spans="1:17" x14ac:dyDescent="0.2">
      <c r="A10" s="1">
        <v>112</v>
      </c>
      <c r="B10" s="1" t="s">
        <v>90</v>
      </c>
      <c r="C10" s="1">
        <v>1424600</v>
      </c>
      <c r="D10" s="1">
        <v>504008386</v>
      </c>
      <c r="E10" s="1">
        <v>505432986</v>
      </c>
      <c r="F10" s="1">
        <v>3889268</v>
      </c>
      <c r="G10" s="1">
        <v>60000</v>
      </c>
      <c r="H10" s="1">
        <v>715000</v>
      </c>
      <c r="I10" s="1">
        <v>0</v>
      </c>
      <c r="J10" s="1">
        <v>0</v>
      </c>
      <c r="K10" s="1">
        <v>85000</v>
      </c>
      <c r="L10" s="1">
        <v>0</v>
      </c>
      <c r="M10" s="1">
        <v>0</v>
      </c>
      <c r="N10" s="1">
        <v>0</v>
      </c>
      <c r="O10" s="1">
        <v>0</v>
      </c>
      <c r="P10" s="15">
        <f t="shared" si="0"/>
        <v>9.4229899999999991E-3</v>
      </c>
      <c r="Q10">
        <f t="shared" si="1"/>
        <v>13424</v>
      </c>
    </row>
    <row r="11" spans="1:17" x14ac:dyDescent="0.2">
      <c r="A11" s="1">
        <v>119</v>
      </c>
      <c r="B11" s="1" t="s">
        <v>91</v>
      </c>
      <c r="C11" s="1">
        <v>486800</v>
      </c>
      <c r="D11" s="1">
        <v>818525785</v>
      </c>
      <c r="E11" s="1">
        <v>819012585</v>
      </c>
      <c r="F11" s="1">
        <v>7119844</v>
      </c>
      <c r="G11" s="1">
        <v>111743</v>
      </c>
      <c r="H11" s="1">
        <v>1987761</v>
      </c>
      <c r="I11" s="1">
        <v>0</v>
      </c>
      <c r="J11" s="1">
        <v>0</v>
      </c>
      <c r="K11" s="1">
        <v>104000</v>
      </c>
      <c r="L11" s="1">
        <v>0</v>
      </c>
      <c r="M11" s="1">
        <v>0</v>
      </c>
      <c r="N11" s="1">
        <v>0</v>
      </c>
      <c r="O11" s="1">
        <v>0</v>
      </c>
      <c r="P11" s="15">
        <f t="shared" si="0"/>
        <v>1.139041E-2</v>
      </c>
      <c r="Q11">
        <f t="shared" si="1"/>
        <v>5545</v>
      </c>
    </row>
    <row r="12" spans="1:17" x14ac:dyDescent="0.2">
      <c r="A12" s="1">
        <v>140</v>
      </c>
      <c r="B12" s="1" t="s">
        <v>92</v>
      </c>
      <c r="C12" s="1">
        <v>1383000</v>
      </c>
      <c r="D12" s="1">
        <v>1062639510</v>
      </c>
      <c r="E12" s="1">
        <v>1064022510</v>
      </c>
      <c r="F12" s="1">
        <v>8198170</v>
      </c>
      <c r="G12" s="1">
        <v>263050</v>
      </c>
      <c r="H12" s="1">
        <v>1036950</v>
      </c>
      <c r="I12" s="1">
        <v>0</v>
      </c>
      <c r="J12" s="1">
        <v>0</v>
      </c>
      <c r="K12" s="1">
        <v>320000</v>
      </c>
      <c r="L12" s="1">
        <v>0</v>
      </c>
      <c r="M12" s="1">
        <v>0</v>
      </c>
      <c r="N12" s="1">
        <v>0</v>
      </c>
      <c r="O12" s="1">
        <v>0</v>
      </c>
      <c r="P12" s="15">
        <f t="shared" si="0"/>
        <v>9.2394199999999999E-3</v>
      </c>
      <c r="Q12">
        <f t="shared" si="1"/>
        <v>12778</v>
      </c>
    </row>
    <row r="13" spans="1:17" x14ac:dyDescent="0.2">
      <c r="A13" s="1">
        <v>147</v>
      </c>
      <c r="B13" s="1" t="s">
        <v>93</v>
      </c>
      <c r="C13" s="1">
        <v>62185100</v>
      </c>
      <c r="D13" s="1">
        <v>7033795775</v>
      </c>
      <c r="E13" s="1">
        <v>7095980875</v>
      </c>
      <c r="F13" s="1">
        <v>55507188</v>
      </c>
      <c r="G13" s="1">
        <v>1828878</v>
      </c>
      <c r="H13" s="1">
        <v>4881022</v>
      </c>
      <c r="I13" s="1">
        <v>960000</v>
      </c>
      <c r="J13" s="1">
        <v>0</v>
      </c>
      <c r="K13" s="1">
        <v>1335000</v>
      </c>
      <c r="L13" s="1">
        <v>0</v>
      </c>
      <c r="M13" s="1">
        <v>0</v>
      </c>
      <c r="N13" s="1">
        <v>0</v>
      </c>
      <c r="O13" s="1">
        <v>0</v>
      </c>
      <c r="P13" s="15">
        <f t="shared" si="0"/>
        <v>9.1717299999999995E-3</v>
      </c>
      <c r="Q13">
        <f t="shared" si="1"/>
        <v>570345</v>
      </c>
    </row>
    <row r="14" spans="1:17" x14ac:dyDescent="0.2">
      <c r="A14" s="1">
        <v>154</v>
      </c>
      <c r="B14" s="1" t="s">
        <v>94</v>
      </c>
      <c r="C14" s="1">
        <v>1833100</v>
      </c>
      <c r="D14" s="1">
        <v>362162474</v>
      </c>
      <c r="E14" s="1">
        <v>363995574</v>
      </c>
      <c r="F14" s="1">
        <v>3149755</v>
      </c>
      <c r="G14" s="1">
        <v>100538</v>
      </c>
      <c r="H14" s="1">
        <v>824473</v>
      </c>
      <c r="I14" s="1">
        <v>0</v>
      </c>
      <c r="J14" s="1">
        <v>0</v>
      </c>
      <c r="K14" s="1">
        <v>0</v>
      </c>
      <c r="L14" s="1">
        <v>0</v>
      </c>
      <c r="M14" s="1">
        <v>0</v>
      </c>
      <c r="N14" s="1">
        <v>0</v>
      </c>
      <c r="O14" s="1">
        <v>0</v>
      </c>
      <c r="P14" s="15">
        <f t="shared" si="0"/>
        <v>1.1251209999999999E-2</v>
      </c>
      <c r="Q14">
        <f t="shared" si="1"/>
        <v>20625</v>
      </c>
    </row>
    <row r="15" spans="1:17" x14ac:dyDescent="0.2">
      <c r="A15" s="1">
        <v>161</v>
      </c>
      <c r="B15" s="1" t="s">
        <v>95</v>
      </c>
      <c r="C15" s="1">
        <v>49000</v>
      </c>
      <c r="D15" s="1">
        <v>128351976</v>
      </c>
      <c r="E15" s="1">
        <v>128400976</v>
      </c>
      <c r="F15" s="1">
        <v>956370</v>
      </c>
      <c r="G15" s="1">
        <v>0</v>
      </c>
      <c r="H15" s="1">
        <v>473135</v>
      </c>
      <c r="I15" s="1">
        <v>0</v>
      </c>
      <c r="J15" s="1">
        <v>0</v>
      </c>
      <c r="K15" s="1">
        <v>0</v>
      </c>
      <c r="L15" s="1">
        <v>0</v>
      </c>
      <c r="M15" s="1">
        <v>0</v>
      </c>
      <c r="N15" s="1">
        <v>0</v>
      </c>
      <c r="O15" s="1">
        <v>0</v>
      </c>
      <c r="P15" s="15">
        <f t="shared" si="0"/>
        <v>1.1137380000000001E-2</v>
      </c>
      <c r="Q15">
        <f t="shared" si="1"/>
        <v>546</v>
      </c>
    </row>
    <row r="16" spans="1:17" x14ac:dyDescent="0.2">
      <c r="A16" s="1">
        <v>2450</v>
      </c>
      <c r="B16" s="1" t="s">
        <v>96</v>
      </c>
      <c r="C16" s="1">
        <v>39845100</v>
      </c>
      <c r="D16" s="1">
        <v>5360270702</v>
      </c>
      <c r="E16" s="1">
        <v>5400115802</v>
      </c>
      <c r="F16" s="1">
        <v>16586696</v>
      </c>
      <c r="G16" s="1">
        <v>0</v>
      </c>
      <c r="H16" s="1">
        <v>1955705</v>
      </c>
      <c r="I16" s="1">
        <v>150000</v>
      </c>
      <c r="J16" s="1">
        <v>0</v>
      </c>
      <c r="K16" s="1">
        <v>15000</v>
      </c>
      <c r="L16" s="1">
        <v>0</v>
      </c>
      <c r="M16" s="1">
        <v>0</v>
      </c>
      <c r="N16" s="1">
        <v>0</v>
      </c>
      <c r="O16" s="1">
        <v>0</v>
      </c>
      <c r="P16" s="15">
        <f t="shared" si="0"/>
        <v>3.49001E-3</v>
      </c>
      <c r="Q16">
        <f t="shared" si="1"/>
        <v>139060</v>
      </c>
    </row>
    <row r="17" spans="1:17" x14ac:dyDescent="0.2">
      <c r="A17" s="1">
        <v>170</v>
      </c>
      <c r="B17" s="1" t="s">
        <v>97</v>
      </c>
      <c r="C17" s="1">
        <v>1751200</v>
      </c>
      <c r="D17" s="1">
        <v>680201081</v>
      </c>
      <c r="E17" s="1">
        <v>681952281</v>
      </c>
      <c r="F17" s="1">
        <v>5662237</v>
      </c>
      <c r="G17" s="1">
        <v>0</v>
      </c>
      <c r="H17" s="1">
        <v>0</v>
      </c>
      <c r="I17" s="1">
        <v>0</v>
      </c>
      <c r="J17" s="1">
        <v>0</v>
      </c>
      <c r="K17" s="1">
        <v>0</v>
      </c>
      <c r="L17" s="1">
        <v>0</v>
      </c>
      <c r="M17" s="1">
        <v>0</v>
      </c>
      <c r="N17" s="1">
        <v>0</v>
      </c>
      <c r="O17" s="1">
        <v>0</v>
      </c>
      <c r="P17" s="15">
        <f t="shared" si="0"/>
        <v>8.3243599999999994E-3</v>
      </c>
      <c r="Q17">
        <f t="shared" si="1"/>
        <v>14578</v>
      </c>
    </row>
    <row r="18" spans="1:17" x14ac:dyDescent="0.2">
      <c r="A18" s="1">
        <v>182</v>
      </c>
      <c r="B18" s="1" t="s">
        <v>98</v>
      </c>
      <c r="C18" s="1">
        <v>44018200</v>
      </c>
      <c r="D18" s="1">
        <v>1924214669</v>
      </c>
      <c r="E18" s="1">
        <v>1968232869</v>
      </c>
      <c r="F18" s="1">
        <v>14759951</v>
      </c>
      <c r="G18" s="1">
        <v>0</v>
      </c>
      <c r="H18" s="1">
        <v>2268000</v>
      </c>
      <c r="I18" s="1">
        <v>0</v>
      </c>
      <c r="J18" s="1">
        <v>0</v>
      </c>
      <c r="K18" s="1">
        <v>350000</v>
      </c>
      <c r="L18" s="1">
        <v>62050</v>
      </c>
      <c r="M18" s="1">
        <v>0</v>
      </c>
      <c r="N18" s="1">
        <v>45126</v>
      </c>
      <c r="O18" s="1">
        <v>0</v>
      </c>
      <c r="P18" s="15">
        <f t="shared" si="0"/>
        <v>9.0634400000000007E-3</v>
      </c>
      <c r="Q18">
        <f t="shared" si="1"/>
        <v>398956</v>
      </c>
    </row>
    <row r="19" spans="1:17" x14ac:dyDescent="0.2">
      <c r="A19" s="1">
        <v>196</v>
      </c>
      <c r="B19" s="1" t="s">
        <v>99</v>
      </c>
      <c r="C19" s="1">
        <v>203900</v>
      </c>
      <c r="D19" s="1">
        <v>194442966</v>
      </c>
      <c r="E19" s="1">
        <v>194646866</v>
      </c>
      <c r="F19" s="1">
        <v>2182831</v>
      </c>
      <c r="G19" s="1">
        <v>0</v>
      </c>
      <c r="H19" s="1">
        <v>0</v>
      </c>
      <c r="I19" s="1">
        <v>0</v>
      </c>
      <c r="J19" s="1">
        <v>0</v>
      </c>
      <c r="K19" s="1">
        <v>0</v>
      </c>
      <c r="L19" s="1">
        <v>0</v>
      </c>
      <c r="M19" s="1">
        <v>0</v>
      </c>
      <c r="N19" s="1">
        <v>0</v>
      </c>
      <c r="O19" s="1">
        <v>0</v>
      </c>
      <c r="P19" s="15">
        <f t="shared" si="0"/>
        <v>1.1226069999999999E-2</v>
      </c>
      <c r="Q19">
        <f t="shared" si="1"/>
        <v>2289</v>
      </c>
    </row>
    <row r="20" spans="1:17" x14ac:dyDescent="0.2">
      <c r="A20" s="1">
        <v>203</v>
      </c>
      <c r="B20" s="1" t="s">
        <v>100</v>
      </c>
      <c r="C20" s="1">
        <v>628200</v>
      </c>
      <c r="D20" s="1">
        <v>265015638</v>
      </c>
      <c r="E20" s="1">
        <v>265643838</v>
      </c>
      <c r="F20" s="1">
        <v>2086599</v>
      </c>
      <c r="G20" s="1">
        <v>0</v>
      </c>
      <c r="H20" s="1">
        <v>574633</v>
      </c>
      <c r="I20" s="1">
        <v>0</v>
      </c>
      <c r="J20" s="1">
        <v>0</v>
      </c>
      <c r="K20" s="1">
        <v>16050</v>
      </c>
      <c r="L20" s="1">
        <v>1500</v>
      </c>
      <c r="M20" s="1">
        <v>0</v>
      </c>
      <c r="N20" s="1">
        <v>0</v>
      </c>
      <c r="O20" s="1">
        <v>33360</v>
      </c>
      <c r="P20" s="15">
        <f t="shared" si="0"/>
        <v>1.0108010000000001E-2</v>
      </c>
      <c r="Q20">
        <f t="shared" si="1"/>
        <v>6350</v>
      </c>
    </row>
    <row r="21" spans="1:17" x14ac:dyDescent="0.2">
      <c r="A21" s="1">
        <v>217</v>
      </c>
      <c r="B21" s="1" t="s">
        <v>101</v>
      </c>
      <c r="C21" s="1">
        <v>251200</v>
      </c>
      <c r="D21" s="1">
        <v>252578258</v>
      </c>
      <c r="E21" s="1">
        <v>252829458</v>
      </c>
      <c r="F21" s="1">
        <v>2245395</v>
      </c>
      <c r="G21" s="1">
        <v>40778</v>
      </c>
      <c r="H21" s="1">
        <v>675000</v>
      </c>
      <c r="I21" s="1">
        <v>0</v>
      </c>
      <c r="J21" s="1">
        <v>0</v>
      </c>
      <c r="K21" s="1">
        <v>70000</v>
      </c>
      <c r="L21" s="1">
        <v>0</v>
      </c>
      <c r="M21" s="1">
        <v>0</v>
      </c>
      <c r="N21" s="1">
        <v>0</v>
      </c>
      <c r="O21" s="1">
        <v>0</v>
      </c>
      <c r="P21" s="15">
        <f t="shared" si="0"/>
        <v>1.200093E-2</v>
      </c>
      <c r="Q21">
        <f t="shared" si="1"/>
        <v>3015</v>
      </c>
    </row>
    <row r="22" spans="1:17" x14ac:dyDescent="0.2">
      <c r="A22" s="1">
        <v>231</v>
      </c>
      <c r="B22" s="1" t="s">
        <v>102</v>
      </c>
      <c r="C22" s="1">
        <v>746542</v>
      </c>
      <c r="D22" s="1">
        <v>526400412</v>
      </c>
      <c r="E22" s="1">
        <v>527146954</v>
      </c>
      <c r="F22" s="1">
        <v>3559953</v>
      </c>
      <c r="G22" s="1">
        <v>113809</v>
      </c>
      <c r="H22" s="1">
        <v>1941049</v>
      </c>
      <c r="I22" s="1">
        <v>0</v>
      </c>
      <c r="J22" s="1">
        <v>0</v>
      </c>
      <c r="K22" s="1">
        <v>50000</v>
      </c>
      <c r="L22" s="1">
        <v>2286</v>
      </c>
      <c r="M22" s="1">
        <v>0</v>
      </c>
      <c r="N22" s="1">
        <v>0</v>
      </c>
      <c r="O22" s="1">
        <v>4171</v>
      </c>
      <c r="P22" s="15">
        <f t="shared" si="0"/>
        <v>1.0765749999999999E-2</v>
      </c>
      <c r="Q22">
        <f t="shared" si="1"/>
        <v>8037</v>
      </c>
    </row>
    <row r="23" spans="1:17" x14ac:dyDescent="0.2">
      <c r="A23" s="1">
        <v>245</v>
      </c>
      <c r="B23" s="1" t="s">
        <v>103</v>
      </c>
      <c r="C23" s="1">
        <v>192200</v>
      </c>
      <c r="D23" s="1">
        <v>230506382</v>
      </c>
      <c r="E23" s="1">
        <v>230698582</v>
      </c>
      <c r="F23" s="1">
        <v>1694206</v>
      </c>
      <c r="G23" s="1">
        <v>0</v>
      </c>
      <c r="H23" s="1">
        <v>924419</v>
      </c>
      <c r="I23" s="1">
        <v>0</v>
      </c>
      <c r="J23" s="1">
        <v>0</v>
      </c>
      <c r="K23" s="1">
        <v>0</v>
      </c>
      <c r="L23" s="1">
        <v>0</v>
      </c>
      <c r="M23" s="1">
        <v>0</v>
      </c>
      <c r="N23" s="1">
        <v>25530</v>
      </c>
      <c r="O23" s="1">
        <v>17730</v>
      </c>
      <c r="P23" s="15">
        <f t="shared" si="0"/>
        <v>1.136031E-2</v>
      </c>
      <c r="Q23">
        <f t="shared" si="1"/>
        <v>2183</v>
      </c>
    </row>
    <row r="24" spans="1:17" x14ac:dyDescent="0.2">
      <c r="A24" s="1">
        <v>280</v>
      </c>
      <c r="B24" s="1" t="s">
        <v>104</v>
      </c>
      <c r="C24" s="1">
        <v>8730100</v>
      </c>
      <c r="D24" s="1">
        <v>1592743868</v>
      </c>
      <c r="E24" s="1">
        <v>1601473968</v>
      </c>
      <c r="F24" s="1">
        <v>12525799</v>
      </c>
      <c r="G24" s="1">
        <v>235229</v>
      </c>
      <c r="H24" s="1">
        <v>0</v>
      </c>
      <c r="I24" s="1">
        <v>0</v>
      </c>
      <c r="J24" s="1">
        <v>0</v>
      </c>
      <c r="K24" s="1">
        <v>240203</v>
      </c>
      <c r="L24" s="1">
        <v>0</v>
      </c>
      <c r="M24" s="1">
        <v>0</v>
      </c>
      <c r="N24" s="1">
        <v>0</v>
      </c>
      <c r="O24" s="1">
        <v>114954</v>
      </c>
      <c r="P24" s="15">
        <f t="shared" si="0"/>
        <v>8.1627899999999996E-3</v>
      </c>
      <c r="Q24">
        <f t="shared" si="1"/>
        <v>71262</v>
      </c>
    </row>
    <row r="25" spans="1:17" x14ac:dyDescent="0.2">
      <c r="A25" s="1">
        <v>287</v>
      </c>
      <c r="B25" s="1" t="s">
        <v>105</v>
      </c>
      <c r="C25" s="1">
        <v>279900</v>
      </c>
      <c r="D25" s="1">
        <v>192621302</v>
      </c>
      <c r="E25" s="1">
        <v>192901202</v>
      </c>
      <c r="F25" s="1">
        <v>1818000</v>
      </c>
      <c r="G25" s="1">
        <v>0</v>
      </c>
      <c r="H25" s="1">
        <v>141000</v>
      </c>
      <c r="I25" s="1">
        <v>0</v>
      </c>
      <c r="J25" s="1">
        <v>0</v>
      </c>
      <c r="K25" s="1">
        <v>0</v>
      </c>
      <c r="L25" s="1">
        <v>0</v>
      </c>
      <c r="M25" s="1">
        <v>0</v>
      </c>
      <c r="N25" s="1">
        <v>0</v>
      </c>
      <c r="O25" s="1">
        <v>0</v>
      </c>
      <c r="P25" s="15">
        <f t="shared" si="0"/>
        <v>1.0170210000000001E-2</v>
      </c>
      <c r="Q25">
        <f t="shared" si="1"/>
        <v>2847</v>
      </c>
    </row>
    <row r="26" spans="1:17" x14ac:dyDescent="0.2">
      <c r="A26" s="1">
        <v>308</v>
      </c>
      <c r="B26" s="1" t="s">
        <v>106</v>
      </c>
      <c r="C26" s="1">
        <v>414800</v>
      </c>
      <c r="D26" s="1">
        <v>411442135</v>
      </c>
      <c r="E26" s="1">
        <v>411856935</v>
      </c>
      <c r="F26" s="1">
        <v>202617</v>
      </c>
      <c r="G26" s="1">
        <v>179731</v>
      </c>
      <c r="H26" s="1">
        <v>4406038</v>
      </c>
      <c r="I26" s="1">
        <v>0</v>
      </c>
      <c r="J26" s="1">
        <v>0</v>
      </c>
      <c r="K26" s="1">
        <v>185000</v>
      </c>
      <c r="L26" s="1">
        <v>0</v>
      </c>
      <c r="M26" s="1">
        <v>0</v>
      </c>
      <c r="N26" s="1">
        <v>0</v>
      </c>
      <c r="O26" s="1">
        <v>0</v>
      </c>
      <c r="P26" s="15">
        <f t="shared" si="0"/>
        <v>1.208769E-2</v>
      </c>
      <c r="Q26">
        <f t="shared" si="1"/>
        <v>5014</v>
      </c>
    </row>
    <row r="27" spans="1:17" x14ac:dyDescent="0.2">
      <c r="A27" s="1">
        <v>315</v>
      </c>
      <c r="B27" s="1" t="s">
        <v>107</v>
      </c>
      <c r="C27" s="1">
        <v>133800</v>
      </c>
      <c r="D27" s="1">
        <v>604696300</v>
      </c>
      <c r="E27" s="1">
        <v>604830100</v>
      </c>
      <c r="F27" s="1">
        <v>5371001</v>
      </c>
      <c r="G27" s="1">
        <v>27664</v>
      </c>
      <c r="H27" s="1">
        <v>322192</v>
      </c>
      <c r="I27" s="1">
        <v>0</v>
      </c>
      <c r="J27" s="1">
        <v>0</v>
      </c>
      <c r="K27" s="1">
        <v>70000</v>
      </c>
      <c r="L27" s="1">
        <v>600</v>
      </c>
      <c r="M27" s="1">
        <v>0</v>
      </c>
      <c r="N27" s="1">
        <v>0</v>
      </c>
      <c r="O27" s="1">
        <v>0</v>
      </c>
      <c r="P27" s="15">
        <f t="shared" si="0"/>
        <v>9.5774599999999994E-3</v>
      </c>
      <c r="Q27">
        <f t="shared" si="1"/>
        <v>1281</v>
      </c>
    </row>
    <row r="28" spans="1:17" x14ac:dyDescent="0.2">
      <c r="A28" s="1">
        <v>336</v>
      </c>
      <c r="B28" s="1" t="s">
        <v>108</v>
      </c>
      <c r="C28" s="1">
        <v>4184400</v>
      </c>
      <c r="D28" s="1">
        <v>1526329354</v>
      </c>
      <c r="E28" s="1">
        <v>1530513754</v>
      </c>
      <c r="F28" s="1">
        <v>12680650</v>
      </c>
      <c r="G28" s="1">
        <v>0</v>
      </c>
      <c r="H28" s="1">
        <v>0</v>
      </c>
      <c r="I28" s="1">
        <v>300000</v>
      </c>
      <c r="J28" s="1">
        <v>0</v>
      </c>
      <c r="K28" s="1">
        <v>789467</v>
      </c>
      <c r="L28" s="1">
        <v>15553</v>
      </c>
      <c r="M28" s="1">
        <v>0</v>
      </c>
      <c r="N28" s="1">
        <v>0</v>
      </c>
      <c r="O28" s="1">
        <v>0</v>
      </c>
      <c r="P28" s="15">
        <f t="shared" si="0"/>
        <v>9.0319100000000006E-3</v>
      </c>
      <c r="Q28">
        <f t="shared" si="1"/>
        <v>37793</v>
      </c>
    </row>
    <row r="29" spans="1:17" x14ac:dyDescent="0.2">
      <c r="A29" s="1">
        <v>4263</v>
      </c>
      <c r="B29" s="1" t="s">
        <v>109</v>
      </c>
      <c r="C29" s="1">
        <v>106400</v>
      </c>
      <c r="D29" s="1">
        <v>270833400</v>
      </c>
      <c r="E29" s="1">
        <v>270939800</v>
      </c>
      <c r="F29" s="1">
        <v>2494297</v>
      </c>
      <c r="G29" s="1">
        <v>0</v>
      </c>
      <c r="H29" s="1">
        <v>321038</v>
      </c>
      <c r="I29" s="1">
        <v>0</v>
      </c>
      <c r="J29" s="1">
        <v>0</v>
      </c>
      <c r="K29" s="1">
        <v>0</v>
      </c>
      <c r="L29" s="1">
        <v>0</v>
      </c>
      <c r="M29" s="1">
        <v>0</v>
      </c>
      <c r="N29" s="1">
        <v>0</v>
      </c>
      <c r="O29" s="1">
        <v>0</v>
      </c>
      <c r="P29" s="15">
        <f t="shared" si="0"/>
        <v>1.0395079999999999E-2</v>
      </c>
      <c r="Q29">
        <f t="shared" si="1"/>
        <v>1106</v>
      </c>
    </row>
    <row r="30" spans="1:17" x14ac:dyDescent="0.2">
      <c r="A30" s="1">
        <v>350</v>
      </c>
      <c r="B30" s="1" t="s">
        <v>110</v>
      </c>
      <c r="C30" s="1">
        <v>769100</v>
      </c>
      <c r="D30" s="1">
        <v>478338157</v>
      </c>
      <c r="E30" s="1">
        <v>479107257</v>
      </c>
      <c r="F30" s="1">
        <v>3832092</v>
      </c>
      <c r="G30" s="1">
        <v>71143</v>
      </c>
      <c r="H30" s="1">
        <v>584000</v>
      </c>
      <c r="I30" s="1">
        <v>0</v>
      </c>
      <c r="J30" s="1">
        <v>0</v>
      </c>
      <c r="K30" s="1">
        <v>23600</v>
      </c>
      <c r="L30" s="1">
        <v>0</v>
      </c>
      <c r="M30" s="1">
        <v>0</v>
      </c>
      <c r="N30" s="1">
        <v>0</v>
      </c>
      <c r="O30" s="1">
        <v>0</v>
      </c>
      <c r="P30" s="15">
        <f t="shared" si="0"/>
        <v>9.4302199999999996E-3</v>
      </c>
      <c r="Q30">
        <f t="shared" si="1"/>
        <v>7253</v>
      </c>
    </row>
    <row r="31" spans="1:17" x14ac:dyDescent="0.2">
      <c r="A31" s="1">
        <v>364</v>
      </c>
      <c r="B31" s="1" t="s">
        <v>111</v>
      </c>
      <c r="C31" s="1">
        <v>56000</v>
      </c>
      <c r="D31" s="1">
        <v>151049176</v>
      </c>
      <c r="E31" s="1">
        <v>151105176</v>
      </c>
      <c r="F31" s="1">
        <v>1180364</v>
      </c>
      <c r="G31" s="1">
        <v>0</v>
      </c>
      <c r="H31" s="1">
        <v>337880</v>
      </c>
      <c r="I31" s="1">
        <v>0</v>
      </c>
      <c r="J31" s="1">
        <v>0</v>
      </c>
      <c r="K31" s="1">
        <v>0</v>
      </c>
      <c r="L31" s="1">
        <v>0</v>
      </c>
      <c r="M31" s="1">
        <v>0</v>
      </c>
      <c r="N31" s="1">
        <v>0</v>
      </c>
      <c r="O31" s="1">
        <v>12221</v>
      </c>
      <c r="P31" s="15">
        <f t="shared" si="0"/>
        <v>1.0051320000000001E-2</v>
      </c>
      <c r="Q31">
        <f t="shared" si="1"/>
        <v>563</v>
      </c>
    </row>
    <row r="32" spans="1:17" x14ac:dyDescent="0.2">
      <c r="A32" s="1">
        <v>413</v>
      </c>
      <c r="B32" s="1" t="s">
        <v>112</v>
      </c>
      <c r="C32" s="1">
        <v>3061500</v>
      </c>
      <c r="D32" s="1">
        <v>1348590208</v>
      </c>
      <c r="E32" s="1">
        <v>1351651708</v>
      </c>
      <c r="F32" s="1">
        <v>9748392</v>
      </c>
      <c r="G32" s="1">
        <v>620000</v>
      </c>
      <c r="H32" s="1">
        <v>2400000</v>
      </c>
      <c r="I32" s="1">
        <v>0</v>
      </c>
      <c r="J32" s="1">
        <v>0</v>
      </c>
      <c r="K32" s="1">
        <v>0</v>
      </c>
      <c r="L32" s="1">
        <v>6374</v>
      </c>
      <c r="M32" s="1">
        <v>0</v>
      </c>
      <c r="N32" s="1">
        <v>0</v>
      </c>
      <c r="O32" s="1">
        <v>0</v>
      </c>
      <c r="P32" s="15">
        <f t="shared" si="0"/>
        <v>9.4726800000000007E-3</v>
      </c>
      <c r="Q32">
        <f t="shared" si="1"/>
        <v>29001</v>
      </c>
    </row>
    <row r="33" spans="1:17" x14ac:dyDescent="0.2">
      <c r="A33" s="1">
        <v>422</v>
      </c>
      <c r="B33" s="1" t="s">
        <v>113</v>
      </c>
      <c r="C33" s="1">
        <v>692500</v>
      </c>
      <c r="D33" s="1">
        <v>437857883</v>
      </c>
      <c r="E33" s="1">
        <v>438550383</v>
      </c>
      <c r="F33" s="1">
        <v>3664301</v>
      </c>
      <c r="G33" s="1">
        <v>166240</v>
      </c>
      <c r="H33" s="1">
        <v>1000000</v>
      </c>
      <c r="I33" s="1">
        <v>0</v>
      </c>
      <c r="J33" s="1">
        <v>0</v>
      </c>
      <c r="K33" s="1">
        <v>0</v>
      </c>
      <c r="L33" s="1">
        <v>0</v>
      </c>
      <c r="M33" s="1">
        <v>0</v>
      </c>
      <c r="N33" s="1">
        <v>0</v>
      </c>
      <c r="O33" s="1">
        <v>0</v>
      </c>
      <c r="P33" s="15">
        <f t="shared" si="0"/>
        <v>1.1032210000000001E-2</v>
      </c>
      <c r="Q33">
        <f t="shared" si="1"/>
        <v>7640</v>
      </c>
    </row>
    <row r="34" spans="1:17" x14ac:dyDescent="0.2">
      <c r="A34" s="1">
        <v>427</v>
      </c>
      <c r="B34" s="1" t="s">
        <v>114</v>
      </c>
      <c r="C34" s="1">
        <v>18000</v>
      </c>
      <c r="D34" s="1">
        <v>71166040</v>
      </c>
      <c r="E34" s="1">
        <v>71184040</v>
      </c>
      <c r="F34" s="1">
        <v>596605</v>
      </c>
      <c r="G34" s="1">
        <v>0</v>
      </c>
      <c r="H34" s="1">
        <v>368995</v>
      </c>
      <c r="I34" s="1">
        <v>0</v>
      </c>
      <c r="J34" s="1">
        <v>0</v>
      </c>
      <c r="K34" s="1">
        <v>3000</v>
      </c>
      <c r="L34" s="1">
        <v>0</v>
      </c>
      <c r="M34" s="1">
        <v>0</v>
      </c>
      <c r="N34" s="1">
        <v>0</v>
      </c>
      <c r="O34" s="1">
        <v>0</v>
      </c>
      <c r="P34" s="15">
        <f t="shared" si="0"/>
        <v>1.361042E-2</v>
      </c>
      <c r="Q34">
        <f t="shared" si="1"/>
        <v>245</v>
      </c>
    </row>
    <row r="35" spans="1:17" x14ac:dyDescent="0.2">
      <c r="A35" s="1">
        <v>434</v>
      </c>
      <c r="B35" s="1" t="s">
        <v>115</v>
      </c>
      <c r="C35" s="1">
        <v>690400</v>
      </c>
      <c r="D35" s="1">
        <v>625628514</v>
      </c>
      <c r="E35" s="1">
        <v>626318914</v>
      </c>
      <c r="F35" s="1">
        <v>4554770</v>
      </c>
      <c r="G35" s="1">
        <v>0</v>
      </c>
      <c r="H35" s="1">
        <v>1379213</v>
      </c>
      <c r="I35" s="1">
        <v>0</v>
      </c>
      <c r="J35" s="1">
        <v>0</v>
      </c>
      <c r="K35" s="1">
        <v>130000</v>
      </c>
      <c r="L35" s="1">
        <v>0</v>
      </c>
      <c r="M35" s="1">
        <v>0</v>
      </c>
      <c r="N35" s="1">
        <v>0</v>
      </c>
      <c r="O35" s="1">
        <v>66200</v>
      </c>
      <c r="P35" s="15">
        <f t="shared" si="0"/>
        <v>9.6926300000000007E-3</v>
      </c>
      <c r="Q35">
        <f t="shared" si="1"/>
        <v>6692</v>
      </c>
    </row>
    <row r="36" spans="1:17" x14ac:dyDescent="0.2">
      <c r="A36" s="1">
        <v>6013</v>
      </c>
      <c r="B36" s="1" t="s">
        <v>116</v>
      </c>
      <c r="C36" s="1">
        <v>1935000</v>
      </c>
      <c r="D36" s="1">
        <v>2585934836</v>
      </c>
      <c r="E36" s="1">
        <v>2587869836</v>
      </c>
      <c r="F36" s="1">
        <v>6631888</v>
      </c>
      <c r="G36" s="1">
        <v>148303</v>
      </c>
      <c r="H36" s="1">
        <v>1205022</v>
      </c>
      <c r="I36" s="1">
        <v>0</v>
      </c>
      <c r="J36" s="1">
        <v>0</v>
      </c>
      <c r="K36" s="1">
        <v>326188</v>
      </c>
      <c r="L36" s="1">
        <v>1523</v>
      </c>
      <c r="M36" s="1">
        <v>0</v>
      </c>
      <c r="N36" s="1">
        <v>86256</v>
      </c>
      <c r="O36" s="1">
        <v>0</v>
      </c>
      <c r="P36" s="15">
        <f t="shared" si="0"/>
        <v>3.2146700000000002E-3</v>
      </c>
      <c r="Q36">
        <f t="shared" si="1"/>
        <v>6220</v>
      </c>
    </row>
    <row r="37" spans="1:17" x14ac:dyDescent="0.2">
      <c r="A37" s="1">
        <v>441</v>
      </c>
      <c r="B37" s="1" t="s">
        <v>117</v>
      </c>
      <c r="C37" s="1">
        <v>72000</v>
      </c>
      <c r="D37" s="1">
        <v>561379656</v>
      </c>
      <c r="E37" s="1">
        <v>561451656</v>
      </c>
      <c r="F37" s="1">
        <v>2776334</v>
      </c>
      <c r="G37" s="1">
        <v>102332</v>
      </c>
      <c r="H37" s="1">
        <v>189000</v>
      </c>
      <c r="I37" s="1">
        <v>0</v>
      </c>
      <c r="J37" s="1">
        <v>0</v>
      </c>
      <c r="K37" s="1">
        <v>145230</v>
      </c>
      <c r="L37" s="1">
        <v>0</v>
      </c>
      <c r="M37" s="1">
        <v>0</v>
      </c>
      <c r="N37" s="1">
        <v>24449</v>
      </c>
      <c r="O37" s="1">
        <v>0</v>
      </c>
      <c r="P37" s="15">
        <f t="shared" si="0"/>
        <v>5.7232100000000003E-3</v>
      </c>
      <c r="Q37">
        <f t="shared" si="1"/>
        <v>412</v>
      </c>
    </row>
    <row r="38" spans="1:17" x14ac:dyDescent="0.2">
      <c r="A38" s="1">
        <v>2240</v>
      </c>
      <c r="B38" s="1" t="s">
        <v>118</v>
      </c>
      <c r="C38" s="1">
        <v>24200</v>
      </c>
      <c r="D38" s="1">
        <v>168782743</v>
      </c>
      <c r="E38" s="1">
        <v>168806943</v>
      </c>
      <c r="F38" s="1">
        <v>1436251</v>
      </c>
      <c r="G38" s="1">
        <v>4892</v>
      </c>
      <c r="H38" s="1">
        <v>0</v>
      </c>
      <c r="I38" s="1">
        <v>0</v>
      </c>
      <c r="J38" s="1">
        <v>0</v>
      </c>
      <c r="K38" s="1">
        <v>0</v>
      </c>
      <c r="L38" s="1">
        <v>0</v>
      </c>
      <c r="M38" s="1">
        <v>0</v>
      </c>
      <c r="N38" s="1">
        <v>68941</v>
      </c>
      <c r="O38" s="1">
        <v>0</v>
      </c>
      <c r="P38" s="15">
        <f t="shared" si="0"/>
        <v>8.5384499999999995E-3</v>
      </c>
      <c r="Q38">
        <f t="shared" si="1"/>
        <v>207</v>
      </c>
    </row>
    <row r="39" spans="1:17" x14ac:dyDescent="0.2">
      <c r="A39" s="1">
        <v>476</v>
      </c>
      <c r="B39" s="1" t="s">
        <v>119</v>
      </c>
      <c r="C39" s="1">
        <v>1993400</v>
      </c>
      <c r="D39" s="1">
        <v>828882260</v>
      </c>
      <c r="E39" s="1">
        <v>830875660</v>
      </c>
      <c r="F39" s="1">
        <v>6214357</v>
      </c>
      <c r="G39" s="1">
        <v>283626</v>
      </c>
      <c r="H39" s="1">
        <v>467794</v>
      </c>
      <c r="I39" s="1">
        <v>0</v>
      </c>
      <c r="J39" s="1">
        <v>0</v>
      </c>
      <c r="K39" s="1">
        <v>20000</v>
      </c>
      <c r="L39" s="1">
        <v>0</v>
      </c>
      <c r="M39" s="1">
        <v>0</v>
      </c>
      <c r="N39" s="1">
        <v>0</v>
      </c>
      <c r="O39" s="1">
        <v>49168</v>
      </c>
      <c r="P39" s="15">
        <f t="shared" si="0"/>
        <v>8.42795E-3</v>
      </c>
      <c r="Q39">
        <f t="shared" si="1"/>
        <v>16800</v>
      </c>
    </row>
    <row r="40" spans="1:17" x14ac:dyDescent="0.2">
      <c r="A40" s="1">
        <v>485</v>
      </c>
      <c r="B40" s="1" t="s">
        <v>120</v>
      </c>
      <c r="C40" s="1">
        <v>74100</v>
      </c>
      <c r="D40" s="1">
        <v>267816495</v>
      </c>
      <c r="E40" s="1">
        <v>267890595</v>
      </c>
      <c r="F40" s="1">
        <v>1815773</v>
      </c>
      <c r="G40" s="1">
        <v>0</v>
      </c>
      <c r="H40" s="1">
        <v>616919</v>
      </c>
      <c r="I40" s="1">
        <v>0</v>
      </c>
      <c r="J40" s="1">
        <v>0</v>
      </c>
      <c r="K40" s="1">
        <v>0</v>
      </c>
      <c r="L40" s="1">
        <v>0</v>
      </c>
      <c r="M40" s="1">
        <v>0</v>
      </c>
      <c r="N40" s="1">
        <v>0</v>
      </c>
      <c r="O40" s="1">
        <v>25960</v>
      </c>
      <c r="P40" s="15">
        <f t="shared" si="0"/>
        <v>9.08343E-3</v>
      </c>
      <c r="Q40">
        <f t="shared" si="1"/>
        <v>673</v>
      </c>
    </row>
    <row r="41" spans="1:17" x14ac:dyDescent="0.2">
      <c r="A41" s="1">
        <v>497</v>
      </c>
      <c r="B41" s="1" t="s">
        <v>121</v>
      </c>
      <c r="C41" s="1">
        <v>1114200</v>
      </c>
      <c r="D41" s="1">
        <v>482564494</v>
      </c>
      <c r="E41" s="1">
        <v>483678694</v>
      </c>
      <c r="F41" s="1">
        <v>3860172</v>
      </c>
      <c r="G41" s="1">
        <v>133125</v>
      </c>
      <c r="H41" s="1">
        <v>1086368</v>
      </c>
      <c r="I41" s="1">
        <v>0</v>
      </c>
      <c r="J41" s="1">
        <v>0</v>
      </c>
      <c r="K41" s="1">
        <v>23500</v>
      </c>
      <c r="L41" s="1">
        <v>441</v>
      </c>
      <c r="M41" s="1">
        <v>0</v>
      </c>
      <c r="N41" s="1">
        <v>0</v>
      </c>
      <c r="O41" s="1">
        <v>0</v>
      </c>
      <c r="P41" s="15">
        <f t="shared" si="0"/>
        <v>1.057601E-2</v>
      </c>
      <c r="Q41">
        <f t="shared" si="1"/>
        <v>11784</v>
      </c>
    </row>
    <row r="42" spans="1:17" x14ac:dyDescent="0.2">
      <c r="A42" s="1">
        <v>602</v>
      </c>
      <c r="B42" s="1" t="s">
        <v>122</v>
      </c>
      <c r="C42" s="1">
        <v>173600</v>
      </c>
      <c r="D42" s="1">
        <v>442936514</v>
      </c>
      <c r="E42" s="1">
        <v>443110114</v>
      </c>
      <c r="F42" s="1">
        <v>3413322</v>
      </c>
      <c r="G42" s="1">
        <v>67426</v>
      </c>
      <c r="H42" s="1">
        <v>821761</v>
      </c>
      <c r="I42" s="1">
        <v>0</v>
      </c>
      <c r="J42" s="1">
        <v>0</v>
      </c>
      <c r="K42" s="1">
        <v>35000</v>
      </c>
      <c r="L42" s="1">
        <v>0</v>
      </c>
      <c r="M42" s="1">
        <v>0</v>
      </c>
      <c r="N42" s="1">
        <v>0</v>
      </c>
      <c r="O42" s="1">
        <v>35920</v>
      </c>
      <c r="P42" s="15">
        <f t="shared" si="0"/>
        <v>9.7926200000000001E-3</v>
      </c>
      <c r="Q42">
        <f t="shared" si="1"/>
        <v>1700</v>
      </c>
    </row>
    <row r="43" spans="1:17" x14ac:dyDescent="0.2">
      <c r="A43" s="1">
        <v>609</v>
      </c>
      <c r="B43" s="1" t="s">
        <v>123</v>
      </c>
      <c r="C43" s="1">
        <v>529300</v>
      </c>
      <c r="D43" s="1">
        <v>280616823</v>
      </c>
      <c r="E43" s="1">
        <v>281146123</v>
      </c>
      <c r="F43" s="1">
        <v>2475610</v>
      </c>
      <c r="G43" s="1">
        <v>0</v>
      </c>
      <c r="H43" s="1">
        <v>0</v>
      </c>
      <c r="I43" s="1">
        <v>0</v>
      </c>
      <c r="J43" s="1">
        <v>0</v>
      </c>
      <c r="K43" s="1">
        <v>5000</v>
      </c>
      <c r="L43" s="1">
        <v>0</v>
      </c>
      <c r="M43" s="1">
        <v>0</v>
      </c>
      <c r="N43" s="1">
        <v>0</v>
      </c>
      <c r="O43" s="1">
        <v>35520</v>
      </c>
      <c r="P43" s="15">
        <f t="shared" si="0"/>
        <v>8.8398499999999998E-3</v>
      </c>
      <c r="Q43">
        <f t="shared" si="1"/>
        <v>4679</v>
      </c>
    </row>
    <row r="44" spans="1:17" x14ac:dyDescent="0.2">
      <c r="A44" s="1">
        <v>623</v>
      </c>
      <c r="B44" s="1" t="s">
        <v>124</v>
      </c>
      <c r="C44" s="1">
        <v>48300</v>
      </c>
      <c r="D44" s="1">
        <v>152702906</v>
      </c>
      <c r="E44" s="1">
        <v>152751206</v>
      </c>
      <c r="F44" s="1">
        <v>1464573</v>
      </c>
      <c r="G44" s="1">
        <v>90000</v>
      </c>
      <c r="H44" s="1">
        <v>0</v>
      </c>
      <c r="I44" s="1">
        <v>0</v>
      </c>
      <c r="J44" s="1">
        <v>0</v>
      </c>
      <c r="K44" s="1">
        <v>0</v>
      </c>
      <c r="L44" s="1">
        <v>0</v>
      </c>
      <c r="M44" s="1">
        <v>0</v>
      </c>
      <c r="N44" s="1">
        <v>0</v>
      </c>
      <c r="O44" s="1">
        <v>0</v>
      </c>
      <c r="P44" s="15">
        <f t="shared" si="0"/>
        <v>1.0180379999999999E-2</v>
      </c>
      <c r="Q44">
        <f t="shared" si="1"/>
        <v>492</v>
      </c>
    </row>
    <row r="45" spans="1:17" x14ac:dyDescent="0.2">
      <c r="A45" s="1">
        <v>637</v>
      </c>
      <c r="B45" s="1" t="s">
        <v>125</v>
      </c>
      <c r="C45" s="1">
        <v>98000</v>
      </c>
      <c r="D45" s="1">
        <v>263464265</v>
      </c>
      <c r="E45" s="1">
        <v>263562265</v>
      </c>
      <c r="F45" s="1">
        <v>1850169</v>
      </c>
      <c r="G45" s="1">
        <v>46477</v>
      </c>
      <c r="H45" s="1">
        <v>1319708</v>
      </c>
      <c r="I45" s="1">
        <v>0</v>
      </c>
      <c r="J45" s="1">
        <v>0</v>
      </c>
      <c r="K45" s="1">
        <v>60000</v>
      </c>
      <c r="L45" s="1">
        <v>1598</v>
      </c>
      <c r="M45" s="1">
        <v>0</v>
      </c>
      <c r="N45" s="1">
        <v>0</v>
      </c>
      <c r="O45" s="1">
        <v>0</v>
      </c>
      <c r="P45" s="15">
        <f t="shared" si="0"/>
        <v>1.244173E-2</v>
      </c>
      <c r="Q45">
        <f t="shared" si="1"/>
        <v>1219</v>
      </c>
    </row>
    <row r="46" spans="1:17" x14ac:dyDescent="0.2">
      <c r="A46" s="1">
        <v>657</v>
      </c>
      <c r="B46" s="1" t="s">
        <v>126</v>
      </c>
      <c r="C46" s="1">
        <v>6400</v>
      </c>
      <c r="D46" s="1">
        <v>174775640</v>
      </c>
      <c r="E46" s="1">
        <v>174782040</v>
      </c>
      <c r="F46" s="1">
        <v>972828</v>
      </c>
      <c r="G46" s="1">
        <v>0</v>
      </c>
      <c r="H46" s="1">
        <v>170224</v>
      </c>
      <c r="I46" s="1">
        <v>0</v>
      </c>
      <c r="J46" s="1">
        <v>0</v>
      </c>
      <c r="K46" s="1">
        <v>0</v>
      </c>
      <c r="L46" s="1">
        <v>352</v>
      </c>
      <c r="M46" s="1">
        <v>0</v>
      </c>
      <c r="N46" s="1">
        <v>93908</v>
      </c>
      <c r="O46" s="1">
        <v>0</v>
      </c>
      <c r="P46" s="15">
        <f t="shared" si="0"/>
        <v>6.5421200000000002E-3</v>
      </c>
      <c r="Q46">
        <f t="shared" si="1"/>
        <v>42</v>
      </c>
    </row>
    <row r="47" spans="1:17" x14ac:dyDescent="0.2">
      <c r="A47" s="1">
        <v>658</v>
      </c>
      <c r="B47" s="1" t="s">
        <v>127</v>
      </c>
      <c r="C47" s="1">
        <v>3964300</v>
      </c>
      <c r="D47" s="1">
        <v>342115417</v>
      </c>
      <c r="E47" s="1">
        <v>346079717</v>
      </c>
      <c r="F47" s="1">
        <v>2070529</v>
      </c>
      <c r="G47" s="1">
        <v>98089</v>
      </c>
      <c r="H47" s="1">
        <v>1207036</v>
      </c>
      <c r="I47" s="1">
        <v>0</v>
      </c>
      <c r="J47" s="1">
        <v>0</v>
      </c>
      <c r="K47" s="1">
        <v>34000</v>
      </c>
      <c r="L47" s="1">
        <v>0</v>
      </c>
      <c r="M47" s="1">
        <v>0</v>
      </c>
      <c r="N47" s="1">
        <v>0</v>
      </c>
      <c r="O47" s="1">
        <v>35600</v>
      </c>
      <c r="P47" s="15">
        <f t="shared" si="0"/>
        <v>9.9663900000000003E-3</v>
      </c>
      <c r="Q47">
        <f t="shared" si="1"/>
        <v>39510</v>
      </c>
    </row>
    <row r="48" spans="1:17" x14ac:dyDescent="0.2">
      <c r="A48" s="1">
        <v>665</v>
      </c>
      <c r="B48" s="1" t="s">
        <v>128</v>
      </c>
      <c r="C48" s="1">
        <v>545700</v>
      </c>
      <c r="D48" s="1">
        <v>652295515</v>
      </c>
      <c r="E48" s="1">
        <v>652841215</v>
      </c>
      <c r="F48" s="1">
        <v>3669433</v>
      </c>
      <c r="G48" s="1">
        <v>0</v>
      </c>
      <c r="H48" s="1">
        <v>394378</v>
      </c>
      <c r="I48" s="1">
        <v>0</v>
      </c>
      <c r="J48" s="1">
        <v>0</v>
      </c>
      <c r="K48" s="1">
        <v>5000</v>
      </c>
      <c r="L48" s="1">
        <v>2125</v>
      </c>
      <c r="M48" s="1">
        <v>0</v>
      </c>
      <c r="N48" s="1">
        <v>0</v>
      </c>
      <c r="O48" s="1">
        <v>0</v>
      </c>
      <c r="P48" s="15">
        <f t="shared" si="0"/>
        <v>6.2409400000000004E-3</v>
      </c>
      <c r="Q48">
        <f t="shared" si="1"/>
        <v>3406</v>
      </c>
    </row>
    <row r="49" spans="1:17" x14ac:dyDescent="0.2">
      <c r="A49" s="1">
        <v>700</v>
      </c>
      <c r="B49" s="1" t="s">
        <v>129</v>
      </c>
      <c r="C49" s="1">
        <v>748500</v>
      </c>
      <c r="D49" s="1">
        <v>392892348</v>
      </c>
      <c r="E49" s="1">
        <v>393640848</v>
      </c>
      <c r="F49" s="1">
        <v>2685459</v>
      </c>
      <c r="G49" s="1">
        <v>175110</v>
      </c>
      <c r="H49" s="1">
        <v>729400</v>
      </c>
      <c r="I49" s="1">
        <v>0</v>
      </c>
      <c r="J49" s="1">
        <v>0</v>
      </c>
      <c r="K49" s="1">
        <v>2000</v>
      </c>
      <c r="L49" s="1">
        <v>0</v>
      </c>
      <c r="M49" s="1">
        <v>0</v>
      </c>
      <c r="N49" s="1">
        <v>0</v>
      </c>
      <c r="O49" s="1">
        <v>43720</v>
      </c>
      <c r="P49" s="15">
        <f t="shared" si="0"/>
        <v>9.1423700000000004E-3</v>
      </c>
      <c r="Q49">
        <f t="shared" si="1"/>
        <v>6843</v>
      </c>
    </row>
    <row r="50" spans="1:17" x14ac:dyDescent="0.2">
      <c r="A50" s="1">
        <v>721</v>
      </c>
      <c r="B50" s="1" t="s">
        <v>130</v>
      </c>
      <c r="C50" s="1">
        <v>59917200</v>
      </c>
      <c r="D50" s="1">
        <v>985829600</v>
      </c>
      <c r="E50" s="1">
        <v>1045746800</v>
      </c>
      <c r="F50" s="1">
        <v>11768785</v>
      </c>
      <c r="G50" s="1">
        <v>546066</v>
      </c>
      <c r="H50" s="1">
        <v>878462</v>
      </c>
      <c r="I50" s="1">
        <v>0</v>
      </c>
      <c r="J50" s="1">
        <v>0</v>
      </c>
      <c r="K50" s="1">
        <v>70000</v>
      </c>
      <c r="L50" s="1">
        <v>0</v>
      </c>
      <c r="M50" s="1">
        <v>0</v>
      </c>
      <c r="N50" s="1">
        <v>0</v>
      </c>
      <c r="O50" s="1">
        <v>0</v>
      </c>
      <c r="P50" s="15">
        <f t="shared" si="0"/>
        <v>1.3453959999999999E-2</v>
      </c>
      <c r="Q50">
        <f t="shared" si="1"/>
        <v>806124</v>
      </c>
    </row>
    <row r="51" spans="1:17" x14ac:dyDescent="0.2">
      <c r="A51" s="1">
        <v>735</v>
      </c>
      <c r="B51" s="1" t="s">
        <v>131</v>
      </c>
      <c r="C51" s="1">
        <v>14000</v>
      </c>
      <c r="D51" s="1">
        <v>327442523</v>
      </c>
      <c r="E51" s="1">
        <v>327456523</v>
      </c>
      <c r="F51" s="1">
        <v>2746344</v>
      </c>
      <c r="G51" s="1">
        <v>0</v>
      </c>
      <c r="H51" s="1">
        <v>0</v>
      </c>
      <c r="I51" s="1">
        <v>0</v>
      </c>
      <c r="J51" s="1">
        <v>0</v>
      </c>
      <c r="K51" s="1">
        <v>29000</v>
      </c>
      <c r="L51" s="1">
        <v>389</v>
      </c>
      <c r="M51" s="1">
        <v>0</v>
      </c>
      <c r="N51" s="1">
        <v>0</v>
      </c>
      <c r="O51" s="1">
        <v>0</v>
      </c>
      <c r="P51" s="15">
        <f t="shared" si="0"/>
        <v>8.4770100000000001E-3</v>
      </c>
      <c r="Q51">
        <f t="shared" si="1"/>
        <v>119</v>
      </c>
    </row>
    <row r="52" spans="1:17" x14ac:dyDescent="0.2">
      <c r="A52" s="1">
        <v>777</v>
      </c>
      <c r="B52" s="1" t="s">
        <v>132</v>
      </c>
      <c r="C52" s="1">
        <v>3446300</v>
      </c>
      <c r="D52" s="1">
        <v>2002397206</v>
      </c>
      <c r="E52" s="1">
        <v>2005843506</v>
      </c>
      <c r="F52" s="1">
        <v>19473412</v>
      </c>
      <c r="G52" s="1">
        <v>294459</v>
      </c>
      <c r="H52" s="1">
        <v>536000</v>
      </c>
      <c r="I52" s="1">
        <v>0</v>
      </c>
      <c r="J52" s="1">
        <v>0</v>
      </c>
      <c r="K52" s="1">
        <v>53000</v>
      </c>
      <c r="L52" s="1">
        <v>2225</v>
      </c>
      <c r="M52" s="1">
        <v>0</v>
      </c>
      <c r="N52" s="1">
        <v>0</v>
      </c>
      <c r="O52" s="1">
        <v>0</v>
      </c>
      <c r="P52" s="15">
        <f t="shared" si="0"/>
        <v>1.016736E-2</v>
      </c>
      <c r="Q52">
        <f t="shared" si="1"/>
        <v>35040</v>
      </c>
    </row>
    <row r="53" spans="1:17" x14ac:dyDescent="0.2">
      <c r="A53" s="1">
        <v>840</v>
      </c>
      <c r="B53" s="1" t="s">
        <v>133</v>
      </c>
      <c r="C53" s="1">
        <v>10000</v>
      </c>
      <c r="D53" s="1">
        <v>114236870</v>
      </c>
      <c r="E53" s="1">
        <v>114246870</v>
      </c>
      <c r="F53" s="1">
        <v>884276</v>
      </c>
      <c r="G53" s="1">
        <v>240611</v>
      </c>
      <c r="H53" s="1">
        <v>0</v>
      </c>
      <c r="I53" s="1">
        <v>0</v>
      </c>
      <c r="J53" s="1">
        <v>0</v>
      </c>
      <c r="K53" s="1">
        <v>10000</v>
      </c>
      <c r="L53" s="1">
        <v>0</v>
      </c>
      <c r="M53" s="1">
        <v>0</v>
      </c>
      <c r="N53" s="1">
        <v>0</v>
      </c>
      <c r="O53" s="1">
        <v>0</v>
      </c>
      <c r="P53" s="15">
        <f t="shared" si="0"/>
        <v>9.9345100000000006E-3</v>
      </c>
      <c r="Q53">
        <f t="shared" si="1"/>
        <v>99</v>
      </c>
    </row>
    <row r="54" spans="1:17" x14ac:dyDescent="0.2">
      <c r="A54" s="1">
        <v>870</v>
      </c>
      <c r="B54" s="1" t="s">
        <v>134</v>
      </c>
      <c r="C54" s="1">
        <v>264400</v>
      </c>
      <c r="D54" s="1">
        <v>313840269</v>
      </c>
      <c r="E54" s="1">
        <v>314104669</v>
      </c>
      <c r="F54" s="1">
        <v>1880874</v>
      </c>
      <c r="G54" s="1">
        <v>200703</v>
      </c>
      <c r="H54" s="1">
        <v>260000</v>
      </c>
      <c r="I54" s="1">
        <v>0</v>
      </c>
      <c r="J54" s="1">
        <v>0</v>
      </c>
      <c r="K54" s="1">
        <v>8290</v>
      </c>
      <c r="L54" s="1">
        <v>0</v>
      </c>
      <c r="M54" s="1">
        <v>0</v>
      </c>
      <c r="N54" s="1">
        <v>0</v>
      </c>
      <c r="O54" s="1">
        <v>0</v>
      </c>
      <c r="P54" s="15">
        <f t="shared" si="0"/>
        <v>7.4874599999999996E-3</v>
      </c>
      <c r="Q54">
        <f t="shared" si="1"/>
        <v>1980</v>
      </c>
    </row>
    <row r="55" spans="1:17" x14ac:dyDescent="0.2">
      <c r="A55" s="1">
        <v>882</v>
      </c>
      <c r="B55" s="1" t="s">
        <v>135</v>
      </c>
      <c r="C55" s="1">
        <v>595200</v>
      </c>
      <c r="D55" s="1">
        <v>204153938</v>
      </c>
      <c r="E55" s="1">
        <v>204749138</v>
      </c>
      <c r="F55" s="1">
        <v>1868996</v>
      </c>
      <c r="G55" s="1">
        <v>0</v>
      </c>
      <c r="H55" s="1">
        <v>125000</v>
      </c>
      <c r="I55" s="1">
        <v>0</v>
      </c>
      <c r="J55" s="1">
        <v>0</v>
      </c>
      <c r="K55" s="1">
        <v>0</v>
      </c>
      <c r="L55" s="1">
        <v>0</v>
      </c>
      <c r="M55" s="1">
        <v>0</v>
      </c>
      <c r="N55" s="1">
        <v>0</v>
      </c>
      <c r="O55" s="1">
        <v>0</v>
      </c>
      <c r="P55" s="15">
        <f t="shared" si="0"/>
        <v>9.7671200000000007E-3</v>
      </c>
      <c r="Q55">
        <f t="shared" si="1"/>
        <v>5813</v>
      </c>
    </row>
    <row r="56" spans="1:17" x14ac:dyDescent="0.2">
      <c r="A56" s="1">
        <v>896</v>
      </c>
      <c r="B56" s="1" t="s">
        <v>136</v>
      </c>
      <c r="C56" s="1">
        <v>338100</v>
      </c>
      <c r="D56" s="1">
        <v>579354298</v>
      </c>
      <c r="E56" s="1">
        <v>579692398</v>
      </c>
      <c r="F56" s="1">
        <v>5514932</v>
      </c>
      <c r="G56" s="1">
        <v>125360</v>
      </c>
      <c r="H56" s="1">
        <v>1738100</v>
      </c>
      <c r="I56" s="1">
        <v>0</v>
      </c>
      <c r="J56" s="1">
        <v>0</v>
      </c>
      <c r="K56" s="1">
        <v>392500</v>
      </c>
      <c r="L56" s="1">
        <v>3262</v>
      </c>
      <c r="M56" s="1">
        <v>0</v>
      </c>
      <c r="N56" s="1">
        <v>0</v>
      </c>
      <c r="O56" s="1">
        <v>0</v>
      </c>
      <c r="P56" s="15">
        <f t="shared" si="0"/>
        <v>1.3418650000000001E-2</v>
      </c>
      <c r="Q56">
        <f t="shared" si="1"/>
        <v>4537</v>
      </c>
    </row>
    <row r="57" spans="1:17" x14ac:dyDescent="0.2">
      <c r="A57" s="1">
        <v>903</v>
      </c>
      <c r="B57" s="1" t="s">
        <v>137</v>
      </c>
      <c r="C57" s="1">
        <v>259900</v>
      </c>
      <c r="D57" s="1">
        <v>307922097</v>
      </c>
      <c r="E57" s="1">
        <v>308181997</v>
      </c>
      <c r="F57" s="1">
        <v>2136408</v>
      </c>
      <c r="G57" s="1">
        <v>0</v>
      </c>
      <c r="H57" s="1">
        <v>743437</v>
      </c>
      <c r="I57" s="1">
        <v>0</v>
      </c>
      <c r="J57" s="1">
        <v>0</v>
      </c>
      <c r="K57" s="1">
        <v>80000</v>
      </c>
      <c r="L57" s="1">
        <v>0</v>
      </c>
      <c r="M57" s="1">
        <v>0</v>
      </c>
      <c r="N57" s="1">
        <v>0</v>
      </c>
      <c r="O57" s="1">
        <v>0</v>
      </c>
      <c r="P57" s="15">
        <f t="shared" si="0"/>
        <v>9.6123200000000006E-3</v>
      </c>
      <c r="Q57">
        <f t="shared" si="1"/>
        <v>2498</v>
      </c>
    </row>
    <row r="58" spans="1:17" x14ac:dyDescent="0.2">
      <c r="A58" s="1">
        <v>910</v>
      </c>
      <c r="B58" s="1" t="s">
        <v>138</v>
      </c>
      <c r="C58" s="1">
        <v>734000</v>
      </c>
      <c r="D58" s="1">
        <v>865662688</v>
      </c>
      <c r="E58" s="1">
        <v>866396688</v>
      </c>
      <c r="F58" s="1">
        <v>6114467</v>
      </c>
      <c r="G58" s="1">
        <v>194950</v>
      </c>
      <c r="H58" s="1">
        <v>1524000</v>
      </c>
      <c r="I58" s="1">
        <v>200000</v>
      </c>
      <c r="J58" s="1">
        <v>0</v>
      </c>
      <c r="K58" s="1">
        <v>0</v>
      </c>
      <c r="L58" s="1">
        <v>0</v>
      </c>
      <c r="M58" s="1">
        <v>0</v>
      </c>
      <c r="N58" s="1">
        <v>0</v>
      </c>
      <c r="O58" s="1">
        <v>24803</v>
      </c>
      <c r="P58" s="15">
        <f t="shared" si="0"/>
        <v>9.2800799999999996E-3</v>
      </c>
      <c r="Q58">
        <f t="shared" si="1"/>
        <v>6812</v>
      </c>
    </row>
    <row r="59" spans="1:17" x14ac:dyDescent="0.2">
      <c r="A59" s="1">
        <v>980</v>
      </c>
      <c r="B59" s="1" t="s">
        <v>139</v>
      </c>
      <c r="C59" s="1">
        <v>126200</v>
      </c>
      <c r="D59" s="1">
        <v>178144138</v>
      </c>
      <c r="E59" s="1">
        <v>178270338</v>
      </c>
      <c r="F59" s="1">
        <v>1005582</v>
      </c>
      <c r="G59" s="1">
        <v>0</v>
      </c>
      <c r="H59" s="1">
        <v>850750</v>
      </c>
      <c r="I59" s="1">
        <v>0</v>
      </c>
      <c r="J59" s="1">
        <v>0</v>
      </c>
      <c r="K59" s="1">
        <v>11866</v>
      </c>
      <c r="L59" s="1">
        <v>0</v>
      </c>
      <c r="M59" s="1">
        <v>0</v>
      </c>
      <c r="N59" s="1">
        <v>0</v>
      </c>
      <c r="O59" s="1">
        <v>0</v>
      </c>
      <c r="P59" s="15">
        <f t="shared" si="0"/>
        <v>1.0487E-2</v>
      </c>
      <c r="Q59">
        <f t="shared" si="1"/>
        <v>1323</v>
      </c>
    </row>
    <row r="60" spans="1:17" x14ac:dyDescent="0.2">
      <c r="A60" s="1">
        <v>994</v>
      </c>
      <c r="B60" s="1" t="s">
        <v>140</v>
      </c>
      <c r="C60" s="1">
        <v>383600</v>
      </c>
      <c r="D60" s="1">
        <v>122203178</v>
      </c>
      <c r="E60" s="1">
        <v>122586778</v>
      </c>
      <c r="F60" s="1">
        <v>1544418</v>
      </c>
      <c r="G60" s="1">
        <v>0</v>
      </c>
      <c r="H60" s="1">
        <v>0</v>
      </c>
      <c r="I60" s="1">
        <v>0</v>
      </c>
      <c r="J60" s="1">
        <v>0</v>
      </c>
      <c r="K60" s="1">
        <v>32170</v>
      </c>
      <c r="L60" s="1">
        <v>0</v>
      </c>
      <c r="M60" s="1">
        <v>0</v>
      </c>
      <c r="N60" s="1">
        <v>59232</v>
      </c>
      <c r="O60" s="1">
        <v>0</v>
      </c>
      <c r="P60" s="15">
        <f t="shared" si="0"/>
        <v>1.2901370000000001E-2</v>
      </c>
      <c r="Q60">
        <f t="shared" si="1"/>
        <v>4949</v>
      </c>
    </row>
    <row r="61" spans="1:17" x14ac:dyDescent="0.2">
      <c r="A61" s="1">
        <v>1029</v>
      </c>
      <c r="B61" s="1" t="s">
        <v>141</v>
      </c>
      <c r="C61" s="1">
        <v>269700</v>
      </c>
      <c r="D61" s="1">
        <v>597476749</v>
      </c>
      <c r="E61" s="1">
        <v>597746449</v>
      </c>
      <c r="F61" s="1">
        <v>4282977</v>
      </c>
      <c r="G61" s="1">
        <v>0</v>
      </c>
      <c r="H61" s="1">
        <v>1126490</v>
      </c>
      <c r="I61" s="1">
        <v>0</v>
      </c>
      <c r="J61" s="1">
        <v>0</v>
      </c>
      <c r="K61" s="1">
        <v>129140</v>
      </c>
      <c r="L61" s="1">
        <v>0</v>
      </c>
      <c r="M61" s="1">
        <v>0</v>
      </c>
      <c r="N61" s="1">
        <v>0</v>
      </c>
      <c r="O61" s="1">
        <v>0</v>
      </c>
      <c r="P61" s="15">
        <f t="shared" si="0"/>
        <v>9.2700000000000005E-3</v>
      </c>
      <c r="Q61">
        <f t="shared" si="1"/>
        <v>2500</v>
      </c>
    </row>
    <row r="62" spans="1:17" x14ac:dyDescent="0.2">
      <c r="A62" s="1">
        <v>1015</v>
      </c>
      <c r="B62" s="1" t="s">
        <v>142</v>
      </c>
      <c r="C62" s="1">
        <v>2950300</v>
      </c>
      <c r="D62" s="1">
        <v>2119804805</v>
      </c>
      <c r="E62" s="1">
        <v>2122755105</v>
      </c>
      <c r="F62" s="1">
        <v>18129786</v>
      </c>
      <c r="G62" s="1">
        <v>239901</v>
      </c>
      <c r="H62" s="1">
        <v>1805761</v>
      </c>
      <c r="I62" s="1">
        <v>0</v>
      </c>
      <c r="J62" s="1">
        <v>0</v>
      </c>
      <c r="K62" s="1">
        <v>66600</v>
      </c>
      <c r="L62" s="1">
        <v>8737</v>
      </c>
      <c r="M62" s="1">
        <v>0</v>
      </c>
      <c r="N62" s="1">
        <v>0</v>
      </c>
      <c r="O62" s="1">
        <v>0</v>
      </c>
      <c r="P62" s="15">
        <f t="shared" si="0"/>
        <v>9.5531399999999999E-3</v>
      </c>
      <c r="Q62">
        <f t="shared" si="1"/>
        <v>28185</v>
      </c>
    </row>
    <row r="63" spans="1:17" x14ac:dyDescent="0.2">
      <c r="A63" s="1">
        <v>5054</v>
      </c>
      <c r="B63" s="1" t="s">
        <v>143</v>
      </c>
      <c r="C63" s="1">
        <v>1619400</v>
      </c>
      <c r="D63" s="1">
        <v>2145949947</v>
      </c>
      <c r="E63" s="1">
        <v>2147569347</v>
      </c>
      <c r="F63" s="1">
        <v>7237134</v>
      </c>
      <c r="G63" s="1">
        <v>0</v>
      </c>
      <c r="H63" s="1">
        <v>599916</v>
      </c>
      <c r="I63" s="1">
        <v>0</v>
      </c>
      <c r="J63" s="1">
        <v>0</v>
      </c>
      <c r="K63" s="1">
        <v>307949</v>
      </c>
      <c r="L63" s="1">
        <v>1486</v>
      </c>
      <c r="M63" s="1">
        <v>0</v>
      </c>
      <c r="N63" s="1">
        <v>0</v>
      </c>
      <c r="O63" s="1">
        <v>0</v>
      </c>
      <c r="P63" s="15">
        <f t="shared" si="0"/>
        <v>3.7962099999999999E-3</v>
      </c>
      <c r="Q63">
        <f t="shared" si="1"/>
        <v>6148</v>
      </c>
    </row>
    <row r="64" spans="1:17" x14ac:dyDescent="0.2">
      <c r="A64" s="1">
        <v>1071</v>
      </c>
      <c r="B64" s="1" t="s">
        <v>144</v>
      </c>
      <c r="C64" s="1">
        <v>890800</v>
      </c>
      <c r="D64" s="1">
        <v>785190649</v>
      </c>
      <c r="E64" s="1">
        <v>786081449</v>
      </c>
      <c r="F64" s="1">
        <v>5188538</v>
      </c>
      <c r="G64" s="1">
        <v>566834</v>
      </c>
      <c r="H64" s="1">
        <v>0</v>
      </c>
      <c r="I64" s="1">
        <v>0</v>
      </c>
      <c r="J64" s="1">
        <v>0</v>
      </c>
      <c r="K64" s="1">
        <v>40000</v>
      </c>
      <c r="L64" s="1">
        <v>0</v>
      </c>
      <c r="M64" s="1">
        <v>0</v>
      </c>
      <c r="N64" s="1">
        <v>277503</v>
      </c>
      <c r="O64" s="1">
        <v>0</v>
      </c>
      <c r="P64" s="15">
        <f t="shared" si="0"/>
        <v>7.3808500000000004E-3</v>
      </c>
      <c r="Q64">
        <f t="shared" si="1"/>
        <v>6575</v>
      </c>
    </row>
    <row r="65" spans="1:17" x14ac:dyDescent="0.2">
      <c r="A65" s="1">
        <v>1080</v>
      </c>
      <c r="B65" s="1" t="s">
        <v>145</v>
      </c>
      <c r="C65" s="1">
        <v>285300</v>
      </c>
      <c r="D65" s="1">
        <v>854755495</v>
      </c>
      <c r="E65" s="1">
        <v>855040795</v>
      </c>
      <c r="F65" s="1">
        <v>7438873</v>
      </c>
      <c r="G65" s="1">
        <v>217433</v>
      </c>
      <c r="H65" s="1">
        <v>866775</v>
      </c>
      <c r="I65" s="1">
        <v>0</v>
      </c>
      <c r="J65" s="1">
        <v>0</v>
      </c>
      <c r="K65" s="1">
        <v>70000</v>
      </c>
      <c r="L65" s="1">
        <v>0</v>
      </c>
      <c r="M65" s="1">
        <v>0</v>
      </c>
      <c r="N65" s="1">
        <v>71389</v>
      </c>
      <c r="O65" s="1">
        <v>0</v>
      </c>
      <c r="P65" s="15">
        <f t="shared" si="0"/>
        <v>1.005326E-2</v>
      </c>
      <c r="Q65">
        <f t="shared" si="1"/>
        <v>2868</v>
      </c>
    </row>
    <row r="66" spans="1:17" x14ac:dyDescent="0.2">
      <c r="A66" s="1">
        <v>1085</v>
      </c>
      <c r="B66" s="1" t="s">
        <v>146</v>
      </c>
      <c r="C66" s="1">
        <v>1037900</v>
      </c>
      <c r="D66" s="1">
        <v>477044005</v>
      </c>
      <c r="E66" s="1">
        <v>478081905</v>
      </c>
      <c r="F66" s="1">
        <v>2846925</v>
      </c>
      <c r="G66" s="1">
        <v>111133</v>
      </c>
      <c r="H66" s="1">
        <v>2092900</v>
      </c>
      <c r="I66" s="1">
        <v>129400</v>
      </c>
      <c r="J66" s="1">
        <v>0</v>
      </c>
      <c r="K66" s="1">
        <v>59043</v>
      </c>
      <c r="L66" s="1">
        <v>263</v>
      </c>
      <c r="M66" s="1">
        <v>0</v>
      </c>
      <c r="N66" s="1">
        <v>0</v>
      </c>
      <c r="O66" s="1">
        <v>42869</v>
      </c>
      <c r="P66" s="15">
        <f t="shared" si="0"/>
        <v>1.098361E-2</v>
      </c>
      <c r="Q66">
        <f t="shared" si="1"/>
        <v>11400</v>
      </c>
    </row>
    <row r="67" spans="1:17" x14ac:dyDescent="0.2">
      <c r="A67" s="1">
        <v>1092</v>
      </c>
      <c r="B67" s="1" t="s">
        <v>147</v>
      </c>
      <c r="C67" s="1">
        <v>12686700</v>
      </c>
      <c r="D67" s="1">
        <v>2321172378</v>
      </c>
      <c r="E67" s="1">
        <v>2333859078</v>
      </c>
      <c r="F67" s="1">
        <v>20907090</v>
      </c>
      <c r="G67" s="1">
        <v>0</v>
      </c>
      <c r="H67" s="1">
        <v>0</v>
      </c>
      <c r="I67" s="1">
        <v>0</v>
      </c>
      <c r="J67" s="1">
        <v>0</v>
      </c>
      <c r="K67" s="1">
        <v>297426</v>
      </c>
      <c r="L67" s="1">
        <v>0</v>
      </c>
      <c r="M67" s="1">
        <v>0</v>
      </c>
      <c r="N67" s="1">
        <v>0</v>
      </c>
      <c r="O67" s="1">
        <v>0</v>
      </c>
      <c r="P67" s="15">
        <f t="shared" ref="P67:P130" si="2">ROUND(SUM(F67:M67)/D67,8)</f>
        <v>9.1352599999999992E-3</v>
      </c>
      <c r="Q67">
        <f t="shared" ref="Q67:Q130" si="3">ROUND(P67*C67,0)</f>
        <v>115896</v>
      </c>
    </row>
    <row r="68" spans="1:17" x14ac:dyDescent="0.2">
      <c r="A68" s="1">
        <v>1120</v>
      </c>
      <c r="B68" s="1" t="s">
        <v>148</v>
      </c>
      <c r="C68" s="1">
        <v>37100</v>
      </c>
      <c r="D68" s="1">
        <v>113792546</v>
      </c>
      <c r="E68" s="1">
        <v>113829646</v>
      </c>
      <c r="F68" s="1">
        <v>585362</v>
      </c>
      <c r="G68" s="1">
        <v>138367.71</v>
      </c>
      <c r="H68" s="1">
        <v>379050</v>
      </c>
      <c r="I68" s="1">
        <v>0</v>
      </c>
      <c r="J68" s="1">
        <v>0</v>
      </c>
      <c r="K68" s="1">
        <v>35000</v>
      </c>
      <c r="L68" s="1">
        <v>0</v>
      </c>
      <c r="M68" s="1">
        <v>0</v>
      </c>
      <c r="N68" s="1">
        <v>0</v>
      </c>
      <c r="O68" s="1">
        <v>0</v>
      </c>
      <c r="P68" s="15">
        <f t="shared" si="2"/>
        <v>9.9987199999999991E-3</v>
      </c>
      <c r="Q68">
        <f t="shared" si="3"/>
        <v>371</v>
      </c>
    </row>
    <row r="69" spans="1:17" x14ac:dyDescent="0.2">
      <c r="A69" s="1">
        <v>1127</v>
      </c>
      <c r="B69" s="1" t="s">
        <v>149</v>
      </c>
      <c r="C69" s="1">
        <v>167200</v>
      </c>
      <c r="D69" s="1">
        <v>200388990</v>
      </c>
      <c r="E69" s="1">
        <v>200556190</v>
      </c>
      <c r="F69" s="1">
        <v>1332301</v>
      </c>
      <c r="G69" s="1">
        <v>55000</v>
      </c>
      <c r="H69" s="1">
        <v>628525</v>
      </c>
      <c r="I69" s="1">
        <v>0</v>
      </c>
      <c r="J69" s="1">
        <v>0</v>
      </c>
      <c r="K69" s="1">
        <v>20000</v>
      </c>
      <c r="L69" s="1">
        <v>0</v>
      </c>
      <c r="M69" s="1">
        <v>0</v>
      </c>
      <c r="N69" s="1">
        <v>0</v>
      </c>
      <c r="O69" s="1">
        <v>0</v>
      </c>
      <c r="P69" s="15">
        <f t="shared" si="2"/>
        <v>1.0159369999999999E-2</v>
      </c>
      <c r="Q69">
        <f t="shared" si="3"/>
        <v>1699</v>
      </c>
    </row>
    <row r="70" spans="1:17" x14ac:dyDescent="0.2">
      <c r="A70" s="1">
        <v>1134</v>
      </c>
      <c r="B70" s="1" t="s">
        <v>150</v>
      </c>
      <c r="C70" s="1">
        <v>316800</v>
      </c>
      <c r="D70" s="1">
        <v>395914775</v>
      </c>
      <c r="E70" s="1">
        <v>396231575</v>
      </c>
      <c r="F70" s="1">
        <v>3352300</v>
      </c>
      <c r="G70" s="1">
        <v>97926</v>
      </c>
      <c r="H70" s="1">
        <v>1428289</v>
      </c>
      <c r="I70" s="1">
        <v>0</v>
      </c>
      <c r="J70" s="1">
        <v>0</v>
      </c>
      <c r="K70" s="1">
        <v>0</v>
      </c>
      <c r="L70" s="1">
        <v>266</v>
      </c>
      <c r="M70" s="1">
        <v>0</v>
      </c>
      <c r="N70" s="1">
        <v>0</v>
      </c>
      <c r="O70" s="1">
        <v>0</v>
      </c>
      <c r="P70" s="15">
        <f t="shared" si="2"/>
        <v>1.232281E-2</v>
      </c>
      <c r="Q70">
        <f t="shared" si="3"/>
        <v>3904</v>
      </c>
    </row>
    <row r="71" spans="1:17" x14ac:dyDescent="0.2">
      <c r="A71" s="1">
        <v>1141</v>
      </c>
      <c r="B71" s="1" t="s">
        <v>151</v>
      </c>
      <c r="C71" s="1">
        <v>2240900</v>
      </c>
      <c r="D71" s="1">
        <v>555002047</v>
      </c>
      <c r="E71" s="1">
        <v>557242947</v>
      </c>
      <c r="F71" s="1">
        <v>4037733</v>
      </c>
      <c r="G71" s="1">
        <v>0</v>
      </c>
      <c r="H71" s="1">
        <v>1868246</v>
      </c>
      <c r="I71" s="1">
        <v>0</v>
      </c>
      <c r="J71" s="1">
        <v>0</v>
      </c>
      <c r="K71" s="1">
        <v>373351</v>
      </c>
      <c r="L71" s="1">
        <v>0</v>
      </c>
      <c r="M71" s="1">
        <v>0</v>
      </c>
      <c r="N71" s="1">
        <v>47111</v>
      </c>
      <c r="O71" s="1">
        <v>0</v>
      </c>
      <c r="P71" s="15">
        <f t="shared" si="2"/>
        <v>1.1314070000000001E-2</v>
      </c>
      <c r="Q71">
        <f t="shared" si="3"/>
        <v>25354</v>
      </c>
    </row>
    <row r="72" spans="1:17" x14ac:dyDescent="0.2">
      <c r="A72" s="1">
        <v>1155</v>
      </c>
      <c r="B72" s="1" t="s">
        <v>152</v>
      </c>
      <c r="C72" s="1">
        <v>156200</v>
      </c>
      <c r="D72" s="1">
        <v>349919658</v>
      </c>
      <c r="E72" s="1">
        <v>350075858</v>
      </c>
      <c r="F72" s="1">
        <v>2694610</v>
      </c>
      <c r="G72" s="1">
        <v>0</v>
      </c>
      <c r="H72" s="1">
        <v>642500</v>
      </c>
      <c r="I72" s="1">
        <v>0</v>
      </c>
      <c r="J72" s="1">
        <v>0</v>
      </c>
      <c r="K72" s="1">
        <v>0</v>
      </c>
      <c r="L72" s="1">
        <v>0</v>
      </c>
      <c r="M72" s="1">
        <v>0</v>
      </c>
      <c r="N72" s="1">
        <v>0</v>
      </c>
      <c r="O72" s="1">
        <v>0</v>
      </c>
      <c r="P72" s="15">
        <f t="shared" si="2"/>
        <v>9.5367899999999999E-3</v>
      </c>
      <c r="Q72">
        <f t="shared" si="3"/>
        <v>1490</v>
      </c>
    </row>
    <row r="73" spans="1:17" x14ac:dyDescent="0.2">
      <c r="A73" s="1">
        <v>1162</v>
      </c>
      <c r="B73" s="1" t="s">
        <v>153</v>
      </c>
      <c r="C73" s="1">
        <v>335800</v>
      </c>
      <c r="D73" s="1">
        <v>298666139</v>
      </c>
      <c r="E73" s="1">
        <v>299001939</v>
      </c>
      <c r="F73" s="1">
        <v>1944292</v>
      </c>
      <c r="G73" s="1">
        <v>0</v>
      </c>
      <c r="H73" s="1">
        <v>513000</v>
      </c>
      <c r="I73" s="1">
        <v>0</v>
      </c>
      <c r="J73" s="1">
        <v>0</v>
      </c>
      <c r="K73" s="1">
        <v>10000</v>
      </c>
      <c r="L73" s="1">
        <v>0</v>
      </c>
      <c r="M73" s="1">
        <v>0</v>
      </c>
      <c r="N73" s="1">
        <v>0</v>
      </c>
      <c r="O73" s="1">
        <v>38600</v>
      </c>
      <c r="P73" s="15">
        <f t="shared" si="2"/>
        <v>8.2610400000000007E-3</v>
      </c>
      <c r="Q73">
        <f t="shared" si="3"/>
        <v>2774</v>
      </c>
    </row>
    <row r="74" spans="1:17" x14ac:dyDescent="0.2">
      <c r="A74" s="1">
        <v>1169</v>
      </c>
      <c r="B74" s="1" t="s">
        <v>154</v>
      </c>
      <c r="C74" s="1">
        <v>365800</v>
      </c>
      <c r="D74" s="1">
        <v>453627070</v>
      </c>
      <c r="E74" s="1">
        <v>453992870</v>
      </c>
      <c r="F74" s="1">
        <v>3408789</v>
      </c>
      <c r="G74" s="1">
        <v>129198</v>
      </c>
      <c r="H74" s="1">
        <v>294818</v>
      </c>
      <c r="I74" s="1">
        <v>0</v>
      </c>
      <c r="J74" s="1">
        <v>0</v>
      </c>
      <c r="K74" s="1">
        <v>0</v>
      </c>
      <c r="L74" s="1">
        <v>0</v>
      </c>
      <c r="M74" s="1">
        <v>0</v>
      </c>
      <c r="N74" s="1">
        <v>0</v>
      </c>
      <c r="O74" s="1">
        <v>27734</v>
      </c>
      <c r="P74" s="15">
        <f t="shared" si="2"/>
        <v>8.4492400000000002E-3</v>
      </c>
      <c r="Q74">
        <f t="shared" si="3"/>
        <v>3091</v>
      </c>
    </row>
    <row r="75" spans="1:17" x14ac:dyDescent="0.2">
      <c r="A75" s="1">
        <v>1176</v>
      </c>
      <c r="B75" s="1" t="s">
        <v>155</v>
      </c>
      <c r="C75" s="1">
        <v>69500</v>
      </c>
      <c r="D75" s="1">
        <v>295275011</v>
      </c>
      <c r="E75" s="1">
        <v>295344511</v>
      </c>
      <c r="F75" s="1">
        <v>2654286</v>
      </c>
      <c r="G75" s="1">
        <v>0</v>
      </c>
      <c r="H75" s="1">
        <v>0</v>
      </c>
      <c r="I75" s="1">
        <v>0</v>
      </c>
      <c r="J75" s="1">
        <v>0</v>
      </c>
      <c r="K75" s="1">
        <v>0</v>
      </c>
      <c r="L75" s="1">
        <v>0</v>
      </c>
      <c r="M75" s="1">
        <v>0</v>
      </c>
      <c r="N75" s="1">
        <v>0</v>
      </c>
      <c r="O75" s="1">
        <v>0</v>
      </c>
      <c r="P75" s="15">
        <f t="shared" si="2"/>
        <v>8.9891999999999993E-3</v>
      </c>
      <c r="Q75">
        <f t="shared" si="3"/>
        <v>625</v>
      </c>
    </row>
    <row r="76" spans="1:17" x14ac:dyDescent="0.2">
      <c r="A76" s="1">
        <v>1183</v>
      </c>
      <c r="B76" s="1" t="s">
        <v>156</v>
      </c>
      <c r="C76" s="1">
        <v>1251000</v>
      </c>
      <c r="D76" s="1">
        <v>642662168</v>
      </c>
      <c r="E76" s="1">
        <v>643913168</v>
      </c>
      <c r="F76" s="1">
        <v>5571072</v>
      </c>
      <c r="G76" s="1">
        <v>133572</v>
      </c>
      <c r="H76" s="1">
        <v>958239</v>
      </c>
      <c r="I76" s="1">
        <v>0</v>
      </c>
      <c r="J76" s="1">
        <v>0</v>
      </c>
      <c r="K76" s="1">
        <v>120000</v>
      </c>
      <c r="L76" s="1">
        <v>0</v>
      </c>
      <c r="M76" s="1">
        <v>0</v>
      </c>
      <c r="N76" s="1">
        <v>0</v>
      </c>
      <c r="O76" s="1">
        <v>0</v>
      </c>
      <c r="P76" s="15">
        <f t="shared" si="2"/>
        <v>1.0554350000000001E-2</v>
      </c>
      <c r="Q76">
        <f t="shared" si="3"/>
        <v>13203</v>
      </c>
    </row>
    <row r="77" spans="1:17" x14ac:dyDescent="0.2">
      <c r="A77" s="1">
        <v>1204</v>
      </c>
      <c r="B77" s="1" t="s">
        <v>157</v>
      </c>
      <c r="C77" s="1">
        <v>284500</v>
      </c>
      <c r="D77" s="1">
        <v>163794325</v>
      </c>
      <c r="E77" s="1">
        <v>164078825</v>
      </c>
      <c r="F77" s="1">
        <v>965346</v>
      </c>
      <c r="G77" s="1">
        <v>0</v>
      </c>
      <c r="H77" s="1">
        <v>749433</v>
      </c>
      <c r="I77" s="1">
        <v>0</v>
      </c>
      <c r="J77" s="1">
        <v>0</v>
      </c>
      <c r="K77" s="1">
        <v>0</v>
      </c>
      <c r="L77" s="1">
        <v>0</v>
      </c>
      <c r="M77" s="1">
        <v>0</v>
      </c>
      <c r="N77" s="1">
        <v>25354</v>
      </c>
      <c r="O77" s="1">
        <v>18560</v>
      </c>
      <c r="P77" s="15">
        <f t="shared" si="2"/>
        <v>1.04691E-2</v>
      </c>
      <c r="Q77">
        <f t="shared" si="3"/>
        <v>2978</v>
      </c>
    </row>
    <row r="78" spans="1:17" x14ac:dyDescent="0.2">
      <c r="A78" s="1">
        <v>1218</v>
      </c>
      <c r="B78" s="1" t="s">
        <v>158</v>
      </c>
      <c r="C78" s="1">
        <v>334300</v>
      </c>
      <c r="D78" s="1">
        <v>759537081</v>
      </c>
      <c r="E78" s="1">
        <v>759871381</v>
      </c>
      <c r="F78" s="1">
        <v>5888058</v>
      </c>
      <c r="G78" s="1">
        <v>0</v>
      </c>
      <c r="H78" s="1">
        <v>0</v>
      </c>
      <c r="I78" s="1">
        <v>75000</v>
      </c>
      <c r="J78" s="1">
        <v>0</v>
      </c>
      <c r="K78" s="1">
        <v>148788</v>
      </c>
      <c r="L78" s="1">
        <v>0</v>
      </c>
      <c r="M78" s="1">
        <v>0</v>
      </c>
      <c r="N78" s="1">
        <v>0</v>
      </c>
      <c r="O78" s="1">
        <v>0</v>
      </c>
      <c r="P78" s="15">
        <f t="shared" si="2"/>
        <v>8.0467999999999998E-3</v>
      </c>
      <c r="Q78">
        <f t="shared" si="3"/>
        <v>2690</v>
      </c>
    </row>
    <row r="79" spans="1:17" x14ac:dyDescent="0.2">
      <c r="A79" s="1">
        <v>1232</v>
      </c>
      <c r="B79" s="1" t="s">
        <v>159</v>
      </c>
      <c r="C79" s="1">
        <v>181300</v>
      </c>
      <c r="D79" s="1">
        <v>854498064</v>
      </c>
      <c r="E79" s="1">
        <v>854679364</v>
      </c>
      <c r="F79" s="1">
        <v>5832052</v>
      </c>
      <c r="G79" s="1">
        <v>0</v>
      </c>
      <c r="H79" s="1">
        <v>761300</v>
      </c>
      <c r="I79" s="1">
        <v>0</v>
      </c>
      <c r="J79" s="1">
        <v>0</v>
      </c>
      <c r="K79" s="1">
        <v>25000</v>
      </c>
      <c r="L79" s="1">
        <v>0</v>
      </c>
      <c r="M79" s="1">
        <v>0</v>
      </c>
      <c r="N79" s="1">
        <v>0</v>
      </c>
      <c r="O79" s="1">
        <v>0</v>
      </c>
      <c r="P79" s="15">
        <f t="shared" si="2"/>
        <v>7.74531E-3</v>
      </c>
      <c r="Q79">
        <f t="shared" si="3"/>
        <v>1404</v>
      </c>
    </row>
    <row r="80" spans="1:17" x14ac:dyDescent="0.2">
      <c r="A80" s="1">
        <v>1246</v>
      </c>
      <c r="B80" s="1" t="s">
        <v>160</v>
      </c>
      <c r="C80" s="1">
        <v>508100</v>
      </c>
      <c r="D80" s="1">
        <v>283858522</v>
      </c>
      <c r="E80" s="1">
        <v>284366622</v>
      </c>
      <c r="F80" s="1">
        <v>2716686</v>
      </c>
      <c r="G80" s="1">
        <v>0</v>
      </c>
      <c r="H80" s="1">
        <v>349184</v>
      </c>
      <c r="I80" s="1">
        <v>0</v>
      </c>
      <c r="J80" s="1">
        <v>0</v>
      </c>
      <c r="K80" s="1">
        <v>45415</v>
      </c>
      <c r="L80" s="1">
        <v>0</v>
      </c>
      <c r="M80" s="1">
        <v>0</v>
      </c>
      <c r="N80" s="1">
        <v>0</v>
      </c>
      <c r="O80" s="1">
        <v>0</v>
      </c>
      <c r="P80" s="15">
        <f t="shared" si="2"/>
        <v>1.096069E-2</v>
      </c>
      <c r="Q80">
        <f t="shared" si="3"/>
        <v>5569</v>
      </c>
    </row>
    <row r="81" spans="1:17" x14ac:dyDescent="0.2">
      <c r="A81" s="1">
        <v>1253</v>
      </c>
      <c r="B81" s="1" t="s">
        <v>161</v>
      </c>
      <c r="C81" s="1">
        <v>3263600</v>
      </c>
      <c r="D81" s="1">
        <v>1033515700</v>
      </c>
      <c r="E81" s="1">
        <v>1036779300</v>
      </c>
      <c r="F81" s="1">
        <v>8806525</v>
      </c>
      <c r="G81" s="1">
        <v>828618</v>
      </c>
      <c r="H81" s="1">
        <v>1124625</v>
      </c>
      <c r="I81" s="1">
        <v>0</v>
      </c>
      <c r="J81" s="1">
        <v>0</v>
      </c>
      <c r="K81" s="1">
        <v>329272</v>
      </c>
      <c r="L81" s="1">
        <v>0</v>
      </c>
      <c r="M81" s="1">
        <v>0</v>
      </c>
      <c r="N81" s="1">
        <v>0</v>
      </c>
      <c r="O81" s="1">
        <v>0</v>
      </c>
      <c r="P81" s="15">
        <f t="shared" si="2"/>
        <v>1.072944E-2</v>
      </c>
      <c r="Q81">
        <f t="shared" si="3"/>
        <v>35017</v>
      </c>
    </row>
    <row r="82" spans="1:17" x14ac:dyDescent="0.2">
      <c r="A82" s="1">
        <v>1260</v>
      </c>
      <c r="B82" s="1" t="s">
        <v>162</v>
      </c>
      <c r="C82" s="1">
        <v>724400</v>
      </c>
      <c r="D82" s="1">
        <v>653374020</v>
      </c>
      <c r="E82" s="1">
        <v>654098420</v>
      </c>
      <c r="F82" s="1">
        <v>5589296</v>
      </c>
      <c r="G82" s="1">
        <v>0</v>
      </c>
      <c r="H82" s="1">
        <v>989530</v>
      </c>
      <c r="I82" s="1">
        <v>0</v>
      </c>
      <c r="J82" s="1">
        <v>0</v>
      </c>
      <c r="K82" s="1">
        <v>250000</v>
      </c>
      <c r="L82" s="1">
        <v>1000</v>
      </c>
      <c r="M82" s="1">
        <v>0</v>
      </c>
      <c r="N82" s="1">
        <v>64208</v>
      </c>
      <c r="O82" s="1">
        <v>0</v>
      </c>
      <c r="P82" s="15">
        <f t="shared" si="2"/>
        <v>1.045316E-2</v>
      </c>
      <c r="Q82">
        <f t="shared" si="3"/>
        <v>7572</v>
      </c>
    </row>
    <row r="83" spans="1:17" x14ac:dyDescent="0.2">
      <c r="A83" s="1">
        <v>4970</v>
      </c>
      <c r="B83" s="1" t="s">
        <v>163</v>
      </c>
      <c r="C83" s="1">
        <v>16148900</v>
      </c>
      <c r="D83" s="1">
        <v>2241705601</v>
      </c>
      <c r="E83" s="1">
        <v>2257854501</v>
      </c>
      <c r="F83" s="1">
        <v>19230190</v>
      </c>
      <c r="G83" s="1">
        <v>351615</v>
      </c>
      <c r="H83" s="1">
        <v>3697087</v>
      </c>
      <c r="I83" s="1">
        <v>0</v>
      </c>
      <c r="J83" s="1">
        <v>0</v>
      </c>
      <c r="K83" s="1">
        <v>150000</v>
      </c>
      <c r="L83" s="1">
        <v>3900</v>
      </c>
      <c r="M83" s="1">
        <v>0</v>
      </c>
      <c r="N83" s="1">
        <v>0</v>
      </c>
      <c r="O83" s="1">
        <v>0</v>
      </c>
      <c r="P83" s="15">
        <f t="shared" si="2"/>
        <v>1.045311E-2</v>
      </c>
      <c r="Q83">
        <f t="shared" si="3"/>
        <v>168806</v>
      </c>
    </row>
    <row r="84" spans="1:17" x14ac:dyDescent="0.2">
      <c r="A84" s="1">
        <v>1295</v>
      </c>
      <c r="B84" s="1" t="s">
        <v>164</v>
      </c>
      <c r="C84" s="1">
        <v>342900</v>
      </c>
      <c r="D84" s="1">
        <v>282349710</v>
      </c>
      <c r="E84" s="1">
        <v>282692610</v>
      </c>
      <c r="F84" s="1">
        <v>2606857</v>
      </c>
      <c r="G84" s="1">
        <v>0</v>
      </c>
      <c r="H84" s="1">
        <v>533370</v>
      </c>
      <c r="I84" s="1">
        <v>0</v>
      </c>
      <c r="J84" s="1">
        <v>0</v>
      </c>
      <c r="K84" s="1">
        <v>25000</v>
      </c>
      <c r="L84" s="1">
        <v>0</v>
      </c>
      <c r="M84" s="1">
        <v>0</v>
      </c>
      <c r="N84" s="1">
        <v>0</v>
      </c>
      <c r="O84" s="1">
        <v>0</v>
      </c>
      <c r="P84" s="15">
        <f t="shared" si="2"/>
        <v>1.1210309999999999E-2</v>
      </c>
      <c r="Q84">
        <f t="shared" si="3"/>
        <v>3844</v>
      </c>
    </row>
    <row r="85" spans="1:17" x14ac:dyDescent="0.2">
      <c r="A85" s="1">
        <v>1309</v>
      </c>
      <c r="B85" s="1" t="s">
        <v>165</v>
      </c>
      <c r="C85" s="1">
        <v>262200</v>
      </c>
      <c r="D85" s="1">
        <v>368532324</v>
      </c>
      <c r="E85" s="1">
        <v>368794524</v>
      </c>
      <c r="F85" s="1">
        <v>3769401</v>
      </c>
      <c r="G85" s="1">
        <v>189600</v>
      </c>
      <c r="H85" s="1">
        <v>896500</v>
      </c>
      <c r="I85" s="1">
        <v>0</v>
      </c>
      <c r="J85" s="1">
        <v>0</v>
      </c>
      <c r="K85" s="1">
        <v>65000</v>
      </c>
      <c r="L85" s="1">
        <v>0</v>
      </c>
      <c r="M85" s="1">
        <v>0</v>
      </c>
      <c r="N85" s="1">
        <v>0</v>
      </c>
      <c r="O85" s="1">
        <v>0</v>
      </c>
      <c r="P85" s="15">
        <f t="shared" si="2"/>
        <v>1.335161E-2</v>
      </c>
      <c r="Q85">
        <f t="shared" si="3"/>
        <v>3501</v>
      </c>
    </row>
    <row r="86" spans="1:17" x14ac:dyDescent="0.2">
      <c r="A86" s="1">
        <v>1316</v>
      </c>
      <c r="B86" s="1" t="s">
        <v>166</v>
      </c>
      <c r="C86" s="1">
        <v>47193700</v>
      </c>
      <c r="D86" s="1">
        <v>1867937370</v>
      </c>
      <c r="E86" s="1">
        <v>1915131070</v>
      </c>
      <c r="F86" s="1">
        <v>17955904</v>
      </c>
      <c r="G86" s="1">
        <v>225000</v>
      </c>
      <c r="H86" s="1">
        <v>3300000</v>
      </c>
      <c r="I86" s="1">
        <v>217007</v>
      </c>
      <c r="J86" s="1">
        <v>0</v>
      </c>
      <c r="K86" s="1">
        <v>0</v>
      </c>
      <c r="L86" s="1">
        <v>0</v>
      </c>
      <c r="M86" s="1">
        <v>0</v>
      </c>
      <c r="N86" s="1">
        <v>0</v>
      </c>
      <c r="O86" s="1">
        <v>0</v>
      </c>
      <c r="P86" s="15">
        <f t="shared" si="2"/>
        <v>1.161597E-2</v>
      </c>
      <c r="Q86">
        <f t="shared" si="3"/>
        <v>548201</v>
      </c>
    </row>
    <row r="87" spans="1:17" x14ac:dyDescent="0.2">
      <c r="A87" s="1">
        <v>1380</v>
      </c>
      <c r="B87" s="1" t="s">
        <v>167</v>
      </c>
      <c r="C87" s="1">
        <v>5746800</v>
      </c>
      <c r="D87" s="1">
        <v>1816702396</v>
      </c>
      <c r="E87" s="1">
        <v>1822449196</v>
      </c>
      <c r="F87" s="1">
        <v>14569485</v>
      </c>
      <c r="G87" s="1">
        <v>0</v>
      </c>
      <c r="H87" s="1">
        <v>1857977</v>
      </c>
      <c r="I87" s="1">
        <v>0</v>
      </c>
      <c r="J87" s="1">
        <v>0</v>
      </c>
      <c r="K87" s="1">
        <v>89000</v>
      </c>
      <c r="L87" s="1">
        <v>2197</v>
      </c>
      <c r="M87" s="1">
        <v>0</v>
      </c>
      <c r="N87" s="1">
        <v>0</v>
      </c>
      <c r="O87" s="1">
        <v>0</v>
      </c>
      <c r="P87" s="15">
        <f t="shared" si="2"/>
        <v>9.0926600000000007E-3</v>
      </c>
      <c r="Q87">
        <f t="shared" si="3"/>
        <v>52254</v>
      </c>
    </row>
    <row r="88" spans="1:17" x14ac:dyDescent="0.2">
      <c r="A88" s="1">
        <v>1407</v>
      </c>
      <c r="B88" s="1" t="s">
        <v>168</v>
      </c>
      <c r="C88" s="1">
        <v>661600</v>
      </c>
      <c r="D88" s="1">
        <v>603278103</v>
      </c>
      <c r="E88" s="1">
        <v>603939703</v>
      </c>
      <c r="F88" s="1">
        <v>4961642</v>
      </c>
      <c r="G88" s="1">
        <v>51385</v>
      </c>
      <c r="H88" s="1">
        <v>1043183</v>
      </c>
      <c r="I88" s="1">
        <v>0</v>
      </c>
      <c r="J88" s="1">
        <v>0</v>
      </c>
      <c r="K88" s="1">
        <v>70000</v>
      </c>
      <c r="L88" s="1">
        <v>1284</v>
      </c>
      <c r="M88" s="1">
        <v>0</v>
      </c>
      <c r="N88" s="1">
        <v>0</v>
      </c>
      <c r="O88" s="1">
        <v>31409</v>
      </c>
      <c r="P88" s="15">
        <f t="shared" si="2"/>
        <v>1.0156999999999999E-2</v>
      </c>
      <c r="Q88">
        <f t="shared" si="3"/>
        <v>6720</v>
      </c>
    </row>
    <row r="89" spans="1:17" x14ac:dyDescent="0.2">
      <c r="A89" s="1">
        <v>1414</v>
      </c>
      <c r="B89" s="1" t="s">
        <v>169</v>
      </c>
      <c r="C89" s="1">
        <v>4760200</v>
      </c>
      <c r="D89" s="1">
        <v>1758130098</v>
      </c>
      <c r="E89" s="1">
        <v>1762890298</v>
      </c>
      <c r="F89" s="1">
        <v>14395021</v>
      </c>
      <c r="G89" s="1">
        <v>342874</v>
      </c>
      <c r="H89" s="1">
        <v>5143069</v>
      </c>
      <c r="I89" s="1">
        <v>0</v>
      </c>
      <c r="J89" s="1">
        <v>0</v>
      </c>
      <c r="K89" s="1">
        <v>107460</v>
      </c>
      <c r="L89" s="1">
        <v>5833</v>
      </c>
      <c r="M89" s="1">
        <v>0</v>
      </c>
      <c r="N89" s="1">
        <v>0</v>
      </c>
      <c r="O89" s="1">
        <v>0</v>
      </c>
      <c r="P89" s="15">
        <f t="shared" si="2"/>
        <v>1.1372459999999999E-2</v>
      </c>
      <c r="Q89">
        <f t="shared" si="3"/>
        <v>54135</v>
      </c>
    </row>
    <row r="90" spans="1:17" x14ac:dyDescent="0.2">
      <c r="A90" s="1">
        <v>1421</v>
      </c>
      <c r="B90" s="1" t="s">
        <v>170</v>
      </c>
      <c r="C90" s="1">
        <v>226400</v>
      </c>
      <c r="D90" s="1">
        <v>340680934</v>
      </c>
      <c r="E90" s="1">
        <v>340907334</v>
      </c>
      <c r="F90" s="1">
        <v>3321055</v>
      </c>
      <c r="G90" s="1">
        <v>46303</v>
      </c>
      <c r="H90" s="1">
        <v>348403</v>
      </c>
      <c r="I90" s="1">
        <v>0</v>
      </c>
      <c r="J90" s="1">
        <v>0</v>
      </c>
      <c r="K90" s="1">
        <v>16000</v>
      </c>
      <c r="L90" s="1">
        <v>0</v>
      </c>
      <c r="M90" s="1">
        <v>0</v>
      </c>
      <c r="N90" s="1">
        <v>0</v>
      </c>
      <c r="O90" s="1">
        <v>0</v>
      </c>
      <c r="P90" s="15">
        <f t="shared" si="2"/>
        <v>1.0953829999999999E-2</v>
      </c>
      <c r="Q90">
        <f t="shared" si="3"/>
        <v>2480</v>
      </c>
    </row>
    <row r="91" spans="1:17" x14ac:dyDescent="0.2">
      <c r="A91" s="1">
        <v>2744</v>
      </c>
      <c r="B91" s="1" t="s">
        <v>171</v>
      </c>
      <c r="C91" s="1">
        <v>875600</v>
      </c>
      <c r="D91" s="1">
        <v>325013432</v>
      </c>
      <c r="E91" s="1">
        <v>325889032</v>
      </c>
      <c r="F91" s="1">
        <v>2542619</v>
      </c>
      <c r="G91" s="1">
        <v>67243</v>
      </c>
      <c r="H91" s="1">
        <v>1614720</v>
      </c>
      <c r="I91" s="1">
        <v>0</v>
      </c>
      <c r="J91" s="1">
        <v>0</v>
      </c>
      <c r="K91" s="1">
        <v>0</v>
      </c>
      <c r="L91" s="1">
        <v>0</v>
      </c>
      <c r="M91" s="1">
        <v>0</v>
      </c>
      <c r="N91" s="1">
        <v>0</v>
      </c>
      <c r="O91" s="1">
        <v>0</v>
      </c>
      <c r="P91" s="15">
        <f t="shared" si="2"/>
        <v>1.299818E-2</v>
      </c>
      <c r="Q91">
        <f t="shared" si="3"/>
        <v>11381</v>
      </c>
    </row>
    <row r="92" spans="1:17" x14ac:dyDescent="0.2">
      <c r="A92" s="1">
        <v>1428</v>
      </c>
      <c r="B92" s="1" t="s">
        <v>172</v>
      </c>
      <c r="C92" s="1">
        <v>9703600</v>
      </c>
      <c r="D92" s="1">
        <v>677640962</v>
      </c>
      <c r="E92" s="1">
        <v>687344562</v>
      </c>
      <c r="F92" s="1">
        <v>7059643</v>
      </c>
      <c r="G92" s="1">
        <v>0</v>
      </c>
      <c r="H92" s="1">
        <v>666250</v>
      </c>
      <c r="I92" s="1">
        <v>0</v>
      </c>
      <c r="J92" s="1">
        <v>0</v>
      </c>
      <c r="K92" s="1">
        <v>0</v>
      </c>
      <c r="L92" s="1">
        <v>0</v>
      </c>
      <c r="M92" s="1">
        <v>0</v>
      </c>
      <c r="N92" s="1">
        <v>0</v>
      </c>
      <c r="O92" s="1">
        <v>0</v>
      </c>
      <c r="P92" s="15">
        <f t="shared" si="2"/>
        <v>1.140116E-2</v>
      </c>
      <c r="Q92">
        <f t="shared" si="3"/>
        <v>110632</v>
      </c>
    </row>
    <row r="93" spans="1:17" x14ac:dyDescent="0.2">
      <c r="A93" s="1">
        <v>1449</v>
      </c>
      <c r="B93" s="1" t="s">
        <v>173</v>
      </c>
      <c r="C93" s="1">
        <v>24900</v>
      </c>
      <c r="D93" s="1">
        <v>83486406</v>
      </c>
      <c r="E93" s="1">
        <v>83511306</v>
      </c>
      <c r="F93" s="1">
        <v>616920</v>
      </c>
      <c r="G93" s="1">
        <v>0</v>
      </c>
      <c r="H93" s="1">
        <v>0</v>
      </c>
      <c r="I93" s="1">
        <v>0</v>
      </c>
      <c r="J93" s="1">
        <v>0</v>
      </c>
      <c r="K93" s="1">
        <v>0</v>
      </c>
      <c r="L93" s="1">
        <v>0</v>
      </c>
      <c r="M93" s="1">
        <v>0</v>
      </c>
      <c r="N93" s="1">
        <v>0</v>
      </c>
      <c r="O93" s="1">
        <v>0</v>
      </c>
      <c r="P93" s="15">
        <f t="shared" si="2"/>
        <v>7.3894700000000004E-3</v>
      </c>
      <c r="Q93">
        <f t="shared" si="3"/>
        <v>184</v>
      </c>
    </row>
    <row r="94" spans="1:17" x14ac:dyDescent="0.2">
      <c r="A94" s="1">
        <v>1491</v>
      </c>
      <c r="B94" s="1" t="s">
        <v>174</v>
      </c>
      <c r="C94" s="1">
        <v>286600</v>
      </c>
      <c r="D94" s="1">
        <v>1259611598</v>
      </c>
      <c r="E94" s="1">
        <v>1259898198</v>
      </c>
      <c r="F94" s="1">
        <v>4348604</v>
      </c>
      <c r="G94" s="1">
        <v>0</v>
      </c>
      <c r="H94" s="1">
        <v>459623</v>
      </c>
      <c r="I94" s="1">
        <v>0</v>
      </c>
      <c r="J94" s="1">
        <v>0</v>
      </c>
      <c r="K94" s="1">
        <v>0</v>
      </c>
      <c r="L94" s="1">
        <v>0</v>
      </c>
      <c r="M94" s="1">
        <v>0</v>
      </c>
      <c r="N94" s="1">
        <v>145070</v>
      </c>
      <c r="O94" s="1">
        <v>0</v>
      </c>
      <c r="P94" s="15">
        <f t="shared" si="2"/>
        <v>3.81723E-3</v>
      </c>
      <c r="Q94">
        <f t="shared" si="3"/>
        <v>1094</v>
      </c>
    </row>
    <row r="95" spans="1:17" x14ac:dyDescent="0.2">
      <c r="A95" s="1">
        <v>1499</v>
      </c>
      <c r="B95" s="1" t="s">
        <v>175</v>
      </c>
      <c r="C95" s="1">
        <v>492800</v>
      </c>
      <c r="D95" s="1">
        <v>485372757</v>
      </c>
      <c r="E95" s="1">
        <v>485865557</v>
      </c>
      <c r="F95" s="1">
        <v>4185296</v>
      </c>
      <c r="G95" s="1">
        <v>168113</v>
      </c>
      <c r="H95" s="1">
        <v>724825</v>
      </c>
      <c r="I95" s="1">
        <v>0</v>
      </c>
      <c r="J95" s="1">
        <v>0</v>
      </c>
      <c r="K95" s="1">
        <v>13000</v>
      </c>
      <c r="L95" s="1">
        <v>153</v>
      </c>
      <c r="M95" s="1">
        <v>0</v>
      </c>
      <c r="N95" s="1">
        <v>116702</v>
      </c>
      <c r="O95" s="1">
        <v>0</v>
      </c>
      <c r="P95" s="15">
        <f t="shared" si="2"/>
        <v>1.048964E-2</v>
      </c>
      <c r="Q95">
        <f t="shared" si="3"/>
        <v>5169</v>
      </c>
    </row>
    <row r="96" spans="1:17" x14ac:dyDescent="0.2">
      <c r="A96" s="1">
        <v>1540</v>
      </c>
      <c r="B96" s="1" t="s">
        <v>176</v>
      </c>
      <c r="C96" s="1">
        <v>839200</v>
      </c>
      <c r="D96" s="1">
        <v>1527485910</v>
      </c>
      <c r="E96" s="1">
        <v>1528325110</v>
      </c>
      <c r="F96" s="1">
        <v>11961341</v>
      </c>
      <c r="G96" s="1">
        <v>0</v>
      </c>
      <c r="H96" s="1">
        <v>1514262</v>
      </c>
      <c r="I96" s="1">
        <v>0</v>
      </c>
      <c r="J96" s="1">
        <v>0</v>
      </c>
      <c r="K96" s="1">
        <v>75000</v>
      </c>
      <c r="L96" s="1">
        <v>15322</v>
      </c>
      <c r="M96" s="1">
        <v>0</v>
      </c>
      <c r="N96" s="1">
        <v>0</v>
      </c>
      <c r="O96" s="1">
        <v>0</v>
      </c>
      <c r="P96" s="15">
        <f t="shared" si="2"/>
        <v>8.8812100000000005E-3</v>
      </c>
      <c r="Q96">
        <f t="shared" si="3"/>
        <v>7453</v>
      </c>
    </row>
    <row r="97" spans="1:17" x14ac:dyDescent="0.2">
      <c r="A97" s="1">
        <v>1554</v>
      </c>
      <c r="B97" s="1" t="s">
        <v>177</v>
      </c>
      <c r="C97" s="1">
        <v>36824600</v>
      </c>
      <c r="D97" s="1">
        <v>5606802324</v>
      </c>
      <c r="E97" s="1">
        <v>5643626924</v>
      </c>
      <c r="F97" s="1">
        <v>48914532</v>
      </c>
      <c r="G97" s="1">
        <v>1174483</v>
      </c>
      <c r="H97" s="1">
        <v>4589469</v>
      </c>
      <c r="I97" s="1">
        <v>0</v>
      </c>
      <c r="J97" s="1">
        <v>0</v>
      </c>
      <c r="K97" s="1">
        <v>2354719</v>
      </c>
      <c r="L97" s="1">
        <v>22619</v>
      </c>
      <c r="M97" s="1">
        <v>0</v>
      </c>
      <c r="N97" s="1">
        <v>0</v>
      </c>
      <c r="O97" s="1">
        <v>0</v>
      </c>
      <c r="P97" s="15">
        <f t="shared" si="2"/>
        <v>1.017618E-2</v>
      </c>
      <c r="Q97">
        <f t="shared" si="3"/>
        <v>374734</v>
      </c>
    </row>
    <row r="98" spans="1:17" x14ac:dyDescent="0.2">
      <c r="A98" s="1">
        <v>1561</v>
      </c>
      <c r="B98" s="1" t="s">
        <v>178</v>
      </c>
      <c r="C98" s="1">
        <v>266600</v>
      </c>
      <c r="D98" s="1">
        <v>198957241</v>
      </c>
      <c r="E98" s="1">
        <v>199223841</v>
      </c>
      <c r="F98" s="1">
        <v>1602632</v>
      </c>
      <c r="G98" s="1">
        <v>72880</v>
      </c>
      <c r="H98" s="1">
        <v>375000</v>
      </c>
      <c r="I98" s="1">
        <v>0</v>
      </c>
      <c r="J98" s="1">
        <v>0</v>
      </c>
      <c r="K98" s="1">
        <v>0</v>
      </c>
      <c r="L98" s="1">
        <v>0</v>
      </c>
      <c r="M98" s="1">
        <v>0</v>
      </c>
      <c r="N98" s="1">
        <v>0</v>
      </c>
      <c r="O98" s="1">
        <v>0</v>
      </c>
      <c r="P98" s="15">
        <f t="shared" si="2"/>
        <v>1.0306289999999999E-2</v>
      </c>
      <c r="Q98">
        <f t="shared" si="3"/>
        <v>2748</v>
      </c>
    </row>
    <row r="99" spans="1:17" x14ac:dyDescent="0.2">
      <c r="A99" s="1">
        <v>1568</v>
      </c>
      <c r="B99" s="1" t="s">
        <v>179</v>
      </c>
      <c r="C99" s="1">
        <v>616100</v>
      </c>
      <c r="D99" s="1">
        <v>958230311</v>
      </c>
      <c r="E99" s="1">
        <v>958846411</v>
      </c>
      <c r="F99" s="1">
        <v>8128935</v>
      </c>
      <c r="G99" s="1">
        <v>85000</v>
      </c>
      <c r="H99" s="1">
        <v>1200000</v>
      </c>
      <c r="I99" s="1">
        <v>0</v>
      </c>
      <c r="J99" s="1">
        <v>0</v>
      </c>
      <c r="K99" s="1">
        <v>130000</v>
      </c>
      <c r="L99" s="1">
        <v>0</v>
      </c>
      <c r="M99" s="1">
        <v>0</v>
      </c>
      <c r="N99" s="1">
        <v>0</v>
      </c>
      <c r="O99" s="1">
        <v>0</v>
      </c>
      <c r="P99" s="15">
        <f t="shared" si="2"/>
        <v>9.9599600000000003E-3</v>
      </c>
      <c r="Q99">
        <f t="shared" si="3"/>
        <v>6136</v>
      </c>
    </row>
    <row r="100" spans="1:17" x14ac:dyDescent="0.2">
      <c r="A100" s="1">
        <v>1582</v>
      </c>
      <c r="B100" s="1" t="s">
        <v>180</v>
      </c>
      <c r="C100" s="1">
        <v>64700</v>
      </c>
      <c r="D100" s="1">
        <v>767314174</v>
      </c>
      <c r="E100" s="1">
        <v>767378874</v>
      </c>
      <c r="F100" s="1">
        <v>4068218</v>
      </c>
      <c r="G100" s="1">
        <v>0</v>
      </c>
      <c r="H100" s="1">
        <v>330000</v>
      </c>
      <c r="I100" s="1">
        <v>0</v>
      </c>
      <c r="J100" s="1">
        <v>0</v>
      </c>
      <c r="K100" s="1">
        <v>75000</v>
      </c>
      <c r="L100" s="1">
        <v>0</v>
      </c>
      <c r="M100" s="1">
        <v>0</v>
      </c>
      <c r="N100" s="1">
        <v>0</v>
      </c>
      <c r="O100" s="1">
        <v>0</v>
      </c>
      <c r="P100" s="15">
        <f t="shared" si="2"/>
        <v>5.8297100000000001E-3</v>
      </c>
      <c r="Q100">
        <f t="shared" si="3"/>
        <v>377</v>
      </c>
    </row>
    <row r="101" spans="1:17" x14ac:dyDescent="0.2">
      <c r="A101" s="1">
        <v>1600</v>
      </c>
      <c r="B101" s="1" t="s">
        <v>181</v>
      </c>
      <c r="C101" s="1">
        <v>81300</v>
      </c>
      <c r="D101" s="1">
        <v>226425337</v>
      </c>
      <c r="E101" s="1">
        <v>226506637</v>
      </c>
      <c r="F101" s="1">
        <v>1540174</v>
      </c>
      <c r="G101" s="1">
        <v>148589</v>
      </c>
      <c r="H101" s="1">
        <v>650738</v>
      </c>
      <c r="I101" s="1">
        <v>0</v>
      </c>
      <c r="J101" s="1">
        <v>0</v>
      </c>
      <c r="K101" s="1">
        <v>0</v>
      </c>
      <c r="L101" s="1">
        <v>353</v>
      </c>
      <c r="M101" s="1">
        <v>0</v>
      </c>
      <c r="N101" s="1">
        <v>0</v>
      </c>
      <c r="O101" s="1">
        <v>0</v>
      </c>
      <c r="P101" s="15">
        <f t="shared" si="2"/>
        <v>1.033389E-2</v>
      </c>
      <c r="Q101">
        <f t="shared" si="3"/>
        <v>840</v>
      </c>
    </row>
    <row r="102" spans="1:17" x14ac:dyDescent="0.2">
      <c r="A102" s="1">
        <v>1645</v>
      </c>
      <c r="B102" s="1" t="s">
        <v>182</v>
      </c>
      <c r="C102" s="1">
        <v>36800</v>
      </c>
      <c r="D102" s="1">
        <v>281213455</v>
      </c>
      <c r="E102" s="1">
        <v>281250255</v>
      </c>
      <c r="F102" s="1">
        <v>1775049</v>
      </c>
      <c r="G102" s="1">
        <v>0</v>
      </c>
      <c r="H102" s="1">
        <v>869491</v>
      </c>
      <c r="I102" s="1">
        <v>0</v>
      </c>
      <c r="J102" s="1">
        <v>0</v>
      </c>
      <c r="K102" s="1">
        <v>0</v>
      </c>
      <c r="L102" s="1">
        <v>0</v>
      </c>
      <c r="M102" s="1">
        <v>0</v>
      </c>
      <c r="N102" s="1">
        <v>0</v>
      </c>
      <c r="O102" s="1">
        <v>33127</v>
      </c>
      <c r="P102" s="15">
        <f t="shared" si="2"/>
        <v>9.4040300000000007E-3</v>
      </c>
      <c r="Q102">
        <f t="shared" si="3"/>
        <v>346</v>
      </c>
    </row>
    <row r="103" spans="1:17" x14ac:dyDescent="0.2">
      <c r="A103" s="1">
        <v>1631</v>
      </c>
      <c r="B103" s="1" t="s">
        <v>183</v>
      </c>
      <c r="C103" s="1">
        <v>338100</v>
      </c>
      <c r="D103" s="1">
        <v>634321605</v>
      </c>
      <c r="E103" s="1">
        <v>634659705</v>
      </c>
      <c r="F103" s="1">
        <v>4429669</v>
      </c>
      <c r="G103" s="1">
        <v>25717</v>
      </c>
      <c r="H103" s="1">
        <v>0</v>
      </c>
      <c r="I103" s="1">
        <v>0</v>
      </c>
      <c r="J103" s="1">
        <v>0</v>
      </c>
      <c r="K103" s="1">
        <v>0</v>
      </c>
      <c r="L103" s="1">
        <v>0</v>
      </c>
      <c r="M103" s="1">
        <v>0</v>
      </c>
      <c r="N103" s="1">
        <v>0</v>
      </c>
      <c r="O103" s="1">
        <v>0</v>
      </c>
      <c r="P103" s="15">
        <f t="shared" si="2"/>
        <v>7.0238599999999998E-3</v>
      </c>
      <c r="Q103">
        <f t="shared" si="3"/>
        <v>2375</v>
      </c>
    </row>
    <row r="104" spans="1:17" x14ac:dyDescent="0.2">
      <c r="A104" s="1">
        <v>1638</v>
      </c>
      <c r="B104" s="1" t="s">
        <v>184</v>
      </c>
      <c r="C104" s="1">
        <v>1765000</v>
      </c>
      <c r="D104" s="1">
        <v>1901920326</v>
      </c>
      <c r="E104" s="1">
        <v>1903685326</v>
      </c>
      <c r="F104" s="1">
        <v>14815340</v>
      </c>
      <c r="G104" s="1">
        <v>70000</v>
      </c>
      <c r="H104" s="1">
        <v>3649664</v>
      </c>
      <c r="I104" s="1">
        <v>0</v>
      </c>
      <c r="J104" s="1">
        <v>0</v>
      </c>
      <c r="K104" s="1">
        <v>135453</v>
      </c>
      <c r="L104" s="1">
        <v>21139</v>
      </c>
      <c r="M104" s="1">
        <v>0</v>
      </c>
      <c r="N104" s="1">
        <v>0</v>
      </c>
      <c r="O104" s="1">
        <v>0</v>
      </c>
      <c r="P104" s="15">
        <f t="shared" si="2"/>
        <v>9.8277499999999997E-3</v>
      </c>
      <c r="Q104">
        <f t="shared" si="3"/>
        <v>17346</v>
      </c>
    </row>
    <row r="105" spans="1:17" x14ac:dyDescent="0.2">
      <c r="A105" s="1">
        <v>1659</v>
      </c>
      <c r="B105" s="1" t="s">
        <v>185</v>
      </c>
      <c r="C105" s="1">
        <v>812100</v>
      </c>
      <c r="D105" s="1">
        <v>816837507</v>
      </c>
      <c r="E105" s="1">
        <v>817649607</v>
      </c>
      <c r="F105" s="1">
        <v>6953805</v>
      </c>
      <c r="G105" s="1">
        <v>118963</v>
      </c>
      <c r="H105" s="1">
        <v>1299920</v>
      </c>
      <c r="I105" s="1">
        <v>0</v>
      </c>
      <c r="J105" s="1">
        <v>0</v>
      </c>
      <c r="K105" s="1">
        <v>225000</v>
      </c>
      <c r="L105" s="1">
        <v>0</v>
      </c>
      <c r="M105" s="1">
        <v>0</v>
      </c>
      <c r="N105" s="1">
        <v>0</v>
      </c>
      <c r="O105" s="1">
        <v>67280</v>
      </c>
      <c r="P105" s="15">
        <f t="shared" si="2"/>
        <v>1.052558E-2</v>
      </c>
      <c r="Q105">
        <f t="shared" si="3"/>
        <v>8548</v>
      </c>
    </row>
    <row r="106" spans="1:17" x14ac:dyDescent="0.2">
      <c r="A106" s="1">
        <v>714</v>
      </c>
      <c r="B106" s="1" t="s">
        <v>186</v>
      </c>
      <c r="C106" s="1">
        <v>81386200</v>
      </c>
      <c r="D106" s="1">
        <v>7207440683</v>
      </c>
      <c r="E106" s="1">
        <v>7288826883</v>
      </c>
      <c r="F106" s="1">
        <v>65932953</v>
      </c>
      <c r="G106" s="1">
        <v>681012</v>
      </c>
      <c r="H106" s="1">
        <v>5154671</v>
      </c>
      <c r="I106" s="1">
        <v>0</v>
      </c>
      <c r="J106" s="1">
        <v>0</v>
      </c>
      <c r="K106" s="1">
        <v>474827</v>
      </c>
      <c r="L106" s="1">
        <v>34821</v>
      </c>
      <c r="M106" s="1">
        <v>0</v>
      </c>
      <c r="N106" s="1">
        <v>410197</v>
      </c>
      <c r="O106" s="1">
        <v>0</v>
      </c>
      <c r="P106" s="15">
        <f t="shared" si="2"/>
        <v>1.002829E-2</v>
      </c>
      <c r="Q106">
        <f t="shared" si="3"/>
        <v>816164</v>
      </c>
    </row>
    <row r="107" spans="1:17" x14ac:dyDescent="0.2">
      <c r="A107" s="1">
        <v>1666</v>
      </c>
      <c r="B107" s="1" t="s">
        <v>187</v>
      </c>
      <c r="C107" s="1">
        <v>36900</v>
      </c>
      <c r="D107" s="1">
        <v>133557688</v>
      </c>
      <c r="E107" s="1">
        <v>133594588</v>
      </c>
      <c r="F107" s="1">
        <v>1975228</v>
      </c>
      <c r="G107" s="1">
        <v>50000</v>
      </c>
      <c r="H107" s="1">
        <v>248000</v>
      </c>
      <c r="I107" s="1">
        <v>0</v>
      </c>
      <c r="J107" s="1">
        <v>0</v>
      </c>
      <c r="K107" s="1">
        <v>0</v>
      </c>
      <c r="L107" s="1">
        <v>0</v>
      </c>
      <c r="M107" s="1">
        <v>0</v>
      </c>
      <c r="N107" s="1">
        <v>36114</v>
      </c>
      <c r="O107" s="1">
        <v>0</v>
      </c>
      <c r="P107" s="15">
        <f t="shared" si="2"/>
        <v>1.7020569999999999E-2</v>
      </c>
      <c r="Q107">
        <f t="shared" si="3"/>
        <v>628</v>
      </c>
    </row>
    <row r="108" spans="1:17" x14ac:dyDescent="0.2">
      <c r="A108" s="1">
        <v>1687</v>
      </c>
      <c r="B108" s="1" t="s">
        <v>188</v>
      </c>
      <c r="C108" s="1">
        <v>18900</v>
      </c>
      <c r="D108" s="1">
        <v>400130653</v>
      </c>
      <c r="E108" s="1">
        <v>400149553</v>
      </c>
      <c r="F108" s="1">
        <v>2072941</v>
      </c>
      <c r="G108" s="1">
        <v>0</v>
      </c>
      <c r="H108" s="1">
        <v>0</v>
      </c>
      <c r="I108" s="1">
        <v>0</v>
      </c>
      <c r="J108" s="1">
        <v>0</v>
      </c>
      <c r="K108" s="1">
        <v>8500</v>
      </c>
      <c r="L108" s="1">
        <v>0</v>
      </c>
      <c r="M108" s="1">
        <v>0</v>
      </c>
      <c r="N108" s="1">
        <v>39445</v>
      </c>
      <c r="O108" s="1">
        <v>0</v>
      </c>
      <c r="P108" s="15">
        <f t="shared" si="2"/>
        <v>5.2018999999999998E-3</v>
      </c>
      <c r="Q108">
        <f t="shared" si="3"/>
        <v>98</v>
      </c>
    </row>
    <row r="109" spans="1:17" x14ac:dyDescent="0.2">
      <c r="A109" s="1">
        <v>1694</v>
      </c>
      <c r="B109" s="1" t="s">
        <v>189</v>
      </c>
      <c r="C109" s="1">
        <v>844500</v>
      </c>
      <c r="D109" s="1">
        <v>672116085</v>
      </c>
      <c r="E109" s="1">
        <v>672960585</v>
      </c>
      <c r="F109" s="1">
        <v>5346176</v>
      </c>
      <c r="G109" s="1">
        <v>132000</v>
      </c>
      <c r="H109" s="1">
        <v>2341479</v>
      </c>
      <c r="I109" s="1">
        <v>0</v>
      </c>
      <c r="J109" s="1">
        <v>0</v>
      </c>
      <c r="K109" s="1">
        <v>0</v>
      </c>
      <c r="L109" s="1">
        <v>0</v>
      </c>
      <c r="M109" s="1">
        <v>0</v>
      </c>
      <c r="N109" s="1">
        <v>0</v>
      </c>
      <c r="O109" s="1">
        <v>0</v>
      </c>
      <c r="P109" s="15">
        <f t="shared" si="2"/>
        <v>1.163438E-2</v>
      </c>
      <c r="Q109">
        <f t="shared" si="3"/>
        <v>9825</v>
      </c>
    </row>
    <row r="110" spans="1:17" x14ac:dyDescent="0.2">
      <c r="A110" s="1">
        <v>1729</v>
      </c>
      <c r="B110" s="1" t="s">
        <v>190</v>
      </c>
      <c r="C110" s="1">
        <v>50700</v>
      </c>
      <c r="D110" s="1">
        <v>263345190</v>
      </c>
      <c r="E110" s="1">
        <v>263395890</v>
      </c>
      <c r="F110" s="1">
        <v>2147147</v>
      </c>
      <c r="G110" s="1">
        <v>93983</v>
      </c>
      <c r="H110" s="1">
        <v>436460</v>
      </c>
      <c r="I110" s="1">
        <v>0</v>
      </c>
      <c r="J110" s="1">
        <v>0</v>
      </c>
      <c r="K110" s="1">
        <v>0</v>
      </c>
      <c r="L110" s="1">
        <v>0</v>
      </c>
      <c r="M110" s="1">
        <v>0</v>
      </c>
      <c r="N110" s="1">
        <v>0</v>
      </c>
      <c r="O110" s="1">
        <v>0</v>
      </c>
      <c r="P110" s="15">
        <f t="shared" si="2"/>
        <v>1.0167610000000001E-2</v>
      </c>
      <c r="Q110">
        <f t="shared" si="3"/>
        <v>515</v>
      </c>
    </row>
    <row r="111" spans="1:17" x14ac:dyDescent="0.2">
      <c r="A111" s="1">
        <v>1736</v>
      </c>
      <c r="B111" s="1" t="s">
        <v>191</v>
      </c>
      <c r="C111" s="1">
        <v>154300</v>
      </c>
      <c r="D111" s="1">
        <v>208187207</v>
      </c>
      <c r="E111" s="1">
        <v>208341507</v>
      </c>
      <c r="F111" s="1">
        <v>1551795</v>
      </c>
      <c r="G111" s="1">
        <v>0</v>
      </c>
      <c r="H111" s="1">
        <v>513236</v>
      </c>
      <c r="I111" s="1">
        <v>0</v>
      </c>
      <c r="J111" s="1">
        <v>0</v>
      </c>
      <c r="K111" s="1">
        <v>14000</v>
      </c>
      <c r="L111" s="1">
        <v>0</v>
      </c>
      <c r="M111" s="1">
        <v>0</v>
      </c>
      <c r="N111" s="1">
        <v>0</v>
      </c>
      <c r="O111" s="1">
        <v>9966</v>
      </c>
      <c r="P111" s="15">
        <f t="shared" si="2"/>
        <v>9.9863499999999997E-3</v>
      </c>
      <c r="Q111">
        <f t="shared" si="3"/>
        <v>1541</v>
      </c>
    </row>
    <row r="112" spans="1:17" x14ac:dyDescent="0.2">
      <c r="A112" s="1">
        <v>1813</v>
      </c>
      <c r="B112" s="1" t="s">
        <v>192</v>
      </c>
      <c r="C112" s="1">
        <v>155600</v>
      </c>
      <c r="D112" s="1">
        <v>228923719</v>
      </c>
      <c r="E112" s="1">
        <v>229079319</v>
      </c>
      <c r="F112" s="1">
        <v>1790077</v>
      </c>
      <c r="G112" s="1">
        <v>30000</v>
      </c>
      <c r="H112" s="1">
        <v>0</v>
      </c>
      <c r="I112" s="1">
        <v>0</v>
      </c>
      <c r="J112" s="1">
        <v>0</v>
      </c>
      <c r="K112" s="1">
        <v>0</v>
      </c>
      <c r="L112" s="1">
        <v>0</v>
      </c>
      <c r="M112" s="1">
        <v>0</v>
      </c>
      <c r="N112" s="1">
        <v>0</v>
      </c>
      <c r="O112" s="1">
        <v>0</v>
      </c>
      <c r="P112" s="15">
        <f t="shared" si="2"/>
        <v>7.9505800000000005E-3</v>
      </c>
      <c r="Q112">
        <f t="shared" si="3"/>
        <v>1237</v>
      </c>
    </row>
    <row r="113" spans="1:17" x14ac:dyDescent="0.2">
      <c r="A113" s="1">
        <v>5757</v>
      </c>
      <c r="B113" s="1" t="s">
        <v>193</v>
      </c>
      <c r="C113" s="1">
        <v>74800</v>
      </c>
      <c r="D113" s="1">
        <v>262187892</v>
      </c>
      <c r="E113" s="1">
        <v>262262692</v>
      </c>
      <c r="F113" s="1">
        <v>2310771</v>
      </c>
      <c r="G113" s="1">
        <v>0</v>
      </c>
      <c r="H113" s="1">
        <v>664900</v>
      </c>
      <c r="I113" s="1">
        <v>0</v>
      </c>
      <c r="J113" s="1">
        <v>0</v>
      </c>
      <c r="K113" s="1">
        <v>48000</v>
      </c>
      <c r="L113" s="1">
        <v>0</v>
      </c>
      <c r="M113" s="1">
        <v>0</v>
      </c>
      <c r="N113" s="1">
        <v>0</v>
      </c>
      <c r="O113" s="1">
        <v>0</v>
      </c>
      <c r="P113" s="15">
        <f t="shared" si="2"/>
        <v>1.153246E-2</v>
      </c>
      <c r="Q113">
        <f t="shared" si="3"/>
        <v>863</v>
      </c>
    </row>
    <row r="114" spans="1:17" x14ac:dyDescent="0.2">
      <c r="A114" s="1">
        <v>1855</v>
      </c>
      <c r="B114" s="1" t="s">
        <v>194</v>
      </c>
      <c r="C114" s="1">
        <v>172000</v>
      </c>
      <c r="D114" s="1">
        <v>598773400</v>
      </c>
      <c r="E114" s="1">
        <v>598945400</v>
      </c>
      <c r="F114" s="1">
        <v>4520906</v>
      </c>
      <c r="G114" s="1">
        <v>0</v>
      </c>
      <c r="H114" s="1">
        <v>352055</v>
      </c>
      <c r="I114" s="1">
        <v>0</v>
      </c>
      <c r="J114" s="1">
        <v>0</v>
      </c>
      <c r="K114" s="1">
        <v>47000</v>
      </c>
      <c r="L114" s="1">
        <v>0</v>
      </c>
      <c r="M114" s="1">
        <v>0</v>
      </c>
      <c r="N114" s="1">
        <v>42141</v>
      </c>
      <c r="O114" s="1">
        <v>0</v>
      </c>
      <c r="P114" s="15">
        <f t="shared" si="2"/>
        <v>8.2167300000000002E-3</v>
      </c>
      <c r="Q114">
        <f t="shared" si="3"/>
        <v>1413</v>
      </c>
    </row>
    <row r="115" spans="1:17" x14ac:dyDescent="0.2">
      <c r="A115" s="1">
        <v>1862</v>
      </c>
      <c r="B115" s="1" t="s">
        <v>195</v>
      </c>
      <c r="C115" s="1">
        <v>28768900</v>
      </c>
      <c r="D115" s="1">
        <v>3461979262</v>
      </c>
      <c r="E115" s="1">
        <v>3490748162</v>
      </c>
      <c r="F115" s="1">
        <v>26592749</v>
      </c>
      <c r="G115" s="1">
        <v>545765</v>
      </c>
      <c r="H115" s="1">
        <v>3459919</v>
      </c>
      <c r="I115" s="1">
        <v>0</v>
      </c>
      <c r="J115" s="1">
        <v>0</v>
      </c>
      <c r="K115" s="1">
        <v>1509309</v>
      </c>
      <c r="L115" s="1">
        <v>0</v>
      </c>
      <c r="M115" s="1">
        <v>0</v>
      </c>
      <c r="N115" s="1">
        <v>0</v>
      </c>
      <c r="O115" s="1">
        <v>257002</v>
      </c>
      <c r="P115" s="15">
        <f t="shared" si="2"/>
        <v>9.2743900000000004E-3</v>
      </c>
      <c r="Q115">
        <f t="shared" si="3"/>
        <v>266814</v>
      </c>
    </row>
    <row r="116" spans="1:17" x14ac:dyDescent="0.2">
      <c r="A116" s="1">
        <v>1870</v>
      </c>
      <c r="B116" s="1" t="s">
        <v>196</v>
      </c>
      <c r="C116" s="1">
        <v>214000</v>
      </c>
      <c r="D116" s="1">
        <v>1302401276</v>
      </c>
      <c r="E116" s="1">
        <v>1302615276</v>
      </c>
      <c r="F116" s="1">
        <v>2733577</v>
      </c>
      <c r="G116" s="1">
        <v>0</v>
      </c>
      <c r="H116" s="1">
        <v>351623</v>
      </c>
      <c r="I116" s="1">
        <v>0</v>
      </c>
      <c r="J116" s="1">
        <v>0</v>
      </c>
      <c r="K116" s="1">
        <v>6000</v>
      </c>
      <c r="L116" s="1">
        <v>0</v>
      </c>
      <c r="M116" s="1">
        <v>0</v>
      </c>
      <c r="N116" s="1">
        <v>0</v>
      </c>
      <c r="O116" s="1">
        <v>0</v>
      </c>
      <c r="P116" s="15">
        <f t="shared" si="2"/>
        <v>2.37346E-3</v>
      </c>
      <c r="Q116">
        <f t="shared" si="3"/>
        <v>508</v>
      </c>
    </row>
    <row r="117" spans="1:17" x14ac:dyDescent="0.2">
      <c r="A117" s="1">
        <v>1883</v>
      </c>
      <c r="B117" s="1" t="s">
        <v>197</v>
      </c>
      <c r="C117" s="1">
        <v>5785500</v>
      </c>
      <c r="D117" s="1">
        <v>1400383747</v>
      </c>
      <c r="E117" s="1">
        <v>1406169247</v>
      </c>
      <c r="F117" s="1">
        <v>12582247</v>
      </c>
      <c r="G117" s="1">
        <v>0</v>
      </c>
      <c r="H117" s="1">
        <v>2545783</v>
      </c>
      <c r="I117" s="1">
        <v>0</v>
      </c>
      <c r="J117" s="1">
        <v>0</v>
      </c>
      <c r="K117" s="1">
        <v>52695</v>
      </c>
      <c r="L117" s="1">
        <v>8992</v>
      </c>
      <c r="M117" s="1">
        <v>0</v>
      </c>
      <c r="N117" s="1">
        <v>0</v>
      </c>
      <c r="O117" s="1">
        <v>0</v>
      </c>
      <c r="P117" s="15">
        <f t="shared" si="2"/>
        <v>1.084682E-2</v>
      </c>
      <c r="Q117">
        <f t="shared" si="3"/>
        <v>62754</v>
      </c>
    </row>
    <row r="118" spans="1:17" x14ac:dyDescent="0.2">
      <c r="A118" s="1">
        <v>1890</v>
      </c>
      <c r="B118" s="1" t="s">
        <v>198</v>
      </c>
      <c r="C118" s="1">
        <v>236900</v>
      </c>
      <c r="D118" s="1">
        <v>1184344808</v>
      </c>
      <c r="E118" s="1">
        <v>1184581708</v>
      </c>
      <c r="F118" s="1">
        <v>8420471</v>
      </c>
      <c r="G118" s="1">
        <v>0</v>
      </c>
      <c r="H118" s="1">
        <v>753463</v>
      </c>
      <c r="I118" s="1">
        <v>0</v>
      </c>
      <c r="J118" s="1">
        <v>0</v>
      </c>
      <c r="K118" s="1">
        <v>47085</v>
      </c>
      <c r="L118" s="1">
        <v>0</v>
      </c>
      <c r="M118" s="1">
        <v>0</v>
      </c>
      <c r="N118" s="1">
        <v>0</v>
      </c>
      <c r="O118" s="1">
        <v>0</v>
      </c>
      <c r="P118" s="15">
        <f t="shared" si="2"/>
        <v>7.7857600000000001E-3</v>
      </c>
      <c r="Q118">
        <f t="shared" si="3"/>
        <v>1844</v>
      </c>
    </row>
    <row r="119" spans="1:17" x14ac:dyDescent="0.2">
      <c r="A119" s="1">
        <v>1900</v>
      </c>
      <c r="B119" s="1" t="s">
        <v>199</v>
      </c>
      <c r="C119" s="1">
        <v>5567800</v>
      </c>
      <c r="D119" s="1">
        <v>2730520438</v>
      </c>
      <c r="E119" s="1">
        <v>2736088238</v>
      </c>
      <c r="F119" s="1">
        <v>28238843</v>
      </c>
      <c r="G119" s="1">
        <v>0</v>
      </c>
      <c r="H119" s="1">
        <v>2717043</v>
      </c>
      <c r="I119" s="1">
        <v>0</v>
      </c>
      <c r="J119" s="1">
        <v>0</v>
      </c>
      <c r="K119" s="1">
        <v>453917</v>
      </c>
      <c r="L119" s="1">
        <v>25915</v>
      </c>
      <c r="M119" s="1">
        <v>0</v>
      </c>
      <c r="N119" s="1">
        <v>0</v>
      </c>
      <c r="O119" s="1">
        <v>0</v>
      </c>
      <c r="P119" s="15">
        <f t="shared" si="2"/>
        <v>1.1512720000000001E-2</v>
      </c>
      <c r="Q119">
        <f t="shared" si="3"/>
        <v>64101</v>
      </c>
    </row>
    <row r="120" spans="1:17" x14ac:dyDescent="0.2">
      <c r="A120" s="1">
        <v>1939</v>
      </c>
      <c r="B120" s="1" t="s">
        <v>200</v>
      </c>
      <c r="C120" s="1">
        <v>89700</v>
      </c>
      <c r="D120" s="1">
        <v>297251372</v>
      </c>
      <c r="E120" s="1">
        <v>297341072</v>
      </c>
      <c r="F120" s="1">
        <v>2217874</v>
      </c>
      <c r="G120" s="1">
        <v>214175</v>
      </c>
      <c r="H120" s="1">
        <v>646723</v>
      </c>
      <c r="I120" s="1">
        <v>0</v>
      </c>
      <c r="J120" s="1">
        <v>0</v>
      </c>
      <c r="K120" s="1">
        <v>20865</v>
      </c>
      <c r="L120" s="1">
        <v>0</v>
      </c>
      <c r="M120" s="1">
        <v>0</v>
      </c>
      <c r="N120" s="1">
        <v>13571</v>
      </c>
      <c r="O120" s="1">
        <v>20920</v>
      </c>
      <c r="P120" s="15">
        <f t="shared" si="2"/>
        <v>1.042766E-2</v>
      </c>
      <c r="Q120">
        <f t="shared" si="3"/>
        <v>935</v>
      </c>
    </row>
    <row r="121" spans="1:17" x14ac:dyDescent="0.2">
      <c r="A121" s="1">
        <v>1953</v>
      </c>
      <c r="B121" s="1" t="s">
        <v>201</v>
      </c>
      <c r="C121" s="1">
        <v>332700</v>
      </c>
      <c r="D121" s="1">
        <v>716044478</v>
      </c>
      <c r="E121" s="1">
        <v>716377178</v>
      </c>
      <c r="F121" s="1">
        <v>5206243</v>
      </c>
      <c r="G121" s="1">
        <v>113000</v>
      </c>
      <c r="H121" s="1">
        <v>1200000</v>
      </c>
      <c r="I121" s="1">
        <v>0</v>
      </c>
      <c r="J121" s="1">
        <v>0</v>
      </c>
      <c r="K121" s="1">
        <v>0</v>
      </c>
      <c r="L121" s="1">
        <v>0</v>
      </c>
      <c r="M121" s="1">
        <v>0</v>
      </c>
      <c r="N121" s="1">
        <v>0</v>
      </c>
      <c r="O121" s="1">
        <v>51447</v>
      </c>
      <c r="P121" s="15">
        <f t="shared" si="2"/>
        <v>9.1045199999999996E-3</v>
      </c>
      <c r="Q121">
        <f t="shared" si="3"/>
        <v>3029</v>
      </c>
    </row>
    <row r="122" spans="1:17" x14ac:dyDescent="0.2">
      <c r="A122" s="1">
        <v>4843</v>
      </c>
      <c r="B122" s="1" t="s">
        <v>202</v>
      </c>
      <c r="C122" s="1">
        <v>23300</v>
      </c>
      <c r="D122" s="1">
        <v>314109243</v>
      </c>
      <c r="E122" s="1">
        <v>314132543</v>
      </c>
      <c r="F122" s="1">
        <v>1922056</v>
      </c>
      <c r="G122" s="1">
        <v>0</v>
      </c>
      <c r="H122" s="1">
        <v>509775</v>
      </c>
      <c r="I122" s="1">
        <v>0</v>
      </c>
      <c r="J122" s="1">
        <v>0</v>
      </c>
      <c r="K122" s="1">
        <v>0</v>
      </c>
      <c r="L122" s="1">
        <v>0</v>
      </c>
      <c r="M122" s="1">
        <v>0</v>
      </c>
      <c r="N122" s="1">
        <v>130570</v>
      </c>
      <c r="O122" s="1">
        <v>0</v>
      </c>
      <c r="P122" s="15">
        <f t="shared" si="2"/>
        <v>7.7419899999999998E-3</v>
      </c>
      <c r="Q122">
        <f t="shared" si="3"/>
        <v>180</v>
      </c>
    </row>
    <row r="123" spans="1:17" x14ac:dyDescent="0.2">
      <c r="A123" s="1">
        <v>2009</v>
      </c>
      <c r="B123" s="1" t="s">
        <v>203</v>
      </c>
      <c r="C123" s="1">
        <v>553500</v>
      </c>
      <c r="D123" s="1">
        <v>590638549</v>
      </c>
      <c r="E123" s="1">
        <v>591192049</v>
      </c>
      <c r="F123" s="1">
        <v>4805077</v>
      </c>
      <c r="G123" s="1">
        <v>0</v>
      </c>
      <c r="H123" s="1">
        <v>1100097</v>
      </c>
      <c r="I123" s="1">
        <v>0</v>
      </c>
      <c r="J123" s="1">
        <v>0</v>
      </c>
      <c r="K123" s="1">
        <v>30000</v>
      </c>
      <c r="L123" s="1">
        <v>716</v>
      </c>
      <c r="M123" s="1">
        <v>0</v>
      </c>
      <c r="N123" s="1">
        <v>0</v>
      </c>
      <c r="O123" s="1">
        <v>56720</v>
      </c>
      <c r="P123" s="15">
        <f t="shared" si="2"/>
        <v>1.004995E-2</v>
      </c>
      <c r="Q123">
        <f t="shared" si="3"/>
        <v>5563</v>
      </c>
    </row>
    <row r="124" spans="1:17" x14ac:dyDescent="0.2">
      <c r="A124" s="1">
        <v>2044</v>
      </c>
      <c r="B124" s="1" t="s">
        <v>204</v>
      </c>
      <c r="C124" s="1">
        <v>2400</v>
      </c>
      <c r="D124" s="1">
        <v>565576069</v>
      </c>
      <c r="E124" s="1">
        <v>565578469</v>
      </c>
      <c r="F124" s="1">
        <v>1625316</v>
      </c>
      <c r="G124" s="1">
        <v>0</v>
      </c>
      <c r="H124" s="1">
        <v>182041</v>
      </c>
      <c r="I124" s="1">
        <v>0</v>
      </c>
      <c r="J124" s="1">
        <v>0</v>
      </c>
      <c r="K124" s="1">
        <v>8000</v>
      </c>
      <c r="L124" s="1">
        <v>0</v>
      </c>
      <c r="M124" s="1">
        <v>0</v>
      </c>
      <c r="N124" s="1">
        <v>0</v>
      </c>
      <c r="O124" s="1">
        <v>0</v>
      </c>
      <c r="P124" s="15">
        <f t="shared" si="2"/>
        <v>3.2097499999999999E-3</v>
      </c>
      <c r="Q124">
        <f t="shared" si="3"/>
        <v>8</v>
      </c>
    </row>
    <row r="125" spans="1:17" x14ac:dyDescent="0.2">
      <c r="A125" s="1">
        <v>2051</v>
      </c>
      <c r="B125" s="1" t="s">
        <v>205</v>
      </c>
      <c r="C125" s="1">
        <v>532900</v>
      </c>
      <c r="D125" s="1">
        <v>310814472</v>
      </c>
      <c r="E125" s="1">
        <v>311347372</v>
      </c>
      <c r="F125" s="1">
        <v>1150184</v>
      </c>
      <c r="G125" s="1">
        <v>0</v>
      </c>
      <c r="H125" s="1">
        <v>1000795</v>
      </c>
      <c r="I125" s="1">
        <v>0</v>
      </c>
      <c r="J125" s="1">
        <v>0</v>
      </c>
      <c r="K125" s="1">
        <v>0</v>
      </c>
      <c r="L125" s="1">
        <v>0</v>
      </c>
      <c r="M125" s="1">
        <v>0</v>
      </c>
      <c r="N125" s="1">
        <v>0</v>
      </c>
      <c r="O125" s="1">
        <v>0</v>
      </c>
      <c r="P125" s="15">
        <f t="shared" si="2"/>
        <v>6.9204599999999998E-3</v>
      </c>
      <c r="Q125">
        <f t="shared" si="3"/>
        <v>3688</v>
      </c>
    </row>
    <row r="126" spans="1:17" x14ac:dyDescent="0.2">
      <c r="A126" s="1">
        <v>2058</v>
      </c>
      <c r="B126" s="1" t="s">
        <v>206</v>
      </c>
      <c r="C126" s="1">
        <v>23921900</v>
      </c>
      <c r="D126" s="1">
        <v>2999974811</v>
      </c>
      <c r="E126" s="1">
        <v>3023896711</v>
      </c>
      <c r="F126" s="1">
        <v>27609583</v>
      </c>
      <c r="G126" s="1">
        <v>0</v>
      </c>
      <c r="H126" s="1">
        <v>2235000</v>
      </c>
      <c r="I126" s="1">
        <v>425000</v>
      </c>
      <c r="J126" s="1">
        <v>0</v>
      </c>
      <c r="K126" s="1">
        <v>100000</v>
      </c>
      <c r="L126" s="1">
        <v>17444</v>
      </c>
      <c r="M126" s="1">
        <v>0</v>
      </c>
      <c r="N126" s="1">
        <v>0</v>
      </c>
      <c r="O126" s="1">
        <v>0</v>
      </c>
      <c r="P126" s="15">
        <f t="shared" si="2"/>
        <v>1.012909E-2</v>
      </c>
      <c r="Q126">
        <f t="shared" si="3"/>
        <v>242307</v>
      </c>
    </row>
    <row r="127" spans="1:17" x14ac:dyDescent="0.2">
      <c r="A127" s="1">
        <v>2114</v>
      </c>
      <c r="B127" s="1" t="s">
        <v>207</v>
      </c>
      <c r="C127" s="1">
        <v>760900</v>
      </c>
      <c r="D127" s="1">
        <v>3476613345</v>
      </c>
      <c r="E127" s="1">
        <v>3477374245</v>
      </c>
      <c r="F127" s="1">
        <v>9257213</v>
      </c>
      <c r="G127" s="1">
        <v>0</v>
      </c>
      <c r="H127" s="1">
        <v>898150</v>
      </c>
      <c r="I127" s="1">
        <v>0</v>
      </c>
      <c r="J127" s="1">
        <v>0</v>
      </c>
      <c r="K127" s="1">
        <v>0</v>
      </c>
      <c r="L127" s="1">
        <v>0</v>
      </c>
      <c r="M127" s="1">
        <v>0</v>
      </c>
      <c r="N127" s="1">
        <v>0</v>
      </c>
      <c r="O127" s="1">
        <v>0</v>
      </c>
      <c r="P127" s="15">
        <f t="shared" si="2"/>
        <v>2.9210500000000001E-3</v>
      </c>
      <c r="Q127">
        <f t="shared" si="3"/>
        <v>2223</v>
      </c>
    </row>
    <row r="128" spans="1:17" x14ac:dyDescent="0.2">
      <c r="A128" s="1">
        <v>2128</v>
      </c>
      <c r="B128" s="1" t="s">
        <v>208</v>
      </c>
      <c r="C128" s="1">
        <v>130500</v>
      </c>
      <c r="D128" s="1">
        <v>277908563</v>
      </c>
      <c r="E128" s="1">
        <v>278039063</v>
      </c>
      <c r="F128" s="1">
        <v>2033941</v>
      </c>
      <c r="G128" s="1">
        <v>54948</v>
      </c>
      <c r="H128" s="1">
        <v>400980</v>
      </c>
      <c r="I128" s="1">
        <v>0</v>
      </c>
      <c r="J128" s="1">
        <v>0</v>
      </c>
      <c r="K128" s="1">
        <v>18000</v>
      </c>
      <c r="L128" s="1">
        <v>0</v>
      </c>
      <c r="M128" s="1">
        <v>0</v>
      </c>
      <c r="N128" s="1">
        <v>0</v>
      </c>
      <c r="O128" s="1">
        <v>22583</v>
      </c>
      <c r="P128" s="15">
        <f t="shared" si="2"/>
        <v>9.0240800000000003E-3</v>
      </c>
      <c r="Q128">
        <f t="shared" si="3"/>
        <v>1178</v>
      </c>
    </row>
    <row r="129" spans="1:17" x14ac:dyDescent="0.2">
      <c r="A129" s="1">
        <v>2135</v>
      </c>
      <c r="B129" s="1" t="s">
        <v>209</v>
      </c>
      <c r="C129" s="1">
        <v>83900</v>
      </c>
      <c r="D129" s="1">
        <v>219083168</v>
      </c>
      <c r="E129" s="1">
        <v>219167068</v>
      </c>
      <c r="F129" s="1">
        <v>1721722</v>
      </c>
      <c r="G129" s="1">
        <v>0</v>
      </c>
      <c r="H129" s="1">
        <v>552900</v>
      </c>
      <c r="I129" s="1">
        <v>0</v>
      </c>
      <c r="J129" s="1">
        <v>0</v>
      </c>
      <c r="K129" s="1">
        <v>20000</v>
      </c>
      <c r="L129" s="1">
        <v>0</v>
      </c>
      <c r="M129" s="1">
        <v>0</v>
      </c>
      <c r="N129" s="1">
        <v>0</v>
      </c>
      <c r="O129" s="1">
        <v>0</v>
      </c>
      <c r="P129" s="15">
        <f t="shared" si="2"/>
        <v>1.047375E-2</v>
      </c>
      <c r="Q129">
        <f t="shared" si="3"/>
        <v>879</v>
      </c>
    </row>
    <row r="130" spans="1:17" x14ac:dyDescent="0.2">
      <c r="A130" s="1">
        <v>2142</v>
      </c>
      <c r="B130" s="1" t="s">
        <v>210</v>
      </c>
      <c r="C130" s="1">
        <v>19800</v>
      </c>
      <c r="D130" s="1">
        <v>84950685</v>
      </c>
      <c r="E130" s="1">
        <v>84970485</v>
      </c>
      <c r="F130" s="1">
        <v>861377</v>
      </c>
      <c r="G130" s="1">
        <v>0</v>
      </c>
      <c r="H130" s="1">
        <v>0</v>
      </c>
      <c r="I130" s="1">
        <v>0</v>
      </c>
      <c r="J130" s="1">
        <v>0</v>
      </c>
      <c r="K130" s="1">
        <v>0</v>
      </c>
      <c r="L130" s="1">
        <v>0</v>
      </c>
      <c r="M130" s="1">
        <v>0</v>
      </c>
      <c r="N130" s="1">
        <v>41457</v>
      </c>
      <c r="O130" s="1">
        <v>0</v>
      </c>
      <c r="P130" s="15">
        <f t="shared" si="2"/>
        <v>1.013973E-2</v>
      </c>
      <c r="Q130">
        <f t="shared" si="3"/>
        <v>201</v>
      </c>
    </row>
    <row r="131" spans="1:17" x14ac:dyDescent="0.2">
      <c r="A131" s="1">
        <v>2184</v>
      </c>
      <c r="B131" s="1" t="s">
        <v>211</v>
      </c>
      <c r="C131" s="1">
        <v>69696900</v>
      </c>
      <c r="D131" s="1">
        <v>1766967334</v>
      </c>
      <c r="E131" s="1">
        <v>1836664234</v>
      </c>
      <c r="F131" s="1">
        <v>10319352</v>
      </c>
      <c r="G131" s="1">
        <v>176515</v>
      </c>
      <c r="H131" s="1">
        <v>429606</v>
      </c>
      <c r="I131" s="1">
        <v>0</v>
      </c>
      <c r="J131" s="1">
        <v>0</v>
      </c>
      <c r="K131" s="1">
        <v>530561</v>
      </c>
      <c r="L131" s="1">
        <v>23796</v>
      </c>
      <c r="M131" s="1">
        <v>0</v>
      </c>
      <c r="N131" s="1">
        <v>0</v>
      </c>
      <c r="O131" s="1">
        <v>0</v>
      </c>
      <c r="P131" s="15">
        <f t="shared" ref="P131:P194" si="4">ROUND(SUM(F131:M131)/D131,8)</f>
        <v>6.4969099999999998E-3</v>
      </c>
      <c r="Q131">
        <f t="shared" ref="Q131:Q194" si="5">ROUND(P131*C131,0)</f>
        <v>452814</v>
      </c>
    </row>
    <row r="132" spans="1:17" x14ac:dyDescent="0.2">
      <c r="A132" s="1">
        <v>2198</v>
      </c>
      <c r="B132" s="1" t="s">
        <v>212</v>
      </c>
      <c r="C132" s="1">
        <v>26900</v>
      </c>
      <c r="D132" s="1">
        <v>227619052</v>
      </c>
      <c r="E132" s="1">
        <v>227645952</v>
      </c>
      <c r="F132" s="1">
        <v>1473208</v>
      </c>
      <c r="G132" s="1">
        <v>0</v>
      </c>
      <c r="H132" s="1">
        <v>427390</v>
      </c>
      <c r="I132" s="1">
        <v>0</v>
      </c>
      <c r="J132" s="1">
        <v>0</v>
      </c>
      <c r="K132" s="1">
        <v>20000</v>
      </c>
      <c r="L132" s="1">
        <v>0</v>
      </c>
      <c r="M132" s="1">
        <v>0</v>
      </c>
      <c r="N132" s="1">
        <v>0</v>
      </c>
      <c r="O132" s="1">
        <v>0</v>
      </c>
      <c r="P132" s="15">
        <f t="shared" si="4"/>
        <v>8.4377700000000007E-3</v>
      </c>
      <c r="Q132">
        <f t="shared" si="5"/>
        <v>227</v>
      </c>
    </row>
    <row r="133" spans="1:17" x14ac:dyDescent="0.2">
      <c r="A133" s="1">
        <v>2212</v>
      </c>
      <c r="B133" s="1" t="s">
        <v>213</v>
      </c>
      <c r="C133" s="1">
        <v>20500</v>
      </c>
      <c r="D133" s="1">
        <v>120552900</v>
      </c>
      <c r="E133" s="1">
        <v>120573400</v>
      </c>
      <c r="F133" s="1">
        <v>1412661</v>
      </c>
      <c r="G133" s="1">
        <v>36900</v>
      </c>
      <c r="H133" s="1">
        <v>0</v>
      </c>
      <c r="I133" s="1">
        <v>0</v>
      </c>
      <c r="J133" s="1">
        <v>0</v>
      </c>
      <c r="K133" s="1">
        <v>0</v>
      </c>
      <c r="L133" s="1">
        <v>0</v>
      </c>
      <c r="M133" s="1">
        <v>0</v>
      </c>
      <c r="N133" s="1">
        <v>52088</v>
      </c>
      <c r="O133" s="1">
        <v>0</v>
      </c>
      <c r="P133" s="15">
        <f t="shared" si="4"/>
        <v>1.202427E-2</v>
      </c>
      <c r="Q133">
        <f t="shared" si="5"/>
        <v>246</v>
      </c>
    </row>
    <row r="134" spans="1:17" x14ac:dyDescent="0.2">
      <c r="A134" s="1">
        <v>2217</v>
      </c>
      <c r="B134" s="1" t="s">
        <v>214</v>
      </c>
      <c r="C134" s="1">
        <v>14014600</v>
      </c>
      <c r="D134" s="1">
        <v>1532371069</v>
      </c>
      <c r="E134" s="1">
        <v>1546385669</v>
      </c>
      <c r="F134" s="1">
        <v>14467285</v>
      </c>
      <c r="G134" s="1">
        <v>0</v>
      </c>
      <c r="H134" s="1">
        <v>1376641</v>
      </c>
      <c r="I134" s="1">
        <v>250000</v>
      </c>
      <c r="J134" s="1">
        <v>0</v>
      </c>
      <c r="K134" s="1">
        <v>0</v>
      </c>
      <c r="L134" s="1">
        <v>2761</v>
      </c>
      <c r="M134" s="1">
        <v>0</v>
      </c>
      <c r="N134" s="1">
        <v>0</v>
      </c>
      <c r="O134" s="1">
        <v>0</v>
      </c>
      <c r="P134" s="15">
        <f t="shared" si="4"/>
        <v>1.050443E-2</v>
      </c>
      <c r="Q134">
        <f t="shared" si="5"/>
        <v>147215</v>
      </c>
    </row>
    <row r="135" spans="1:17" x14ac:dyDescent="0.2">
      <c r="A135" s="1">
        <v>2226</v>
      </c>
      <c r="B135" s="1" t="s">
        <v>215</v>
      </c>
      <c r="C135" s="1">
        <v>33100</v>
      </c>
      <c r="D135" s="1">
        <v>94823713</v>
      </c>
      <c r="E135" s="1">
        <v>94856813</v>
      </c>
      <c r="F135" s="1">
        <v>940187</v>
      </c>
      <c r="G135" s="1">
        <v>24106</v>
      </c>
      <c r="H135" s="1">
        <v>186132</v>
      </c>
      <c r="I135" s="1">
        <v>0</v>
      </c>
      <c r="J135" s="1">
        <v>0</v>
      </c>
      <c r="K135" s="1">
        <v>30000</v>
      </c>
      <c r="L135" s="1">
        <v>0</v>
      </c>
      <c r="M135" s="1">
        <v>0</v>
      </c>
      <c r="N135" s="1">
        <v>87632</v>
      </c>
      <c r="O135" s="1">
        <v>0</v>
      </c>
      <c r="P135" s="15">
        <f t="shared" si="4"/>
        <v>1.244863E-2</v>
      </c>
      <c r="Q135">
        <f t="shared" si="5"/>
        <v>412</v>
      </c>
    </row>
    <row r="136" spans="1:17" x14ac:dyDescent="0.2">
      <c r="A136" s="1">
        <v>2233</v>
      </c>
      <c r="B136" s="1" t="s">
        <v>216</v>
      </c>
      <c r="C136" s="1">
        <v>273200</v>
      </c>
      <c r="D136" s="1">
        <v>415091943</v>
      </c>
      <c r="E136" s="1">
        <v>415365143</v>
      </c>
      <c r="F136" s="1">
        <v>3045979</v>
      </c>
      <c r="G136" s="1">
        <v>0</v>
      </c>
      <c r="H136" s="1">
        <v>1051980</v>
      </c>
      <c r="I136" s="1">
        <v>0</v>
      </c>
      <c r="J136" s="1">
        <v>0</v>
      </c>
      <c r="K136" s="1">
        <v>20000</v>
      </c>
      <c r="L136" s="1">
        <v>42</v>
      </c>
      <c r="M136" s="1">
        <v>0</v>
      </c>
      <c r="N136" s="1">
        <v>0</v>
      </c>
      <c r="O136" s="1">
        <v>36560</v>
      </c>
      <c r="P136" s="15">
        <f t="shared" si="4"/>
        <v>9.9206999999999993E-3</v>
      </c>
      <c r="Q136">
        <f t="shared" si="5"/>
        <v>2710</v>
      </c>
    </row>
    <row r="137" spans="1:17" x14ac:dyDescent="0.2">
      <c r="A137" s="1">
        <v>2289</v>
      </c>
      <c r="B137" s="1" t="s">
        <v>217</v>
      </c>
      <c r="C137" s="1">
        <v>117345900</v>
      </c>
      <c r="D137" s="1">
        <v>8041865132</v>
      </c>
      <c r="E137" s="1">
        <v>8159211032</v>
      </c>
      <c r="F137" s="1">
        <v>67255038</v>
      </c>
      <c r="G137" s="1">
        <v>0</v>
      </c>
      <c r="H137" s="1">
        <v>10003540</v>
      </c>
      <c r="I137" s="1">
        <v>0</v>
      </c>
      <c r="J137" s="1">
        <v>0</v>
      </c>
      <c r="K137" s="1">
        <v>3286790</v>
      </c>
      <c r="L137" s="1">
        <v>27157</v>
      </c>
      <c r="M137" s="1">
        <v>0</v>
      </c>
      <c r="N137" s="1">
        <v>0</v>
      </c>
      <c r="O137" s="1">
        <v>0</v>
      </c>
      <c r="P137" s="15">
        <f t="shared" si="4"/>
        <v>1.0019129999999999E-2</v>
      </c>
      <c r="Q137">
        <f t="shared" si="5"/>
        <v>1175704</v>
      </c>
    </row>
    <row r="138" spans="1:17" x14ac:dyDescent="0.2">
      <c r="A138" s="1">
        <v>2310</v>
      </c>
      <c r="B138" s="1" t="s">
        <v>218</v>
      </c>
      <c r="C138" s="1">
        <v>347600</v>
      </c>
      <c r="D138" s="1">
        <v>997941737</v>
      </c>
      <c r="E138" s="1">
        <v>998289337</v>
      </c>
      <c r="F138" s="1">
        <v>4765852</v>
      </c>
      <c r="G138" s="1">
        <v>46000</v>
      </c>
      <c r="H138" s="1">
        <v>0</v>
      </c>
      <c r="I138" s="1">
        <v>0</v>
      </c>
      <c r="J138" s="1">
        <v>0</v>
      </c>
      <c r="K138" s="1">
        <v>60000</v>
      </c>
      <c r="L138" s="1">
        <v>10920</v>
      </c>
      <c r="M138" s="1">
        <v>0</v>
      </c>
      <c r="N138" s="1">
        <v>3036</v>
      </c>
      <c r="O138" s="1">
        <v>0</v>
      </c>
      <c r="P138" s="15">
        <f t="shared" si="4"/>
        <v>4.8928399999999999E-3</v>
      </c>
      <c r="Q138">
        <f t="shared" si="5"/>
        <v>1701</v>
      </c>
    </row>
    <row r="139" spans="1:17" x14ac:dyDescent="0.2">
      <c r="A139" s="1">
        <v>2296</v>
      </c>
      <c r="B139" s="1" t="s">
        <v>219</v>
      </c>
      <c r="C139" s="1">
        <v>2313800</v>
      </c>
      <c r="D139" s="1">
        <v>1268637400</v>
      </c>
      <c r="E139" s="1">
        <v>1270951200</v>
      </c>
      <c r="F139" s="1">
        <v>13620190</v>
      </c>
      <c r="G139" s="1">
        <v>434560</v>
      </c>
      <c r="H139" s="1">
        <v>1082725</v>
      </c>
      <c r="I139" s="1">
        <v>200000</v>
      </c>
      <c r="J139" s="1">
        <v>0</v>
      </c>
      <c r="K139" s="1">
        <v>686500</v>
      </c>
      <c r="L139" s="1">
        <v>5389</v>
      </c>
      <c r="M139" s="1">
        <v>0</v>
      </c>
      <c r="N139" s="1">
        <v>0</v>
      </c>
      <c r="O139" s="1">
        <v>0</v>
      </c>
      <c r="P139" s="15">
        <f t="shared" si="4"/>
        <v>1.26351E-2</v>
      </c>
      <c r="Q139">
        <f t="shared" si="5"/>
        <v>29235</v>
      </c>
    </row>
    <row r="140" spans="1:17" x14ac:dyDescent="0.2">
      <c r="A140" s="1">
        <v>2303</v>
      </c>
      <c r="B140" s="1" t="s">
        <v>220</v>
      </c>
      <c r="C140" s="1">
        <v>11931100</v>
      </c>
      <c r="D140" s="1">
        <v>2190950647</v>
      </c>
      <c r="E140" s="1">
        <v>2202881747</v>
      </c>
      <c r="F140" s="1">
        <v>19818798</v>
      </c>
      <c r="G140" s="1">
        <v>339810</v>
      </c>
      <c r="H140" s="1">
        <v>4447469</v>
      </c>
      <c r="I140" s="1">
        <v>0</v>
      </c>
      <c r="J140" s="1">
        <v>0</v>
      </c>
      <c r="K140" s="1">
        <v>346373</v>
      </c>
      <c r="L140" s="1">
        <v>7721</v>
      </c>
      <c r="M140" s="1">
        <v>0</v>
      </c>
      <c r="N140" s="1">
        <v>0</v>
      </c>
      <c r="O140" s="1">
        <v>0</v>
      </c>
      <c r="P140" s="15">
        <f t="shared" si="4"/>
        <v>1.1392390000000001E-2</v>
      </c>
      <c r="Q140">
        <f t="shared" si="5"/>
        <v>135924</v>
      </c>
    </row>
    <row r="141" spans="1:17" x14ac:dyDescent="0.2">
      <c r="A141" s="1">
        <v>2394</v>
      </c>
      <c r="B141" s="1" t="s">
        <v>221</v>
      </c>
      <c r="C141" s="1">
        <v>135400</v>
      </c>
      <c r="D141" s="1">
        <v>197220167</v>
      </c>
      <c r="E141" s="1">
        <v>197355567</v>
      </c>
      <c r="F141" s="1">
        <v>1838681</v>
      </c>
      <c r="G141" s="1">
        <v>0</v>
      </c>
      <c r="H141" s="1">
        <v>484573</v>
      </c>
      <c r="I141" s="1">
        <v>0</v>
      </c>
      <c r="J141" s="1">
        <v>0</v>
      </c>
      <c r="K141" s="1">
        <v>40000</v>
      </c>
      <c r="L141" s="1">
        <v>0</v>
      </c>
      <c r="M141" s="1">
        <v>0</v>
      </c>
      <c r="N141" s="1">
        <v>0</v>
      </c>
      <c r="O141" s="1">
        <v>0</v>
      </c>
      <c r="P141" s="15">
        <f t="shared" si="4"/>
        <v>1.198282E-2</v>
      </c>
      <c r="Q141">
        <f t="shared" si="5"/>
        <v>1622</v>
      </c>
    </row>
    <row r="142" spans="1:17" x14ac:dyDescent="0.2">
      <c r="A142" s="1">
        <v>2415</v>
      </c>
      <c r="B142" s="1" t="s">
        <v>222</v>
      </c>
      <c r="C142" s="1">
        <v>76300</v>
      </c>
      <c r="D142" s="1">
        <v>122646721</v>
      </c>
      <c r="E142" s="1">
        <v>122723021</v>
      </c>
      <c r="F142" s="1">
        <v>1083966</v>
      </c>
      <c r="G142" s="1">
        <v>0</v>
      </c>
      <c r="H142" s="1">
        <v>0</v>
      </c>
      <c r="I142" s="1">
        <v>0</v>
      </c>
      <c r="J142" s="1">
        <v>0</v>
      </c>
      <c r="K142" s="1">
        <v>0</v>
      </c>
      <c r="L142" s="1">
        <v>0</v>
      </c>
      <c r="M142" s="1">
        <v>0</v>
      </c>
      <c r="N142" s="1">
        <v>0</v>
      </c>
      <c r="O142" s="1">
        <v>0</v>
      </c>
      <c r="P142" s="15">
        <f t="shared" si="4"/>
        <v>8.8381199999999997E-3</v>
      </c>
      <c r="Q142">
        <f t="shared" si="5"/>
        <v>674</v>
      </c>
    </row>
    <row r="143" spans="1:17" x14ac:dyDescent="0.2">
      <c r="A143" s="1">
        <v>2420</v>
      </c>
      <c r="B143" s="1" t="s">
        <v>223</v>
      </c>
      <c r="C143" s="1">
        <v>53244200</v>
      </c>
      <c r="D143" s="1">
        <v>2973464716</v>
      </c>
      <c r="E143" s="1">
        <v>3026708916</v>
      </c>
      <c r="F143" s="1">
        <v>27582493</v>
      </c>
      <c r="G143" s="1">
        <v>0</v>
      </c>
      <c r="H143" s="1">
        <v>2500607</v>
      </c>
      <c r="I143" s="1">
        <v>0</v>
      </c>
      <c r="J143" s="1">
        <v>0</v>
      </c>
      <c r="K143" s="1">
        <v>31000</v>
      </c>
      <c r="L143" s="1">
        <v>9971</v>
      </c>
      <c r="M143" s="1">
        <v>0</v>
      </c>
      <c r="N143" s="1">
        <v>0</v>
      </c>
      <c r="O143" s="1">
        <v>0</v>
      </c>
      <c r="P143" s="15">
        <f t="shared" si="4"/>
        <v>1.013097E-2</v>
      </c>
      <c r="Q143">
        <f t="shared" si="5"/>
        <v>539415</v>
      </c>
    </row>
    <row r="144" spans="1:17" x14ac:dyDescent="0.2">
      <c r="A144" s="1">
        <v>2443</v>
      </c>
      <c r="B144" s="1" t="s">
        <v>224</v>
      </c>
      <c r="C144" s="1">
        <v>3662700</v>
      </c>
      <c r="D144" s="1">
        <v>1418416088</v>
      </c>
      <c r="E144" s="1">
        <v>1422078788</v>
      </c>
      <c r="F144" s="1">
        <v>8147043</v>
      </c>
      <c r="G144" s="1">
        <v>197759</v>
      </c>
      <c r="H144" s="1">
        <v>1175461</v>
      </c>
      <c r="I144" s="1">
        <v>0</v>
      </c>
      <c r="J144" s="1">
        <v>0</v>
      </c>
      <c r="K144" s="1">
        <v>112824</v>
      </c>
      <c r="L144" s="1">
        <v>1792</v>
      </c>
      <c r="M144" s="1">
        <v>0</v>
      </c>
      <c r="N144" s="1">
        <v>0</v>
      </c>
      <c r="O144" s="1">
        <v>0</v>
      </c>
      <c r="P144" s="15">
        <f t="shared" si="4"/>
        <v>6.7926999999999996E-3</v>
      </c>
      <c r="Q144">
        <f t="shared" si="5"/>
        <v>24880</v>
      </c>
    </row>
    <row r="145" spans="1:17" x14ac:dyDescent="0.2">
      <c r="A145" s="1">
        <v>2436</v>
      </c>
      <c r="B145" s="1" t="s">
        <v>225</v>
      </c>
      <c r="C145" s="1">
        <v>4619700</v>
      </c>
      <c r="D145" s="1">
        <v>3096495950</v>
      </c>
      <c r="E145" s="1">
        <v>3101115650</v>
      </c>
      <c r="F145" s="1">
        <v>11490363</v>
      </c>
      <c r="G145" s="1">
        <v>367838</v>
      </c>
      <c r="H145" s="1">
        <v>0</v>
      </c>
      <c r="I145" s="1">
        <v>200000</v>
      </c>
      <c r="J145" s="1">
        <v>0</v>
      </c>
      <c r="K145" s="1">
        <v>52266</v>
      </c>
      <c r="L145" s="1">
        <v>2297</v>
      </c>
      <c r="M145" s="1">
        <v>0</v>
      </c>
      <c r="N145" s="1">
        <v>171524</v>
      </c>
      <c r="O145" s="1">
        <v>0</v>
      </c>
      <c r="P145" s="15">
        <f t="shared" si="4"/>
        <v>3.9117600000000002E-3</v>
      </c>
      <c r="Q145">
        <f t="shared" si="5"/>
        <v>18071</v>
      </c>
    </row>
    <row r="146" spans="1:17" x14ac:dyDescent="0.2">
      <c r="A146" s="1">
        <v>2460</v>
      </c>
      <c r="B146" s="1" t="s">
        <v>226</v>
      </c>
      <c r="C146" s="1">
        <v>19934900</v>
      </c>
      <c r="D146" s="1">
        <v>1487862732</v>
      </c>
      <c r="E146" s="1">
        <v>1507797632</v>
      </c>
      <c r="F146" s="1">
        <v>9229283</v>
      </c>
      <c r="G146" s="1">
        <v>0</v>
      </c>
      <c r="H146" s="1">
        <v>1191321</v>
      </c>
      <c r="I146" s="1">
        <v>0</v>
      </c>
      <c r="J146" s="1">
        <v>0</v>
      </c>
      <c r="K146" s="1">
        <v>300000</v>
      </c>
      <c r="L146" s="1">
        <v>0</v>
      </c>
      <c r="M146" s="1">
        <v>0</v>
      </c>
      <c r="N146" s="1">
        <v>0</v>
      </c>
      <c r="O146" s="1">
        <v>0</v>
      </c>
      <c r="P146" s="15">
        <f t="shared" si="4"/>
        <v>7.20537E-3</v>
      </c>
      <c r="Q146">
        <f t="shared" si="5"/>
        <v>143638</v>
      </c>
    </row>
    <row r="147" spans="1:17" x14ac:dyDescent="0.2">
      <c r="A147" s="1">
        <v>2478</v>
      </c>
      <c r="B147" s="1" t="s">
        <v>227</v>
      </c>
      <c r="C147" s="1">
        <v>2349100</v>
      </c>
      <c r="D147" s="1">
        <v>2938738837</v>
      </c>
      <c r="E147" s="1">
        <v>2941087937</v>
      </c>
      <c r="F147" s="1">
        <v>15429738</v>
      </c>
      <c r="G147" s="1">
        <v>149320</v>
      </c>
      <c r="H147" s="1">
        <v>1401515</v>
      </c>
      <c r="I147" s="1">
        <v>0</v>
      </c>
      <c r="J147" s="1">
        <v>0</v>
      </c>
      <c r="K147" s="1">
        <v>0</v>
      </c>
      <c r="L147" s="1">
        <v>3565</v>
      </c>
      <c r="M147" s="1">
        <v>0</v>
      </c>
      <c r="N147" s="1">
        <v>0</v>
      </c>
      <c r="O147" s="1">
        <v>0</v>
      </c>
      <c r="P147" s="15">
        <f t="shared" si="4"/>
        <v>5.7793999999999996E-3</v>
      </c>
      <c r="Q147">
        <f t="shared" si="5"/>
        <v>13576</v>
      </c>
    </row>
    <row r="148" spans="1:17" x14ac:dyDescent="0.2">
      <c r="A148" s="1">
        <v>2523</v>
      </c>
      <c r="B148" s="1" t="s">
        <v>228</v>
      </c>
      <c r="C148" s="1">
        <v>14500</v>
      </c>
      <c r="D148" s="1">
        <v>90555600</v>
      </c>
      <c r="E148" s="1">
        <v>90570100</v>
      </c>
      <c r="F148" s="1">
        <v>728329</v>
      </c>
      <c r="G148" s="1">
        <v>0</v>
      </c>
      <c r="H148" s="1">
        <v>0</v>
      </c>
      <c r="I148" s="1">
        <v>0</v>
      </c>
      <c r="J148" s="1">
        <v>0</v>
      </c>
      <c r="K148" s="1">
        <v>0</v>
      </c>
      <c r="L148" s="1">
        <v>0</v>
      </c>
      <c r="M148" s="1">
        <v>0</v>
      </c>
      <c r="N148" s="1">
        <v>0</v>
      </c>
      <c r="O148" s="1">
        <v>0</v>
      </c>
      <c r="P148" s="15">
        <f t="shared" si="4"/>
        <v>8.0428900000000005E-3</v>
      </c>
      <c r="Q148">
        <f t="shared" si="5"/>
        <v>117</v>
      </c>
    </row>
    <row r="149" spans="1:17" x14ac:dyDescent="0.2">
      <c r="A149" s="1">
        <v>2527</v>
      </c>
      <c r="B149" s="1" t="s">
        <v>229</v>
      </c>
      <c r="C149" s="1">
        <v>44000</v>
      </c>
      <c r="D149" s="1">
        <v>93740055</v>
      </c>
      <c r="E149" s="1">
        <v>93784055</v>
      </c>
      <c r="F149" s="1">
        <v>863335</v>
      </c>
      <c r="G149" s="1">
        <v>61295</v>
      </c>
      <c r="H149" s="1">
        <v>622175</v>
      </c>
      <c r="I149" s="1">
        <v>0</v>
      </c>
      <c r="J149" s="1">
        <v>0</v>
      </c>
      <c r="K149" s="1">
        <v>20000</v>
      </c>
      <c r="L149" s="1">
        <v>0</v>
      </c>
      <c r="M149" s="1">
        <v>0</v>
      </c>
      <c r="N149" s="1">
        <v>0</v>
      </c>
      <c r="O149" s="1">
        <v>0</v>
      </c>
      <c r="P149" s="15">
        <f t="shared" si="4"/>
        <v>1.6714360000000001E-2</v>
      </c>
      <c r="Q149">
        <f t="shared" si="5"/>
        <v>735</v>
      </c>
    </row>
    <row r="150" spans="1:17" x14ac:dyDescent="0.2">
      <c r="A150" s="1">
        <v>2534</v>
      </c>
      <c r="B150" s="1" t="s">
        <v>230</v>
      </c>
      <c r="C150" s="1">
        <v>125900</v>
      </c>
      <c r="D150" s="1">
        <v>200689083</v>
      </c>
      <c r="E150" s="1">
        <v>200814983</v>
      </c>
      <c r="F150" s="1">
        <v>1601727</v>
      </c>
      <c r="G150" s="1">
        <v>50000</v>
      </c>
      <c r="H150" s="1">
        <v>272582</v>
      </c>
      <c r="I150" s="1">
        <v>0</v>
      </c>
      <c r="J150" s="1">
        <v>0</v>
      </c>
      <c r="K150" s="1">
        <v>15000</v>
      </c>
      <c r="L150" s="1">
        <v>0</v>
      </c>
      <c r="M150" s="1">
        <v>0</v>
      </c>
      <c r="N150" s="1">
        <v>0</v>
      </c>
      <c r="O150" s="1">
        <v>0</v>
      </c>
      <c r="P150" s="15">
        <f t="shared" si="4"/>
        <v>9.66325E-3</v>
      </c>
      <c r="Q150">
        <f t="shared" si="5"/>
        <v>1217</v>
      </c>
    </row>
    <row r="151" spans="1:17" x14ac:dyDescent="0.2">
      <c r="A151" s="1">
        <v>2541</v>
      </c>
      <c r="B151" s="1" t="s">
        <v>231</v>
      </c>
      <c r="C151" s="1">
        <v>341300</v>
      </c>
      <c r="D151" s="1">
        <v>201768577</v>
      </c>
      <c r="E151" s="1">
        <v>202109877</v>
      </c>
      <c r="F151" s="1">
        <v>1472028</v>
      </c>
      <c r="G151" s="1">
        <v>0</v>
      </c>
      <c r="H151" s="1">
        <v>422550</v>
      </c>
      <c r="I151" s="1">
        <v>0</v>
      </c>
      <c r="J151" s="1">
        <v>0</v>
      </c>
      <c r="K151" s="1">
        <v>15774</v>
      </c>
      <c r="L151" s="1">
        <v>0</v>
      </c>
      <c r="M151" s="1">
        <v>0</v>
      </c>
      <c r="N151" s="1">
        <v>0</v>
      </c>
      <c r="O151" s="1">
        <v>21440</v>
      </c>
      <c r="P151" s="15">
        <f t="shared" si="4"/>
        <v>9.4680400000000005E-3</v>
      </c>
      <c r="Q151">
        <f t="shared" si="5"/>
        <v>3231</v>
      </c>
    </row>
    <row r="152" spans="1:17" x14ac:dyDescent="0.2">
      <c r="A152" s="1">
        <v>2562</v>
      </c>
      <c r="B152" s="1" t="s">
        <v>232</v>
      </c>
      <c r="C152" s="1">
        <v>991000</v>
      </c>
      <c r="D152" s="1">
        <v>1295933155</v>
      </c>
      <c r="E152" s="1">
        <v>1296924155</v>
      </c>
      <c r="F152" s="1">
        <v>11058260</v>
      </c>
      <c r="G152" s="1">
        <v>0</v>
      </c>
      <c r="H152" s="1">
        <v>3501450</v>
      </c>
      <c r="I152" s="1">
        <v>0</v>
      </c>
      <c r="J152" s="1">
        <v>0</v>
      </c>
      <c r="K152" s="1">
        <v>0</v>
      </c>
      <c r="L152" s="1">
        <v>0</v>
      </c>
      <c r="M152" s="1">
        <v>0</v>
      </c>
      <c r="N152" s="1">
        <v>0</v>
      </c>
      <c r="O152" s="1">
        <v>0</v>
      </c>
      <c r="P152" s="15">
        <f t="shared" si="4"/>
        <v>1.1234920000000001E-2</v>
      </c>
      <c r="Q152">
        <f t="shared" si="5"/>
        <v>11134</v>
      </c>
    </row>
    <row r="153" spans="1:17" x14ac:dyDescent="0.2">
      <c r="A153" s="1">
        <v>2576</v>
      </c>
      <c r="B153" s="1" t="s">
        <v>233</v>
      </c>
      <c r="C153" s="1">
        <v>1808400</v>
      </c>
      <c r="D153" s="1">
        <v>403729807</v>
      </c>
      <c r="E153" s="1">
        <v>405538207</v>
      </c>
      <c r="F153" s="1">
        <v>3164146</v>
      </c>
      <c r="G153" s="1">
        <v>79269</v>
      </c>
      <c r="H153" s="1">
        <v>865300</v>
      </c>
      <c r="I153" s="1">
        <v>0</v>
      </c>
      <c r="J153" s="1">
        <v>0</v>
      </c>
      <c r="K153" s="1">
        <v>50000</v>
      </c>
      <c r="L153" s="1">
        <v>332</v>
      </c>
      <c r="M153" s="1">
        <v>0</v>
      </c>
      <c r="N153" s="1">
        <v>11731</v>
      </c>
      <c r="O153" s="1">
        <v>0</v>
      </c>
      <c r="P153" s="15">
        <f t="shared" si="4"/>
        <v>1.030156E-2</v>
      </c>
      <c r="Q153">
        <f t="shared" si="5"/>
        <v>18629</v>
      </c>
    </row>
    <row r="154" spans="1:17" x14ac:dyDescent="0.2">
      <c r="A154" s="1">
        <v>2583</v>
      </c>
      <c r="B154" s="1" t="s">
        <v>234</v>
      </c>
      <c r="C154" s="1">
        <v>26166200</v>
      </c>
      <c r="D154" s="1">
        <v>1690952972</v>
      </c>
      <c r="E154" s="1">
        <v>1717119172</v>
      </c>
      <c r="F154" s="1">
        <v>12713346</v>
      </c>
      <c r="G154" s="1">
        <v>0</v>
      </c>
      <c r="H154" s="1">
        <v>2886702</v>
      </c>
      <c r="I154" s="1">
        <v>0</v>
      </c>
      <c r="J154" s="1">
        <v>0</v>
      </c>
      <c r="K154" s="1">
        <v>0</v>
      </c>
      <c r="L154" s="1">
        <v>0</v>
      </c>
      <c r="M154" s="1">
        <v>0</v>
      </c>
      <c r="N154" s="1">
        <v>0</v>
      </c>
      <c r="O154" s="1">
        <v>0</v>
      </c>
      <c r="P154" s="15">
        <f t="shared" si="4"/>
        <v>9.2256000000000005E-3</v>
      </c>
      <c r="Q154">
        <f t="shared" si="5"/>
        <v>241399</v>
      </c>
    </row>
    <row r="155" spans="1:17" x14ac:dyDescent="0.2">
      <c r="A155" s="1">
        <v>2604</v>
      </c>
      <c r="B155" s="1" t="s">
        <v>235</v>
      </c>
      <c r="C155" s="1">
        <v>2075600</v>
      </c>
      <c r="D155" s="1">
        <v>2230904197</v>
      </c>
      <c r="E155" s="1">
        <v>2232979797</v>
      </c>
      <c r="F155" s="1">
        <v>18064367</v>
      </c>
      <c r="G155" s="1">
        <v>150000</v>
      </c>
      <c r="H155" s="1">
        <v>3313231</v>
      </c>
      <c r="I155" s="1">
        <v>0</v>
      </c>
      <c r="J155" s="1">
        <v>0</v>
      </c>
      <c r="K155" s="1">
        <v>168814</v>
      </c>
      <c r="L155" s="1">
        <v>20615</v>
      </c>
      <c r="M155" s="1">
        <v>0</v>
      </c>
      <c r="N155" s="1">
        <v>0</v>
      </c>
      <c r="O155" s="1">
        <v>180969</v>
      </c>
      <c r="P155" s="15">
        <f t="shared" si="4"/>
        <v>9.7346299999999993E-3</v>
      </c>
      <c r="Q155">
        <f t="shared" si="5"/>
        <v>20205</v>
      </c>
    </row>
    <row r="156" spans="1:17" x14ac:dyDescent="0.2">
      <c r="A156" s="1">
        <v>2605</v>
      </c>
      <c r="B156" s="1" t="s">
        <v>236</v>
      </c>
      <c r="C156" s="1">
        <v>534400</v>
      </c>
      <c r="D156" s="1">
        <v>418757980</v>
      </c>
      <c r="E156" s="1">
        <v>419292380</v>
      </c>
      <c r="F156" s="1">
        <v>3583568</v>
      </c>
      <c r="G156" s="1">
        <v>68000</v>
      </c>
      <c r="H156" s="1">
        <v>611830</v>
      </c>
      <c r="I156" s="1">
        <v>0</v>
      </c>
      <c r="J156" s="1">
        <v>0</v>
      </c>
      <c r="K156" s="1">
        <v>0</v>
      </c>
      <c r="L156" s="1">
        <v>0</v>
      </c>
      <c r="M156" s="1">
        <v>0</v>
      </c>
      <c r="N156" s="1">
        <v>0</v>
      </c>
      <c r="O156" s="1">
        <v>0</v>
      </c>
      <c r="P156" s="15">
        <f t="shared" si="4"/>
        <v>1.0181050000000001E-2</v>
      </c>
      <c r="Q156">
        <f t="shared" si="5"/>
        <v>5441</v>
      </c>
    </row>
    <row r="157" spans="1:17" x14ac:dyDescent="0.2">
      <c r="A157" s="1">
        <v>2611</v>
      </c>
      <c r="B157" s="1" t="s">
        <v>237</v>
      </c>
      <c r="C157" s="1">
        <v>6555500</v>
      </c>
      <c r="D157" s="1">
        <v>3292658697</v>
      </c>
      <c r="E157" s="1">
        <v>3299214197</v>
      </c>
      <c r="F157" s="1">
        <v>24067463</v>
      </c>
      <c r="G157" s="1">
        <v>0</v>
      </c>
      <c r="H157" s="1">
        <v>4306080</v>
      </c>
      <c r="I157" s="1">
        <v>0</v>
      </c>
      <c r="J157" s="1">
        <v>0</v>
      </c>
      <c r="K157" s="1">
        <v>0</v>
      </c>
      <c r="L157" s="1">
        <v>0</v>
      </c>
      <c r="M157" s="1">
        <v>0</v>
      </c>
      <c r="N157" s="1">
        <v>0</v>
      </c>
      <c r="O157" s="1">
        <v>0</v>
      </c>
      <c r="P157" s="15">
        <f t="shared" si="4"/>
        <v>8.6172100000000001E-3</v>
      </c>
      <c r="Q157">
        <f t="shared" si="5"/>
        <v>56490</v>
      </c>
    </row>
    <row r="158" spans="1:17" x14ac:dyDescent="0.2">
      <c r="A158" s="1">
        <v>2618</v>
      </c>
      <c r="B158" s="1" t="s">
        <v>238</v>
      </c>
      <c r="C158" s="1">
        <v>255700</v>
      </c>
      <c r="D158" s="1">
        <v>371014600</v>
      </c>
      <c r="E158" s="1">
        <v>371270300</v>
      </c>
      <c r="F158" s="1">
        <v>3253458</v>
      </c>
      <c r="G158" s="1">
        <v>0</v>
      </c>
      <c r="H158" s="1">
        <v>50000</v>
      </c>
      <c r="I158" s="1">
        <v>0</v>
      </c>
      <c r="J158" s="1">
        <v>0</v>
      </c>
      <c r="K158" s="1">
        <v>15000</v>
      </c>
      <c r="L158" s="1">
        <v>0</v>
      </c>
      <c r="M158" s="1">
        <v>0</v>
      </c>
      <c r="N158" s="1">
        <v>0</v>
      </c>
      <c r="O158" s="1">
        <v>0</v>
      </c>
      <c r="P158" s="15">
        <f t="shared" si="4"/>
        <v>8.9442800000000006E-3</v>
      </c>
      <c r="Q158">
        <f t="shared" si="5"/>
        <v>2287</v>
      </c>
    </row>
    <row r="159" spans="1:17" x14ac:dyDescent="0.2">
      <c r="A159" s="1">
        <v>2625</v>
      </c>
      <c r="B159" s="1" t="s">
        <v>239</v>
      </c>
      <c r="C159" s="1">
        <v>324100</v>
      </c>
      <c r="D159" s="1">
        <v>322351817</v>
      </c>
      <c r="E159" s="1">
        <v>322675917</v>
      </c>
      <c r="F159" s="1">
        <v>2700920</v>
      </c>
      <c r="G159" s="1">
        <v>23321</v>
      </c>
      <c r="H159" s="1">
        <v>0</v>
      </c>
      <c r="I159" s="1">
        <v>0</v>
      </c>
      <c r="J159" s="1">
        <v>0</v>
      </c>
      <c r="K159" s="1">
        <v>239000</v>
      </c>
      <c r="L159" s="1">
        <v>0</v>
      </c>
      <c r="M159" s="1">
        <v>0</v>
      </c>
      <c r="N159" s="1">
        <v>0</v>
      </c>
      <c r="O159" s="1">
        <v>0</v>
      </c>
      <c r="P159" s="15">
        <f t="shared" si="4"/>
        <v>9.1925700000000006E-3</v>
      </c>
      <c r="Q159">
        <f t="shared" si="5"/>
        <v>2979</v>
      </c>
    </row>
    <row r="160" spans="1:17" x14ac:dyDescent="0.2">
      <c r="A160" s="1">
        <v>2632</v>
      </c>
      <c r="B160" s="1" t="s">
        <v>240</v>
      </c>
      <c r="C160" s="1">
        <v>137200</v>
      </c>
      <c r="D160" s="1">
        <v>137620483</v>
      </c>
      <c r="E160" s="1">
        <v>137757683</v>
      </c>
      <c r="F160" s="1">
        <v>1106115</v>
      </c>
      <c r="G160" s="1">
        <v>60545</v>
      </c>
      <c r="H160" s="1">
        <v>650600</v>
      </c>
      <c r="I160" s="1">
        <v>0</v>
      </c>
      <c r="J160" s="1">
        <v>0</v>
      </c>
      <c r="K160" s="1">
        <v>0</v>
      </c>
      <c r="L160" s="1">
        <v>0</v>
      </c>
      <c r="M160" s="1">
        <v>0</v>
      </c>
      <c r="N160" s="1">
        <v>0</v>
      </c>
      <c r="O160" s="1">
        <v>0</v>
      </c>
      <c r="P160" s="15">
        <f t="shared" si="4"/>
        <v>1.320487E-2</v>
      </c>
      <c r="Q160">
        <f t="shared" si="5"/>
        <v>1812</v>
      </c>
    </row>
    <row r="161" spans="1:17" x14ac:dyDescent="0.2">
      <c r="A161" s="1">
        <v>2639</v>
      </c>
      <c r="B161" s="1" t="s">
        <v>241</v>
      </c>
      <c r="C161" s="1">
        <v>277800</v>
      </c>
      <c r="D161" s="1">
        <v>403512222</v>
      </c>
      <c r="E161" s="1">
        <v>403790022</v>
      </c>
      <c r="F161" s="1">
        <v>3170522</v>
      </c>
      <c r="G161" s="1">
        <v>0</v>
      </c>
      <c r="H161" s="1">
        <v>622000</v>
      </c>
      <c r="I161" s="1">
        <v>0</v>
      </c>
      <c r="J161" s="1">
        <v>0</v>
      </c>
      <c r="K161" s="1">
        <v>2000</v>
      </c>
      <c r="L161" s="1">
        <v>0</v>
      </c>
      <c r="M161" s="1">
        <v>0</v>
      </c>
      <c r="N161" s="1">
        <v>51067</v>
      </c>
      <c r="O161" s="1">
        <v>7240</v>
      </c>
      <c r="P161" s="15">
        <f t="shared" si="4"/>
        <v>9.4037300000000008E-3</v>
      </c>
      <c r="Q161">
        <f t="shared" si="5"/>
        <v>2612</v>
      </c>
    </row>
    <row r="162" spans="1:17" x14ac:dyDescent="0.2">
      <c r="A162" s="1">
        <v>2646</v>
      </c>
      <c r="B162" s="1" t="s">
        <v>242</v>
      </c>
      <c r="C162" s="1">
        <v>237800</v>
      </c>
      <c r="D162" s="1">
        <v>230043513</v>
      </c>
      <c r="E162" s="1">
        <v>230281313</v>
      </c>
      <c r="F162" s="1">
        <v>2477990</v>
      </c>
      <c r="G162" s="1">
        <v>0</v>
      </c>
      <c r="H162" s="1">
        <v>0</v>
      </c>
      <c r="I162" s="1">
        <v>0</v>
      </c>
      <c r="J162" s="1">
        <v>0</v>
      </c>
      <c r="K162" s="1">
        <v>15000</v>
      </c>
      <c r="L162" s="1">
        <v>0</v>
      </c>
      <c r="M162" s="1">
        <v>0</v>
      </c>
      <c r="N162" s="1">
        <v>0</v>
      </c>
      <c r="O162" s="1">
        <v>0</v>
      </c>
      <c r="P162" s="15">
        <f t="shared" si="4"/>
        <v>1.0837039999999999E-2</v>
      </c>
      <c r="Q162">
        <f t="shared" si="5"/>
        <v>2577</v>
      </c>
    </row>
    <row r="163" spans="1:17" x14ac:dyDescent="0.2">
      <c r="A163" s="1">
        <v>2660</v>
      </c>
      <c r="B163" s="1" t="s">
        <v>243</v>
      </c>
      <c r="C163" s="1">
        <v>6700</v>
      </c>
      <c r="D163" s="1">
        <v>111515735</v>
      </c>
      <c r="E163" s="1">
        <v>111522435</v>
      </c>
      <c r="F163" s="1">
        <v>1253407</v>
      </c>
      <c r="G163" s="1">
        <v>0</v>
      </c>
      <c r="H163" s="1">
        <v>219335</v>
      </c>
      <c r="I163" s="1">
        <v>0</v>
      </c>
      <c r="J163" s="1">
        <v>0</v>
      </c>
      <c r="K163" s="1">
        <v>0</v>
      </c>
      <c r="L163" s="1">
        <v>0</v>
      </c>
      <c r="M163" s="1">
        <v>0</v>
      </c>
      <c r="N163" s="1">
        <v>12818</v>
      </c>
      <c r="O163" s="1">
        <v>0</v>
      </c>
      <c r="P163" s="15">
        <f t="shared" si="4"/>
        <v>1.3206580000000001E-2</v>
      </c>
      <c r="Q163">
        <f t="shared" si="5"/>
        <v>88</v>
      </c>
    </row>
    <row r="164" spans="1:17" x14ac:dyDescent="0.2">
      <c r="A164" s="1">
        <v>2695</v>
      </c>
      <c r="B164" s="1" t="s">
        <v>244</v>
      </c>
      <c r="C164" s="1">
        <v>15001000</v>
      </c>
      <c r="D164" s="1">
        <v>3705992830</v>
      </c>
      <c r="E164" s="1">
        <v>3720993830</v>
      </c>
      <c r="F164" s="1">
        <v>28864961</v>
      </c>
      <c r="G164" s="1">
        <v>1268289</v>
      </c>
      <c r="H164" s="1">
        <v>6595259</v>
      </c>
      <c r="I164" s="1">
        <v>0</v>
      </c>
      <c r="J164" s="1">
        <v>0</v>
      </c>
      <c r="K164" s="1">
        <v>0</v>
      </c>
      <c r="L164" s="1">
        <v>46319</v>
      </c>
      <c r="M164" s="1">
        <v>0</v>
      </c>
      <c r="N164" s="1">
        <v>0</v>
      </c>
      <c r="O164" s="1">
        <v>272870</v>
      </c>
      <c r="P164" s="15">
        <f t="shared" si="4"/>
        <v>9.9230700000000008E-3</v>
      </c>
      <c r="Q164">
        <f t="shared" si="5"/>
        <v>148856</v>
      </c>
    </row>
    <row r="165" spans="1:17" x14ac:dyDescent="0.2">
      <c r="A165" s="1">
        <v>2702</v>
      </c>
      <c r="B165" s="1" t="s">
        <v>245</v>
      </c>
      <c r="C165" s="1">
        <v>1264300</v>
      </c>
      <c r="D165" s="1">
        <v>948763625</v>
      </c>
      <c r="E165" s="1">
        <v>950027925</v>
      </c>
      <c r="F165" s="1">
        <v>8297727</v>
      </c>
      <c r="G165" s="1">
        <v>193192</v>
      </c>
      <c r="H165" s="1">
        <v>1911047</v>
      </c>
      <c r="I165" s="1">
        <v>0</v>
      </c>
      <c r="J165" s="1">
        <v>0</v>
      </c>
      <c r="K165" s="1">
        <v>98886</v>
      </c>
      <c r="L165" s="1">
        <v>0</v>
      </c>
      <c r="M165" s="1">
        <v>0</v>
      </c>
      <c r="N165" s="1">
        <v>0</v>
      </c>
      <c r="O165" s="1">
        <v>0</v>
      </c>
      <c r="P165" s="15">
        <f t="shared" si="4"/>
        <v>1.106793E-2</v>
      </c>
      <c r="Q165">
        <f t="shared" si="5"/>
        <v>13993</v>
      </c>
    </row>
    <row r="166" spans="1:17" x14ac:dyDescent="0.2">
      <c r="A166" s="1">
        <v>2730</v>
      </c>
      <c r="B166" s="1" t="s">
        <v>246</v>
      </c>
      <c r="C166" s="1">
        <v>228800</v>
      </c>
      <c r="D166" s="1">
        <v>372426212</v>
      </c>
      <c r="E166" s="1">
        <v>372655012</v>
      </c>
      <c r="F166" s="1">
        <v>3617299</v>
      </c>
      <c r="G166" s="1">
        <v>48994</v>
      </c>
      <c r="H166" s="1">
        <v>0</v>
      </c>
      <c r="I166" s="1">
        <v>0</v>
      </c>
      <c r="J166" s="1">
        <v>0</v>
      </c>
      <c r="K166" s="1">
        <v>25000</v>
      </c>
      <c r="L166" s="1">
        <v>1282</v>
      </c>
      <c r="M166" s="1">
        <v>0</v>
      </c>
      <c r="N166" s="1">
        <v>0</v>
      </c>
      <c r="O166" s="1">
        <v>0</v>
      </c>
      <c r="P166" s="15">
        <f t="shared" si="4"/>
        <v>9.9149200000000007E-3</v>
      </c>
      <c r="Q166">
        <f t="shared" si="5"/>
        <v>2269</v>
      </c>
    </row>
    <row r="167" spans="1:17" x14ac:dyDescent="0.2">
      <c r="A167" s="1">
        <v>2737</v>
      </c>
      <c r="B167" s="1" t="s">
        <v>247</v>
      </c>
      <c r="C167" s="1">
        <v>101600</v>
      </c>
      <c r="D167" s="1">
        <v>101054400</v>
      </c>
      <c r="E167" s="1">
        <v>101156000</v>
      </c>
      <c r="F167" s="1">
        <v>650605</v>
      </c>
      <c r="G167" s="1">
        <v>26868</v>
      </c>
      <c r="H167" s="1">
        <v>434500</v>
      </c>
      <c r="I167" s="1">
        <v>0</v>
      </c>
      <c r="J167" s="1">
        <v>0</v>
      </c>
      <c r="K167" s="1">
        <v>16000</v>
      </c>
      <c r="L167" s="1">
        <v>0</v>
      </c>
      <c r="M167" s="1">
        <v>0</v>
      </c>
      <c r="N167" s="1">
        <v>13212</v>
      </c>
      <c r="O167" s="1">
        <v>0</v>
      </c>
      <c r="P167" s="15">
        <f t="shared" si="4"/>
        <v>1.116204E-2</v>
      </c>
      <c r="Q167">
        <f t="shared" si="5"/>
        <v>1134</v>
      </c>
    </row>
    <row r="168" spans="1:17" x14ac:dyDescent="0.2">
      <c r="A168" s="1">
        <v>2758</v>
      </c>
      <c r="B168" s="1" t="s">
        <v>248</v>
      </c>
      <c r="C168" s="1">
        <v>5107100</v>
      </c>
      <c r="D168" s="1">
        <v>1843177117</v>
      </c>
      <c r="E168" s="1">
        <v>1848284217</v>
      </c>
      <c r="F168" s="1">
        <v>13347030</v>
      </c>
      <c r="G168" s="1">
        <v>340628</v>
      </c>
      <c r="H168" s="1">
        <v>2522750</v>
      </c>
      <c r="I168" s="1">
        <v>0</v>
      </c>
      <c r="J168" s="1">
        <v>0</v>
      </c>
      <c r="K168" s="1">
        <v>0</v>
      </c>
      <c r="L168" s="1">
        <v>0</v>
      </c>
      <c r="M168" s="1">
        <v>0</v>
      </c>
      <c r="N168" s="1">
        <v>0</v>
      </c>
      <c r="O168" s="1">
        <v>0</v>
      </c>
      <c r="P168" s="15">
        <f t="shared" si="4"/>
        <v>8.7948200000000001E-3</v>
      </c>
      <c r="Q168">
        <f t="shared" si="5"/>
        <v>44916</v>
      </c>
    </row>
    <row r="169" spans="1:17" x14ac:dyDescent="0.2">
      <c r="A169" s="1">
        <v>2793</v>
      </c>
      <c r="B169" s="1" t="s">
        <v>249</v>
      </c>
      <c r="C169" s="1">
        <v>36625100</v>
      </c>
      <c r="D169" s="1">
        <v>8503804152</v>
      </c>
      <c r="E169" s="1">
        <v>8540429252</v>
      </c>
      <c r="F169" s="1">
        <v>77070827</v>
      </c>
      <c r="G169" s="1">
        <v>2554521</v>
      </c>
      <c r="H169" s="1">
        <v>12071466</v>
      </c>
      <c r="I169" s="1">
        <v>0</v>
      </c>
      <c r="J169" s="1">
        <v>0</v>
      </c>
      <c r="K169" s="1">
        <v>1981240</v>
      </c>
      <c r="L169" s="1">
        <v>0</v>
      </c>
      <c r="M169" s="1">
        <v>0</v>
      </c>
      <c r="N169" s="1">
        <v>0</v>
      </c>
      <c r="O169" s="1">
        <v>0</v>
      </c>
      <c r="P169" s="15">
        <f t="shared" si="4"/>
        <v>1.101602E-2</v>
      </c>
      <c r="Q169">
        <f t="shared" si="5"/>
        <v>403463</v>
      </c>
    </row>
    <row r="170" spans="1:17" x14ac:dyDescent="0.2">
      <c r="A170" s="1">
        <v>1376</v>
      </c>
      <c r="B170" s="1" t="s">
        <v>250</v>
      </c>
      <c r="C170" s="1">
        <v>4519800</v>
      </c>
      <c r="D170" s="1">
        <v>3418543175</v>
      </c>
      <c r="E170" s="1">
        <v>3423062975</v>
      </c>
      <c r="F170" s="1">
        <v>29161491</v>
      </c>
      <c r="G170" s="1">
        <v>30000</v>
      </c>
      <c r="H170" s="1">
        <v>2549775</v>
      </c>
      <c r="I170" s="1">
        <v>192000</v>
      </c>
      <c r="J170" s="1">
        <v>0</v>
      </c>
      <c r="K170" s="1">
        <v>204055</v>
      </c>
      <c r="L170" s="1">
        <v>1827</v>
      </c>
      <c r="M170" s="1">
        <v>0</v>
      </c>
      <c r="N170" s="1">
        <v>0</v>
      </c>
      <c r="O170" s="1">
        <v>0</v>
      </c>
      <c r="P170" s="15">
        <f t="shared" si="4"/>
        <v>9.4014200000000006E-3</v>
      </c>
      <c r="Q170">
        <f t="shared" si="5"/>
        <v>42493</v>
      </c>
    </row>
    <row r="171" spans="1:17" x14ac:dyDescent="0.2">
      <c r="A171" s="1">
        <v>2800</v>
      </c>
      <c r="B171" s="1" t="s">
        <v>251</v>
      </c>
      <c r="C171" s="1">
        <v>1534600</v>
      </c>
      <c r="D171" s="1">
        <v>1230351709</v>
      </c>
      <c r="E171" s="1">
        <v>1231886309</v>
      </c>
      <c r="F171" s="1">
        <v>9617217</v>
      </c>
      <c r="G171" s="1">
        <v>145386</v>
      </c>
      <c r="H171" s="1">
        <v>1051600</v>
      </c>
      <c r="I171" s="1">
        <v>0</v>
      </c>
      <c r="J171" s="1">
        <v>0</v>
      </c>
      <c r="K171" s="1">
        <v>24311</v>
      </c>
      <c r="L171" s="1">
        <v>2211</v>
      </c>
      <c r="M171" s="1">
        <v>0</v>
      </c>
      <c r="N171" s="1">
        <v>0</v>
      </c>
      <c r="O171" s="1">
        <v>0</v>
      </c>
      <c r="P171" s="15">
        <f t="shared" si="4"/>
        <v>8.8110800000000006E-3</v>
      </c>
      <c r="Q171">
        <f t="shared" si="5"/>
        <v>13521</v>
      </c>
    </row>
    <row r="172" spans="1:17" x14ac:dyDescent="0.2">
      <c r="A172" s="1">
        <v>2814</v>
      </c>
      <c r="B172" s="1" t="s">
        <v>252</v>
      </c>
      <c r="C172" s="1">
        <v>602200</v>
      </c>
      <c r="D172" s="1">
        <v>484154098</v>
      </c>
      <c r="E172" s="1">
        <v>484756298</v>
      </c>
      <c r="F172" s="1">
        <v>3473162</v>
      </c>
      <c r="G172" s="1">
        <v>127180</v>
      </c>
      <c r="H172" s="1">
        <v>970050</v>
      </c>
      <c r="I172" s="1">
        <v>0</v>
      </c>
      <c r="J172" s="1">
        <v>0</v>
      </c>
      <c r="K172" s="1">
        <v>0</v>
      </c>
      <c r="L172" s="1">
        <v>0</v>
      </c>
      <c r="M172" s="1">
        <v>0</v>
      </c>
      <c r="N172" s="1">
        <v>0</v>
      </c>
      <c r="O172" s="1">
        <v>25344</v>
      </c>
      <c r="P172" s="15">
        <f t="shared" si="4"/>
        <v>9.4399500000000008E-3</v>
      </c>
      <c r="Q172">
        <f t="shared" si="5"/>
        <v>5685</v>
      </c>
    </row>
    <row r="173" spans="1:17" x14ac:dyDescent="0.2">
      <c r="A173" s="1">
        <v>5960</v>
      </c>
      <c r="B173" s="1" t="s">
        <v>253</v>
      </c>
      <c r="C173" s="1">
        <v>1063300</v>
      </c>
      <c r="D173" s="1">
        <v>182592350</v>
      </c>
      <c r="E173" s="1">
        <v>183655650</v>
      </c>
      <c r="F173" s="1">
        <v>1517837</v>
      </c>
      <c r="G173" s="1">
        <v>39159</v>
      </c>
      <c r="H173" s="1">
        <v>435950</v>
      </c>
      <c r="I173" s="1">
        <v>0</v>
      </c>
      <c r="J173" s="1">
        <v>0</v>
      </c>
      <c r="K173" s="1">
        <v>0</v>
      </c>
      <c r="L173" s="1">
        <v>130</v>
      </c>
      <c r="M173" s="1">
        <v>0</v>
      </c>
      <c r="N173" s="1">
        <v>0</v>
      </c>
      <c r="O173" s="1">
        <v>0</v>
      </c>
      <c r="P173" s="15">
        <f t="shared" si="4"/>
        <v>1.091544E-2</v>
      </c>
      <c r="Q173">
        <f t="shared" si="5"/>
        <v>11606</v>
      </c>
    </row>
    <row r="174" spans="1:17" x14ac:dyDescent="0.2">
      <c r="A174" s="1">
        <v>2828</v>
      </c>
      <c r="B174" s="1" t="s">
        <v>254</v>
      </c>
      <c r="C174" s="1">
        <v>1158000</v>
      </c>
      <c r="D174" s="1">
        <v>694285383</v>
      </c>
      <c r="E174" s="1">
        <v>695443383</v>
      </c>
      <c r="F174" s="1">
        <v>5200571</v>
      </c>
      <c r="G174" s="1">
        <v>116838</v>
      </c>
      <c r="H174" s="1">
        <v>1282077</v>
      </c>
      <c r="I174" s="1">
        <v>0</v>
      </c>
      <c r="J174" s="1">
        <v>0</v>
      </c>
      <c r="K174" s="1">
        <v>126723</v>
      </c>
      <c r="L174" s="1">
        <v>0</v>
      </c>
      <c r="M174" s="1">
        <v>0</v>
      </c>
      <c r="N174" s="1">
        <v>0</v>
      </c>
      <c r="O174" s="1">
        <v>0</v>
      </c>
      <c r="P174" s="15">
        <f t="shared" si="4"/>
        <v>9.6879600000000007E-3</v>
      </c>
      <c r="Q174">
        <f t="shared" si="5"/>
        <v>11219</v>
      </c>
    </row>
    <row r="175" spans="1:17" x14ac:dyDescent="0.2">
      <c r="A175" s="1">
        <v>2835</v>
      </c>
      <c r="B175" s="1" t="s">
        <v>255</v>
      </c>
      <c r="C175" s="1">
        <v>32721500</v>
      </c>
      <c r="D175" s="1">
        <v>1680933957</v>
      </c>
      <c r="E175" s="1">
        <v>1713655457</v>
      </c>
      <c r="F175" s="1">
        <v>12365105</v>
      </c>
      <c r="G175" s="1">
        <v>0</v>
      </c>
      <c r="H175" s="1">
        <v>4305333</v>
      </c>
      <c r="I175" s="1">
        <v>500000</v>
      </c>
      <c r="J175" s="1">
        <v>0</v>
      </c>
      <c r="K175" s="1">
        <v>36064</v>
      </c>
      <c r="L175" s="1">
        <v>3565</v>
      </c>
      <c r="M175" s="1">
        <v>0</v>
      </c>
      <c r="N175" s="1">
        <v>0</v>
      </c>
      <c r="O175" s="1">
        <v>0</v>
      </c>
      <c r="P175" s="15">
        <f t="shared" si="4"/>
        <v>1.02384E-2</v>
      </c>
      <c r="Q175">
        <f t="shared" si="5"/>
        <v>335016</v>
      </c>
    </row>
    <row r="176" spans="1:17" x14ac:dyDescent="0.2">
      <c r="A176" s="1">
        <v>2842</v>
      </c>
      <c r="B176" s="1" t="s">
        <v>256</v>
      </c>
      <c r="C176" s="1">
        <v>22163500</v>
      </c>
      <c r="D176" s="1">
        <v>517266230</v>
      </c>
      <c r="E176" s="1">
        <v>539429730</v>
      </c>
      <c r="F176" s="1">
        <v>4344189</v>
      </c>
      <c r="G176" s="1">
        <v>182909</v>
      </c>
      <c r="H176" s="1">
        <v>867765</v>
      </c>
      <c r="I176" s="1">
        <v>0</v>
      </c>
      <c r="J176" s="1">
        <v>0</v>
      </c>
      <c r="K176" s="1">
        <v>192838</v>
      </c>
      <c r="L176" s="1">
        <v>7471</v>
      </c>
      <c r="M176" s="1">
        <v>0</v>
      </c>
      <c r="N176" s="1">
        <v>0</v>
      </c>
      <c r="O176" s="1">
        <v>0</v>
      </c>
      <c r="P176" s="15">
        <f t="shared" si="4"/>
        <v>1.081681E-2</v>
      </c>
      <c r="Q176">
        <f t="shared" si="5"/>
        <v>239738</v>
      </c>
    </row>
    <row r="177" spans="1:17" x14ac:dyDescent="0.2">
      <c r="A177" s="1">
        <v>1848</v>
      </c>
      <c r="B177" s="1" t="s">
        <v>257</v>
      </c>
      <c r="C177" s="1">
        <v>115600</v>
      </c>
      <c r="D177" s="1">
        <v>959370800</v>
      </c>
      <c r="E177" s="1">
        <v>959486400</v>
      </c>
      <c r="F177" s="1">
        <v>5171828</v>
      </c>
      <c r="G177" s="1">
        <v>0</v>
      </c>
      <c r="H177" s="1">
        <v>568600</v>
      </c>
      <c r="I177" s="1">
        <v>0</v>
      </c>
      <c r="J177" s="1">
        <v>0</v>
      </c>
      <c r="K177" s="1">
        <v>125000</v>
      </c>
      <c r="L177" s="1">
        <v>0</v>
      </c>
      <c r="M177" s="1">
        <v>0</v>
      </c>
      <c r="N177" s="1">
        <v>0</v>
      </c>
      <c r="O177" s="1">
        <v>0</v>
      </c>
      <c r="P177" s="15">
        <f t="shared" si="4"/>
        <v>6.1138299999999998E-3</v>
      </c>
      <c r="Q177">
        <f t="shared" si="5"/>
        <v>707</v>
      </c>
    </row>
    <row r="178" spans="1:17" x14ac:dyDescent="0.2">
      <c r="A178" s="1">
        <v>2849</v>
      </c>
      <c r="B178" s="1" t="s">
        <v>258</v>
      </c>
      <c r="C178" s="1">
        <v>25146800</v>
      </c>
      <c r="D178" s="1">
        <v>3727756436</v>
      </c>
      <c r="E178" s="1">
        <v>3752903236</v>
      </c>
      <c r="F178" s="1">
        <v>42059181</v>
      </c>
      <c r="G178" s="1">
        <v>0</v>
      </c>
      <c r="H178" s="1">
        <v>1085557</v>
      </c>
      <c r="I178" s="1">
        <v>1575000</v>
      </c>
      <c r="J178" s="1">
        <v>0</v>
      </c>
      <c r="K178" s="1">
        <v>651535</v>
      </c>
      <c r="L178" s="1">
        <v>24983</v>
      </c>
      <c r="M178" s="1">
        <v>0</v>
      </c>
      <c r="N178" s="1">
        <v>0</v>
      </c>
      <c r="O178" s="1">
        <v>0</v>
      </c>
      <c r="P178" s="15">
        <f t="shared" si="4"/>
        <v>1.21779E-2</v>
      </c>
      <c r="Q178">
        <f t="shared" si="5"/>
        <v>306235</v>
      </c>
    </row>
    <row r="179" spans="1:17" x14ac:dyDescent="0.2">
      <c r="A179" s="1">
        <v>2856</v>
      </c>
      <c r="B179" s="1" t="s">
        <v>259</v>
      </c>
      <c r="C179" s="1">
        <v>1119300</v>
      </c>
      <c r="D179" s="1">
        <v>261683918</v>
      </c>
      <c r="E179" s="1">
        <v>262803218</v>
      </c>
      <c r="F179" s="1">
        <v>1922271</v>
      </c>
      <c r="G179" s="1">
        <v>161878</v>
      </c>
      <c r="H179" s="1">
        <v>1044440</v>
      </c>
      <c r="I179" s="1">
        <v>0</v>
      </c>
      <c r="J179" s="1">
        <v>0</v>
      </c>
      <c r="K179" s="1">
        <v>154553</v>
      </c>
      <c r="L179" s="1">
        <v>0</v>
      </c>
      <c r="M179" s="1">
        <v>0</v>
      </c>
      <c r="N179" s="1">
        <v>149593</v>
      </c>
      <c r="O179" s="1">
        <v>0</v>
      </c>
      <c r="P179" s="15">
        <f t="shared" si="4"/>
        <v>1.254621E-2</v>
      </c>
      <c r="Q179">
        <f t="shared" si="5"/>
        <v>14043</v>
      </c>
    </row>
    <row r="180" spans="1:17" x14ac:dyDescent="0.2">
      <c r="A180" s="1">
        <v>2863</v>
      </c>
      <c r="B180" s="1" t="s">
        <v>260</v>
      </c>
      <c r="C180" s="1">
        <v>18600</v>
      </c>
      <c r="D180" s="1">
        <v>101268061</v>
      </c>
      <c r="E180" s="1">
        <v>101286661</v>
      </c>
      <c r="F180" s="1">
        <v>1139290</v>
      </c>
      <c r="G180" s="1">
        <v>15390</v>
      </c>
      <c r="H180" s="1">
        <v>145318</v>
      </c>
      <c r="I180" s="1">
        <v>0</v>
      </c>
      <c r="J180" s="1">
        <v>0</v>
      </c>
      <c r="K180" s="1">
        <v>0</v>
      </c>
      <c r="L180" s="1">
        <v>0</v>
      </c>
      <c r="M180" s="1">
        <v>0</v>
      </c>
      <c r="N180" s="1">
        <v>0</v>
      </c>
      <c r="O180" s="1">
        <v>0</v>
      </c>
      <c r="P180" s="15">
        <f t="shared" si="4"/>
        <v>1.28372E-2</v>
      </c>
      <c r="Q180">
        <f t="shared" si="5"/>
        <v>239</v>
      </c>
    </row>
    <row r="181" spans="1:17" x14ac:dyDescent="0.2">
      <c r="A181" s="1">
        <v>3862</v>
      </c>
      <c r="B181" s="1" t="s">
        <v>261</v>
      </c>
      <c r="C181" s="1">
        <v>19099400</v>
      </c>
      <c r="D181" s="1">
        <v>950002379</v>
      </c>
      <c r="E181" s="1">
        <v>969101779</v>
      </c>
      <c r="F181" s="1">
        <v>4618751</v>
      </c>
      <c r="G181" s="1">
        <v>0</v>
      </c>
      <c r="H181" s="1">
        <v>967468</v>
      </c>
      <c r="I181" s="1">
        <v>0</v>
      </c>
      <c r="J181" s="1">
        <v>0</v>
      </c>
      <c r="K181" s="1">
        <v>51423</v>
      </c>
      <c r="L181" s="1">
        <v>0</v>
      </c>
      <c r="M181" s="1">
        <v>0</v>
      </c>
      <c r="N181" s="1">
        <v>0</v>
      </c>
      <c r="O181" s="1">
        <v>0</v>
      </c>
      <c r="P181" s="15">
        <f t="shared" si="4"/>
        <v>5.9343499999999997E-3</v>
      </c>
      <c r="Q181">
        <f t="shared" si="5"/>
        <v>113343</v>
      </c>
    </row>
    <row r="182" spans="1:17" x14ac:dyDescent="0.2">
      <c r="A182" s="1">
        <v>2885</v>
      </c>
      <c r="B182" s="1" t="s">
        <v>262</v>
      </c>
      <c r="C182" s="1">
        <v>4616700</v>
      </c>
      <c r="D182" s="1">
        <v>2491145924</v>
      </c>
      <c r="E182" s="1">
        <v>2495762624</v>
      </c>
      <c r="F182" s="1">
        <v>13492775</v>
      </c>
      <c r="G182" s="1">
        <v>122914</v>
      </c>
      <c r="H182" s="1">
        <v>1600904</v>
      </c>
      <c r="I182" s="1">
        <v>0</v>
      </c>
      <c r="J182" s="1">
        <v>0</v>
      </c>
      <c r="K182" s="1">
        <v>359717</v>
      </c>
      <c r="L182" s="1">
        <v>4566</v>
      </c>
      <c r="M182" s="1">
        <v>0</v>
      </c>
      <c r="N182" s="1">
        <v>0</v>
      </c>
      <c r="O182" s="1">
        <v>0</v>
      </c>
      <c r="P182" s="15">
        <f t="shared" si="4"/>
        <v>6.2544999999999996E-3</v>
      </c>
      <c r="Q182">
        <f t="shared" si="5"/>
        <v>28875</v>
      </c>
    </row>
    <row r="183" spans="1:17" x14ac:dyDescent="0.2">
      <c r="A183" s="1">
        <v>2884</v>
      </c>
      <c r="B183" s="1" t="s">
        <v>263</v>
      </c>
      <c r="C183" s="1">
        <v>5203900</v>
      </c>
      <c r="D183" s="1">
        <v>3891947758</v>
      </c>
      <c r="E183" s="1">
        <v>3897151658</v>
      </c>
      <c r="F183" s="1">
        <v>13500280</v>
      </c>
      <c r="G183" s="1">
        <v>113597</v>
      </c>
      <c r="H183" s="1">
        <v>2979673</v>
      </c>
      <c r="I183" s="1">
        <v>0</v>
      </c>
      <c r="J183" s="1">
        <v>0</v>
      </c>
      <c r="K183" s="1">
        <v>425157</v>
      </c>
      <c r="L183" s="1">
        <v>2011</v>
      </c>
      <c r="M183" s="1">
        <v>0</v>
      </c>
      <c r="N183" s="1">
        <v>0</v>
      </c>
      <c r="O183" s="1">
        <v>0</v>
      </c>
      <c r="P183" s="15">
        <f t="shared" si="4"/>
        <v>4.37332E-3</v>
      </c>
      <c r="Q183">
        <f t="shared" si="5"/>
        <v>22758</v>
      </c>
    </row>
    <row r="184" spans="1:17" x14ac:dyDescent="0.2">
      <c r="A184" s="1">
        <v>2891</v>
      </c>
      <c r="B184" s="1" t="s">
        <v>264</v>
      </c>
      <c r="C184" s="1">
        <v>22000</v>
      </c>
      <c r="D184" s="1">
        <v>390332833</v>
      </c>
      <c r="E184" s="1">
        <v>390354833</v>
      </c>
      <c r="F184" s="1">
        <v>3027526</v>
      </c>
      <c r="G184" s="1">
        <v>62638</v>
      </c>
      <c r="H184" s="1">
        <v>475000</v>
      </c>
      <c r="I184" s="1">
        <v>0</v>
      </c>
      <c r="J184" s="1">
        <v>0</v>
      </c>
      <c r="K184" s="1">
        <v>30000</v>
      </c>
      <c r="L184" s="1">
        <v>83</v>
      </c>
      <c r="M184" s="1">
        <v>0</v>
      </c>
      <c r="N184" s="1">
        <v>44458</v>
      </c>
      <c r="O184" s="1">
        <v>0</v>
      </c>
      <c r="P184" s="15">
        <f t="shared" si="4"/>
        <v>9.2107200000000004E-3</v>
      </c>
      <c r="Q184">
        <f t="shared" si="5"/>
        <v>203</v>
      </c>
    </row>
    <row r="185" spans="1:17" x14ac:dyDescent="0.2">
      <c r="A185" s="1">
        <v>2898</v>
      </c>
      <c r="B185" s="1" t="s">
        <v>265</v>
      </c>
      <c r="C185" s="1">
        <v>850700</v>
      </c>
      <c r="D185" s="1">
        <v>878821211</v>
      </c>
      <c r="E185" s="1">
        <v>879671911</v>
      </c>
      <c r="F185" s="1">
        <v>6965689</v>
      </c>
      <c r="G185" s="1">
        <v>320750</v>
      </c>
      <c r="H185" s="1">
        <v>970084</v>
      </c>
      <c r="I185" s="1">
        <v>50000</v>
      </c>
      <c r="J185" s="1">
        <v>0</v>
      </c>
      <c r="K185" s="1">
        <v>50000</v>
      </c>
      <c r="L185" s="1">
        <v>2052</v>
      </c>
      <c r="M185" s="1">
        <v>0</v>
      </c>
      <c r="N185" s="1">
        <v>0</v>
      </c>
      <c r="O185" s="1">
        <v>0</v>
      </c>
      <c r="P185" s="15">
        <f t="shared" si="4"/>
        <v>9.5111199999999996E-3</v>
      </c>
      <c r="Q185">
        <f t="shared" si="5"/>
        <v>8091</v>
      </c>
    </row>
    <row r="186" spans="1:17" x14ac:dyDescent="0.2">
      <c r="A186" s="1">
        <v>3647</v>
      </c>
      <c r="B186" s="1" t="s">
        <v>266</v>
      </c>
      <c r="C186" s="1">
        <v>4554300</v>
      </c>
      <c r="D186" s="1">
        <v>6140595691</v>
      </c>
      <c r="E186" s="1">
        <v>6145149991</v>
      </c>
      <c r="F186" s="1">
        <v>10666467</v>
      </c>
      <c r="G186" s="1">
        <v>0</v>
      </c>
      <c r="H186" s="1">
        <v>932038</v>
      </c>
      <c r="I186" s="1">
        <v>0</v>
      </c>
      <c r="J186" s="1">
        <v>0</v>
      </c>
      <c r="K186" s="1">
        <v>308008</v>
      </c>
      <c r="L186" s="1">
        <v>2204</v>
      </c>
      <c r="M186" s="1">
        <v>0</v>
      </c>
      <c r="N186" s="1">
        <v>270776</v>
      </c>
      <c r="O186" s="1">
        <v>0</v>
      </c>
      <c r="P186" s="15">
        <f t="shared" si="4"/>
        <v>1.9393399999999999E-3</v>
      </c>
      <c r="Q186">
        <f t="shared" si="5"/>
        <v>8832</v>
      </c>
    </row>
    <row r="187" spans="1:17" x14ac:dyDescent="0.2">
      <c r="A187" s="1">
        <v>2912</v>
      </c>
      <c r="B187" s="1" t="s">
        <v>267</v>
      </c>
      <c r="C187" s="1">
        <v>1492300</v>
      </c>
      <c r="D187" s="1">
        <v>365875911</v>
      </c>
      <c r="E187" s="1">
        <v>367368211</v>
      </c>
      <c r="F187" s="1">
        <v>3906286</v>
      </c>
      <c r="G187" s="1">
        <v>0</v>
      </c>
      <c r="H187" s="1">
        <v>0</v>
      </c>
      <c r="I187" s="1">
        <v>0</v>
      </c>
      <c r="J187" s="1">
        <v>0</v>
      </c>
      <c r="K187" s="1">
        <v>0</v>
      </c>
      <c r="L187" s="1">
        <v>0</v>
      </c>
      <c r="M187" s="1">
        <v>0</v>
      </c>
      <c r="N187" s="1">
        <v>0</v>
      </c>
      <c r="O187" s="1">
        <v>0</v>
      </c>
      <c r="P187" s="15">
        <f t="shared" si="4"/>
        <v>1.067653E-2</v>
      </c>
      <c r="Q187">
        <f t="shared" si="5"/>
        <v>15933</v>
      </c>
    </row>
    <row r="188" spans="1:17" x14ac:dyDescent="0.2">
      <c r="A188" s="1">
        <v>2940</v>
      </c>
      <c r="B188" s="1" t="s">
        <v>268</v>
      </c>
      <c r="C188" s="1">
        <v>115600</v>
      </c>
      <c r="D188" s="1">
        <v>144409737</v>
      </c>
      <c r="E188" s="1">
        <v>144525337</v>
      </c>
      <c r="F188" s="1">
        <v>1787998</v>
      </c>
      <c r="G188" s="1">
        <v>45975</v>
      </c>
      <c r="H188" s="1">
        <v>214325</v>
      </c>
      <c r="I188" s="1">
        <v>0</v>
      </c>
      <c r="J188" s="1">
        <v>0</v>
      </c>
      <c r="K188" s="1">
        <v>0</v>
      </c>
      <c r="L188" s="1">
        <v>52</v>
      </c>
      <c r="M188" s="1">
        <v>0</v>
      </c>
      <c r="N188" s="1">
        <v>41735</v>
      </c>
      <c r="O188" s="1">
        <v>0</v>
      </c>
      <c r="P188" s="15">
        <f t="shared" si="4"/>
        <v>1.418429E-2</v>
      </c>
      <c r="Q188">
        <f t="shared" si="5"/>
        <v>1640</v>
      </c>
    </row>
    <row r="189" spans="1:17" x14ac:dyDescent="0.2">
      <c r="A189" s="1">
        <v>2961</v>
      </c>
      <c r="B189" s="1" t="s">
        <v>269</v>
      </c>
      <c r="C189" s="1">
        <v>90300</v>
      </c>
      <c r="D189" s="1">
        <v>170176025</v>
      </c>
      <c r="E189" s="1">
        <v>170266325</v>
      </c>
      <c r="F189" s="1">
        <v>1739171</v>
      </c>
      <c r="G189" s="1">
        <v>30000</v>
      </c>
      <c r="H189" s="1">
        <v>216594</v>
      </c>
      <c r="I189" s="1">
        <v>0</v>
      </c>
      <c r="J189" s="1">
        <v>0</v>
      </c>
      <c r="K189" s="1">
        <v>7000</v>
      </c>
      <c r="L189" s="1">
        <v>0</v>
      </c>
      <c r="M189" s="1">
        <v>0</v>
      </c>
      <c r="N189" s="1">
        <v>29646</v>
      </c>
      <c r="O189" s="1">
        <v>0</v>
      </c>
      <c r="P189" s="15">
        <f t="shared" si="4"/>
        <v>1.171002E-2</v>
      </c>
      <c r="Q189">
        <f t="shared" si="5"/>
        <v>1057</v>
      </c>
    </row>
    <row r="190" spans="1:17" x14ac:dyDescent="0.2">
      <c r="A190" s="1">
        <v>3087</v>
      </c>
      <c r="B190" s="1" t="s">
        <v>270</v>
      </c>
      <c r="C190" s="1">
        <v>51900</v>
      </c>
      <c r="D190" s="1">
        <v>524411293</v>
      </c>
      <c r="E190" s="1">
        <v>524463193</v>
      </c>
      <c r="F190" s="1">
        <v>1533072</v>
      </c>
      <c r="G190" s="1">
        <v>101400</v>
      </c>
      <c r="H190" s="1">
        <v>308548</v>
      </c>
      <c r="I190" s="1">
        <v>0</v>
      </c>
      <c r="J190" s="1">
        <v>0</v>
      </c>
      <c r="K190" s="1">
        <v>0</v>
      </c>
      <c r="L190" s="1">
        <v>0</v>
      </c>
      <c r="M190" s="1">
        <v>0</v>
      </c>
      <c r="N190" s="1">
        <v>0</v>
      </c>
      <c r="O190" s="1">
        <v>0</v>
      </c>
      <c r="P190" s="15">
        <f t="shared" si="4"/>
        <v>3.7051499999999999E-3</v>
      </c>
      <c r="Q190">
        <f t="shared" si="5"/>
        <v>192</v>
      </c>
    </row>
    <row r="191" spans="1:17" x14ac:dyDescent="0.2">
      <c r="A191" s="1">
        <v>3094</v>
      </c>
      <c r="B191" s="1" t="s">
        <v>271</v>
      </c>
      <c r="C191" s="1">
        <v>87200</v>
      </c>
      <c r="D191" s="1">
        <v>795897531</v>
      </c>
      <c r="E191" s="1">
        <v>795984731</v>
      </c>
      <c r="F191" s="1">
        <v>1399049</v>
      </c>
      <c r="G191" s="1">
        <v>24414</v>
      </c>
      <c r="H191" s="1">
        <v>0</v>
      </c>
      <c r="I191" s="1">
        <v>0</v>
      </c>
      <c r="J191" s="1">
        <v>0</v>
      </c>
      <c r="K191" s="1">
        <v>20000</v>
      </c>
      <c r="L191" s="1">
        <v>0</v>
      </c>
      <c r="M191" s="1">
        <v>0</v>
      </c>
      <c r="N191" s="1">
        <v>0</v>
      </c>
      <c r="O191" s="1">
        <v>0</v>
      </c>
      <c r="P191" s="15">
        <f t="shared" si="4"/>
        <v>1.8136300000000001E-3</v>
      </c>
      <c r="Q191">
        <f t="shared" si="5"/>
        <v>158</v>
      </c>
    </row>
    <row r="192" spans="1:17" x14ac:dyDescent="0.2">
      <c r="A192" s="1">
        <v>3129</v>
      </c>
      <c r="B192" s="1" t="s">
        <v>272</v>
      </c>
      <c r="C192" s="1">
        <v>1718600</v>
      </c>
      <c r="D192" s="1">
        <v>455277195</v>
      </c>
      <c r="E192" s="1">
        <v>456995795</v>
      </c>
      <c r="F192" s="1">
        <v>2289889</v>
      </c>
      <c r="G192" s="1">
        <v>74525</v>
      </c>
      <c r="H192" s="1">
        <v>1883950</v>
      </c>
      <c r="I192" s="1">
        <v>25000</v>
      </c>
      <c r="J192" s="1">
        <v>0</v>
      </c>
      <c r="K192" s="1">
        <v>63700</v>
      </c>
      <c r="L192" s="1">
        <v>0</v>
      </c>
      <c r="M192" s="1">
        <v>0</v>
      </c>
      <c r="N192" s="1">
        <v>0</v>
      </c>
      <c r="O192" s="1">
        <v>51225</v>
      </c>
      <c r="P192" s="15">
        <f t="shared" si="4"/>
        <v>9.5262100000000002E-3</v>
      </c>
      <c r="Q192">
        <f t="shared" si="5"/>
        <v>16372</v>
      </c>
    </row>
    <row r="193" spans="1:17" x14ac:dyDescent="0.2">
      <c r="A193" s="1">
        <v>3150</v>
      </c>
      <c r="B193" s="1" t="s">
        <v>273</v>
      </c>
      <c r="C193" s="1">
        <v>610200</v>
      </c>
      <c r="D193" s="1">
        <v>1082818742</v>
      </c>
      <c r="E193" s="1">
        <v>1083428942</v>
      </c>
      <c r="F193" s="1">
        <v>10392115</v>
      </c>
      <c r="G193" s="1">
        <v>0</v>
      </c>
      <c r="H193" s="1">
        <v>2095025</v>
      </c>
      <c r="I193" s="1">
        <v>50000</v>
      </c>
      <c r="J193" s="1">
        <v>0</v>
      </c>
      <c r="K193" s="1">
        <v>163395</v>
      </c>
      <c r="L193" s="1">
        <v>0</v>
      </c>
      <c r="M193" s="1">
        <v>0</v>
      </c>
      <c r="N193" s="1">
        <v>0</v>
      </c>
      <c r="O193" s="1">
        <v>0</v>
      </c>
      <c r="P193" s="15">
        <f t="shared" si="4"/>
        <v>1.1729140000000001E-2</v>
      </c>
      <c r="Q193">
        <f t="shared" si="5"/>
        <v>7157</v>
      </c>
    </row>
    <row r="194" spans="1:17" x14ac:dyDescent="0.2">
      <c r="A194" s="1">
        <v>3171</v>
      </c>
      <c r="B194" s="1" t="s">
        <v>274</v>
      </c>
      <c r="C194" s="1">
        <v>1884300</v>
      </c>
      <c r="D194" s="1">
        <v>455454072</v>
      </c>
      <c r="E194" s="1">
        <v>457338372</v>
      </c>
      <c r="F194" s="1">
        <v>3658361</v>
      </c>
      <c r="G194" s="1">
        <v>0</v>
      </c>
      <c r="H194" s="1">
        <v>725500</v>
      </c>
      <c r="I194" s="1">
        <v>0</v>
      </c>
      <c r="J194" s="1">
        <v>0</v>
      </c>
      <c r="K194" s="1">
        <v>0</v>
      </c>
      <c r="L194" s="1">
        <v>0</v>
      </c>
      <c r="M194" s="1">
        <v>0</v>
      </c>
      <c r="N194" s="1">
        <v>0</v>
      </c>
      <c r="O194" s="1">
        <v>0</v>
      </c>
      <c r="P194" s="15">
        <f t="shared" si="4"/>
        <v>9.6252500000000001E-3</v>
      </c>
      <c r="Q194">
        <f t="shared" si="5"/>
        <v>18137</v>
      </c>
    </row>
    <row r="195" spans="1:17" x14ac:dyDescent="0.2">
      <c r="A195" s="1">
        <v>3206</v>
      </c>
      <c r="B195" s="1" t="s">
        <v>275</v>
      </c>
      <c r="C195" s="1">
        <v>204600</v>
      </c>
      <c r="D195" s="1">
        <v>170876216</v>
      </c>
      <c r="E195" s="1">
        <v>171080816</v>
      </c>
      <c r="F195" s="1">
        <v>1368800</v>
      </c>
      <c r="G195" s="1">
        <v>0</v>
      </c>
      <c r="H195" s="1">
        <v>0</v>
      </c>
      <c r="I195" s="1">
        <v>0</v>
      </c>
      <c r="J195" s="1">
        <v>0</v>
      </c>
      <c r="K195" s="1">
        <v>0</v>
      </c>
      <c r="L195" s="1">
        <v>0</v>
      </c>
      <c r="M195" s="1">
        <v>0</v>
      </c>
      <c r="N195" s="1">
        <v>0</v>
      </c>
      <c r="O195" s="1">
        <v>0</v>
      </c>
      <c r="P195" s="15">
        <f t="shared" ref="P195:P258" si="6">ROUND(SUM(F195:M195)/D195,8)</f>
        <v>8.0104800000000004E-3</v>
      </c>
      <c r="Q195">
        <f t="shared" ref="Q195:Q258" si="7">ROUND(P195*C195,0)</f>
        <v>1639</v>
      </c>
    </row>
    <row r="196" spans="1:17" x14ac:dyDescent="0.2">
      <c r="A196" s="1">
        <v>3213</v>
      </c>
      <c r="B196" s="1" t="s">
        <v>276</v>
      </c>
      <c r="C196" s="1">
        <v>117600</v>
      </c>
      <c r="D196" s="1">
        <v>315650749</v>
      </c>
      <c r="E196" s="1">
        <v>315768349</v>
      </c>
      <c r="F196" s="1">
        <v>2623227</v>
      </c>
      <c r="G196" s="1">
        <v>0</v>
      </c>
      <c r="H196" s="1">
        <v>271167</v>
      </c>
      <c r="I196" s="1">
        <v>0</v>
      </c>
      <c r="J196" s="1">
        <v>0</v>
      </c>
      <c r="K196" s="1">
        <v>21000</v>
      </c>
      <c r="L196" s="1">
        <v>0</v>
      </c>
      <c r="M196" s="1">
        <v>0</v>
      </c>
      <c r="N196" s="1">
        <v>0</v>
      </c>
      <c r="O196" s="1">
        <v>13271</v>
      </c>
      <c r="P196" s="15">
        <f t="shared" si="6"/>
        <v>9.2361400000000003E-3</v>
      </c>
      <c r="Q196">
        <f t="shared" si="7"/>
        <v>1086</v>
      </c>
    </row>
    <row r="197" spans="1:17" x14ac:dyDescent="0.2">
      <c r="A197" s="1">
        <v>3220</v>
      </c>
      <c r="B197" s="1" t="s">
        <v>277</v>
      </c>
      <c r="C197" s="1">
        <v>735700</v>
      </c>
      <c r="D197" s="1">
        <v>856212078</v>
      </c>
      <c r="E197" s="1">
        <v>856947778</v>
      </c>
      <c r="F197" s="1">
        <v>6923020</v>
      </c>
      <c r="G197" s="1">
        <v>0</v>
      </c>
      <c r="H197" s="1">
        <v>135356</v>
      </c>
      <c r="I197" s="1">
        <v>0</v>
      </c>
      <c r="J197" s="1">
        <v>0</v>
      </c>
      <c r="K197" s="1">
        <v>280536</v>
      </c>
      <c r="L197" s="1">
        <v>0</v>
      </c>
      <c r="M197" s="1">
        <v>0</v>
      </c>
      <c r="N197" s="1">
        <v>0</v>
      </c>
      <c r="O197" s="1">
        <v>76800</v>
      </c>
      <c r="P197" s="15">
        <f t="shared" si="6"/>
        <v>8.57137E-3</v>
      </c>
      <c r="Q197">
        <f t="shared" si="7"/>
        <v>6306</v>
      </c>
    </row>
    <row r="198" spans="1:17" x14ac:dyDescent="0.2">
      <c r="A198" s="1">
        <v>3269</v>
      </c>
      <c r="B198" s="1" t="s">
        <v>278</v>
      </c>
      <c r="C198" s="1">
        <v>174832100</v>
      </c>
      <c r="D198" s="1">
        <v>22000644636</v>
      </c>
      <c r="E198" s="1">
        <v>22175476736</v>
      </c>
      <c r="F198" s="1">
        <v>226120781</v>
      </c>
      <c r="G198" s="1">
        <v>0</v>
      </c>
      <c r="H198" s="1">
        <v>6976381</v>
      </c>
      <c r="I198" s="1">
        <v>3630939</v>
      </c>
      <c r="J198" s="1">
        <v>0</v>
      </c>
      <c r="K198" s="1">
        <v>8130573</v>
      </c>
      <c r="L198" s="1">
        <v>144001</v>
      </c>
      <c r="M198" s="1">
        <v>0</v>
      </c>
      <c r="N198" s="1">
        <v>0</v>
      </c>
      <c r="O198" s="1">
        <v>0</v>
      </c>
      <c r="P198" s="15">
        <f t="shared" si="6"/>
        <v>1.1136160000000001E-2</v>
      </c>
      <c r="Q198">
        <f t="shared" si="7"/>
        <v>1946958</v>
      </c>
    </row>
    <row r="199" spans="1:17" x14ac:dyDescent="0.2">
      <c r="A199" s="1">
        <v>3276</v>
      </c>
      <c r="B199" s="1" t="s">
        <v>279</v>
      </c>
      <c r="C199" s="1">
        <v>1093600</v>
      </c>
      <c r="D199" s="1">
        <v>334263591</v>
      </c>
      <c r="E199" s="1">
        <v>335357191</v>
      </c>
      <c r="F199" s="1">
        <v>2619177</v>
      </c>
      <c r="G199" s="1">
        <v>0</v>
      </c>
      <c r="H199" s="1">
        <v>934300</v>
      </c>
      <c r="I199" s="1">
        <v>0</v>
      </c>
      <c r="J199" s="1">
        <v>0</v>
      </c>
      <c r="K199" s="1">
        <v>40000</v>
      </c>
      <c r="L199" s="1">
        <v>0</v>
      </c>
      <c r="M199" s="1">
        <v>0</v>
      </c>
      <c r="N199" s="1">
        <v>80800</v>
      </c>
      <c r="O199" s="1">
        <v>30840</v>
      </c>
      <c r="P199" s="15">
        <f t="shared" si="6"/>
        <v>1.075043E-2</v>
      </c>
      <c r="Q199">
        <f t="shared" si="7"/>
        <v>11757</v>
      </c>
    </row>
    <row r="200" spans="1:17" x14ac:dyDescent="0.2">
      <c r="A200" s="1">
        <v>3290</v>
      </c>
      <c r="B200" s="1" t="s">
        <v>280</v>
      </c>
      <c r="C200" s="1">
        <v>13423500</v>
      </c>
      <c r="D200" s="1">
        <v>2389927576</v>
      </c>
      <c r="E200" s="1">
        <v>2403351076</v>
      </c>
      <c r="F200" s="1">
        <v>19048542</v>
      </c>
      <c r="G200" s="1">
        <v>0</v>
      </c>
      <c r="H200" s="1">
        <v>820000</v>
      </c>
      <c r="I200" s="1">
        <v>0</v>
      </c>
      <c r="J200" s="1">
        <v>0</v>
      </c>
      <c r="K200" s="1">
        <v>0</v>
      </c>
      <c r="L200" s="1">
        <v>10760</v>
      </c>
      <c r="M200" s="1">
        <v>0</v>
      </c>
      <c r="N200" s="1">
        <v>0</v>
      </c>
      <c r="O200" s="1">
        <v>94877</v>
      </c>
      <c r="P200" s="15">
        <f t="shared" si="6"/>
        <v>8.3179499999999993E-3</v>
      </c>
      <c r="Q200">
        <f t="shared" si="7"/>
        <v>111656</v>
      </c>
    </row>
    <row r="201" spans="1:17" x14ac:dyDescent="0.2">
      <c r="A201" s="1">
        <v>3297</v>
      </c>
      <c r="B201" s="1" t="s">
        <v>281</v>
      </c>
      <c r="C201" s="1">
        <v>377200</v>
      </c>
      <c r="D201" s="1">
        <v>839876864</v>
      </c>
      <c r="E201" s="1">
        <v>840254064</v>
      </c>
      <c r="F201" s="1">
        <v>6339761</v>
      </c>
      <c r="G201" s="1">
        <v>552617</v>
      </c>
      <c r="H201" s="1">
        <v>2569838</v>
      </c>
      <c r="I201" s="1">
        <v>40000</v>
      </c>
      <c r="J201" s="1">
        <v>0</v>
      </c>
      <c r="K201" s="1">
        <v>0</v>
      </c>
      <c r="L201" s="1">
        <v>0</v>
      </c>
      <c r="M201" s="1">
        <v>0</v>
      </c>
      <c r="N201" s="1">
        <v>0</v>
      </c>
      <c r="O201" s="1">
        <v>55320</v>
      </c>
      <c r="P201" s="15">
        <f t="shared" si="6"/>
        <v>1.131382E-2</v>
      </c>
      <c r="Q201">
        <f t="shared" si="7"/>
        <v>4268</v>
      </c>
    </row>
    <row r="202" spans="1:17" x14ac:dyDescent="0.2">
      <c r="A202" s="1">
        <v>1897</v>
      </c>
      <c r="B202" s="1" t="s">
        <v>282</v>
      </c>
      <c r="C202" s="1">
        <v>5522000</v>
      </c>
      <c r="D202" s="1">
        <v>1010150358</v>
      </c>
      <c r="E202" s="1">
        <v>1015672358</v>
      </c>
      <c r="F202" s="1">
        <v>6336839</v>
      </c>
      <c r="G202" s="1">
        <v>0</v>
      </c>
      <c r="H202" s="1">
        <v>322563</v>
      </c>
      <c r="I202" s="1">
        <v>0</v>
      </c>
      <c r="J202" s="1">
        <v>0</v>
      </c>
      <c r="K202" s="1">
        <v>96642</v>
      </c>
      <c r="L202" s="1">
        <v>5815</v>
      </c>
      <c r="M202" s="1">
        <v>0</v>
      </c>
      <c r="N202" s="1">
        <v>0</v>
      </c>
      <c r="O202" s="1">
        <v>0</v>
      </c>
      <c r="P202" s="15">
        <f t="shared" si="6"/>
        <v>6.69391E-3</v>
      </c>
      <c r="Q202">
        <f t="shared" si="7"/>
        <v>36964</v>
      </c>
    </row>
    <row r="203" spans="1:17" x14ac:dyDescent="0.2">
      <c r="A203" s="1">
        <v>3304</v>
      </c>
      <c r="B203" s="1" t="s">
        <v>283</v>
      </c>
      <c r="C203" s="1">
        <v>930600</v>
      </c>
      <c r="D203" s="1">
        <v>350585724</v>
      </c>
      <c r="E203" s="1">
        <v>351516324</v>
      </c>
      <c r="F203" s="1">
        <v>3133726</v>
      </c>
      <c r="G203" s="1">
        <v>0</v>
      </c>
      <c r="H203" s="1">
        <v>720194</v>
      </c>
      <c r="I203" s="1">
        <v>0</v>
      </c>
      <c r="J203" s="1">
        <v>0</v>
      </c>
      <c r="K203" s="1">
        <v>0</v>
      </c>
      <c r="L203" s="1">
        <v>0</v>
      </c>
      <c r="M203" s="1">
        <v>0</v>
      </c>
      <c r="N203" s="1">
        <v>38541</v>
      </c>
      <c r="O203" s="1">
        <v>0</v>
      </c>
      <c r="P203" s="15">
        <f t="shared" si="6"/>
        <v>1.09928E-2</v>
      </c>
      <c r="Q203">
        <f t="shared" si="7"/>
        <v>10230</v>
      </c>
    </row>
    <row r="204" spans="1:17" x14ac:dyDescent="0.2">
      <c r="A204" s="1">
        <v>3311</v>
      </c>
      <c r="B204" s="1" t="s">
        <v>284</v>
      </c>
      <c r="C204" s="1">
        <v>8085400</v>
      </c>
      <c r="D204" s="1">
        <v>925851486</v>
      </c>
      <c r="E204" s="1">
        <v>933936886</v>
      </c>
      <c r="F204" s="1">
        <v>6836704</v>
      </c>
      <c r="G204" s="1">
        <v>303418</v>
      </c>
      <c r="H204" s="1">
        <v>2290202</v>
      </c>
      <c r="I204" s="1">
        <v>0</v>
      </c>
      <c r="J204" s="1">
        <v>0</v>
      </c>
      <c r="K204" s="1">
        <v>0</v>
      </c>
      <c r="L204" s="1">
        <v>16502</v>
      </c>
      <c r="M204" s="1">
        <v>0</v>
      </c>
      <c r="N204" s="1">
        <v>0</v>
      </c>
      <c r="O204" s="1">
        <v>87800</v>
      </c>
      <c r="P204" s="15">
        <f t="shared" si="6"/>
        <v>1.020339E-2</v>
      </c>
      <c r="Q204">
        <f t="shared" si="7"/>
        <v>82498</v>
      </c>
    </row>
    <row r="205" spans="1:17" x14ac:dyDescent="0.2">
      <c r="A205" s="1">
        <v>3318</v>
      </c>
      <c r="B205" s="1" t="s">
        <v>285</v>
      </c>
      <c r="C205" s="1">
        <v>160300</v>
      </c>
      <c r="D205" s="1">
        <v>251044704</v>
      </c>
      <c r="E205" s="1">
        <v>251205004</v>
      </c>
      <c r="F205" s="1">
        <v>1944734</v>
      </c>
      <c r="G205" s="1">
        <v>0</v>
      </c>
      <c r="H205" s="1">
        <v>0</v>
      </c>
      <c r="I205" s="1">
        <v>0</v>
      </c>
      <c r="J205" s="1">
        <v>0</v>
      </c>
      <c r="K205" s="1">
        <v>3000</v>
      </c>
      <c r="L205" s="1">
        <v>0</v>
      </c>
      <c r="M205" s="1">
        <v>0</v>
      </c>
      <c r="N205" s="1">
        <v>11035</v>
      </c>
      <c r="O205" s="1">
        <v>21560</v>
      </c>
      <c r="P205" s="15">
        <f t="shared" si="6"/>
        <v>7.7585099999999997E-3</v>
      </c>
      <c r="Q205">
        <f t="shared" si="7"/>
        <v>1244</v>
      </c>
    </row>
    <row r="206" spans="1:17" x14ac:dyDescent="0.2">
      <c r="A206" s="1">
        <v>3325</v>
      </c>
      <c r="B206" s="1" t="s">
        <v>286</v>
      </c>
      <c r="C206" s="1">
        <v>502600</v>
      </c>
      <c r="D206" s="1">
        <v>655548306</v>
      </c>
      <c r="E206" s="1">
        <v>656050906</v>
      </c>
      <c r="F206" s="1">
        <v>6353912</v>
      </c>
      <c r="G206" s="1">
        <v>122019</v>
      </c>
      <c r="H206" s="1">
        <v>799425</v>
      </c>
      <c r="I206" s="1">
        <v>200000</v>
      </c>
      <c r="J206" s="1">
        <v>0</v>
      </c>
      <c r="K206" s="1">
        <v>31500</v>
      </c>
      <c r="L206" s="1">
        <v>0</v>
      </c>
      <c r="M206" s="1">
        <v>0</v>
      </c>
      <c r="N206" s="1">
        <v>0</v>
      </c>
      <c r="O206" s="1">
        <v>31520</v>
      </c>
      <c r="P206" s="15">
        <f t="shared" si="6"/>
        <v>1.145126E-2</v>
      </c>
      <c r="Q206">
        <f t="shared" si="7"/>
        <v>5755</v>
      </c>
    </row>
    <row r="207" spans="1:17" x14ac:dyDescent="0.2">
      <c r="A207" s="1">
        <v>3332</v>
      </c>
      <c r="B207" s="1" t="s">
        <v>287</v>
      </c>
      <c r="C207" s="1">
        <v>189500</v>
      </c>
      <c r="D207" s="1">
        <v>387225169</v>
      </c>
      <c r="E207" s="1">
        <v>387414669</v>
      </c>
      <c r="F207" s="1">
        <v>2158799</v>
      </c>
      <c r="G207" s="1">
        <v>68861</v>
      </c>
      <c r="H207" s="1">
        <v>1639431</v>
      </c>
      <c r="I207" s="1">
        <v>0</v>
      </c>
      <c r="J207" s="1">
        <v>0</v>
      </c>
      <c r="K207" s="1">
        <v>28000</v>
      </c>
      <c r="L207" s="1">
        <v>861</v>
      </c>
      <c r="M207" s="1">
        <v>0</v>
      </c>
      <c r="N207" s="1">
        <v>0</v>
      </c>
      <c r="O207" s="1">
        <v>0</v>
      </c>
      <c r="P207" s="15">
        <f t="shared" si="6"/>
        <v>1.0061209999999999E-2</v>
      </c>
      <c r="Q207">
        <f t="shared" si="7"/>
        <v>1907</v>
      </c>
    </row>
    <row r="208" spans="1:17" x14ac:dyDescent="0.2">
      <c r="A208" s="1">
        <v>3339</v>
      </c>
      <c r="B208" s="1" t="s">
        <v>288</v>
      </c>
      <c r="C208" s="1">
        <v>31964100</v>
      </c>
      <c r="D208" s="1">
        <v>1985325510</v>
      </c>
      <c r="E208" s="1">
        <v>2017289610</v>
      </c>
      <c r="F208" s="1">
        <v>17011232</v>
      </c>
      <c r="G208" s="1">
        <v>0</v>
      </c>
      <c r="H208" s="1">
        <v>1609993</v>
      </c>
      <c r="I208" s="1">
        <v>0</v>
      </c>
      <c r="J208" s="1">
        <v>0</v>
      </c>
      <c r="K208" s="1">
        <v>12913</v>
      </c>
      <c r="L208" s="1">
        <v>0</v>
      </c>
      <c r="M208" s="1">
        <v>0</v>
      </c>
      <c r="N208" s="1">
        <v>0</v>
      </c>
      <c r="O208" s="1">
        <v>73510</v>
      </c>
      <c r="P208" s="15">
        <f t="shared" si="6"/>
        <v>9.3859400000000006E-3</v>
      </c>
      <c r="Q208">
        <f t="shared" si="7"/>
        <v>300013</v>
      </c>
    </row>
    <row r="209" spans="1:17" x14ac:dyDescent="0.2">
      <c r="A209" s="1">
        <v>3360</v>
      </c>
      <c r="B209" s="1" t="s">
        <v>289</v>
      </c>
      <c r="C209" s="1">
        <v>719300</v>
      </c>
      <c r="D209" s="1">
        <v>692923068</v>
      </c>
      <c r="E209" s="1">
        <v>693642368</v>
      </c>
      <c r="F209" s="1">
        <v>6164516</v>
      </c>
      <c r="G209" s="1">
        <v>0</v>
      </c>
      <c r="H209" s="1">
        <v>2510408</v>
      </c>
      <c r="I209" s="1">
        <v>75800</v>
      </c>
      <c r="J209" s="1">
        <v>0</v>
      </c>
      <c r="K209" s="1">
        <v>87278</v>
      </c>
      <c r="L209" s="1">
        <v>529</v>
      </c>
      <c r="M209" s="1">
        <v>0</v>
      </c>
      <c r="N209" s="1">
        <v>0</v>
      </c>
      <c r="O209" s="1">
        <v>0</v>
      </c>
      <c r="P209" s="15">
        <f t="shared" si="6"/>
        <v>1.275543E-2</v>
      </c>
      <c r="Q209">
        <f t="shared" si="7"/>
        <v>9175</v>
      </c>
    </row>
    <row r="210" spans="1:17" x14ac:dyDescent="0.2">
      <c r="A210" s="1">
        <v>3367</v>
      </c>
      <c r="B210" s="1" t="s">
        <v>290</v>
      </c>
      <c r="C210" s="1">
        <v>950700</v>
      </c>
      <c r="D210" s="1">
        <v>562947163</v>
      </c>
      <c r="E210" s="1">
        <v>563897863</v>
      </c>
      <c r="F210" s="1">
        <v>4750291</v>
      </c>
      <c r="G210" s="1">
        <v>126000</v>
      </c>
      <c r="H210" s="1">
        <v>584000</v>
      </c>
      <c r="I210" s="1">
        <v>0</v>
      </c>
      <c r="J210" s="1">
        <v>0</v>
      </c>
      <c r="K210" s="1">
        <v>0</v>
      </c>
      <c r="L210" s="1">
        <v>0</v>
      </c>
      <c r="M210" s="1">
        <v>0</v>
      </c>
      <c r="N210" s="1">
        <v>0</v>
      </c>
      <c r="O210" s="1">
        <v>0</v>
      </c>
      <c r="P210" s="15">
        <f t="shared" si="6"/>
        <v>9.69947E-3</v>
      </c>
      <c r="Q210">
        <f t="shared" si="7"/>
        <v>9221</v>
      </c>
    </row>
    <row r="211" spans="1:17" x14ac:dyDescent="0.2">
      <c r="A211" s="1">
        <v>3381</v>
      </c>
      <c r="B211" s="1" t="s">
        <v>291</v>
      </c>
      <c r="C211" s="1">
        <v>679900</v>
      </c>
      <c r="D211" s="1">
        <v>1158553839</v>
      </c>
      <c r="E211" s="1">
        <v>1159233739</v>
      </c>
      <c r="F211" s="1">
        <v>10865907</v>
      </c>
      <c r="G211" s="1">
        <v>0</v>
      </c>
      <c r="H211" s="1">
        <v>2496695</v>
      </c>
      <c r="I211" s="1">
        <v>249000</v>
      </c>
      <c r="J211" s="1">
        <v>0</v>
      </c>
      <c r="K211" s="1">
        <v>322760</v>
      </c>
      <c r="L211" s="1">
        <v>0</v>
      </c>
      <c r="M211" s="1">
        <v>0</v>
      </c>
      <c r="N211" s="1">
        <v>0</v>
      </c>
      <c r="O211" s="1">
        <v>0</v>
      </c>
      <c r="P211" s="15">
        <f t="shared" si="6"/>
        <v>1.2027380000000001E-2</v>
      </c>
      <c r="Q211">
        <f t="shared" si="7"/>
        <v>8177</v>
      </c>
    </row>
    <row r="212" spans="1:17" x14ac:dyDescent="0.2">
      <c r="A212" s="1">
        <v>3409</v>
      </c>
      <c r="B212" s="1" t="s">
        <v>292</v>
      </c>
      <c r="C212" s="1">
        <v>4519900</v>
      </c>
      <c r="D212" s="1">
        <v>803398742</v>
      </c>
      <c r="E212" s="1">
        <v>807918642</v>
      </c>
      <c r="F212" s="1">
        <v>6328068</v>
      </c>
      <c r="G212" s="1">
        <v>119330</v>
      </c>
      <c r="H212" s="1">
        <v>0</v>
      </c>
      <c r="I212" s="1">
        <v>0</v>
      </c>
      <c r="J212" s="1">
        <v>0</v>
      </c>
      <c r="K212" s="1">
        <v>80000</v>
      </c>
      <c r="L212" s="1">
        <v>0</v>
      </c>
      <c r="M212" s="1">
        <v>0</v>
      </c>
      <c r="N212" s="1">
        <v>0</v>
      </c>
      <c r="O212" s="1">
        <v>82680</v>
      </c>
      <c r="P212" s="15">
        <f t="shared" si="6"/>
        <v>8.1247300000000001E-3</v>
      </c>
      <c r="Q212">
        <f t="shared" si="7"/>
        <v>36723</v>
      </c>
    </row>
    <row r="213" spans="1:17" x14ac:dyDescent="0.2">
      <c r="A213" s="1">
        <v>3427</v>
      </c>
      <c r="B213" s="1" t="s">
        <v>293</v>
      </c>
      <c r="C213" s="1">
        <v>31600</v>
      </c>
      <c r="D213" s="1">
        <v>114826956</v>
      </c>
      <c r="E213" s="1">
        <v>114858556</v>
      </c>
      <c r="F213" s="1">
        <v>1080280</v>
      </c>
      <c r="G213" s="1">
        <v>0</v>
      </c>
      <c r="H213" s="1">
        <v>220724</v>
      </c>
      <c r="I213" s="1">
        <v>0</v>
      </c>
      <c r="J213" s="1">
        <v>0</v>
      </c>
      <c r="K213" s="1">
        <v>0</v>
      </c>
      <c r="L213" s="1">
        <v>0</v>
      </c>
      <c r="M213" s="1">
        <v>0</v>
      </c>
      <c r="N213" s="1">
        <v>0</v>
      </c>
      <c r="O213" s="1">
        <v>0</v>
      </c>
      <c r="P213" s="15">
        <f t="shared" si="6"/>
        <v>1.1330130000000001E-2</v>
      </c>
      <c r="Q213">
        <f t="shared" si="7"/>
        <v>358</v>
      </c>
    </row>
    <row r="214" spans="1:17" x14ac:dyDescent="0.2">
      <c r="A214" s="1">
        <v>3428</v>
      </c>
      <c r="B214" s="1" t="s">
        <v>294</v>
      </c>
      <c r="C214" s="1">
        <v>1088700</v>
      </c>
      <c r="D214" s="1">
        <v>309826062</v>
      </c>
      <c r="E214" s="1">
        <v>310914762</v>
      </c>
      <c r="F214" s="1">
        <v>2910934</v>
      </c>
      <c r="G214" s="1">
        <v>31041</v>
      </c>
      <c r="H214" s="1">
        <v>274706</v>
      </c>
      <c r="I214" s="1">
        <v>0</v>
      </c>
      <c r="J214" s="1">
        <v>0</v>
      </c>
      <c r="K214" s="1">
        <v>25000</v>
      </c>
      <c r="L214" s="1">
        <v>0</v>
      </c>
      <c r="M214" s="1">
        <v>0</v>
      </c>
      <c r="N214" s="1">
        <v>0</v>
      </c>
      <c r="O214" s="1">
        <v>0</v>
      </c>
      <c r="P214" s="15">
        <f t="shared" si="6"/>
        <v>1.0462910000000001E-2</v>
      </c>
      <c r="Q214">
        <f t="shared" si="7"/>
        <v>11391</v>
      </c>
    </row>
    <row r="215" spans="1:17" x14ac:dyDescent="0.2">
      <c r="A215" s="1">
        <v>3430</v>
      </c>
      <c r="B215" s="1" t="s">
        <v>295</v>
      </c>
      <c r="C215" s="1">
        <v>2953700</v>
      </c>
      <c r="D215" s="1">
        <v>1313576487</v>
      </c>
      <c r="E215" s="1">
        <v>1316530187</v>
      </c>
      <c r="F215" s="1">
        <v>10751432</v>
      </c>
      <c r="G215" s="1">
        <v>0</v>
      </c>
      <c r="H215" s="1">
        <v>1413356</v>
      </c>
      <c r="I215" s="1">
        <v>0</v>
      </c>
      <c r="J215" s="1">
        <v>0</v>
      </c>
      <c r="K215" s="1">
        <v>679822</v>
      </c>
      <c r="L215" s="1">
        <v>4079</v>
      </c>
      <c r="M215" s="1">
        <v>0</v>
      </c>
      <c r="N215" s="1">
        <v>0</v>
      </c>
      <c r="O215" s="1">
        <v>0</v>
      </c>
      <c r="P215" s="15">
        <f t="shared" si="6"/>
        <v>9.7814500000000006E-3</v>
      </c>
      <c r="Q215">
        <f t="shared" si="7"/>
        <v>28891</v>
      </c>
    </row>
    <row r="216" spans="1:17" x14ac:dyDescent="0.2">
      <c r="A216" s="1">
        <v>3434</v>
      </c>
      <c r="B216" s="1" t="s">
        <v>296</v>
      </c>
      <c r="C216" s="1">
        <v>13800</v>
      </c>
      <c r="D216" s="1">
        <v>319048291</v>
      </c>
      <c r="E216" s="1">
        <v>319062091</v>
      </c>
      <c r="F216" s="1">
        <v>2300000</v>
      </c>
      <c r="G216" s="1">
        <v>0</v>
      </c>
      <c r="H216" s="1">
        <v>635848</v>
      </c>
      <c r="I216" s="1">
        <v>0</v>
      </c>
      <c r="J216" s="1">
        <v>0</v>
      </c>
      <c r="K216" s="1">
        <v>0</v>
      </c>
      <c r="L216" s="1">
        <v>0</v>
      </c>
      <c r="M216" s="1">
        <v>0</v>
      </c>
      <c r="N216" s="1">
        <v>0</v>
      </c>
      <c r="O216" s="1">
        <v>0</v>
      </c>
      <c r="P216" s="15">
        <f t="shared" si="6"/>
        <v>9.2018900000000008E-3</v>
      </c>
      <c r="Q216">
        <f t="shared" si="7"/>
        <v>127</v>
      </c>
    </row>
    <row r="217" spans="1:17" x14ac:dyDescent="0.2">
      <c r="A217" s="1">
        <v>3437</v>
      </c>
      <c r="B217" s="1" t="s">
        <v>297</v>
      </c>
      <c r="C217" s="1">
        <v>30349600</v>
      </c>
      <c r="D217" s="1">
        <v>3351504242</v>
      </c>
      <c r="E217" s="1">
        <v>3381853842</v>
      </c>
      <c r="F217" s="1">
        <v>32409232</v>
      </c>
      <c r="G217" s="1">
        <v>586714</v>
      </c>
      <c r="H217" s="1">
        <v>4214923</v>
      </c>
      <c r="I217" s="1">
        <v>600000</v>
      </c>
      <c r="J217" s="1">
        <v>0</v>
      </c>
      <c r="K217" s="1">
        <v>616680</v>
      </c>
      <c r="L217" s="1">
        <v>9072</v>
      </c>
      <c r="M217" s="1">
        <v>0</v>
      </c>
      <c r="N217" s="1">
        <v>0</v>
      </c>
      <c r="O217" s="1">
        <v>0</v>
      </c>
      <c r="P217" s="15">
        <f t="shared" si="6"/>
        <v>1.146847E-2</v>
      </c>
      <c r="Q217">
        <f t="shared" si="7"/>
        <v>348063</v>
      </c>
    </row>
    <row r="218" spans="1:17" x14ac:dyDescent="0.2">
      <c r="A218" s="1">
        <v>3444</v>
      </c>
      <c r="B218" s="1" t="s">
        <v>298</v>
      </c>
      <c r="C218" s="1">
        <v>9880000</v>
      </c>
      <c r="D218" s="1">
        <v>1613381703</v>
      </c>
      <c r="E218" s="1">
        <v>1623261703</v>
      </c>
      <c r="F218" s="1">
        <v>13534822</v>
      </c>
      <c r="G218" s="1">
        <v>365000</v>
      </c>
      <c r="H218" s="1">
        <v>2400000</v>
      </c>
      <c r="I218" s="1">
        <v>0</v>
      </c>
      <c r="J218" s="1">
        <v>0</v>
      </c>
      <c r="K218" s="1">
        <v>223554</v>
      </c>
      <c r="L218" s="1">
        <v>2995</v>
      </c>
      <c r="M218" s="1">
        <v>0</v>
      </c>
      <c r="N218" s="1">
        <v>0</v>
      </c>
      <c r="O218" s="1">
        <v>0</v>
      </c>
      <c r="P218" s="15">
        <f t="shared" si="6"/>
        <v>1.024331E-2</v>
      </c>
      <c r="Q218">
        <f t="shared" si="7"/>
        <v>101204</v>
      </c>
    </row>
    <row r="219" spans="1:17" x14ac:dyDescent="0.2">
      <c r="A219" s="1">
        <v>3479</v>
      </c>
      <c r="B219" s="1" t="s">
        <v>299</v>
      </c>
      <c r="C219" s="1">
        <v>13121900</v>
      </c>
      <c r="D219" s="1">
        <v>4352780656</v>
      </c>
      <c r="E219" s="1">
        <v>4365902556</v>
      </c>
      <c r="F219" s="1">
        <v>35220046</v>
      </c>
      <c r="G219" s="1">
        <v>0</v>
      </c>
      <c r="H219" s="1">
        <v>2347500</v>
      </c>
      <c r="I219" s="1">
        <v>0</v>
      </c>
      <c r="J219" s="1">
        <v>0</v>
      </c>
      <c r="K219" s="1">
        <v>227580</v>
      </c>
      <c r="L219" s="1">
        <v>0</v>
      </c>
      <c r="M219" s="1">
        <v>0</v>
      </c>
      <c r="N219" s="1">
        <v>0</v>
      </c>
      <c r="O219" s="1">
        <v>0</v>
      </c>
      <c r="P219" s="15">
        <f t="shared" si="6"/>
        <v>8.6829799999999999E-3</v>
      </c>
      <c r="Q219">
        <f t="shared" si="7"/>
        <v>113937</v>
      </c>
    </row>
    <row r="220" spans="1:17" x14ac:dyDescent="0.2">
      <c r="A220" s="1">
        <v>3484</v>
      </c>
      <c r="B220" s="1" t="s">
        <v>300</v>
      </c>
      <c r="C220" s="1">
        <v>127900</v>
      </c>
      <c r="D220" s="1">
        <v>460399900</v>
      </c>
      <c r="E220" s="1">
        <v>460527800</v>
      </c>
      <c r="F220" s="1">
        <v>1947945</v>
      </c>
      <c r="G220" s="1">
        <v>0</v>
      </c>
      <c r="H220" s="1">
        <v>37141</v>
      </c>
      <c r="I220" s="1">
        <v>0</v>
      </c>
      <c r="J220" s="1">
        <v>0</v>
      </c>
      <c r="K220" s="1">
        <v>257022</v>
      </c>
      <c r="L220" s="1">
        <v>0</v>
      </c>
      <c r="M220" s="1">
        <v>0</v>
      </c>
      <c r="N220" s="1">
        <v>19597</v>
      </c>
      <c r="O220" s="1">
        <v>0</v>
      </c>
      <c r="P220" s="15">
        <f t="shared" si="6"/>
        <v>4.8699099999999999E-3</v>
      </c>
      <c r="Q220">
        <f t="shared" si="7"/>
        <v>623</v>
      </c>
    </row>
    <row r="221" spans="1:17" x14ac:dyDescent="0.2">
      <c r="A221" s="1">
        <v>3500</v>
      </c>
      <c r="B221" s="1" t="s">
        <v>301</v>
      </c>
      <c r="C221" s="1">
        <v>4665700</v>
      </c>
      <c r="D221" s="1">
        <v>1188449884</v>
      </c>
      <c r="E221" s="1">
        <v>1193115584</v>
      </c>
      <c r="F221" s="1">
        <v>8302316</v>
      </c>
      <c r="G221" s="1">
        <v>317883</v>
      </c>
      <c r="H221" s="1">
        <v>1925122</v>
      </c>
      <c r="I221" s="1">
        <v>0</v>
      </c>
      <c r="J221" s="1">
        <v>0</v>
      </c>
      <c r="K221" s="1">
        <v>300000</v>
      </c>
      <c r="L221" s="1">
        <v>0</v>
      </c>
      <c r="M221" s="1">
        <v>0</v>
      </c>
      <c r="N221" s="1">
        <v>0</v>
      </c>
      <c r="O221" s="1">
        <v>120560</v>
      </c>
      <c r="P221" s="15">
        <f t="shared" si="6"/>
        <v>9.1255999999999993E-3</v>
      </c>
      <c r="Q221">
        <f t="shared" si="7"/>
        <v>42577</v>
      </c>
    </row>
    <row r="222" spans="1:17" x14ac:dyDescent="0.2">
      <c r="A222" s="1">
        <v>3528</v>
      </c>
      <c r="B222" s="1" t="s">
        <v>302</v>
      </c>
      <c r="C222" s="1">
        <v>570900</v>
      </c>
      <c r="D222" s="1">
        <v>750570896</v>
      </c>
      <c r="E222" s="1">
        <v>751141796</v>
      </c>
      <c r="F222" s="1">
        <v>3796708</v>
      </c>
      <c r="G222" s="1">
        <v>0</v>
      </c>
      <c r="H222" s="1">
        <v>595228</v>
      </c>
      <c r="I222" s="1">
        <v>0</v>
      </c>
      <c r="J222" s="1">
        <v>0</v>
      </c>
      <c r="K222" s="1">
        <v>5322</v>
      </c>
      <c r="L222" s="1">
        <v>0</v>
      </c>
      <c r="M222" s="1">
        <v>0</v>
      </c>
      <c r="N222" s="1">
        <v>0</v>
      </c>
      <c r="O222" s="1">
        <v>0</v>
      </c>
      <c r="P222" s="15">
        <f t="shared" si="6"/>
        <v>5.8585499999999997E-3</v>
      </c>
      <c r="Q222">
        <f t="shared" si="7"/>
        <v>3345</v>
      </c>
    </row>
    <row r="223" spans="1:17" x14ac:dyDescent="0.2">
      <c r="A223" s="1">
        <v>3549</v>
      </c>
      <c r="B223" s="1" t="s">
        <v>303</v>
      </c>
      <c r="C223" s="1">
        <v>66837400</v>
      </c>
      <c r="D223" s="1">
        <v>5458558250</v>
      </c>
      <c r="E223" s="1">
        <v>5525395650</v>
      </c>
      <c r="F223" s="1">
        <v>50913634</v>
      </c>
      <c r="G223" s="1">
        <v>320250</v>
      </c>
      <c r="H223" s="1">
        <v>4382079</v>
      </c>
      <c r="I223" s="1">
        <v>825000</v>
      </c>
      <c r="J223" s="1">
        <v>0</v>
      </c>
      <c r="K223" s="1">
        <v>368890</v>
      </c>
      <c r="L223" s="1">
        <v>39610</v>
      </c>
      <c r="M223" s="1">
        <v>0</v>
      </c>
      <c r="N223" s="1">
        <v>0</v>
      </c>
      <c r="O223" s="1">
        <v>0</v>
      </c>
      <c r="P223" s="15">
        <f t="shared" si="6"/>
        <v>1.041474E-2</v>
      </c>
      <c r="Q223">
        <f t="shared" si="7"/>
        <v>696094</v>
      </c>
    </row>
    <row r="224" spans="1:17" x14ac:dyDescent="0.2">
      <c r="A224" s="1">
        <v>3612</v>
      </c>
      <c r="B224" s="1" t="s">
        <v>304</v>
      </c>
      <c r="C224" s="1">
        <v>4411500</v>
      </c>
      <c r="D224" s="1">
        <v>1559276106</v>
      </c>
      <c r="E224" s="1">
        <v>1563687606</v>
      </c>
      <c r="F224" s="1">
        <v>12809449</v>
      </c>
      <c r="G224" s="1">
        <v>177878</v>
      </c>
      <c r="H224" s="1">
        <v>842857</v>
      </c>
      <c r="I224" s="1">
        <v>0</v>
      </c>
      <c r="J224" s="1">
        <v>0</v>
      </c>
      <c r="K224" s="1">
        <v>179254</v>
      </c>
      <c r="L224" s="1">
        <v>7316</v>
      </c>
      <c r="M224" s="1">
        <v>0</v>
      </c>
      <c r="N224" s="1">
        <v>0</v>
      </c>
      <c r="O224" s="1">
        <v>0</v>
      </c>
      <c r="P224" s="15">
        <f t="shared" si="6"/>
        <v>8.9892700000000006E-3</v>
      </c>
      <c r="Q224">
        <f t="shared" si="7"/>
        <v>39656</v>
      </c>
    </row>
    <row r="225" spans="1:17" x14ac:dyDescent="0.2">
      <c r="A225" s="1">
        <v>3619</v>
      </c>
      <c r="B225" s="1" t="s">
        <v>305</v>
      </c>
      <c r="C225" s="1">
        <v>445801400</v>
      </c>
      <c r="D225" s="1">
        <v>26842697700</v>
      </c>
      <c r="E225" s="1">
        <v>27288499100</v>
      </c>
      <c r="F225" s="1">
        <v>275183072</v>
      </c>
      <c r="G225" s="1">
        <v>5475630</v>
      </c>
      <c r="H225" s="1">
        <v>0</v>
      </c>
      <c r="I225" s="1">
        <v>0</v>
      </c>
      <c r="J225" s="1">
        <v>11214451</v>
      </c>
      <c r="K225" s="1">
        <v>16815871</v>
      </c>
      <c r="L225" s="1">
        <v>312221</v>
      </c>
      <c r="M225" s="1">
        <v>0</v>
      </c>
      <c r="N225" s="1">
        <v>0</v>
      </c>
      <c r="O225" s="1">
        <v>0</v>
      </c>
      <c r="P225" s="15">
        <f t="shared" si="6"/>
        <v>1.1511560000000001E-2</v>
      </c>
      <c r="Q225">
        <f t="shared" si="7"/>
        <v>5131870</v>
      </c>
    </row>
    <row r="226" spans="1:17" x14ac:dyDescent="0.2">
      <c r="A226" s="1">
        <v>3633</v>
      </c>
      <c r="B226" s="1" t="s">
        <v>306</v>
      </c>
      <c r="C226" s="1">
        <v>325700</v>
      </c>
      <c r="D226" s="1">
        <v>305493403</v>
      </c>
      <c r="E226" s="1">
        <v>305819103</v>
      </c>
      <c r="F226" s="1">
        <v>2562324</v>
      </c>
      <c r="G226" s="1">
        <v>43493</v>
      </c>
      <c r="H226" s="1">
        <v>1055928</v>
      </c>
      <c r="I226" s="1">
        <v>0</v>
      </c>
      <c r="J226" s="1">
        <v>0</v>
      </c>
      <c r="K226" s="1">
        <v>50000</v>
      </c>
      <c r="L226" s="1">
        <v>0</v>
      </c>
      <c r="M226" s="1">
        <v>0</v>
      </c>
      <c r="N226" s="1">
        <v>0</v>
      </c>
      <c r="O226" s="1">
        <v>0</v>
      </c>
      <c r="P226" s="15">
        <f t="shared" si="6"/>
        <v>1.2149999999999999E-2</v>
      </c>
      <c r="Q226">
        <f t="shared" si="7"/>
        <v>3957</v>
      </c>
    </row>
    <row r="227" spans="1:17" x14ac:dyDescent="0.2">
      <c r="A227" s="1">
        <v>3640</v>
      </c>
      <c r="B227" s="1" t="s">
        <v>307</v>
      </c>
      <c r="C227" s="1">
        <v>3346400</v>
      </c>
      <c r="D227" s="1">
        <v>2159947241</v>
      </c>
      <c r="E227" s="1">
        <v>2163293641</v>
      </c>
      <c r="F227" s="1">
        <v>6131462</v>
      </c>
      <c r="G227" s="1">
        <v>65178</v>
      </c>
      <c r="H227" s="1">
        <v>0</v>
      </c>
      <c r="I227" s="1">
        <v>25000</v>
      </c>
      <c r="J227" s="1">
        <v>0</v>
      </c>
      <c r="K227" s="1">
        <v>245880</v>
      </c>
      <c r="L227" s="1">
        <v>1480</v>
      </c>
      <c r="M227" s="1">
        <v>0</v>
      </c>
      <c r="N227" s="1">
        <v>43126</v>
      </c>
      <c r="O227" s="1">
        <v>0</v>
      </c>
      <c r="P227" s="15">
        <f t="shared" si="6"/>
        <v>2.99498E-3</v>
      </c>
      <c r="Q227">
        <f t="shared" si="7"/>
        <v>10022</v>
      </c>
    </row>
    <row r="228" spans="1:17" x14ac:dyDescent="0.2">
      <c r="A228" s="1">
        <v>3661</v>
      </c>
      <c r="B228" s="1" t="s">
        <v>308</v>
      </c>
      <c r="C228" s="1">
        <v>405900</v>
      </c>
      <c r="D228" s="1">
        <v>442451718</v>
      </c>
      <c r="E228" s="1">
        <v>442857618</v>
      </c>
      <c r="F228" s="1">
        <v>3378005</v>
      </c>
      <c r="G228" s="1">
        <v>0</v>
      </c>
      <c r="H228" s="1">
        <v>626900</v>
      </c>
      <c r="I228" s="1">
        <v>0</v>
      </c>
      <c r="J228" s="1">
        <v>0</v>
      </c>
      <c r="K228" s="1">
        <v>0</v>
      </c>
      <c r="L228" s="1">
        <v>769</v>
      </c>
      <c r="M228" s="1">
        <v>0</v>
      </c>
      <c r="N228" s="1">
        <v>15800</v>
      </c>
      <c r="O228" s="1">
        <v>35920</v>
      </c>
      <c r="P228" s="15">
        <f t="shared" si="6"/>
        <v>9.0533599999999999E-3</v>
      </c>
      <c r="Q228">
        <f t="shared" si="7"/>
        <v>3675</v>
      </c>
    </row>
    <row r="229" spans="1:17" x14ac:dyDescent="0.2">
      <c r="A229" s="1">
        <v>3668</v>
      </c>
      <c r="B229" s="1" t="s">
        <v>309</v>
      </c>
      <c r="C229" s="1">
        <v>1672500</v>
      </c>
      <c r="D229" s="1">
        <v>341305459</v>
      </c>
      <c r="E229" s="1">
        <v>342977959</v>
      </c>
      <c r="F229" s="1">
        <v>2439100</v>
      </c>
      <c r="G229" s="1">
        <v>79499</v>
      </c>
      <c r="H229" s="1">
        <v>636461</v>
      </c>
      <c r="I229" s="1">
        <v>0</v>
      </c>
      <c r="J229" s="1">
        <v>0</v>
      </c>
      <c r="K229" s="1">
        <v>50000</v>
      </c>
      <c r="L229" s="1">
        <v>0</v>
      </c>
      <c r="M229" s="1">
        <v>0</v>
      </c>
      <c r="N229" s="1">
        <v>0</v>
      </c>
      <c r="O229" s="1">
        <v>41400</v>
      </c>
      <c r="P229" s="15">
        <f t="shared" si="6"/>
        <v>9.3905900000000007E-3</v>
      </c>
      <c r="Q229">
        <f t="shared" si="7"/>
        <v>15706</v>
      </c>
    </row>
    <row r="230" spans="1:17" x14ac:dyDescent="0.2">
      <c r="A230" s="1">
        <v>3675</v>
      </c>
      <c r="B230" s="1" t="s">
        <v>310</v>
      </c>
      <c r="C230" s="1">
        <v>66157000</v>
      </c>
      <c r="D230" s="1">
        <v>1773182312</v>
      </c>
      <c r="E230" s="1">
        <v>1839339312</v>
      </c>
      <c r="F230" s="1">
        <v>18187817</v>
      </c>
      <c r="G230" s="1">
        <v>271036</v>
      </c>
      <c r="H230" s="1">
        <v>4481778</v>
      </c>
      <c r="I230" s="1">
        <v>0</v>
      </c>
      <c r="J230" s="1">
        <v>0</v>
      </c>
      <c r="K230" s="1">
        <v>245240</v>
      </c>
      <c r="L230" s="1">
        <v>0</v>
      </c>
      <c r="M230" s="1">
        <v>0</v>
      </c>
      <c r="N230" s="1">
        <v>0</v>
      </c>
      <c r="O230" s="1">
        <v>0</v>
      </c>
      <c r="P230" s="15">
        <f t="shared" si="6"/>
        <v>1.307585E-2</v>
      </c>
      <c r="Q230">
        <f t="shared" si="7"/>
        <v>865059</v>
      </c>
    </row>
    <row r="231" spans="1:17" x14ac:dyDescent="0.2">
      <c r="A231" s="1">
        <v>3682</v>
      </c>
      <c r="B231" s="1" t="s">
        <v>311</v>
      </c>
      <c r="C231" s="1">
        <v>8116600</v>
      </c>
      <c r="D231" s="1">
        <v>997026184</v>
      </c>
      <c r="E231" s="1">
        <v>1005142784</v>
      </c>
      <c r="F231" s="1">
        <v>7928889</v>
      </c>
      <c r="G231" s="1">
        <v>314488</v>
      </c>
      <c r="H231" s="1">
        <v>1947130</v>
      </c>
      <c r="I231" s="1">
        <v>0</v>
      </c>
      <c r="J231" s="1">
        <v>0</v>
      </c>
      <c r="K231" s="1">
        <v>896990</v>
      </c>
      <c r="L231" s="1">
        <v>4788</v>
      </c>
      <c r="M231" s="1">
        <v>0</v>
      </c>
      <c r="N231" s="1">
        <v>0</v>
      </c>
      <c r="O231" s="1">
        <v>0</v>
      </c>
      <c r="P231" s="15">
        <f t="shared" si="6"/>
        <v>1.1125370000000001E-2</v>
      </c>
      <c r="Q231">
        <f t="shared" si="7"/>
        <v>90300</v>
      </c>
    </row>
    <row r="232" spans="1:17" x14ac:dyDescent="0.2">
      <c r="A232" s="1">
        <v>3689</v>
      </c>
      <c r="B232" s="1" t="s">
        <v>312</v>
      </c>
      <c r="C232" s="1">
        <v>763600</v>
      </c>
      <c r="D232" s="1">
        <v>636350945</v>
      </c>
      <c r="E232" s="1">
        <v>637114545</v>
      </c>
      <c r="F232" s="1">
        <v>4622384</v>
      </c>
      <c r="G232" s="1">
        <v>174850</v>
      </c>
      <c r="H232" s="1">
        <v>278100</v>
      </c>
      <c r="I232" s="1">
        <v>0</v>
      </c>
      <c r="J232" s="1">
        <v>0</v>
      </c>
      <c r="K232" s="1">
        <v>0</v>
      </c>
      <c r="L232" s="1">
        <v>0</v>
      </c>
      <c r="M232" s="1">
        <v>0</v>
      </c>
      <c r="N232" s="1">
        <v>82600</v>
      </c>
      <c r="O232" s="1">
        <v>29200</v>
      </c>
      <c r="P232" s="15">
        <f t="shared" si="6"/>
        <v>7.9756800000000006E-3</v>
      </c>
      <c r="Q232">
        <f t="shared" si="7"/>
        <v>6090</v>
      </c>
    </row>
    <row r="233" spans="1:17" x14ac:dyDescent="0.2">
      <c r="A233" s="1">
        <v>3696</v>
      </c>
      <c r="B233" s="1" t="s">
        <v>313</v>
      </c>
      <c r="C233" s="1">
        <v>122700</v>
      </c>
      <c r="D233" s="1">
        <v>176521340</v>
      </c>
      <c r="E233" s="1">
        <v>176644040</v>
      </c>
      <c r="F233" s="1">
        <v>1810047</v>
      </c>
      <c r="G233" s="1">
        <v>149106</v>
      </c>
      <c r="H233" s="1">
        <v>297775</v>
      </c>
      <c r="I233" s="1">
        <v>0</v>
      </c>
      <c r="J233" s="1">
        <v>0</v>
      </c>
      <c r="K233" s="1">
        <v>0</v>
      </c>
      <c r="L233" s="1">
        <v>0</v>
      </c>
      <c r="M233" s="1">
        <v>0</v>
      </c>
      <c r="N233" s="1">
        <v>0</v>
      </c>
      <c r="O233" s="1">
        <v>0</v>
      </c>
      <c r="P233" s="15">
        <f t="shared" si="6"/>
        <v>1.278558E-2</v>
      </c>
      <c r="Q233">
        <f t="shared" si="7"/>
        <v>1569</v>
      </c>
    </row>
    <row r="234" spans="1:17" x14ac:dyDescent="0.2">
      <c r="A234" s="1">
        <v>3787</v>
      </c>
      <c r="B234" s="1" t="s">
        <v>314</v>
      </c>
      <c r="C234" s="1">
        <v>1724400</v>
      </c>
      <c r="D234" s="1">
        <v>966764541</v>
      </c>
      <c r="E234" s="1">
        <v>968488941</v>
      </c>
      <c r="F234" s="1">
        <v>8917362</v>
      </c>
      <c r="G234" s="1">
        <v>161769</v>
      </c>
      <c r="H234" s="1">
        <v>743482</v>
      </c>
      <c r="I234" s="1">
        <v>0</v>
      </c>
      <c r="J234" s="1">
        <v>0</v>
      </c>
      <c r="K234" s="1">
        <v>250000</v>
      </c>
      <c r="L234" s="1">
        <v>0</v>
      </c>
      <c r="M234" s="1">
        <v>0</v>
      </c>
      <c r="N234" s="1">
        <v>0</v>
      </c>
      <c r="O234" s="1">
        <v>0</v>
      </c>
      <c r="P234" s="15">
        <f t="shared" si="6"/>
        <v>1.041889E-2</v>
      </c>
      <c r="Q234">
        <f t="shared" si="7"/>
        <v>17966</v>
      </c>
    </row>
    <row r="235" spans="1:17" x14ac:dyDescent="0.2">
      <c r="A235" s="1">
        <v>3794</v>
      </c>
      <c r="B235" s="1" t="s">
        <v>315</v>
      </c>
      <c r="C235" s="1">
        <v>590800</v>
      </c>
      <c r="D235" s="1">
        <v>1216990134</v>
      </c>
      <c r="E235" s="1">
        <v>1217580934</v>
      </c>
      <c r="F235" s="1">
        <v>9322023</v>
      </c>
      <c r="G235" s="1">
        <v>152664</v>
      </c>
      <c r="H235" s="1">
        <v>2633267</v>
      </c>
      <c r="I235" s="1">
        <v>0</v>
      </c>
      <c r="J235" s="1">
        <v>0</v>
      </c>
      <c r="K235" s="1">
        <v>0</v>
      </c>
      <c r="L235" s="1">
        <v>896</v>
      </c>
      <c r="M235" s="1">
        <v>0</v>
      </c>
      <c r="N235" s="1">
        <v>0</v>
      </c>
      <c r="O235" s="1">
        <v>92360</v>
      </c>
      <c r="P235" s="15">
        <f t="shared" si="6"/>
        <v>9.9498299999999998E-3</v>
      </c>
      <c r="Q235">
        <f t="shared" si="7"/>
        <v>5878</v>
      </c>
    </row>
    <row r="236" spans="1:17" x14ac:dyDescent="0.2">
      <c r="A236" s="1">
        <v>3822</v>
      </c>
      <c r="B236" s="1" t="s">
        <v>316</v>
      </c>
      <c r="C236" s="1">
        <v>2839900</v>
      </c>
      <c r="D236" s="1">
        <v>3146714208</v>
      </c>
      <c r="E236" s="1">
        <v>3149554108</v>
      </c>
      <c r="F236" s="1">
        <v>25322944</v>
      </c>
      <c r="G236" s="1">
        <v>386620</v>
      </c>
      <c r="H236" s="1">
        <v>2148956</v>
      </c>
      <c r="I236" s="1">
        <v>950000</v>
      </c>
      <c r="J236" s="1">
        <v>0</v>
      </c>
      <c r="K236" s="1">
        <v>196431</v>
      </c>
      <c r="L236" s="1">
        <v>4043</v>
      </c>
      <c r="M236" s="1">
        <v>0</v>
      </c>
      <c r="N236" s="1">
        <v>0</v>
      </c>
      <c r="O236" s="1">
        <v>194480</v>
      </c>
      <c r="P236" s="15">
        <f t="shared" si="6"/>
        <v>9.2188200000000008E-3</v>
      </c>
      <c r="Q236">
        <f t="shared" si="7"/>
        <v>26181</v>
      </c>
    </row>
    <row r="237" spans="1:17" x14ac:dyDescent="0.2">
      <c r="A237" s="1">
        <v>3857</v>
      </c>
      <c r="B237" s="1" t="s">
        <v>317</v>
      </c>
      <c r="C237" s="1">
        <v>2224400</v>
      </c>
      <c r="D237" s="1">
        <v>3083560902</v>
      </c>
      <c r="E237" s="1">
        <v>3085785302</v>
      </c>
      <c r="F237" s="1">
        <v>29329891</v>
      </c>
      <c r="G237" s="1">
        <v>105000</v>
      </c>
      <c r="H237" s="1">
        <v>3594135</v>
      </c>
      <c r="I237" s="1">
        <v>0</v>
      </c>
      <c r="J237" s="1">
        <v>0</v>
      </c>
      <c r="K237" s="1">
        <v>95000</v>
      </c>
      <c r="L237" s="1">
        <v>4044</v>
      </c>
      <c r="M237" s="1">
        <v>0</v>
      </c>
      <c r="N237" s="1">
        <v>0</v>
      </c>
      <c r="O237" s="1">
        <v>0</v>
      </c>
      <c r="P237" s="15">
        <f t="shared" si="6"/>
        <v>1.074345E-2</v>
      </c>
      <c r="Q237">
        <f t="shared" si="7"/>
        <v>23898</v>
      </c>
    </row>
    <row r="238" spans="1:17" x14ac:dyDescent="0.2">
      <c r="A238" s="1">
        <v>3871</v>
      </c>
      <c r="B238" s="1" t="s">
        <v>318</v>
      </c>
      <c r="C238" s="1">
        <v>148500</v>
      </c>
      <c r="D238" s="1">
        <v>445341633</v>
      </c>
      <c r="E238" s="1">
        <v>445490133</v>
      </c>
      <c r="F238" s="1">
        <v>3988743</v>
      </c>
      <c r="G238" s="1">
        <v>0</v>
      </c>
      <c r="H238" s="1">
        <v>969890</v>
      </c>
      <c r="I238" s="1">
        <v>0</v>
      </c>
      <c r="J238" s="1">
        <v>0</v>
      </c>
      <c r="K238" s="1">
        <v>0</v>
      </c>
      <c r="L238" s="1">
        <v>727</v>
      </c>
      <c r="M238" s="1">
        <v>0</v>
      </c>
      <c r="N238" s="1">
        <v>76923</v>
      </c>
      <c r="O238" s="1">
        <v>0</v>
      </c>
      <c r="P238" s="15">
        <f t="shared" si="6"/>
        <v>1.113608E-2</v>
      </c>
      <c r="Q238">
        <f t="shared" si="7"/>
        <v>1654</v>
      </c>
    </row>
    <row r="239" spans="1:17" x14ac:dyDescent="0.2">
      <c r="A239" s="1">
        <v>3892</v>
      </c>
      <c r="B239" s="1" t="s">
        <v>319</v>
      </c>
      <c r="C239" s="1">
        <v>62238200</v>
      </c>
      <c r="D239" s="1">
        <v>3702397189</v>
      </c>
      <c r="E239" s="1">
        <v>3764635389</v>
      </c>
      <c r="F239" s="1">
        <v>28892757</v>
      </c>
      <c r="G239" s="1">
        <v>137970</v>
      </c>
      <c r="H239" s="1">
        <v>1335500</v>
      </c>
      <c r="I239" s="1">
        <v>566000</v>
      </c>
      <c r="J239" s="1">
        <v>0</v>
      </c>
      <c r="K239" s="1">
        <v>782964</v>
      </c>
      <c r="L239" s="1">
        <v>8764</v>
      </c>
      <c r="M239" s="1">
        <v>0</v>
      </c>
      <c r="N239" s="1">
        <v>0</v>
      </c>
      <c r="O239" s="1">
        <v>0</v>
      </c>
      <c r="P239" s="15">
        <f t="shared" si="6"/>
        <v>8.5684899999999998E-3</v>
      </c>
      <c r="Q239">
        <f t="shared" si="7"/>
        <v>533287</v>
      </c>
    </row>
    <row r="240" spans="1:17" x14ac:dyDescent="0.2">
      <c r="A240" s="1">
        <v>3899</v>
      </c>
      <c r="B240" s="1" t="s">
        <v>320</v>
      </c>
      <c r="C240" s="1">
        <v>599500</v>
      </c>
      <c r="D240" s="1">
        <v>437133891</v>
      </c>
      <c r="E240" s="1">
        <v>437733391</v>
      </c>
      <c r="F240" s="1">
        <v>3236742</v>
      </c>
      <c r="G240" s="1">
        <v>243097</v>
      </c>
      <c r="H240" s="1">
        <v>397600</v>
      </c>
      <c r="I240" s="1">
        <v>0</v>
      </c>
      <c r="J240" s="1">
        <v>0</v>
      </c>
      <c r="K240" s="1">
        <v>75000</v>
      </c>
      <c r="L240" s="1">
        <v>0</v>
      </c>
      <c r="M240" s="1">
        <v>0</v>
      </c>
      <c r="N240" s="1">
        <v>0</v>
      </c>
      <c r="O240" s="1">
        <v>26917</v>
      </c>
      <c r="P240" s="15">
        <f t="shared" si="6"/>
        <v>9.0417099999999997E-3</v>
      </c>
      <c r="Q240">
        <f t="shared" si="7"/>
        <v>5421</v>
      </c>
    </row>
    <row r="241" spans="1:17" x14ac:dyDescent="0.2">
      <c r="A241" s="1">
        <v>3906</v>
      </c>
      <c r="B241" s="1" t="s">
        <v>321</v>
      </c>
      <c r="C241" s="1">
        <v>5579600</v>
      </c>
      <c r="D241" s="1">
        <v>989397158</v>
      </c>
      <c r="E241" s="1">
        <v>994976758</v>
      </c>
      <c r="F241" s="1">
        <v>8384293</v>
      </c>
      <c r="G241" s="1">
        <v>141165</v>
      </c>
      <c r="H241" s="1">
        <v>1524878</v>
      </c>
      <c r="I241" s="1">
        <v>0</v>
      </c>
      <c r="J241" s="1">
        <v>0</v>
      </c>
      <c r="K241" s="1">
        <v>200000</v>
      </c>
      <c r="L241" s="1">
        <v>1654</v>
      </c>
      <c r="M241" s="1">
        <v>0</v>
      </c>
      <c r="N241" s="1">
        <v>75047</v>
      </c>
      <c r="O241" s="1">
        <v>16050</v>
      </c>
      <c r="P241" s="15">
        <f t="shared" si="6"/>
        <v>1.0361860000000001E-2</v>
      </c>
      <c r="Q241">
        <f t="shared" si="7"/>
        <v>57815</v>
      </c>
    </row>
    <row r="242" spans="1:17" x14ac:dyDescent="0.2">
      <c r="A242" s="1">
        <v>3913</v>
      </c>
      <c r="B242" s="1" t="s">
        <v>322</v>
      </c>
      <c r="C242" s="1">
        <v>34700</v>
      </c>
      <c r="D242" s="1">
        <v>182149379</v>
      </c>
      <c r="E242" s="1">
        <v>182184079</v>
      </c>
      <c r="F242" s="1">
        <v>1106090</v>
      </c>
      <c r="G242" s="1">
        <v>0</v>
      </c>
      <c r="H242" s="1">
        <v>0</v>
      </c>
      <c r="I242" s="1">
        <v>0</v>
      </c>
      <c r="J242" s="1">
        <v>0</v>
      </c>
      <c r="K242" s="1">
        <v>0</v>
      </c>
      <c r="L242" s="1">
        <v>0</v>
      </c>
      <c r="M242" s="1">
        <v>0</v>
      </c>
      <c r="N242" s="1">
        <v>0</v>
      </c>
      <c r="O242" s="1">
        <v>0</v>
      </c>
      <c r="P242" s="15">
        <f t="shared" si="6"/>
        <v>6.0724300000000002E-3</v>
      </c>
      <c r="Q242">
        <f t="shared" si="7"/>
        <v>211</v>
      </c>
    </row>
    <row r="243" spans="1:17" x14ac:dyDescent="0.2">
      <c r="A243" s="1">
        <v>3920</v>
      </c>
      <c r="B243" s="1" t="s">
        <v>323</v>
      </c>
      <c r="C243" s="1">
        <v>67000</v>
      </c>
      <c r="D243" s="1">
        <v>279863843</v>
      </c>
      <c r="E243" s="1">
        <v>279930843</v>
      </c>
      <c r="F243" s="1">
        <v>2394356</v>
      </c>
      <c r="G243" s="1">
        <v>0</v>
      </c>
      <c r="H243" s="1">
        <v>344233</v>
      </c>
      <c r="I243" s="1">
        <v>0</v>
      </c>
      <c r="J243" s="1">
        <v>0</v>
      </c>
      <c r="K243" s="1">
        <v>0</v>
      </c>
      <c r="L243" s="1">
        <v>0</v>
      </c>
      <c r="M243" s="1">
        <v>0</v>
      </c>
      <c r="N243" s="1">
        <v>11057</v>
      </c>
      <c r="O243" s="1">
        <v>0</v>
      </c>
      <c r="P243" s="15">
        <f t="shared" si="6"/>
        <v>9.7854299999999995E-3</v>
      </c>
      <c r="Q243">
        <f t="shared" si="7"/>
        <v>656</v>
      </c>
    </row>
    <row r="244" spans="1:17" x14ac:dyDescent="0.2">
      <c r="A244" s="1">
        <v>3925</v>
      </c>
      <c r="B244" s="1" t="s">
        <v>324</v>
      </c>
      <c r="C244" s="1">
        <v>37345800</v>
      </c>
      <c r="D244" s="1">
        <v>4360117398</v>
      </c>
      <c r="E244" s="1">
        <v>4397463198</v>
      </c>
      <c r="F244" s="1">
        <v>39809296</v>
      </c>
      <c r="G244" s="1">
        <v>4618334</v>
      </c>
      <c r="H244" s="1">
        <v>666663</v>
      </c>
      <c r="I244" s="1">
        <v>0</v>
      </c>
      <c r="J244" s="1">
        <v>0</v>
      </c>
      <c r="K244" s="1">
        <v>142000</v>
      </c>
      <c r="L244" s="1">
        <v>42460</v>
      </c>
      <c r="M244" s="1">
        <v>0</v>
      </c>
      <c r="N244" s="1">
        <v>0</v>
      </c>
      <c r="O244" s="1">
        <v>0</v>
      </c>
      <c r="P244" s="15">
        <f t="shared" si="6"/>
        <v>1.038476E-2</v>
      </c>
      <c r="Q244">
        <f t="shared" si="7"/>
        <v>387827</v>
      </c>
    </row>
    <row r="245" spans="1:17" x14ac:dyDescent="0.2">
      <c r="A245" s="1">
        <v>3934</v>
      </c>
      <c r="B245" s="1" t="s">
        <v>325</v>
      </c>
      <c r="C245" s="1">
        <v>281100</v>
      </c>
      <c r="D245" s="1">
        <v>393086021</v>
      </c>
      <c r="E245" s="1">
        <v>393367121</v>
      </c>
      <c r="F245" s="1">
        <v>3974466</v>
      </c>
      <c r="G245" s="1">
        <v>55000</v>
      </c>
      <c r="H245" s="1">
        <v>665790</v>
      </c>
      <c r="I245" s="1">
        <v>0</v>
      </c>
      <c r="J245" s="1">
        <v>0</v>
      </c>
      <c r="K245" s="1">
        <v>11000</v>
      </c>
      <c r="L245" s="1">
        <v>0</v>
      </c>
      <c r="M245" s="1">
        <v>0</v>
      </c>
      <c r="N245" s="1">
        <v>0</v>
      </c>
      <c r="O245" s="1">
        <v>0</v>
      </c>
      <c r="P245" s="15">
        <f t="shared" si="6"/>
        <v>1.197259E-2</v>
      </c>
      <c r="Q245">
        <f t="shared" si="7"/>
        <v>3365</v>
      </c>
    </row>
    <row r="246" spans="1:17" x14ac:dyDescent="0.2">
      <c r="A246" s="1">
        <v>3941</v>
      </c>
      <c r="B246" s="1" t="s">
        <v>326</v>
      </c>
      <c r="C246" s="1">
        <v>1057000</v>
      </c>
      <c r="D246" s="1">
        <v>669879955</v>
      </c>
      <c r="E246" s="1">
        <v>670936955</v>
      </c>
      <c r="F246" s="1">
        <v>4874547</v>
      </c>
      <c r="G246" s="1">
        <v>0</v>
      </c>
      <c r="H246" s="1">
        <v>1140801</v>
      </c>
      <c r="I246" s="1">
        <v>0</v>
      </c>
      <c r="J246" s="1">
        <v>0</v>
      </c>
      <c r="K246" s="1">
        <v>75000</v>
      </c>
      <c r="L246" s="1">
        <v>0</v>
      </c>
      <c r="M246" s="1">
        <v>0</v>
      </c>
      <c r="N246" s="1">
        <v>0</v>
      </c>
      <c r="O246" s="1">
        <v>46614</v>
      </c>
      <c r="P246" s="15">
        <f t="shared" si="6"/>
        <v>9.0916999999999994E-3</v>
      </c>
      <c r="Q246">
        <f t="shared" si="7"/>
        <v>9610</v>
      </c>
    </row>
    <row r="247" spans="1:17" x14ac:dyDescent="0.2">
      <c r="A247" s="1">
        <v>3948</v>
      </c>
      <c r="B247" s="1" t="s">
        <v>327</v>
      </c>
      <c r="C247" s="1">
        <v>207100</v>
      </c>
      <c r="D247" s="1">
        <v>351415220</v>
      </c>
      <c r="E247" s="1">
        <v>351622320</v>
      </c>
      <c r="F247" s="1">
        <v>2850487</v>
      </c>
      <c r="G247" s="1">
        <v>63041</v>
      </c>
      <c r="H247" s="1">
        <v>667864</v>
      </c>
      <c r="I247" s="1">
        <v>0</v>
      </c>
      <c r="J247" s="1">
        <v>0</v>
      </c>
      <c r="K247" s="1">
        <v>10000</v>
      </c>
      <c r="L247" s="1">
        <v>0</v>
      </c>
      <c r="M247" s="1">
        <v>0</v>
      </c>
      <c r="N247" s="1">
        <v>0</v>
      </c>
      <c r="O247" s="1">
        <v>0</v>
      </c>
      <c r="P247" s="15">
        <f t="shared" si="6"/>
        <v>1.0219799999999999E-2</v>
      </c>
      <c r="Q247">
        <f t="shared" si="7"/>
        <v>2117</v>
      </c>
    </row>
    <row r="248" spans="1:17" x14ac:dyDescent="0.2">
      <c r="A248" s="1">
        <v>3955</v>
      </c>
      <c r="B248" s="1" t="s">
        <v>328</v>
      </c>
      <c r="C248" s="1">
        <v>2003700</v>
      </c>
      <c r="D248" s="1">
        <v>972072350</v>
      </c>
      <c r="E248" s="1">
        <v>974076050</v>
      </c>
      <c r="F248" s="1">
        <v>6722716</v>
      </c>
      <c r="G248" s="1">
        <v>251656</v>
      </c>
      <c r="H248" s="1">
        <v>2188731</v>
      </c>
      <c r="I248" s="1">
        <v>0</v>
      </c>
      <c r="J248" s="1">
        <v>0</v>
      </c>
      <c r="K248" s="1">
        <v>380000</v>
      </c>
      <c r="L248" s="1">
        <v>16753</v>
      </c>
      <c r="M248" s="1">
        <v>0</v>
      </c>
      <c r="N248" s="1">
        <v>0</v>
      </c>
      <c r="O248" s="1">
        <v>0</v>
      </c>
      <c r="P248" s="15">
        <f t="shared" si="6"/>
        <v>9.8345099999999994E-3</v>
      </c>
      <c r="Q248">
        <f t="shared" si="7"/>
        <v>19705</v>
      </c>
    </row>
    <row r="249" spans="1:17" x14ac:dyDescent="0.2">
      <c r="A249" s="1">
        <v>3962</v>
      </c>
      <c r="B249" s="1" t="s">
        <v>329</v>
      </c>
      <c r="C249" s="1">
        <v>1246000</v>
      </c>
      <c r="D249" s="1">
        <v>1173009510</v>
      </c>
      <c r="E249" s="1">
        <v>1174255510</v>
      </c>
      <c r="F249" s="1">
        <v>8814761</v>
      </c>
      <c r="G249" s="1">
        <v>160298</v>
      </c>
      <c r="H249" s="1">
        <v>4963262</v>
      </c>
      <c r="I249" s="1">
        <v>0</v>
      </c>
      <c r="J249" s="1">
        <v>0</v>
      </c>
      <c r="K249" s="1">
        <v>200680</v>
      </c>
      <c r="L249" s="1">
        <v>0</v>
      </c>
      <c r="M249" s="1">
        <v>0</v>
      </c>
      <c r="N249" s="1">
        <v>0</v>
      </c>
      <c r="O249" s="1">
        <v>0</v>
      </c>
      <c r="P249" s="15">
        <f t="shared" si="6"/>
        <v>1.2053609999999999E-2</v>
      </c>
      <c r="Q249">
        <f t="shared" si="7"/>
        <v>15019</v>
      </c>
    </row>
    <row r="250" spans="1:17" x14ac:dyDescent="0.2">
      <c r="A250" s="1">
        <v>3969</v>
      </c>
      <c r="B250" s="1" t="s">
        <v>330</v>
      </c>
      <c r="C250" s="1">
        <v>427100</v>
      </c>
      <c r="D250" s="1">
        <v>134781300</v>
      </c>
      <c r="E250" s="1">
        <v>135208400</v>
      </c>
      <c r="F250" s="1">
        <v>1123737</v>
      </c>
      <c r="G250" s="1">
        <v>0</v>
      </c>
      <c r="H250" s="1">
        <v>462508</v>
      </c>
      <c r="I250" s="1">
        <v>0</v>
      </c>
      <c r="J250" s="1">
        <v>0</v>
      </c>
      <c r="K250" s="1">
        <v>0</v>
      </c>
      <c r="L250" s="1">
        <v>0</v>
      </c>
      <c r="M250" s="1">
        <v>0</v>
      </c>
      <c r="N250" s="1">
        <v>86867</v>
      </c>
      <c r="O250" s="1">
        <v>0</v>
      </c>
      <c r="P250" s="15">
        <f t="shared" si="6"/>
        <v>1.176903E-2</v>
      </c>
      <c r="Q250">
        <f t="shared" si="7"/>
        <v>5027</v>
      </c>
    </row>
    <row r="251" spans="1:17" x14ac:dyDescent="0.2">
      <c r="A251" s="1">
        <v>2177</v>
      </c>
      <c r="B251" s="1" t="s">
        <v>331</v>
      </c>
      <c r="C251" s="1">
        <v>75455800</v>
      </c>
      <c r="D251" s="1">
        <v>3961462500</v>
      </c>
      <c r="E251" s="1">
        <v>4036918300</v>
      </c>
      <c r="F251" s="1">
        <v>16348356</v>
      </c>
      <c r="G251" s="1">
        <v>300950</v>
      </c>
      <c r="H251" s="1">
        <v>0</v>
      </c>
      <c r="I251" s="1">
        <v>0</v>
      </c>
      <c r="J251" s="1">
        <v>0</v>
      </c>
      <c r="K251" s="1">
        <v>398651</v>
      </c>
      <c r="L251" s="1">
        <v>20407</v>
      </c>
      <c r="M251" s="1">
        <v>0</v>
      </c>
      <c r="N251" s="1">
        <v>207879</v>
      </c>
      <c r="O251" s="1">
        <v>0</v>
      </c>
      <c r="P251" s="15">
        <f t="shared" si="6"/>
        <v>4.3086000000000001E-3</v>
      </c>
      <c r="Q251">
        <f t="shared" si="7"/>
        <v>325109</v>
      </c>
    </row>
    <row r="252" spans="1:17" x14ac:dyDescent="0.2">
      <c r="A252" s="1">
        <v>3976</v>
      </c>
      <c r="B252" s="1" t="s">
        <v>332</v>
      </c>
      <c r="C252" s="1">
        <v>0</v>
      </c>
      <c r="D252" s="1">
        <v>84457</v>
      </c>
      <c r="E252" s="1">
        <v>84457</v>
      </c>
      <c r="F252" s="1">
        <v>5000</v>
      </c>
      <c r="G252" s="1">
        <v>0</v>
      </c>
      <c r="H252" s="1">
        <v>0</v>
      </c>
      <c r="I252" s="1">
        <v>0</v>
      </c>
      <c r="J252" s="1">
        <v>0</v>
      </c>
      <c r="K252" s="1">
        <v>0</v>
      </c>
      <c r="L252" s="1">
        <v>0</v>
      </c>
      <c r="M252" s="1">
        <v>0</v>
      </c>
      <c r="N252" s="1">
        <v>0</v>
      </c>
      <c r="O252" s="1">
        <v>0</v>
      </c>
      <c r="P252" s="15">
        <f t="shared" si="6"/>
        <v>5.9201719999999999E-2</v>
      </c>
      <c r="Q252">
        <f t="shared" si="7"/>
        <v>0</v>
      </c>
    </row>
    <row r="253" spans="1:17" x14ac:dyDescent="0.2">
      <c r="A253" s="1">
        <v>4690</v>
      </c>
      <c r="B253" s="1" t="s">
        <v>333</v>
      </c>
      <c r="C253" s="1">
        <v>25200</v>
      </c>
      <c r="D253" s="1">
        <v>203920314</v>
      </c>
      <c r="E253" s="1">
        <v>203945514</v>
      </c>
      <c r="F253" s="1">
        <v>1404018</v>
      </c>
      <c r="G253" s="1">
        <v>0</v>
      </c>
      <c r="H253" s="1">
        <v>69949</v>
      </c>
      <c r="I253" s="1">
        <v>0</v>
      </c>
      <c r="J253" s="1">
        <v>0</v>
      </c>
      <c r="K253" s="1">
        <v>0</v>
      </c>
      <c r="L253" s="1">
        <v>0</v>
      </c>
      <c r="M253" s="1">
        <v>0</v>
      </c>
      <c r="N253" s="1">
        <v>30786</v>
      </c>
      <c r="O253" s="1">
        <v>0</v>
      </c>
      <c r="P253" s="15">
        <f t="shared" si="6"/>
        <v>7.22815E-3</v>
      </c>
      <c r="Q253">
        <f t="shared" si="7"/>
        <v>182</v>
      </c>
    </row>
    <row r="254" spans="1:17" x14ac:dyDescent="0.2">
      <c r="A254" s="1">
        <v>2016</v>
      </c>
      <c r="B254" s="1" t="s">
        <v>334</v>
      </c>
      <c r="C254" s="1">
        <v>27400</v>
      </c>
      <c r="D254" s="1">
        <v>184566972</v>
      </c>
      <c r="E254" s="1">
        <v>184594372</v>
      </c>
      <c r="F254" s="1">
        <v>1702222</v>
      </c>
      <c r="G254" s="1">
        <v>0</v>
      </c>
      <c r="H254" s="1">
        <v>0</v>
      </c>
      <c r="I254" s="1">
        <v>0</v>
      </c>
      <c r="J254" s="1">
        <v>0</v>
      </c>
      <c r="K254" s="1">
        <v>1500</v>
      </c>
      <c r="L254" s="1">
        <v>0</v>
      </c>
      <c r="M254" s="1">
        <v>0</v>
      </c>
      <c r="N254" s="1">
        <v>0</v>
      </c>
      <c r="O254" s="1">
        <v>0</v>
      </c>
      <c r="P254" s="15">
        <f t="shared" si="6"/>
        <v>9.2309100000000002E-3</v>
      </c>
      <c r="Q254">
        <f t="shared" si="7"/>
        <v>253</v>
      </c>
    </row>
    <row r="255" spans="1:17" x14ac:dyDescent="0.2">
      <c r="A255" s="1">
        <v>3983</v>
      </c>
      <c r="B255" s="1" t="s">
        <v>335</v>
      </c>
      <c r="C255" s="1">
        <v>1275600</v>
      </c>
      <c r="D255" s="1">
        <v>491407989</v>
      </c>
      <c r="E255" s="1">
        <v>492683589</v>
      </c>
      <c r="F255" s="1">
        <v>3564641</v>
      </c>
      <c r="G255" s="1">
        <v>44000</v>
      </c>
      <c r="H255" s="1">
        <v>1036065</v>
      </c>
      <c r="I255" s="1">
        <v>0</v>
      </c>
      <c r="J255" s="1">
        <v>0</v>
      </c>
      <c r="K255" s="1">
        <v>84059</v>
      </c>
      <c r="L255" s="1">
        <v>0</v>
      </c>
      <c r="M255" s="1">
        <v>0</v>
      </c>
      <c r="N255" s="1">
        <v>0</v>
      </c>
      <c r="O255" s="1">
        <v>20656</v>
      </c>
      <c r="P255" s="15">
        <f t="shared" si="6"/>
        <v>9.6228900000000003E-3</v>
      </c>
      <c r="Q255">
        <f t="shared" si="7"/>
        <v>12275</v>
      </c>
    </row>
    <row r="256" spans="1:17" x14ac:dyDescent="0.2">
      <c r="A256" s="1">
        <v>3514</v>
      </c>
      <c r="B256" s="1" t="s">
        <v>336</v>
      </c>
      <c r="C256" s="1">
        <v>191100</v>
      </c>
      <c r="D256" s="1">
        <v>419511680</v>
      </c>
      <c r="E256" s="1">
        <v>419702780</v>
      </c>
      <c r="F256" s="1">
        <v>2501388</v>
      </c>
      <c r="G256" s="1">
        <v>17140</v>
      </c>
      <c r="H256" s="1">
        <v>330050</v>
      </c>
      <c r="I256" s="1">
        <v>0</v>
      </c>
      <c r="J256" s="1">
        <v>0</v>
      </c>
      <c r="K256" s="1">
        <v>45000</v>
      </c>
      <c r="L256" s="1">
        <v>0</v>
      </c>
      <c r="M256" s="1">
        <v>0</v>
      </c>
      <c r="N256" s="1">
        <v>0</v>
      </c>
      <c r="O256" s="1">
        <v>0</v>
      </c>
      <c r="P256" s="15">
        <f t="shared" si="6"/>
        <v>6.89749E-3</v>
      </c>
      <c r="Q256">
        <f t="shared" si="7"/>
        <v>1318</v>
      </c>
    </row>
    <row r="257" spans="1:17" x14ac:dyDescent="0.2">
      <c r="A257" s="1">
        <v>616</v>
      </c>
      <c r="B257" s="1" t="s">
        <v>337</v>
      </c>
      <c r="C257" s="1">
        <v>227300</v>
      </c>
      <c r="D257" s="1">
        <v>2140342850</v>
      </c>
      <c r="E257" s="1">
        <v>2140570150</v>
      </c>
      <c r="F257" s="1">
        <v>3509998</v>
      </c>
      <c r="G257" s="1">
        <v>0</v>
      </c>
      <c r="H257" s="1">
        <v>84110</v>
      </c>
      <c r="I257" s="1">
        <v>0</v>
      </c>
      <c r="J257" s="1">
        <v>0</v>
      </c>
      <c r="K257" s="1">
        <v>200150</v>
      </c>
      <c r="L257" s="1">
        <v>930</v>
      </c>
      <c r="M257" s="1">
        <v>0</v>
      </c>
      <c r="N257" s="1">
        <v>189175</v>
      </c>
      <c r="O257" s="1">
        <v>0</v>
      </c>
      <c r="P257" s="15">
        <f t="shared" si="6"/>
        <v>1.7731699999999999E-3</v>
      </c>
      <c r="Q257">
        <f t="shared" si="7"/>
        <v>403</v>
      </c>
    </row>
    <row r="258" spans="1:17" x14ac:dyDescent="0.2">
      <c r="A258" s="1">
        <v>1945</v>
      </c>
      <c r="B258" s="1" t="s">
        <v>338</v>
      </c>
      <c r="C258" s="1">
        <v>3005300</v>
      </c>
      <c r="D258" s="1">
        <v>617013345</v>
      </c>
      <c r="E258" s="1">
        <v>620018645</v>
      </c>
      <c r="F258" s="1">
        <v>5712712</v>
      </c>
      <c r="G258" s="1">
        <v>0</v>
      </c>
      <c r="H258" s="1">
        <v>669529</v>
      </c>
      <c r="I258" s="1">
        <v>0</v>
      </c>
      <c r="J258" s="1">
        <v>0</v>
      </c>
      <c r="K258" s="1">
        <v>80000</v>
      </c>
      <c r="L258" s="1">
        <v>0</v>
      </c>
      <c r="M258" s="1">
        <v>0</v>
      </c>
      <c r="N258" s="1">
        <v>0</v>
      </c>
      <c r="O258" s="1">
        <v>0</v>
      </c>
      <c r="P258" s="15">
        <f t="shared" si="6"/>
        <v>1.0473420000000001E-2</v>
      </c>
      <c r="Q258">
        <f t="shared" si="7"/>
        <v>31476</v>
      </c>
    </row>
    <row r="259" spans="1:17" x14ac:dyDescent="0.2">
      <c r="A259" s="1">
        <v>1526</v>
      </c>
      <c r="B259" s="1" t="s">
        <v>339</v>
      </c>
      <c r="C259" s="1">
        <v>1756700</v>
      </c>
      <c r="D259" s="1">
        <v>3372197321</v>
      </c>
      <c r="E259" s="1">
        <v>3373954021</v>
      </c>
      <c r="F259" s="1">
        <v>16496728</v>
      </c>
      <c r="G259" s="1">
        <v>170213</v>
      </c>
      <c r="H259" s="1">
        <v>4241840</v>
      </c>
      <c r="I259" s="1">
        <v>0</v>
      </c>
      <c r="J259" s="1">
        <v>0</v>
      </c>
      <c r="K259" s="1">
        <v>80000</v>
      </c>
      <c r="L259" s="1">
        <v>5140</v>
      </c>
      <c r="M259" s="1">
        <v>0</v>
      </c>
      <c r="N259" s="1">
        <v>0</v>
      </c>
      <c r="O259" s="1">
        <v>0</v>
      </c>
      <c r="P259" s="15">
        <f t="shared" ref="P259:P322" si="8">ROUND(SUM(F259:M259)/D259,8)</f>
        <v>6.2255899999999996E-3</v>
      </c>
      <c r="Q259">
        <f t="shared" ref="Q259:Q322" si="9">ROUND(P259*C259,0)</f>
        <v>10936</v>
      </c>
    </row>
    <row r="260" spans="1:17" x14ac:dyDescent="0.2">
      <c r="A260" s="1">
        <v>3654</v>
      </c>
      <c r="B260" s="1" t="s">
        <v>340</v>
      </c>
      <c r="C260" s="1">
        <v>143800</v>
      </c>
      <c r="D260" s="1">
        <v>794379241</v>
      </c>
      <c r="E260" s="1">
        <v>794523041</v>
      </c>
      <c r="F260" s="1">
        <v>4216891</v>
      </c>
      <c r="G260" s="1">
        <v>57575</v>
      </c>
      <c r="H260" s="1">
        <v>437526</v>
      </c>
      <c r="I260" s="1">
        <v>0</v>
      </c>
      <c r="J260" s="1">
        <v>0</v>
      </c>
      <c r="K260" s="1">
        <v>101659</v>
      </c>
      <c r="L260" s="1">
        <v>0</v>
      </c>
      <c r="M260" s="1">
        <v>0</v>
      </c>
      <c r="N260" s="1">
        <v>96042</v>
      </c>
      <c r="O260" s="1">
        <v>0</v>
      </c>
      <c r="P260" s="15">
        <f t="shared" si="8"/>
        <v>6.0596399999999998E-3</v>
      </c>
      <c r="Q260">
        <f t="shared" si="9"/>
        <v>871</v>
      </c>
    </row>
    <row r="261" spans="1:17" x14ac:dyDescent="0.2">
      <c r="A261" s="1">
        <v>3990</v>
      </c>
      <c r="B261" s="1" t="s">
        <v>341</v>
      </c>
      <c r="C261" s="1">
        <v>97500</v>
      </c>
      <c r="D261" s="1">
        <v>173379608</v>
      </c>
      <c r="E261" s="1">
        <v>173477108</v>
      </c>
      <c r="F261" s="1">
        <v>1205287</v>
      </c>
      <c r="G261" s="1">
        <v>46450</v>
      </c>
      <c r="H261" s="1">
        <v>461542</v>
      </c>
      <c r="I261" s="1">
        <v>0</v>
      </c>
      <c r="J261" s="1">
        <v>0</v>
      </c>
      <c r="K261" s="1">
        <v>0</v>
      </c>
      <c r="L261" s="1">
        <v>782</v>
      </c>
      <c r="M261" s="1">
        <v>0</v>
      </c>
      <c r="N261" s="1">
        <v>0</v>
      </c>
      <c r="O261" s="1">
        <v>0</v>
      </c>
      <c r="P261" s="15">
        <f t="shared" si="8"/>
        <v>9.8861699999999997E-3</v>
      </c>
      <c r="Q261">
        <f t="shared" si="9"/>
        <v>964</v>
      </c>
    </row>
    <row r="262" spans="1:17" x14ac:dyDescent="0.2">
      <c r="A262" s="1">
        <v>4011</v>
      </c>
      <c r="B262" s="1" t="s">
        <v>342</v>
      </c>
      <c r="C262" s="1">
        <v>25300</v>
      </c>
      <c r="D262" s="1">
        <v>109344919</v>
      </c>
      <c r="E262" s="1">
        <v>109370219</v>
      </c>
      <c r="F262" s="1">
        <v>735266</v>
      </c>
      <c r="G262" s="1">
        <v>0</v>
      </c>
      <c r="H262" s="1">
        <v>88988</v>
      </c>
      <c r="I262" s="1">
        <v>0</v>
      </c>
      <c r="J262" s="1">
        <v>0</v>
      </c>
      <c r="K262" s="1">
        <v>0</v>
      </c>
      <c r="L262" s="1">
        <v>0</v>
      </c>
      <c r="M262" s="1">
        <v>0</v>
      </c>
      <c r="N262" s="1">
        <v>54673</v>
      </c>
      <c r="O262" s="1">
        <v>0</v>
      </c>
      <c r="P262" s="15">
        <f t="shared" si="8"/>
        <v>7.5381099999999998E-3</v>
      </c>
      <c r="Q262">
        <f t="shared" si="9"/>
        <v>191</v>
      </c>
    </row>
    <row r="263" spans="1:17" x14ac:dyDescent="0.2">
      <c r="A263" s="1">
        <v>4018</v>
      </c>
      <c r="B263" s="1" t="s">
        <v>343</v>
      </c>
      <c r="C263" s="1">
        <v>63863300</v>
      </c>
      <c r="D263" s="1">
        <v>3655670349</v>
      </c>
      <c r="E263" s="1">
        <v>3719533649</v>
      </c>
      <c r="F263" s="1">
        <v>27971075</v>
      </c>
      <c r="G263" s="1">
        <v>393600</v>
      </c>
      <c r="H263" s="1">
        <v>3700125</v>
      </c>
      <c r="I263" s="1">
        <v>0</v>
      </c>
      <c r="J263" s="1">
        <v>0</v>
      </c>
      <c r="K263" s="1">
        <v>0</v>
      </c>
      <c r="L263" s="1">
        <v>46532</v>
      </c>
      <c r="M263" s="1">
        <v>0</v>
      </c>
      <c r="N263" s="1">
        <v>0</v>
      </c>
      <c r="O263" s="1">
        <v>0</v>
      </c>
      <c r="P263" s="15">
        <f t="shared" si="8"/>
        <v>8.7839800000000003E-3</v>
      </c>
      <c r="Q263">
        <f t="shared" si="9"/>
        <v>560974</v>
      </c>
    </row>
    <row r="264" spans="1:17" x14ac:dyDescent="0.2">
      <c r="A264" s="1">
        <v>4025</v>
      </c>
      <c r="B264" s="1" t="s">
        <v>344</v>
      </c>
      <c r="C264" s="1">
        <v>90700</v>
      </c>
      <c r="D264" s="1">
        <v>209897951</v>
      </c>
      <c r="E264" s="1">
        <v>209988651</v>
      </c>
      <c r="F264" s="1">
        <v>2154975</v>
      </c>
      <c r="G264" s="1">
        <v>0</v>
      </c>
      <c r="H264" s="1">
        <v>0</v>
      </c>
      <c r="I264" s="1">
        <v>0</v>
      </c>
      <c r="J264" s="1">
        <v>0</v>
      </c>
      <c r="K264" s="1">
        <v>0</v>
      </c>
      <c r="L264" s="1">
        <v>0</v>
      </c>
      <c r="M264" s="1">
        <v>0</v>
      </c>
      <c r="N264" s="1">
        <v>46703</v>
      </c>
      <c r="O264" s="1">
        <v>0</v>
      </c>
      <c r="P264" s="15">
        <f t="shared" si="8"/>
        <v>1.026677E-2</v>
      </c>
      <c r="Q264">
        <f t="shared" si="9"/>
        <v>931</v>
      </c>
    </row>
    <row r="265" spans="1:17" x14ac:dyDescent="0.2">
      <c r="A265" s="1">
        <v>4060</v>
      </c>
      <c r="B265" s="1" t="s">
        <v>345</v>
      </c>
      <c r="C265" s="1">
        <v>9186600</v>
      </c>
      <c r="D265" s="1">
        <v>4884783217</v>
      </c>
      <c r="E265" s="1">
        <v>4893969817</v>
      </c>
      <c r="F265" s="1">
        <v>42834837</v>
      </c>
      <c r="G265" s="1">
        <v>0</v>
      </c>
      <c r="H265" s="1">
        <v>4892000</v>
      </c>
      <c r="I265" s="1">
        <v>0</v>
      </c>
      <c r="J265" s="1">
        <v>0</v>
      </c>
      <c r="K265" s="1">
        <v>612000</v>
      </c>
      <c r="L265" s="1">
        <v>61022</v>
      </c>
      <c r="M265" s="1">
        <v>0</v>
      </c>
      <c r="N265" s="1">
        <v>0</v>
      </c>
      <c r="O265" s="1">
        <v>0</v>
      </c>
      <c r="P265" s="15">
        <f t="shared" si="8"/>
        <v>9.9082900000000002E-3</v>
      </c>
      <c r="Q265">
        <f t="shared" si="9"/>
        <v>91023</v>
      </c>
    </row>
    <row r="266" spans="1:17" x14ac:dyDescent="0.2">
      <c r="A266" s="1">
        <v>4067</v>
      </c>
      <c r="B266" s="1" t="s">
        <v>346</v>
      </c>
      <c r="C266" s="1">
        <v>312700</v>
      </c>
      <c r="D266" s="1">
        <v>427628084</v>
      </c>
      <c r="E266" s="1">
        <v>427940784</v>
      </c>
      <c r="F266" s="1">
        <v>3482734</v>
      </c>
      <c r="G266" s="1">
        <v>0</v>
      </c>
      <c r="H266" s="1">
        <v>1101949</v>
      </c>
      <c r="I266" s="1">
        <v>0</v>
      </c>
      <c r="J266" s="1">
        <v>0</v>
      </c>
      <c r="K266" s="1">
        <v>20261</v>
      </c>
      <c r="L266" s="1">
        <v>235</v>
      </c>
      <c r="M266" s="1">
        <v>0</v>
      </c>
      <c r="N266" s="1">
        <v>69206</v>
      </c>
      <c r="O266" s="1">
        <v>31090</v>
      </c>
      <c r="P266" s="15">
        <f t="shared" si="8"/>
        <v>1.076912E-2</v>
      </c>
      <c r="Q266">
        <f t="shared" si="9"/>
        <v>3368</v>
      </c>
    </row>
    <row r="267" spans="1:17" x14ac:dyDescent="0.2">
      <c r="A267" s="1">
        <v>4074</v>
      </c>
      <c r="B267" s="1" t="s">
        <v>347</v>
      </c>
      <c r="C267" s="1">
        <v>1041400</v>
      </c>
      <c r="D267" s="1">
        <v>817074567</v>
      </c>
      <c r="E267" s="1">
        <v>818115967</v>
      </c>
      <c r="F267" s="1">
        <v>5756325</v>
      </c>
      <c r="G267" s="1">
        <v>198660</v>
      </c>
      <c r="H267" s="1">
        <v>2378000</v>
      </c>
      <c r="I267" s="1">
        <v>10000</v>
      </c>
      <c r="J267" s="1">
        <v>0</v>
      </c>
      <c r="K267" s="1">
        <v>46000</v>
      </c>
      <c r="L267" s="1">
        <v>2196</v>
      </c>
      <c r="M267" s="1">
        <v>0</v>
      </c>
      <c r="N267" s="1">
        <v>0</v>
      </c>
      <c r="O267" s="1">
        <v>0</v>
      </c>
      <c r="P267" s="15">
        <f t="shared" si="8"/>
        <v>1.0269790000000001E-2</v>
      </c>
      <c r="Q267">
        <f t="shared" si="9"/>
        <v>10695</v>
      </c>
    </row>
    <row r="268" spans="1:17" x14ac:dyDescent="0.2">
      <c r="A268" s="1">
        <v>4088</v>
      </c>
      <c r="B268" s="1" t="s">
        <v>348</v>
      </c>
      <c r="C268" s="1">
        <v>433977</v>
      </c>
      <c r="D268" s="1">
        <v>520465360</v>
      </c>
      <c r="E268" s="1">
        <v>520899337</v>
      </c>
      <c r="F268" s="1">
        <v>3812238</v>
      </c>
      <c r="G268" s="1">
        <v>0</v>
      </c>
      <c r="H268" s="1">
        <v>1218338</v>
      </c>
      <c r="I268" s="1">
        <v>0</v>
      </c>
      <c r="J268" s="1">
        <v>0</v>
      </c>
      <c r="K268" s="1">
        <v>0</v>
      </c>
      <c r="L268" s="1">
        <v>0</v>
      </c>
      <c r="M268" s="1">
        <v>0</v>
      </c>
      <c r="N268" s="1">
        <v>0</v>
      </c>
      <c r="O268" s="1">
        <v>0</v>
      </c>
      <c r="P268" s="15">
        <f t="shared" si="8"/>
        <v>9.6655300000000003E-3</v>
      </c>
      <c r="Q268">
        <f t="shared" si="9"/>
        <v>4195</v>
      </c>
    </row>
    <row r="269" spans="1:17" x14ac:dyDescent="0.2">
      <c r="A269" s="1">
        <v>4095</v>
      </c>
      <c r="B269" s="1" t="s">
        <v>349</v>
      </c>
      <c r="C269" s="1">
        <v>17489100</v>
      </c>
      <c r="D269" s="1">
        <v>1569202419</v>
      </c>
      <c r="E269" s="1">
        <v>1586691519</v>
      </c>
      <c r="F269" s="1">
        <v>12867199</v>
      </c>
      <c r="G269" s="1">
        <v>272506</v>
      </c>
      <c r="H269" s="1">
        <v>1467503</v>
      </c>
      <c r="I269" s="1">
        <v>0</v>
      </c>
      <c r="J269" s="1">
        <v>0</v>
      </c>
      <c r="K269" s="1">
        <v>0</v>
      </c>
      <c r="L269" s="1">
        <v>2073</v>
      </c>
      <c r="M269" s="1">
        <v>0</v>
      </c>
      <c r="N269" s="1">
        <v>0</v>
      </c>
      <c r="O269" s="1">
        <v>55208</v>
      </c>
      <c r="P269" s="15">
        <f t="shared" si="8"/>
        <v>9.3100000000000006E-3</v>
      </c>
      <c r="Q269">
        <f t="shared" si="9"/>
        <v>162824</v>
      </c>
    </row>
    <row r="270" spans="1:17" x14ac:dyDescent="0.2">
      <c r="A270" s="1">
        <v>4137</v>
      </c>
      <c r="B270" s="1" t="s">
        <v>350</v>
      </c>
      <c r="C270" s="1">
        <v>172000</v>
      </c>
      <c r="D270" s="1">
        <v>562823645</v>
      </c>
      <c r="E270" s="1">
        <v>562995645</v>
      </c>
      <c r="F270" s="1">
        <v>4173360</v>
      </c>
      <c r="G270" s="1">
        <v>86438</v>
      </c>
      <c r="H270" s="1">
        <v>755232</v>
      </c>
      <c r="I270" s="1">
        <v>0</v>
      </c>
      <c r="J270" s="1">
        <v>0</v>
      </c>
      <c r="K270" s="1">
        <v>20000</v>
      </c>
      <c r="L270" s="1">
        <v>0</v>
      </c>
      <c r="M270" s="1">
        <v>0</v>
      </c>
      <c r="N270" s="1">
        <v>0</v>
      </c>
      <c r="O270" s="1">
        <v>41120</v>
      </c>
      <c r="P270" s="15">
        <f t="shared" si="8"/>
        <v>8.9460200000000007E-3</v>
      </c>
      <c r="Q270">
        <f t="shared" si="9"/>
        <v>1539</v>
      </c>
    </row>
    <row r="271" spans="1:17" x14ac:dyDescent="0.2">
      <c r="A271" s="1">
        <v>4144</v>
      </c>
      <c r="B271" s="1" t="s">
        <v>351</v>
      </c>
      <c r="C271" s="1">
        <v>944800</v>
      </c>
      <c r="D271" s="1">
        <v>1899234972</v>
      </c>
      <c r="E271" s="1">
        <v>1900179772</v>
      </c>
      <c r="F271" s="1">
        <v>18472839</v>
      </c>
      <c r="G271" s="1">
        <v>436683</v>
      </c>
      <c r="H271" s="1">
        <v>3426381</v>
      </c>
      <c r="I271" s="1">
        <v>0</v>
      </c>
      <c r="J271" s="1">
        <v>0</v>
      </c>
      <c r="K271" s="1">
        <v>440417</v>
      </c>
      <c r="L271" s="1">
        <v>3633</v>
      </c>
      <c r="M271" s="1">
        <v>0</v>
      </c>
      <c r="N271" s="1">
        <v>0</v>
      </c>
      <c r="O271" s="1">
        <v>0</v>
      </c>
      <c r="P271" s="15">
        <f t="shared" si="8"/>
        <v>1.199428E-2</v>
      </c>
      <c r="Q271">
        <f t="shared" si="9"/>
        <v>11332</v>
      </c>
    </row>
    <row r="272" spans="1:17" x14ac:dyDescent="0.2">
      <c r="A272" s="1">
        <v>4165</v>
      </c>
      <c r="B272" s="1" t="s">
        <v>352</v>
      </c>
      <c r="C272" s="1">
        <v>391500</v>
      </c>
      <c r="D272" s="1">
        <v>728943879</v>
      </c>
      <c r="E272" s="1">
        <v>729335379</v>
      </c>
      <c r="F272" s="1">
        <v>6153373</v>
      </c>
      <c r="G272" s="1">
        <v>79408</v>
      </c>
      <c r="H272" s="1">
        <v>1162530</v>
      </c>
      <c r="I272" s="1">
        <v>0</v>
      </c>
      <c r="J272" s="1">
        <v>0</v>
      </c>
      <c r="K272" s="1">
        <v>10000</v>
      </c>
      <c r="L272" s="1">
        <v>0</v>
      </c>
      <c r="M272" s="1">
        <v>0</v>
      </c>
      <c r="N272" s="1">
        <v>0</v>
      </c>
      <c r="O272" s="1">
        <v>70280</v>
      </c>
      <c r="P272" s="15">
        <f t="shared" si="8"/>
        <v>1.015896E-2</v>
      </c>
      <c r="Q272">
        <f t="shared" si="9"/>
        <v>3977</v>
      </c>
    </row>
    <row r="273" spans="1:17" x14ac:dyDescent="0.2">
      <c r="A273" s="1">
        <v>4179</v>
      </c>
      <c r="B273" s="1" t="s">
        <v>353</v>
      </c>
      <c r="C273" s="1">
        <v>18811200</v>
      </c>
      <c r="D273" s="1">
        <v>4745573952</v>
      </c>
      <c r="E273" s="1">
        <v>4764385152</v>
      </c>
      <c r="F273" s="1">
        <v>37013680</v>
      </c>
      <c r="G273" s="1">
        <v>1739017</v>
      </c>
      <c r="H273" s="1">
        <v>712700</v>
      </c>
      <c r="I273" s="1">
        <v>0</v>
      </c>
      <c r="J273" s="1">
        <v>0</v>
      </c>
      <c r="K273" s="1">
        <v>999589</v>
      </c>
      <c r="L273" s="1">
        <v>23748</v>
      </c>
      <c r="M273" s="1">
        <v>0</v>
      </c>
      <c r="N273" s="1">
        <v>0</v>
      </c>
      <c r="O273" s="1">
        <v>340486</v>
      </c>
      <c r="P273" s="15">
        <f t="shared" si="8"/>
        <v>8.5318900000000003E-3</v>
      </c>
      <c r="Q273">
        <f t="shared" si="9"/>
        <v>160495</v>
      </c>
    </row>
    <row r="274" spans="1:17" x14ac:dyDescent="0.2">
      <c r="A274" s="1">
        <v>4186</v>
      </c>
      <c r="B274" s="1" t="s">
        <v>354</v>
      </c>
      <c r="C274" s="1">
        <v>760600</v>
      </c>
      <c r="D274" s="1">
        <v>359060941</v>
      </c>
      <c r="E274" s="1">
        <v>359821541</v>
      </c>
      <c r="F274" s="1">
        <v>2222191</v>
      </c>
      <c r="G274" s="1">
        <v>142720</v>
      </c>
      <c r="H274" s="1">
        <v>1467681</v>
      </c>
      <c r="I274" s="1">
        <v>0</v>
      </c>
      <c r="J274" s="1">
        <v>0</v>
      </c>
      <c r="K274" s="1">
        <v>90000</v>
      </c>
      <c r="L274" s="1">
        <v>0</v>
      </c>
      <c r="M274" s="1">
        <v>0</v>
      </c>
      <c r="N274" s="1">
        <v>0</v>
      </c>
      <c r="O274" s="1">
        <v>0</v>
      </c>
      <c r="P274" s="15">
        <f t="shared" si="8"/>
        <v>1.092459E-2</v>
      </c>
      <c r="Q274">
        <f t="shared" si="9"/>
        <v>8309</v>
      </c>
    </row>
    <row r="275" spans="1:17" x14ac:dyDescent="0.2">
      <c r="A275" s="1">
        <v>4207</v>
      </c>
      <c r="B275" s="1" t="s">
        <v>355</v>
      </c>
      <c r="C275" s="1">
        <v>205300</v>
      </c>
      <c r="D275" s="1">
        <v>193329404</v>
      </c>
      <c r="E275" s="1">
        <v>193534704</v>
      </c>
      <c r="F275" s="1">
        <v>1602467</v>
      </c>
      <c r="G275" s="1">
        <v>102000</v>
      </c>
      <c r="H275" s="1">
        <v>0</v>
      </c>
      <c r="I275" s="1">
        <v>0</v>
      </c>
      <c r="J275" s="1">
        <v>0</v>
      </c>
      <c r="K275" s="1">
        <v>30000</v>
      </c>
      <c r="L275" s="1">
        <v>898</v>
      </c>
      <c r="M275" s="1">
        <v>0</v>
      </c>
      <c r="N275" s="1">
        <v>164600</v>
      </c>
      <c r="O275" s="1">
        <v>19656</v>
      </c>
      <c r="P275" s="15">
        <f t="shared" si="8"/>
        <v>8.9762100000000001E-3</v>
      </c>
      <c r="Q275">
        <f t="shared" si="9"/>
        <v>1843</v>
      </c>
    </row>
    <row r="276" spans="1:17" x14ac:dyDescent="0.2">
      <c r="A276" s="1">
        <v>4221</v>
      </c>
      <c r="B276" s="1" t="s">
        <v>356</v>
      </c>
      <c r="C276" s="1">
        <v>1137900</v>
      </c>
      <c r="D276" s="1">
        <v>749013331</v>
      </c>
      <c r="E276" s="1">
        <v>750151231</v>
      </c>
      <c r="F276" s="1">
        <v>6419618</v>
      </c>
      <c r="G276" s="1">
        <v>104453</v>
      </c>
      <c r="H276" s="1">
        <v>1446563</v>
      </c>
      <c r="I276" s="1">
        <v>0</v>
      </c>
      <c r="J276" s="1">
        <v>0</v>
      </c>
      <c r="K276" s="1">
        <v>120000</v>
      </c>
      <c r="L276" s="1">
        <v>14881</v>
      </c>
      <c r="M276" s="1">
        <v>0</v>
      </c>
      <c r="N276" s="1">
        <v>0</v>
      </c>
      <c r="O276" s="1">
        <v>0</v>
      </c>
      <c r="P276" s="15">
        <f t="shared" si="8"/>
        <v>1.0821590000000001E-2</v>
      </c>
      <c r="Q276">
        <f t="shared" si="9"/>
        <v>12314</v>
      </c>
    </row>
    <row r="277" spans="1:17" x14ac:dyDescent="0.2">
      <c r="A277" s="1">
        <v>4228</v>
      </c>
      <c r="B277" s="1" t="s">
        <v>357</v>
      </c>
      <c r="C277" s="1">
        <v>297700</v>
      </c>
      <c r="D277" s="1">
        <v>492208120</v>
      </c>
      <c r="E277" s="1">
        <v>492505820</v>
      </c>
      <c r="F277" s="1">
        <v>4797028</v>
      </c>
      <c r="G277" s="1">
        <v>0</v>
      </c>
      <c r="H277" s="1">
        <v>440128</v>
      </c>
      <c r="I277" s="1">
        <v>25000</v>
      </c>
      <c r="J277" s="1">
        <v>0</v>
      </c>
      <c r="K277" s="1">
        <v>2000</v>
      </c>
      <c r="L277" s="1">
        <v>0</v>
      </c>
      <c r="M277" s="1">
        <v>0</v>
      </c>
      <c r="N277" s="1">
        <v>17829</v>
      </c>
      <c r="O277" s="1">
        <v>32562</v>
      </c>
      <c r="P277" s="15">
        <f t="shared" si="8"/>
        <v>1.069498E-2</v>
      </c>
      <c r="Q277">
        <f t="shared" si="9"/>
        <v>3184</v>
      </c>
    </row>
    <row r="278" spans="1:17" x14ac:dyDescent="0.2">
      <c r="A278" s="1">
        <v>4235</v>
      </c>
      <c r="B278" s="1" t="s">
        <v>358</v>
      </c>
      <c r="C278" s="1">
        <v>440300</v>
      </c>
      <c r="D278" s="1">
        <v>257181459</v>
      </c>
      <c r="E278" s="1">
        <v>257621759</v>
      </c>
      <c r="F278" s="1">
        <v>1846724</v>
      </c>
      <c r="G278" s="1">
        <v>0</v>
      </c>
      <c r="H278" s="1">
        <v>133725</v>
      </c>
      <c r="I278" s="1">
        <v>0</v>
      </c>
      <c r="J278" s="1">
        <v>0</v>
      </c>
      <c r="K278" s="1">
        <v>24000</v>
      </c>
      <c r="L278" s="1">
        <v>0</v>
      </c>
      <c r="M278" s="1">
        <v>0</v>
      </c>
      <c r="N278" s="1">
        <v>0</v>
      </c>
      <c r="O278" s="1">
        <v>0</v>
      </c>
      <c r="P278" s="15">
        <f t="shared" si="8"/>
        <v>7.7939100000000002E-3</v>
      </c>
      <c r="Q278">
        <f t="shared" si="9"/>
        <v>3432</v>
      </c>
    </row>
    <row r="279" spans="1:17" x14ac:dyDescent="0.2">
      <c r="A279" s="1">
        <v>4151</v>
      </c>
      <c r="B279" s="1" t="s">
        <v>359</v>
      </c>
      <c r="C279" s="1">
        <v>135100</v>
      </c>
      <c r="D279" s="1">
        <v>401701571</v>
      </c>
      <c r="E279" s="1">
        <v>401836671</v>
      </c>
      <c r="F279" s="1">
        <v>3682880</v>
      </c>
      <c r="G279" s="1">
        <v>172402</v>
      </c>
      <c r="H279" s="1">
        <v>0</v>
      </c>
      <c r="I279" s="1">
        <v>0</v>
      </c>
      <c r="J279" s="1">
        <v>0</v>
      </c>
      <c r="K279" s="1">
        <v>112000</v>
      </c>
      <c r="L279" s="1">
        <v>1500</v>
      </c>
      <c r="M279" s="1">
        <v>0</v>
      </c>
      <c r="N279" s="1">
        <v>142376</v>
      </c>
      <c r="O279" s="1">
        <v>0</v>
      </c>
      <c r="P279" s="15">
        <f t="shared" si="8"/>
        <v>9.8799300000000003E-3</v>
      </c>
      <c r="Q279">
        <f t="shared" si="9"/>
        <v>1335</v>
      </c>
    </row>
    <row r="280" spans="1:17" x14ac:dyDescent="0.2">
      <c r="A280" s="1">
        <v>490</v>
      </c>
      <c r="B280" s="1" t="s">
        <v>360</v>
      </c>
      <c r="C280" s="1">
        <v>31700</v>
      </c>
      <c r="D280" s="1">
        <v>212399179</v>
      </c>
      <c r="E280" s="1">
        <v>212430879</v>
      </c>
      <c r="F280" s="1">
        <v>2507939</v>
      </c>
      <c r="G280" s="1">
        <v>0</v>
      </c>
      <c r="H280" s="1">
        <v>61088</v>
      </c>
      <c r="I280" s="1">
        <v>0</v>
      </c>
      <c r="J280" s="1">
        <v>0</v>
      </c>
      <c r="K280" s="1">
        <v>0</v>
      </c>
      <c r="L280" s="1">
        <v>0</v>
      </c>
      <c r="M280" s="1">
        <v>0</v>
      </c>
      <c r="N280" s="1">
        <v>0</v>
      </c>
      <c r="O280" s="1">
        <v>0</v>
      </c>
      <c r="P280" s="15">
        <f t="shared" si="8"/>
        <v>1.209528E-2</v>
      </c>
      <c r="Q280">
        <f t="shared" si="9"/>
        <v>383</v>
      </c>
    </row>
    <row r="281" spans="1:17" x14ac:dyDescent="0.2">
      <c r="A281" s="1">
        <v>4270</v>
      </c>
      <c r="B281" s="1" t="s">
        <v>361</v>
      </c>
      <c r="C281" s="1">
        <v>17100</v>
      </c>
      <c r="D281" s="1">
        <v>216870909</v>
      </c>
      <c r="E281" s="1">
        <v>216888009</v>
      </c>
      <c r="F281" s="1">
        <v>2763362</v>
      </c>
      <c r="G281" s="1">
        <v>42581</v>
      </c>
      <c r="H281" s="1">
        <v>254328</v>
      </c>
      <c r="I281" s="1">
        <v>0</v>
      </c>
      <c r="J281" s="1">
        <v>0</v>
      </c>
      <c r="K281" s="1">
        <v>20000</v>
      </c>
      <c r="L281" s="1">
        <v>0</v>
      </c>
      <c r="M281" s="1">
        <v>0</v>
      </c>
      <c r="N281" s="1">
        <v>31081</v>
      </c>
      <c r="O281" s="1">
        <v>0</v>
      </c>
      <c r="P281" s="15">
        <f t="shared" si="8"/>
        <v>1.4203250000000001E-2</v>
      </c>
      <c r="Q281">
        <f t="shared" si="9"/>
        <v>243</v>
      </c>
    </row>
    <row r="282" spans="1:17" x14ac:dyDescent="0.2">
      <c r="A282" s="1">
        <v>4305</v>
      </c>
      <c r="B282" s="1" t="s">
        <v>362</v>
      </c>
      <c r="C282" s="1">
        <v>570600</v>
      </c>
      <c r="D282" s="1">
        <v>339843188</v>
      </c>
      <c r="E282" s="1">
        <v>340413788</v>
      </c>
      <c r="F282" s="1">
        <v>2641251</v>
      </c>
      <c r="G282" s="1">
        <v>0</v>
      </c>
      <c r="H282" s="1">
        <v>425650</v>
      </c>
      <c r="I282" s="1">
        <v>0</v>
      </c>
      <c r="J282" s="1">
        <v>0</v>
      </c>
      <c r="K282" s="1">
        <v>0</v>
      </c>
      <c r="L282" s="1">
        <v>0</v>
      </c>
      <c r="M282" s="1">
        <v>0</v>
      </c>
      <c r="N282" s="1">
        <v>0</v>
      </c>
      <c r="O282" s="1">
        <v>43043</v>
      </c>
      <c r="P282" s="15">
        <f t="shared" si="8"/>
        <v>9.0244599999999998E-3</v>
      </c>
      <c r="Q282">
        <f t="shared" si="9"/>
        <v>5149</v>
      </c>
    </row>
    <row r="283" spans="1:17" x14ac:dyDescent="0.2">
      <c r="A283" s="1">
        <v>4312</v>
      </c>
      <c r="B283" s="1" t="s">
        <v>363</v>
      </c>
      <c r="C283" s="1">
        <v>10435800</v>
      </c>
      <c r="D283" s="1">
        <v>2315863579</v>
      </c>
      <c r="E283" s="1">
        <v>2326299379</v>
      </c>
      <c r="F283" s="1">
        <v>22132713</v>
      </c>
      <c r="G283" s="1">
        <v>319950</v>
      </c>
      <c r="H283" s="1">
        <v>3194384.5</v>
      </c>
      <c r="I283" s="1">
        <v>75000</v>
      </c>
      <c r="J283" s="1">
        <v>0</v>
      </c>
      <c r="K283" s="1">
        <v>0</v>
      </c>
      <c r="L283" s="1">
        <v>9411.9</v>
      </c>
      <c r="M283" s="1">
        <v>0</v>
      </c>
      <c r="N283" s="1">
        <v>0</v>
      </c>
      <c r="O283" s="1">
        <v>0</v>
      </c>
      <c r="P283" s="15">
        <f t="shared" si="8"/>
        <v>1.111096E-2</v>
      </c>
      <c r="Q283">
        <f t="shared" si="9"/>
        <v>115952</v>
      </c>
    </row>
    <row r="284" spans="1:17" x14ac:dyDescent="0.2">
      <c r="A284" s="1">
        <v>4330</v>
      </c>
      <c r="B284" s="1" t="s">
        <v>364</v>
      </c>
      <c r="C284" s="1">
        <v>50500</v>
      </c>
      <c r="D284" s="1">
        <v>428162450</v>
      </c>
      <c r="E284" s="1">
        <v>428212950</v>
      </c>
      <c r="F284" s="1">
        <v>2357989</v>
      </c>
      <c r="G284" s="1">
        <v>19165.45</v>
      </c>
      <c r="H284" s="1">
        <v>403000</v>
      </c>
      <c r="I284" s="1">
        <v>0</v>
      </c>
      <c r="J284" s="1">
        <v>0</v>
      </c>
      <c r="K284" s="1">
        <v>2000</v>
      </c>
      <c r="L284" s="1">
        <v>0</v>
      </c>
      <c r="M284" s="1">
        <v>0</v>
      </c>
      <c r="N284" s="1">
        <v>6258</v>
      </c>
      <c r="O284" s="1">
        <v>0</v>
      </c>
      <c r="P284" s="15">
        <f t="shared" si="8"/>
        <v>6.4978900000000001E-3</v>
      </c>
      <c r="Q284">
        <f t="shared" si="9"/>
        <v>328</v>
      </c>
    </row>
    <row r="285" spans="1:17" x14ac:dyDescent="0.2">
      <c r="A285" s="1">
        <v>4347</v>
      </c>
      <c r="B285" s="1" t="s">
        <v>365</v>
      </c>
      <c r="C285" s="1">
        <v>652600</v>
      </c>
      <c r="D285" s="1">
        <v>625693403</v>
      </c>
      <c r="E285" s="1">
        <v>626346003</v>
      </c>
      <c r="F285" s="1">
        <v>4853468</v>
      </c>
      <c r="G285" s="1">
        <v>122242</v>
      </c>
      <c r="H285" s="1">
        <v>0</v>
      </c>
      <c r="I285" s="1">
        <v>0</v>
      </c>
      <c r="J285" s="1">
        <v>0</v>
      </c>
      <c r="K285" s="1">
        <v>275000</v>
      </c>
      <c r="L285" s="1">
        <v>0</v>
      </c>
      <c r="M285" s="1">
        <v>0</v>
      </c>
      <c r="N285" s="1">
        <v>44169</v>
      </c>
      <c r="O285" s="1">
        <v>34080</v>
      </c>
      <c r="P285" s="15">
        <f t="shared" si="8"/>
        <v>8.3918299999999994E-3</v>
      </c>
      <c r="Q285">
        <f t="shared" si="9"/>
        <v>5477</v>
      </c>
    </row>
    <row r="286" spans="1:17" x14ac:dyDescent="0.2">
      <c r="A286" s="1">
        <v>4368</v>
      </c>
      <c r="B286" s="1" t="s">
        <v>366</v>
      </c>
      <c r="C286" s="1">
        <v>87000</v>
      </c>
      <c r="D286" s="1">
        <v>309501159</v>
      </c>
      <c r="E286" s="1">
        <v>309588159</v>
      </c>
      <c r="F286" s="1">
        <v>2851179</v>
      </c>
      <c r="G286" s="1">
        <v>0</v>
      </c>
      <c r="H286" s="1">
        <v>489132</v>
      </c>
      <c r="I286" s="1">
        <v>0</v>
      </c>
      <c r="J286" s="1">
        <v>0</v>
      </c>
      <c r="K286" s="1">
        <v>0</v>
      </c>
      <c r="L286" s="1">
        <v>0</v>
      </c>
      <c r="M286" s="1">
        <v>0</v>
      </c>
      <c r="N286" s="1">
        <v>148073</v>
      </c>
      <c r="O286" s="1">
        <v>0</v>
      </c>
      <c r="P286" s="15">
        <f t="shared" si="8"/>
        <v>1.079256E-2</v>
      </c>
      <c r="Q286">
        <f t="shared" si="9"/>
        <v>939</v>
      </c>
    </row>
    <row r="287" spans="1:17" x14ac:dyDescent="0.2">
      <c r="A287" s="1">
        <v>4389</v>
      </c>
      <c r="B287" s="1" t="s">
        <v>367</v>
      </c>
      <c r="C287" s="1">
        <v>1262700</v>
      </c>
      <c r="D287" s="1">
        <v>731616165</v>
      </c>
      <c r="E287" s="1">
        <v>732878865</v>
      </c>
      <c r="F287" s="1">
        <v>6987580</v>
      </c>
      <c r="G287" s="1">
        <v>0</v>
      </c>
      <c r="H287" s="1">
        <v>1277818</v>
      </c>
      <c r="I287" s="1">
        <v>0</v>
      </c>
      <c r="J287" s="1">
        <v>0</v>
      </c>
      <c r="K287" s="1">
        <v>0</v>
      </c>
      <c r="L287" s="1">
        <v>0</v>
      </c>
      <c r="M287" s="1">
        <v>0</v>
      </c>
      <c r="N287" s="1">
        <v>0</v>
      </c>
      <c r="O287" s="1">
        <v>0</v>
      </c>
      <c r="P287" s="15">
        <f t="shared" si="8"/>
        <v>1.1297450000000001E-2</v>
      </c>
      <c r="Q287">
        <f t="shared" si="9"/>
        <v>14265</v>
      </c>
    </row>
    <row r="288" spans="1:17" x14ac:dyDescent="0.2">
      <c r="A288" s="1">
        <v>4459</v>
      </c>
      <c r="B288" s="1" t="s">
        <v>368</v>
      </c>
      <c r="C288" s="1">
        <v>41000</v>
      </c>
      <c r="D288" s="1">
        <v>122983130</v>
      </c>
      <c r="E288" s="1">
        <v>123024130</v>
      </c>
      <c r="F288" s="1">
        <v>1159653</v>
      </c>
      <c r="G288" s="1">
        <v>48109</v>
      </c>
      <c r="H288" s="1">
        <v>205320</v>
      </c>
      <c r="I288" s="1">
        <v>0</v>
      </c>
      <c r="J288" s="1">
        <v>0</v>
      </c>
      <c r="K288" s="1">
        <v>0</v>
      </c>
      <c r="L288" s="1">
        <v>0</v>
      </c>
      <c r="M288" s="1">
        <v>0</v>
      </c>
      <c r="N288" s="1">
        <v>33050</v>
      </c>
      <c r="O288" s="1">
        <v>0</v>
      </c>
      <c r="P288" s="15">
        <f t="shared" si="8"/>
        <v>1.149005E-2</v>
      </c>
      <c r="Q288">
        <f t="shared" si="9"/>
        <v>471</v>
      </c>
    </row>
    <row r="289" spans="1:17" x14ac:dyDescent="0.2">
      <c r="A289" s="1">
        <v>4473</v>
      </c>
      <c r="B289" s="1" t="s">
        <v>369</v>
      </c>
      <c r="C289" s="1">
        <v>13896200</v>
      </c>
      <c r="D289" s="1">
        <v>1321895391</v>
      </c>
      <c r="E289" s="1">
        <v>1335791591</v>
      </c>
      <c r="F289" s="1">
        <v>9769499</v>
      </c>
      <c r="G289" s="1">
        <v>160591</v>
      </c>
      <c r="H289" s="1">
        <v>1377987</v>
      </c>
      <c r="I289" s="1">
        <v>0</v>
      </c>
      <c r="J289" s="1">
        <v>0</v>
      </c>
      <c r="K289" s="1">
        <v>200000</v>
      </c>
      <c r="L289" s="1">
        <v>0</v>
      </c>
      <c r="M289" s="1">
        <v>0</v>
      </c>
      <c r="N289" s="1">
        <v>0</v>
      </c>
      <c r="O289" s="1">
        <v>89336</v>
      </c>
      <c r="P289" s="15">
        <f t="shared" si="8"/>
        <v>8.70574E-3</v>
      </c>
      <c r="Q289">
        <f t="shared" si="9"/>
        <v>120977</v>
      </c>
    </row>
    <row r="290" spans="1:17" x14ac:dyDescent="0.2">
      <c r="A290" s="1">
        <v>4508</v>
      </c>
      <c r="B290" s="1" t="s">
        <v>370</v>
      </c>
      <c r="C290" s="1">
        <v>244400</v>
      </c>
      <c r="D290" s="1">
        <v>173407085</v>
      </c>
      <c r="E290" s="1">
        <v>173651485</v>
      </c>
      <c r="F290" s="1">
        <v>1919929</v>
      </c>
      <c r="G290" s="1">
        <v>65428</v>
      </c>
      <c r="H290" s="1">
        <v>0</v>
      </c>
      <c r="I290" s="1">
        <v>0</v>
      </c>
      <c r="J290" s="1">
        <v>0</v>
      </c>
      <c r="K290" s="1">
        <v>54000</v>
      </c>
      <c r="L290" s="1">
        <v>0</v>
      </c>
      <c r="M290" s="1">
        <v>0</v>
      </c>
      <c r="N290" s="1">
        <v>0</v>
      </c>
      <c r="O290" s="1">
        <v>0</v>
      </c>
      <c r="P290" s="15">
        <f t="shared" si="8"/>
        <v>1.176052E-2</v>
      </c>
      <c r="Q290">
        <f t="shared" si="9"/>
        <v>2874</v>
      </c>
    </row>
    <row r="291" spans="1:17" x14ac:dyDescent="0.2">
      <c r="A291" s="1">
        <v>4515</v>
      </c>
      <c r="B291" s="1" t="s">
        <v>371</v>
      </c>
      <c r="C291" s="1">
        <v>4800000</v>
      </c>
      <c r="D291" s="1">
        <v>1512969209</v>
      </c>
      <c r="E291" s="1">
        <v>1517769209</v>
      </c>
      <c r="F291" s="1">
        <v>13463758</v>
      </c>
      <c r="G291" s="1">
        <v>0</v>
      </c>
      <c r="H291" s="1">
        <v>473429</v>
      </c>
      <c r="I291" s="1">
        <v>0</v>
      </c>
      <c r="J291" s="1">
        <v>0</v>
      </c>
      <c r="K291" s="1">
        <v>236840</v>
      </c>
      <c r="L291" s="1">
        <v>1217</v>
      </c>
      <c r="M291" s="1">
        <v>0</v>
      </c>
      <c r="N291" s="1">
        <v>0</v>
      </c>
      <c r="O291" s="1">
        <v>0</v>
      </c>
      <c r="P291" s="15">
        <f t="shared" si="8"/>
        <v>9.3691599999999996E-3</v>
      </c>
      <c r="Q291">
        <f t="shared" si="9"/>
        <v>44972</v>
      </c>
    </row>
    <row r="292" spans="1:17" x14ac:dyDescent="0.2">
      <c r="A292" s="1">
        <v>4501</v>
      </c>
      <c r="B292" s="1" t="s">
        <v>372</v>
      </c>
      <c r="C292" s="1">
        <v>2619800</v>
      </c>
      <c r="D292" s="1">
        <v>1245693492</v>
      </c>
      <c r="E292" s="1">
        <v>1248313292</v>
      </c>
      <c r="F292" s="1">
        <v>12101305</v>
      </c>
      <c r="G292" s="1">
        <v>0</v>
      </c>
      <c r="H292" s="1">
        <v>317700</v>
      </c>
      <c r="I292" s="1">
        <v>0</v>
      </c>
      <c r="J292" s="1">
        <v>0</v>
      </c>
      <c r="K292" s="1">
        <v>0</v>
      </c>
      <c r="L292" s="1">
        <v>4429</v>
      </c>
      <c r="M292" s="1">
        <v>0</v>
      </c>
      <c r="N292" s="1">
        <v>0</v>
      </c>
      <c r="O292" s="1">
        <v>66937</v>
      </c>
      <c r="P292" s="15">
        <f t="shared" si="8"/>
        <v>9.9731100000000003E-3</v>
      </c>
      <c r="Q292">
        <f t="shared" si="9"/>
        <v>26128</v>
      </c>
    </row>
    <row r="293" spans="1:17" x14ac:dyDescent="0.2">
      <c r="A293" s="1">
        <v>4529</v>
      </c>
      <c r="B293" s="1" t="s">
        <v>373</v>
      </c>
      <c r="C293" s="1">
        <v>10900</v>
      </c>
      <c r="D293" s="1">
        <v>131376411</v>
      </c>
      <c r="E293" s="1">
        <v>131387311</v>
      </c>
      <c r="F293" s="1">
        <v>1650050</v>
      </c>
      <c r="G293" s="1">
        <v>39608</v>
      </c>
      <c r="H293" s="1">
        <v>78670</v>
      </c>
      <c r="I293" s="1">
        <v>0</v>
      </c>
      <c r="J293" s="1">
        <v>0</v>
      </c>
      <c r="K293" s="1">
        <v>0</v>
      </c>
      <c r="L293" s="1">
        <v>0</v>
      </c>
      <c r="M293" s="1">
        <v>0</v>
      </c>
      <c r="N293" s="1">
        <v>180678</v>
      </c>
      <c r="O293" s="1">
        <v>0</v>
      </c>
      <c r="P293" s="15">
        <f t="shared" si="8"/>
        <v>1.346001E-2</v>
      </c>
      <c r="Q293">
        <f t="shared" si="9"/>
        <v>147</v>
      </c>
    </row>
    <row r="294" spans="1:17" x14ac:dyDescent="0.2">
      <c r="A294" s="1">
        <v>4536</v>
      </c>
      <c r="B294" s="1" t="s">
        <v>374</v>
      </c>
      <c r="C294" s="1">
        <v>309600</v>
      </c>
      <c r="D294" s="1">
        <v>647540990</v>
      </c>
      <c r="E294" s="1">
        <v>647850590</v>
      </c>
      <c r="F294" s="1">
        <v>5204119</v>
      </c>
      <c r="G294" s="1">
        <v>0</v>
      </c>
      <c r="H294" s="1">
        <v>975577</v>
      </c>
      <c r="I294" s="1">
        <v>0</v>
      </c>
      <c r="J294" s="1">
        <v>0</v>
      </c>
      <c r="K294" s="1">
        <v>10000</v>
      </c>
      <c r="L294" s="1">
        <v>660</v>
      </c>
      <c r="M294" s="1">
        <v>0</v>
      </c>
      <c r="N294" s="1">
        <v>0</v>
      </c>
      <c r="O294" s="1">
        <v>0</v>
      </c>
      <c r="P294" s="15">
        <f t="shared" si="8"/>
        <v>9.5597900000000003E-3</v>
      </c>
      <c r="Q294">
        <f t="shared" si="9"/>
        <v>2960</v>
      </c>
    </row>
    <row r="295" spans="1:17" x14ac:dyDescent="0.2">
      <c r="A295" s="1">
        <v>4543</v>
      </c>
      <c r="B295" s="1" t="s">
        <v>375</v>
      </c>
      <c r="C295" s="1">
        <v>2282400</v>
      </c>
      <c r="D295" s="1">
        <v>463134142</v>
      </c>
      <c r="E295" s="1">
        <v>465416542</v>
      </c>
      <c r="F295" s="1">
        <v>3106464</v>
      </c>
      <c r="G295" s="1">
        <v>0</v>
      </c>
      <c r="H295" s="1">
        <v>1408503</v>
      </c>
      <c r="I295" s="1">
        <v>0</v>
      </c>
      <c r="J295" s="1">
        <v>0</v>
      </c>
      <c r="K295" s="1">
        <v>60800</v>
      </c>
      <c r="L295" s="1">
        <v>0</v>
      </c>
      <c r="M295" s="1">
        <v>0</v>
      </c>
      <c r="N295" s="1">
        <v>0</v>
      </c>
      <c r="O295" s="1">
        <v>40387</v>
      </c>
      <c r="P295" s="15">
        <f t="shared" si="8"/>
        <v>9.8799999999999999E-3</v>
      </c>
      <c r="Q295">
        <f t="shared" si="9"/>
        <v>22550</v>
      </c>
    </row>
    <row r="296" spans="1:17" x14ac:dyDescent="0.2">
      <c r="A296" s="1">
        <v>4557</v>
      </c>
      <c r="B296" s="1" t="s">
        <v>376</v>
      </c>
      <c r="C296" s="1">
        <v>7500</v>
      </c>
      <c r="D296" s="1">
        <v>97905240</v>
      </c>
      <c r="E296" s="1">
        <v>97912740</v>
      </c>
      <c r="F296" s="1">
        <v>844635</v>
      </c>
      <c r="G296" s="1">
        <v>0</v>
      </c>
      <c r="H296" s="1">
        <v>397630</v>
      </c>
      <c r="I296" s="1">
        <v>0</v>
      </c>
      <c r="J296" s="1">
        <v>0</v>
      </c>
      <c r="K296" s="1">
        <v>20000</v>
      </c>
      <c r="L296" s="1">
        <v>0</v>
      </c>
      <c r="M296" s="1">
        <v>0</v>
      </c>
      <c r="N296" s="1">
        <v>0</v>
      </c>
      <c r="O296" s="1">
        <v>0</v>
      </c>
      <c r="P296" s="15">
        <f t="shared" si="8"/>
        <v>1.289272E-2</v>
      </c>
      <c r="Q296">
        <f t="shared" si="9"/>
        <v>97</v>
      </c>
    </row>
    <row r="297" spans="1:17" x14ac:dyDescent="0.2">
      <c r="A297" s="1">
        <v>4571</v>
      </c>
      <c r="B297" s="1" t="s">
        <v>377</v>
      </c>
      <c r="C297" s="1">
        <v>213200</v>
      </c>
      <c r="D297" s="1">
        <v>301954299</v>
      </c>
      <c r="E297" s="1">
        <v>302167499</v>
      </c>
      <c r="F297" s="1">
        <v>2857056</v>
      </c>
      <c r="G297" s="1">
        <v>0</v>
      </c>
      <c r="H297" s="1">
        <v>307327</v>
      </c>
      <c r="I297" s="1">
        <v>0</v>
      </c>
      <c r="J297" s="1">
        <v>0</v>
      </c>
      <c r="K297" s="1">
        <v>0</v>
      </c>
      <c r="L297" s="1">
        <v>0</v>
      </c>
      <c r="M297" s="1">
        <v>0</v>
      </c>
      <c r="N297" s="1">
        <v>92919</v>
      </c>
      <c r="O297" s="1">
        <v>0</v>
      </c>
      <c r="P297" s="15">
        <f t="shared" si="8"/>
        <v>1.047968E-2</v>
      </c>
      <c r="Q297">
        <f t="shared" si="9"/>
        <v>2234</v>
      </c>
    </row>
    <row r="298" spans="1:17" x14ac:dyDescent="0.2">
      <c r="A298" s="1">
        <v>4578</v>
      </c>
      <c r="B298" s="1" t="s">
        <v>378</v>
      </c>
      <c r="C298" s="1">
        <v>304300</v>
      </c>
      <c r="D298" s="1">
        <v>676811373</v>
      </c>
      <c r="E298" s="1">
        <v>677115673</v>
      </c>
      <c r="F298" s="1">
        <v>6625597</v>
      </c>
      <c r="G298" s="1">
        <v>102225</v>
      </c>
      <c r="H298" s="1">
        <v>759175</v>
      </c>
      <c r="I298" s="1">
        <v>0</v>
      </c>
      <c r="J298" s="1">
        <v>0</v>
      </c>
      <c r="K298" s="1">
        <v>100000</v>
      </c>
      <c r="L298" s="1">
        <v>562</v>
      </c>
      <c r="M298" s="1">
        <v>0</v>
      </c>
      <c r="N298" s="1">
        <v>0</v>
      </c>
      <c r="O298" s="1">
        <v>3971</v>
      </c>
      <c r="P298" s="15">
        <f t="shared" si="8"/>
        <v>1.121074E-2</v>
      </c>
      <c r="Q298">
        <f t="shared" si="9"/>
        <v>3411</v>
      </c>
    </row>
    <row r="299" spans="1:17" x14ac:dyDescent="0.2">
      <c r="A299" s="1">
        <v>4606</v>
      </c>
      <c r="B299" s="1" t="s">
        <v>379</v>
      </c>
      <c r="C299" s="1">
        <v>317800</v>
      </c>
      <c r="D299" s="1">
        <v>422111303</v>
      </c>
      <c r="E299" s="1">
        <v>422429103</v>
      </c>
      <c r="F299" s="1">
        <v>3275432</v>
      </c>
      <c r="G299" s="1">
        <v>25766</v>
      </c>
      <c r="H299" s="1">
        <v>321878</v>
      </c>
      <c r="I299" s="1">
        <v>0</v>
      </c>
      <c r="J299" s="1">
        <v>0</v>
      </c>
      <c r="K299" s="1">
        <v>0</v>
      </c>
      <c r="L299" s="1">
        <v>870</v>
      </c>
      <c r="M299" s="1">
        <v>0</v>
      </c>
      <c r="N299" s="1">
        <v>0</v>
      </c>
      <c r="O299" s="1">
        <v>15560</v>
      </c>
      <c r="P299" s="15">
        <f t="shared" si="8"/>
        <v>8.5852900000000006E-3</v>
      </c>
      <c r="Q299">
        <f t="shared" si="9"/>
        <v>2728</v>
      </c>
    </row>
    <row r="300" spans="1:17" x14ac:dyDescent="0.2">
      <c r="A300" s="1">
        <v>4613</v>
      </c>
      <c r="B300" s="1" t="s">
        <v>380</v>
      </c>
      <c r="C300" s="1">
        <v>1381600</v>
      </c>
      <c r="D300" s="1">
        <v>1514001045</v>
      </c>
      <c r="E300" s="1">
        <v>1515382645</v>
      </c>
      <c r="F300" s="1">
        <v>10778450</v>
      </c>
      <c r="G300" s="1">
        <v>539322</v>
      </c>
      <c r="H300" s="1">
        <v>2302391</v>
      </c>
      <c r="I300" s="1">
        <v>515000</v>
      </c>
      <c r="J300" s="1">
        <v>0</v>
      </c>
      <c r="K300" s="1">
        <v>401691</v>
      </c>
      <c r="L300" s="1">
        <v>5660</v>
      </c>
      <c r="M300" s="1">
        <v>0</v>
      </c>
      <c r="N300" s="1">
        <v>0</v>
      </c>
      <c r="O300" s="1">
        <v>0</v>
      </c>
      <c r="P300" s="15">
        <f t="shared" si="8"/>
        <v>9.6053500000000003E-3</v>
      </c>
      <c r="Q300">
        <f t="shared" si="9"/>
        <v>13271</v>
      </c>
    </row>
    <row r="301" spans="1:17" x14ac:dyDescent="0.2">
      <c r="A301" s="1">
        <v>4620</v>
      </c>
      <c r="B301" s="1" t="s">
        <v>381</v>
      </c>
      <c r="C301" s="1">
        <v>50943800</v>
      </c>
      <c r="D301" s="1">
        <v>9127325650</v>
      </c>
      <c r="E301" s="1">
        <v>9178269450</v>
      </c>
      <c r="F301" s="1">
        <v>76642568</v>
      </c>
      <c r="G301" s="1">
        <v>872267</v>
      </c>
      <c r="H301" s="1">
        <v>3126308</v>
      </c>
      <c r="I301" s="1">
        <v>0</v>
      </c>
      <c r="J301" s="1">
        <v>0</v>
      </c>
      <c r="K301" s="1">
        <v>850000</v>
      </c>
      <c r="L301" s="1">
        <v>79435</v>
      </c>
      <c r="M301" s="1">
        <v>0</v>
      </c>
      <c r="N301" s="1">
        <v>0</v>
      </c>
      <c r="O301" s="1">
        <v>0</v>
      </c>
      <c r="P301" s="15">
        <f t="shared" si="8"/>
        <v>8.9369600000000007E-3</v>
      </c>
      <c r="Q301">
        <f t="shared" si="9"/>
        <v>455283</v>
      </c>
    </row>
    <row r="302" spans="1:17" x14ac:dyDescent="0.2">
      <c r="A302" s="1">
        <v>4627</v>
      </c>
      <c r="B302" s="1" t="s">
        <v>382</v>
      </c>
      <c r="C302" s="1">
        <v>243800</v>
      </c>
      <c r="D302" s="1">
        <v>758371237</v>
      </c>
      <c r="E302" s="1">
        <v>758615037</v>
      </c>
      <c r="F302" s="1">
        <v>3846750</v>
      </c>
      <c r="G302" s="1">
        <v>0</v>
      </c>
      <c r="H302" s="1">
        <v>0</v>
      </c>
      <c r="I302" s="1">
        <v>0</v>
      </c>
      <c r="J302" s="1">
        <v>0</v>
      </c>
      <c r="K302" s="1">
        <v>0</v>
      </c>
      <c r="L302" s="1">
        <v>21367</v>
      </c>
      <c r="M302" s="1">
        <v>0</v>
      </c>
      <c r="N302" s="1">
        <v>0</v>
      </c>
      <c r="O302" s="1">
        <v>11358</v>
      </c>
      <c r="P302" s="15">
        <f t="shared" si="8"/>
        <v>5.1005599999999996E-3</v>
      </c>
      <c r="Q302">
        <f t="shared" si="9"/>
        <v>1244</v>
      </c>
    </row>
    <row r="303" spans="1:17" x14ac:dyDescent="0.2">
      <c r="A303" s="1">
        <v>4634</v>
      </c>
      <c r="B303" s="1" t="s">
        <v>383</v>
      </c>
      <c r="C303" s="1">
        <v>57900</v>
      </c>
      <c r="D303" s="1">
        <v>206215179</v>
      </c>
      <c r="E303" s="1">
        <v>206273079</v>
      </c>
      <c r="F303" s="1">
        <v>1999081</v>
      </c>
      <c r="G303" s="1">
        <v>57554</v>
      </c>
      <c r="H303" s="1">
        <v>0</v>
      </c>
      <c r="I303" s="1">
        <v>0</v>
      </c>
      <c r="J303" s="1">
        <v>0</v>
      </c>
      <c r="K303" s="1">
        <v>0</v>
      </c>
      <c r="L303" s="1">
        <v>0</v>
      </c>
      <c r="M303" s="1">
        <v>0</v>
      </c>
      <c r="N303" s="1">
        <v>0</v>
      </c>
      <c r="O303" s="1">
        <v>0</v>
      </c>
      <c r="P303" s="15">
        <f t="shared" si="8"/>
        <v>9.9732499999999995E-3</v>
      </c>
      <c r="Q303">
        <f t="shared" si="9"/>
        <v>577</v>
      </c>
    </row>
    <row r="304" spans="1:17" x14ac:dyDescent="0.2">
      <c r="A304" s="1">
        <v>4641</v>
      </c>
      <c r="B304" s="1" t="s">
        <v>384</v>
      </c>
      <c r="C304" s="1">
        <v>579100</v>
      </c>
      <c r="D304" s="1">
        <v>560163280</v>
      </c>
      <c r="E304" s="1">
        <v>560742380</v>
      </c>
      <c r="F304" s="1">
        <v>4258580</v>
      </c>
      <c r="G304" s="1">
        <v>81000</v>
      </c>
      <c r="H304" s="1">
        <v>614300</v>
      </c>
      <c r="I304" s="1">
        <v>0</v>
      </c>
      <c r="J304" s="1">
        <v>0</v>
      </c>
      <c r="K304" s="1">
        <v>41089</v>
      </c>
      <c r="L304" s="1">
        <v>1336</v>
      </c>
      <c r="M304" s="1">
        <v>0</v>
      </c>
      <c r="N304" s="1">
        <v>0</v>
      </c>
      <c r="O304" s="1">
        <v>27701</v>
      </c>
      <c r="P304" s="15">
        <f t="shared" si="8"/>
        <v>8.9193699999999994E-3</v>
      </c>
      <c r="Q304">
        <f t="shared" si="9"/>
        <v>5165</v>
      </c>
    </row>
    <row r="305" spans="1:17" x14ac:dyDescent="0.2">
      <c r="A305" s="1">
        <v>4686</v>
      </c>
      <c r="B305" s="1" t="s">
        <v>385</v>
      </c>
      <c r="C305" s="1">
        <v>1507400</v>
      </c>
      <c r="D305" s="1">
        <v>394612676</v>
      </c>
      <c r="E305" s="1">
        <v>396120076</v>
      </c>
      <c r="F305" s="1">
        <v>2694521</v>
      </c>
      <c r="G305" s="1">
        <v>32475</v>
      </c>
      <c r="H305" s="1">
        <v>135505</v>
      </c>
      <c r="I305" s="1">
        <v>0</v>
      </c>
      <c r="J305" s="1">
        <v>0</v>
      </c>
      <c r="K305" s="1">
        <v>0</v>
      </c>
      <c r="L305" s="1">
        <v>7523</v>
      </c>
      <c r="M305" s="1">
        <v>0</v>
      </c>
      <c r="N305" s="1">
        <v>0</v>
      </c>
      <c r="O305" s="1">
        <v>0</v>
      </c>
      <c r="P305" s="15">
        <f t="shared" si="8"/>
        <v>7.2730199999999998E-3</v>
      </c>
      <c r="Q305">
        <f t="shared" si="9"/>
        <v>10963</v>
      </c>
    </row>
    <row r="306" spans="1:17" x14ac:dyDescent="0.2">
      <c r="A306" s="1">
        <v>4753</v>
      </c>
      <c r="B306" s="1" t="s">
        <v>386</v>
      </c>
      <c r="C306" s="1">
        <v>1753300</v>
      </c>
      <c r="D306" s="1">
        <v>1391101215</v>
      </c>
      <c r="E306" s="1">
        <v>1392854515</v>
      </c>
      <c r="F306" s="1">
        <v>11646176</v>
      </c>
      <c r="G306" s="1">
        <v>284220</v>
      </c>
      <c r="H306" s="1">
        <v>1750000</v>
      </c>
      <c r="I306" s="1">
        <v>0</v>
      </c>
      <c r="J306" s="1">
        <v>0</v>
      </c>
      <c r="K306" s="1">
        <v>75000</v>
      </c>
      <c r="L306" s="1">
        <v>1050</v>
      </c>
      <c r="M306" s="1">
        <v>0</v>
      </c>
      <c r="N306" s="1">
        <v>0</v>
      </c>
      <c r="O306" s="1">
        <v>0</v>
      </c>
      <c r="P306" s="15">
        <f t="shared" si="8"/>
        <v>9.8888899999999991E-3</v>
      </c>
      <c r="Q306">
        <f t="shared" si="9"/>
        <v>17338</v>
      </c>
    </row>
    <row r="307" spans="1:17" x14ac:dyDescent="0.2">
      <c r="A307" s="1">
        <v>4760</v>
      </c>
      <c r="B307" s="1" t="s">
        <v>387</v>
      </c>
      <c r="C307" s="1">
        <v>315800</v>
      </c>
      <c r="D307" s="1">
        <v>323863759</v>
      </c>
      <c r="E307" s="1">
        <v>324179559</v>
      </c>
      <c r="F307" s="1">
        <v>3295771</v>
      </c>
      <c r="G307" s="1">
        <v>0</v>
      </c>
      <c r="H307" s="1">
        <v>1187246</v>
      </c>
      <c r="I307" s="1">
        <v>0</v>
      </c>
      <c r="J307" s="1">
        <v>0</v>
      </c>
      <c r="K307" s="1">
        <v>15000</v>
      </c>
      <c r="L307" s="1">
        <v>0</v>
      </c>
      <c r="M307" s="1">
        <v>0</v>
      </c>
      <c r="N307" s="1">
        <v>0</v>
      </c>
      <c r="O307" s="1">
        <v>0</v>
      </c>
      <c r="P307" s="15">
        <f t="shared" si="8"/>
        <v>1.3888609999999999E-2</v>
      </c>
      <c r="Q307">
        <f t="shared" si="9"/>
        <v>4386</v>
      </c>
    </row>
    <row r="308" spans="1:17" x14ac:dyDescent="0.2">
      <c r="A308" s="1">
        <v>4781</v>
      </c>
      <c r="B308" s="1" t="s">
        <v>388</v>
      </c>
      <c r="C308" s="1">
        <v>4698700</v>
      </c>
      <c r="D308" s="1">
        <v>2424495230</v>
      </c>
      <c r="E308" s="1">
        <v>2429193930</v>
      </c>
      <c r="F308" s="1">
        <v>20697177</v>
      </c>
      <c r="G308" s="1">
        <v>347145</v>
      </c>
      <c r="H308" s="1">
        <v>787058</v>
      </c>
      <c r="I308" s="1">
        <v>0</v>
      </c>
      <c r="J308" s="1">
        <v>0</v>
      </c>
      <c r="K308" s="1">
        <v>268000</v>
      </c>
      <c r="L308" s="1">
        <v>3052</v>
      </c>
      <c r="M308" s="1">
        <v>0</v>
      </c>
      <c r="N308" s="1">
        <v>13958</v>
      </c>
      <c r="O308" s="1">
        <v>0</v>
      </c>
      <c r="P308" s="15">
        <f t="shared" si="8"/>
        <v>9.1163000000000008E-3</v>
      </c>
      <c r="Q308">
        <f t="shared" si="9"/>
        <v>42835</v>
      </c>
    </row>
    <row r="309" spans="1:17" x14ac:dyDescent="0.2">
      <c r="A309" s="1">
        <v>4795</v>
      </c>
      <c r="B309" s="1" t="s">
        <v>389</v>
      </c>
      <c r="C309" s="1">
        <v>66300</v>
      </c>
      <c r="D309" s="1">
        <v>260465791</v>
      </c>
      <c r="E309" s="1">
        <v>260532091</v>
      </c>
      <c r="F309" s="1">
        <v>1763739</v>
      </c>
      <c r="G309" s="1">
        <v>94131</v>
      </c>
      <c r="H309" s="1">
        <v>590900</v>
      </c>
      <c r="I309" s="1">
        <v>0</v>
      </c>
      <c r="J309" s="1">
        <v>0</v>
      </c>
      <c r="K309" s="1">
        <v>45000</v>
      </c>
      <c r="L309" s="1">
        <v>0</v>
      </c>
      <c r="M309" s="1">
        <v>0</v>
      </c>
      <c r="N309" s="1">
        <v>0</v>
      </c>
      <c r="O309" s="1">
        <v>19080</v>
      </c>
      <c r="P309" s="15">
        <f t="shared" si="8"/>
        <v>9.5742699999999993E-3</v>
      </c>
      <c r="Q309">
        <f t="shared" si="9"/>
        <v>635</v>
      </c>
    </row>
    <row r="310" spans="1:17" x14ac:dyDescent="0.2">
      <c r="A310" s="1">
        <v>4802</v>
      </c>
      <c r="B310" s="1" t="s">
        <v>390</v>
      </c>
      <c r="C310" s="1">
        <v>3694600</v>
      </c>
      <c r="D310" s="1">
        <v>1409606681</v>
      </c>
      <c r="E310" s="1">
        <v>1413301281</v>
      </c>
      <c r="F310" s="1">
        <v>12322955</v>
      </c>
      <c r="G310" s="1">
        <v>26250</v>
      </c>
      <c r="H310" s="1">
        <v>249800</v>
      </c>
      <c r="I310" s="1">
        <v>0</v>
      </c>
      <c r="J310" s="1">
        <v>0</v>
      </c>
      <c r="K310" s="1">
        <v>118700</v>
      </c>
      <c r="L310" s="1">
        <v>1329</v>
      </c>
      <c r="M310" s="1">
        <v>0</v>
      </c>
      <c r="N310" s="1">
        <v>0</v>
      </c>
      <c r="O310" s="1">
        <v>0</v>
      </c>
      <c r="P310" s="15">
        <f t="shared" si="8"/>
        <v>9.0231100000000009E-3</v>
      </c>
      <c r="Q310">
        <f t="shared" si="9"/>
        <v>33337</v>
      </c>
    </row>
    <row r="311" spans="1:17" x14ac:dyDescent="0.2">
      <c r="A311" s="1">
        <v>4820</v>
      </c>
      <c r="B311" s="1" t="s">
        <v>391</v>
      </c>
      <c r="C311" s="1">
        <v>842700</v>
      </c>
      <c r="D311" s="1">
        <v>599131794</v>
      </c>
      <c r="E311" s="1">
        <v>599974494</v>
      </c>
      <c r="F311" s="1">
        <v>3081637</v>
      </c>
      <c r="G311" s="1">
        <v>58672</v>
      </c>
      <c r="H311" s="1">
        <v>179361</v>
      </c>
      <c r="I311" s="1">
        <v>0</v>
      </c>
      <c r="J311" s="1">
        <v>0</v>
      </c>
      <c r="K311" s="1">
        <v>51000</v>
      </c>
      <c r="L311" s="1">
        <v>500</v>
      </c>
      <c r="M311" s="1">
        <v>0</v>
      </c>
      <c r="N311" s="1">
        <v>0</v>
      </c>
      <c r="O311" s="1">
        <v>0</v>
      </c>
      <c r="P311" s="15">
        <f t="shared" si="8"/>
        <v>5.6267599999999997E-3</v>
      </c>
      <c r="Q311">
        <f t="shared" si="9"/>
        <v>4742</v>
      </c>
    </row>
    <row r="312" spans="1:17" x14ac:dyDescent="0.2">
      <c r="A312" s="1">
        <v>4851</v>
      </c>
      <c r="B312" s="1" t="s">
        <v>392</v>
      </c>
      <c r="C312" s="1">
        <v>1129500</v>
      </c>
      <c r="D312" s="1">
        <v>604627749</v>
      </c>
      <c r="E312" s="1">
        <v>605757249</v>
      </c>
      <c r="F312" s="1">
        <v>4372596</v>
      </c>
      <c r="G312" s="1">
        <v>27313</v>
      </c>
      <c r="H312" s="1">
        <v>0</v>
      </c>
      <c r="I312" s="1">
        <v>0</v>
      </c>
      <c r="J312" s="1">
        <v>0</v>
      </c>
      <c r="K312" s="1">
        <v>26000</v>
      </c>
      <c r="L312" s="1">
        <v>793</v>
      </c>
      <c r="M312" s="1">
        <v>0</v>
      </c>
      <c r="N312" s="1">
        <v>0</v>
      </c>
      <c r="O312" s="1">
        <v>0</v>
      </c>
      <c r="P312" s="15">
        <f t="shared" si="8"/>
        <v>7.3213699999999998E-3</v>
      </c>
      <c r="Q312">
        <f t="shared" si="9"/>
        <v>8269</v>
      </c>
    </row>
    <row r="313" spans="1:17" x14ac:dyDescent="0.2">
      <c r="A313" s="1">
        <v>3122</v>
      </c>
      <c r="B313" s="1" t="s">
        <v>393</v>
      </c>
      <c r="C313" s="1">
        <v>20000</v>
      </c>
      <c r="D313" s="1">
        <v>340805176</v>
      </c>
      <c r="E313" s="1">
        <v>340825176</v>
      </c>
      <c r="F313" s="1">
        <v>2173903</v>
      </c>
      <c r="G313" s="1">
        <v>84991</v>
      </c>
      <c r="H313" s="1">
        <v>457026</v>
      </c>
      <c r="I313" s="1">
        <v>0</v>
      </c>
      <c r="J313" s="1">
        <v>0</v>
      </c>
      <c r="K313" s="1">
        <v>0</v>
      </c>
      <c r="L313" s="1">
        <v>0</v>
      </c>
      <c r="M313" s="1">
        <v>0</v>
      </c>
      <c r="N313" s="1">
        <v>0</v>
      </c>
      <c r="O313" s="1">
        <v>0</v>
      </c>
      <c r="P313" s="15">
        <f t="shared" si="8"/>
        <v>7.9691299999999996E-3</v>
      </c>
      <c r="Q313">
        <f t="shared" si="9"/>
        <v>159</v>
      </c>
    </row>
    <row r="314" spans="1:17" x14ac:dyDescent="0.2">
      <c r="A314" s="1">
        <v>4865</v>
      </c>
      <c r="B314" s="1" t="s">
        <v>394</v>
      </c>
      <c r="C314" s="1">
        <v>104600</v>
      </c>
      <c r="D314" s="1">
        <v>219525835</v>
      </c>
      <c r="E314" s="1">
        <v>219630435</v>
      </c>
      <c r="F314" s="1">
        <v>1838620</v>
      </c>
      <c r="G314" s="1">
        <v>37100</v>
      </c>
      <c r="H314" s="1">
        <v>148299</v>
      </c>
      <c r="I314" s="1">
        <v>0</v>
      </c>
      <c r="J314" s="1">
        <v>0</v>
      </c>
      <c r="K314" s="1">
        <v>0</v>
      </c>
      <c r="L314" s="1">
        <v>0</v>
      </c>
      <c r="M314" s="1">
        <v>0</v>
      </c>
      <c r="N314" s="1">
        <v>0</v>
      </c>
      <c r="O314" s="1">
        <v>0</v>
      </c>
      <c r="P314" s="15">
        <f t="shared" si="8"/>
        <v>9.2199599999999993E-3</v>
      </c>
      <c r="Q314">
        <f t="shared" si="9"/>
        <v>964</v>
      </c>
    </row>
    <row r="315" spans="1:17" x14ac:dyDescent="0.2">
      <c r="A315" s="1">
        <v>4872</v>
      </c>
      <c r="B315" s="1" t="s">
        <v>395</v>
      </c>
      <c r="C315" s="1">
        <v>8049600</v>
      </c>
      <c r="D315" s="1">
        <v>621556499</v>
      </c>
      <c r="E315" s="1">
        <v>629606099</v>
      </c>
      <c r="F315" s="1">
        <v>5457030</v>
      </c>
      <c r="G315" s="1">
        <v>153830</v>
      </c>
      <c r="H315" s="1">
        <v>1107702</v>
      </c>
      <c r="I315" s="1">
        <v>0</v>
      </c>
      <c r="J315" s="1">
        <v>0</v>
      </c>
      <c r="K315" s="1">
        <v>251272</v>
      </c>
      <c r="L315" s="1">
        <v>14000</v>
      </c>
      <c r="M315" s="1">
        <v>0</v>
      </c>
      <c r="N315" s="1">
        <v>0</v>
      </c>
      <c r="O315" s="1">
        <v>0</v>
      </c>
      <c r="P315" s="15">
        <f t="shared" si="8"/>
        <v>1.1236039999999999E-2</v>
      </c>
      <c r="Q315">
        <f t="shared" si="9"/>
        <v>90446</v>
      </c>
    </row>
    <row r="316" spans="1:17" x14ac:dyDescent="0.2">
      <c r="A316" s="1">
        <v>4893</v>
      </c>
      <c r="B316" s="1" t="s">
        <v>396</v>
      </c>
      <c r="C316" s="1">
        <v>1612200</v>
      </c>
      <c r="D316" s="1">
        <v>1645529364</v>
      </c>
      <c r="E316" s="1">
        <v>1647141564</v>
      </c>
      <c r="F316" s="1">
        <v>13674083</v>
      </c>
      <c r="G316" s="1">
        <v>198275</v>
      </c>
      <c r="H316" s="1">
        <v>3871325</v>
      </c>
      <c r="I316" s="1">
        <v>0</v>
      </c>
      <c r="J316" s="1">
        <v>0</v>
      </c>
      <c r="K316" s="1">
        <v>150000</v>
      </c>
      <c r="L316" s="1">
        <v>850</v>
      </c>
      <c r="M316" s="1">
        <v>0</v>
      </c>
      <c r="N316" s="1">
        <v>0</v>
      </c>
      <c r="O316" s="1">
        <v>0</v>
      </c>
      <c r="P316" s="15">
        <f t="shared" si="8"/>
        <v>1.087464E-2</v>
      </c>
      <c r="Q316">
        <f t="shared" si="9"/>
        <v>17532</v>
      </c>
    </row>
    <row r="317" spans="1:17" x14ac:dyDescent="0.2">
      <c r="A317" s="1">
        <v>4904</v>
      </c>
      <c r="B317" s="1" t="s">
        <v>397</v>
      </c>
      <c r="C317" s="1">
        <v>146900</v>
      </c>
      <c r="D317" s="1">
        <v>208942782</v>
      </c>
      <c r="E317" s="1">
        <v>209089682</v>
      </c>
      <c r="F317" s="1">
        <v>2449767</v>
      </c>
      <c r="G317" s="1">
        <v>0</v>
      </c>
      <c r="H317" s="1">
        <v>51717</v>
      </c>
      <c r="I317" s="1">
        <v>0</v>
      </c>
      <c r="J317" s="1">
        <v>0</v>
      </c>
      <c r="K317" s="1">
        <v>0</v>
      </c>
      <c r="L317" s="1">
        <v>2348</v>
      </c>
      <c r="M317" s="1">
        <v>0</v>
      </c>
      <c r="N317" s="1">
        <v>0</v>
      </c>
      <c r="O317" s="1">
        <v>0</v>
      </c>
      <c r="P317" s="15">
        <f t="shared" si="8"/>
        <v>1.198334E-2</v>
      </c>
      <c r="Q317">
        <f t="shared" si="9"/>
        <v>1760</v>
      </c>
    </row>
    <row r="318" spans="1:17" x14ac:dyDescent="0.2">
      <c r="A318" s="1">
        <v>5523</v>
      </c>
      <c r="B318" s="1" t="s">
        <v>398</v>
      </c>
      <c r="C318" s="1">
        <v>1577200</v>
      </c>
      <c r="D318" s="1">
        <v>855010024</v>
      </c>
      <c r="E318" s="1">
        <v>856587224</v>
      </c>
      <c r="F318" s="1">
        <v>7948751</v>
      </c>
      <c r="G318" s="1">
        <v>0</v>
      </c>
      <c r="H318" s="1">
        <v>750000</v>
      </c>
      <c r="I318" s="1">
        <v>0</v>
      </c>
      <c r="J318" s="1">
        <v>0</v>
      </c>
      <c r="K318" s="1">
        <v>50000</v>
      </c>
      <c r="L318" s="1">
        <v>1163</v>
      </c>
      <c r="M318" s="1">
        <v>0</v>
      </c>
      <c r="N318" s="1">
        <v>0</v>
      </c>
      <c r="O318" s="1">
        <v>43187</v>
      </c>
      <c r="P318" s="15">
        <f t="shared" si="8"/>
        <v>1.02337E-2</v>
      </c>
      <c r="Q318">
        <f t="shared" si="9"/>
        <v>16141</v>
      </c>
    </row>
    <row r="319" spans="1:17" x14ac:dyDescent="0.2">
      <c r="A319" s="1">
        <v>3850</v>
      </c>
      <c r="B319" s="1" t="s">
        <v>399</v>
      </c>
      <c r="C319" s="1">
        <v>72700</v>
      </c>
      <c r="D319" s="1">
        <v>288417368</v>
      </c>
      <c r="E319" s="1">
        <v>288490068</v>
      </c>
      <c r="F319" s="1">
        <v>2263662</v>
      </c>
      <c r="G319" s="1">
        <v>74603</v>
      </c>
      <c r="H319" s="1">
        <v>742100</v>
      </c>
      <c r="I319" s="1">
        <v>0</v>
      </c>
      <c r="J319" s="1">
        <v>0</v>
      </c>
      <c r="K319" s="1">
        <v>27000</v>
      </c>
      <c r="L319" s="1">
        <v>0</v>
      </c>
      <c r="M319" s="1">
        <v>0</v>
      </c>
      <c r="N319" s="1">
        <v>0</v>
      </c>
      <c r="O319" s="1">
        <v>14770</v>
      </c>
      <c r="P319" s="15">
        <f t="shared" si="8"/>
        <v>1.077385E-2</v>
      </c>
      <c r="Q319">
        <f t="shared" si="9"/>
        <v>783</v>
      </c>
    </row>
    <row r="320" spans="1:17" x14ac:dyDescent="0.2">
      <c r="A320" s="1">
        <v>4956</v>
      </c>
      <c r="B320" s="1" t="s">
        <v>400</v>
      </c>
      <c r="C320" s="1">
        <v>81200</v>
      </c>
      <c r="D320" s="1">
        <v>355410456</v>
      </c>
      <c r="E320" s="1">
        <v>355491656</v>
      </c>
      <c r="F320" s="1">
        <v>2378887</v>
      </c>
      <c r="G320" s="1">
        <v>128865</v>
      </c>
      <c r="H320" s="1">
        <v>652640</v>
      </c>
      <c r="I320" s="1">
        <v>0</v>
      </c>
      <c r="J320" s="1">
        <v>0</v>
      </c>
      <c r="K320" s="1">
        <v>0</v>
      </c>
      <c r="L320" s="1">
        <v>0</v>
      </c>
      <c r="M320" s="1">
        <v>0</v>
      </c>
      <c r="N320" s="1">
        <v>39954</v>
      </c>
      <c r="O320" s="1">
        <v>0</v>
      </c>
      <c r="P320" s="15">
        <f t="shared" si="8"/>
        <v>8.8922299999999992E-3</v>
      </c>
      <c r="Q320">
        <f t="shared" si="9"/>
        <v>722</v>
      </c>
    </row>
    <row r="321" spans="1:17" x14ac:dyDescent="0.2">
      <c r="A321" s="1">
        <v>4963</v>
      </c>
      <c r="B321" s="1" t="s">
        <v>401</v>
      </c>
      <c r="C321" s="1">
        <v>283100</v>
      </c>
      <c r="D321" s="1">
        <v>318562763</v>
      </c>
      <c r="E321" s="1">
        <v>318845863</v>
      </c>
      <c r="F321" s="1">
        <v>2442198</v>
      </c>
      <c r="G321" s="1">
        <v>0</v>
      </c>
      <c r="H321" s="1">
        <v>410765</v>
      </c>
      <c r="I321" s="1">
        <v>0</v>
      </c>
      <c r="J321" s="1">
        <v>0</v>
      </c>
      <c r="K321" s="1">
        <v>0</v>
      </c>
      <c r="L321" s="1">
        <v>0</v>
      </c>
      <c r="M321" s="1">
        <v>0</v>
      </c>
      <c r="N321" s="1">
        <v>0</v>
      </c>
      <c r="O321" s="1">
        <v>0</v>
      </c>
      <c r="P321" s="15">
        <f t="shared" si="8"/>
        <v>8.9557300000000003E-3</v>
      </c>
      <c r="Q321">
        <f t="shared" si="9"/>
        <v>2535</v>
      </c>
    </row>
    <row r="322" spans="1:17" x14ac:dyDescent="0.2">
      <c r="A322" s="1">
        <v>1673</v>
      </c>
      <c r="B322" s="1" t="s">
        <v>402</v>
      </c>
      <c r="C322" s="1">
        <v>467400</v>
      </c>
      <c r="D322" s="1">
        <v>205787833</v>
      </c>
      <c r="E322" s="1">
        <v>206255233</v>
      </c>
      <c r="F322" s="1">
        <v>1335467</v>
      </c>
      <c r="G322" s="1">
        <v>0</v>
      </c>
      <c r="H322" s="1">
        <v>920328</v>
      </c>
      <c r="I322" s="1">
        <v>0</v>
      </c>
      <c r="J322" s="1">
        <v>0</v>
      </c>
      <c r="K322" s="1">
        <v>14500</v>
      </c>
      <c r="L322" s="1">
        <v>1322</v>
      </c>
      <c r="M322" s="1">
        <v>0</v>
      </c>
      <c r="N322" s="1">
        <v>0</v>
      </c>
      <c r="O322" s="1">
        <v>0</v>
      </c>
      <c r="P322" s="15">
        <f t="shared" si="8"/>
        <v>1.1038640000000001E-2</v>
      </c>
      <c r="Q322">
        <f t="shared" si="9"/>
        <v>5159</v>
      </c>
    </row>
    <row r="323" spans="1:17" x14ac:dyDescent="0.2">
      <c r="A323" s="1">
        <v>4998</v>
      </c>
      <c r="B323" s="1" t="s">
        <v>403</v>
      </c>
      <c r="C323" s="1">
        <v>22900</v>
      </c>
      <c r="D323" s="1">
        <v>92003195</v>
      </c>
      <c r="E323" s="1">
        <v>92026095</v>
      </c>
      <c r="F323" s="1">
        <v>528785</v>
      </c>
      <c r="G323" s="1">
        <v>13932</v>
      </c>
      <c r="H323" s="1">
        <v>99155</v>
      </c>
      <c r="I323" s="1">
        <v>0</v>
      </c>
      <c r="J323" s="1">
        <v>0</v>
      </c>
      <c r="K323" s="1">
        <v>6746</v>
      </c>
      <c r="L323" s="1">
        <v>0</v>
      </c>
      <c r="M323" s="1">
        <v>0</v>
      </c>
      <c r="N323" s="1">
        <v>65139</v>
      </c>
      <c r="O323" s="1">
        <v>0</v>
      </c>
      <c r="P323" s="15">
        <f t="shared" ref="P323:P386" si="10">ROUND(SUM(F323:M323)/D323,8)</f>
        <v>7.0499500000000001E-3</v>
      </c>
      <c r="Q323">
        <f t="shared" ref="Q323:Q386" si="11">ROUND(P323*C323,0)</f>
        <v>161</v>
      </c>
    </row>
    <row r="324" spans="1:17" x14ac:dyDescent="0.2">
      <c r="A324" s="1">
        <v>2422</v>
      </c>
      <c r="B324" s="1" t="s">
        <v>404</v>
      </c>
      <c r="C324" s="1">
        <v>207700</v>
      </c>
      <c r="D324" s="1">
        <v>470303929</v>
      </c>
      <c r="E324" s="1">
        <v>470511629</v>
      </c>
      <c r="F324" s="1">
        <v>3577448</v>
      </c>
      <c r="G324" s="1">
        <v>70568</v>
      </c>
      <c r="H324" s="1">
        <v>1827741</v>
      </c>
      <c r="I324" s="1">
        <v>0</v>
      </c>
      <c r="J324" s="1">
        <v>0</v>
      </c>
      <c r="K324" s="1">
        <v>60000</v>
      </c>
      <c r="L324" s="1">
        <v>0</v>
      </c>
      <c r="M324" s="1">
        <v>0</v>
      </c>
      <c r="N324" s="1">
        <v>0</v>
      </c>
      <c r="O324" s="1">
        <v>0</v>
      </c>
      <c r="P324" s="15">
        <f t="shared" si="10"/>
        <v>1.1770589999999999E-2</v>
      </c>
      <c r="Q324">
        <f t="shared" si="11"/>
        <v>2445</v>
      </c>
    </row>
    <row r="325" spans="1:17" x14ac:dyDescent="0.2">
      <c r="A325" s="1">
        <v>5019</v>
      </c>
      <c r="B325" s="1" t="s">
        <v>405</v>
      </c>
      <c r="C325" s="1">
        <v>620000</v>
      </c>
      <c r="D325" s="1">
        <v>656819123</v>
      </c>
      <c r="E325" s="1">
        <v>657439123</v>
      </c>
      <c r="F325" s="1">
        <v>6001332</v>
      </c>
      <c r="G325" s="1">
        <v>235151</v>
      </c>
      <c r="H325" s="1">
        <v>1018511</v>
      </c>
      <c r="I325" s="1">
        <v>30000</v>
      </c>
      <c r="J325" s="1">
        <v>0</v>
      </c>
      <c r="K325" s="1">
        <v>20000</v>
      </c>
      <c r="L325" s="1">
        <v>6039</v>
      </c>
      <c r="M325" s="1">
        <v>0</v>
      </c>
      <c r="N325" s="1">
        <v>0</v>
      </c>
      <c r="O325" s="1">
        <v>0</v>
      </c>
      <c r="P325" s="15">
        <f t="shared" si="10"/>
        <v>1.113097E-2</v>
      </c>
      <c r="Q325">
        <f t="shared" si="11"/>
        <v>6901</v>
      </c>
    </row>
    <row r="326" spans="1:17" x14ac:dyDescent="0.2">
      <c r="A326" s="1">
        <v>5026</v>
      </c>
      <c r="B326" s="1" t="s">
        <v>406</v>
      </c>
      <c r="C326" s="1">
        <v>3989400</v>
      </c>
      <c r="D326" s="1">
        <v>634211600</v>
      </c>
      <c r="E326" s="1">
        <v>638201000</v>
      </c>
      <c r="F326" s="1">
        <v>5226781</v>
      </c>
      <c r="G326" s="1">
        <v>139505</v>
      </c>
      <c r="H326" s="1">
        <v>1195943</v>
      </c>
      <c r="I326" s="1">
        <v>0</v>
      </c>
      <c r="J326" s="1">
        <v>0</v>
      </c>
      <c r="K326" s="1">
        <v>364000</v>
      </c>
      <c r="L326" s="1">
        <v>4804</v>
      </c>
      <c r="M326" s="1">
        <v>0</v>
      </c>
      <c r="N326" s="1">
        <v>22097</v>
      </c>
      <c r="O326" s="1">
        <v>0</v>
      </c>
      <c r="P326" s="15">
        <f t="shared" si="10"/>
        <v>1.092858E-2</v>
      </c>
      <c r="Q326">
        <f t="shared" si="11"/>
        <v>43598</v>
      </c>
    </row>
    <row r="327" spans="1:17" x14ac:dyDescent="0.2">
      <c r="A327" s="1">
        <v>5068</v>
      </c>
      <c r="B327" s="1" t="s">
        <v>407</v>
      </c>
      <c r="C327" s="1">
        <v>611400</v>
      </c>
      <c r="D327" s="1">
        <v>825551066</v>
      </c>
      <c r="E327" s="1">
        <v>826162466</v>
      </c>
      <c r="F327" s="1">
        <v>4452008</v>
      </c>
      <c r="G327" s="1">
        <v>0</v>
      </c>
      <c r="H327" s="1">
        <v>1222263</v>
      </c>
      <c r="I327" s="1">
        <v>0</v>
      </c>
      <c r="J327" s="1">
        <v>0</v>
      </c>
      <c r="K327" s="1">
        <v>0</v>
      </c>
      <c r="L327" s="1">
        <v>2667</v>
      </c>
      <c r="M327" s="1">
        <v>0</v>
      </c>
      <c r="N327" s="1">
        <v>0</v>
      </c>
      <c r="O327" s="1">
        <v>44080</v>
      </c>
      <c r="P327" s="15">
        <f t="shared" si="10"/>
        <v>6.8765400000000004E-3</v>
      </c>
      <c r="Q327">
        <f t="shared" si="11"/>
        <v>4204</v>
      </c>
    </row>
    <row r="328" spans="1:17" x14ac:dyDescent="0.2">
      <c r="A328" s="1">
        <v>5100</v>
      </c>
      <c r="B328" s="1" t="s">
        <v>408</v>
      </c>
      <c r="C328" s="1">
        <v>6417800</v>
      </c>
      <c r="D328" s="1">
        <v>1689539338</v>
      </c>
      <c r="E328" s="1">
        <v>1695957138</v>
      </c>
      <c r="F328" s="1">
        <v>14322449</v>
      </c>
      <c r="G328" s="1">
        <v>0</v>
      </c>
      <c r="H328" s="1">
        <v>1527274</v>
      </c>
      <c r="I328" s="1">
        <v>0</v>
      </c>
      <c r="J328" s="1">
        <v>0</v>
      </c>
      <c r="K328" s="1">
        <v>365590</v>
      </c>
      <c r="L328" s="1">
        <v>1529</v>
      </c>
      <c r="M328" s="1">
        <v>0</v>
      </c>
      <c r="N328" s="1">
        <v>0</v>
      </c>
      <c r="O328" s="1">
        <v>0</v>
      </c>
      <c r="P328" s="15">
        <f t="shared" si="10"/>
        <v>9.5983800000000001E-3</v>
      </c>
      <c r="Q328">
        <f t="shared" si="11"/>
        <v>61600</v>
      </c>
    </row>
    <row r="329" spans="1:17" x14ac:dyDescent="0.2">
      <c r="A329" s="1">
        <v>5124</v>
      </c>
      <c r="B329" s="1" t="s">
        <v>409</v>
      </c>
      <c r="C329" s="1">
        <v>15200</v>
      </c>
      <c r="D329" s="1">
        <v>143666496</v>
      </c>
      <c r="E329" s="1">
        <v>143681696</v>
      </c>
      <c r="F329" s="1">
        <v>1764898</v>
      </c>
      <c r="G329" s="1">
        <v>49172</v>
      </c>
      <c r="H329" s="1">
        <v>0</v>
      </c>
      <c r="I329" s="1">
        <v>0</v>
      </c>
      <c r="J329" s="1">
        <v>0</v>
      </c>
      <c r="K329" s="1">
        <v>0</v>
      </c>
      <c r="L329" s="1">
        <v>0</v>
      </c>
      <c r="M329" s="1">
        <v>0</v>
      </c>
      <c r="N329" s="1">
        <v>32132</v>
      </c>
      <c r="O329" s="1">
        <v>0</v>
      </c>
      <c r="P329" s="15">
        <f t="shared" si="10"/>
        <v>1.262695E-2</v>
      </c>
      <c r="Q329">
        <f t="shared" si="11"/>
        <v>192</v>
      </c>
    </row>
    <row r="330" spans="1:17" x14ac:dyDescent="0.2">
      <c r="A330" s="1">
        <v>5130</v>
      </c>
      <c r="B330" s="1" t="s">
        <v>410</v>
      </c>
      <c r="C330" s="1">
        <v>412800</v>
      </c>
      <c r="D330" s="1">
        <v>1406718652</v>
      </c>
      <c r="E330" s="1">
        <v>1407131452</v>
      </c>
      <c r="F330" s="1">
        <v>6969429</v>
      </c>
      <c r="G330" s="1">
        <v>0</v>
      </c>
      <c r="H330" s="1">
        <v>0</v>
      </c>
      <c r="I330" s="1">
        <v>0</v>
      </c>
      <c r="J330" s="1">
        <v>0</v>
      </c>
      <c r="K330" s="1">
        <v>20000</v>
      </c>
      <c r="L330" s="1">
        <v>0</v>
      </c>
      <c r="M330" s="1">
        <v>0</v>
      </c>
      <c r="N330" s="1">
        <v>144803</v>
      </c>
      <c r="O330" s="1">
        <v>0</v>
      </c>
      <c r="P330" s="15">
        <f t="shared" si="10"/>
        <v>4.9686000000000001E-3</v>
      </c>
      <c r="Q330">
        <f t="shared" si="11"/>
        <v>2051</v>
      </c>
    </row>
    <row r="331" spans="1:17" x14ac:dyDescent="0.2">
      <c r="A331" s="1">
        <v>5138</v>
      </c>
      <c r="B331" s="1" t="s">
        <v>411</v>
      </c>
      <c r="C331" s="1">
        <v>602700</v>
      </c>
      <c r="D331" s="1">
        <v>714674133</v>
      </c>
      <c r="E331" s="1">
        <v>715276833</v>
      </c>
      <c r="F331" s="1">
        <v>5333209</v>
      </c>
      <c r="G331" s="1">
        <v>0</v>
      </c>
      <c r="H331" s="1">
        <v>980719</v>
      </c>
      <c r="I331" s="1">
        <v>0</v>
      </c>
      <c r="J331" s="1">
        <v>0</v>
      </c>
      <c r="K331" s="1">
        <v>49000</v>
      </c>
      <c r="L331" s="1">
        <v>0</v>
      </c>
      <c r="M331" s="1">
        <v>0</v>
      </c>
      <c r="N331" s="1">
        <v>0</v>
      </c>
      <c r="O331" s="1">
        <v>0</v>
      </c>
      <c r="P331" s="15">
        <f t="shared" si="10"/>
        <v>8.9032599999999996E-3</v>
      </c>
      <c r="Q331">
        <f t="shared" si="11"/>
        <v>5366</v>
      </c>
    </row>
    <row r="332" spans="1:17" x14ac:dyDescent="0.2">
      <c r="A332" s="1">
        <v>5258</v>
      </c>
      <c r="B332" s="1" t="s">
        <v>412</v>
      </c>
      <c r="C332" s="1">
        <v>55300</v>
      </c>
      <c r="D332" s="1">
        <v>117484546</v>
      </c>
      <c r="E332" s="1">
        <v>117539846</v>
      </c>
      <c r="F332" s="1">
        <v>798242</v>
      </c>
      <c r="G332" s="1">
        <v>12408</v>
      </c>
      <c r="H332" s="1">
        <v>122921</v>
      </c>
      <c r="I332" s="1">
        <v>0</v>
      </c>
      <c r="J332" s="1">
        <v>0</v>
      </c>
      <c r="K332" s="1">
        <v>5000</v>
      </c>
      <c r="L332" s="1">
        <v>0</v>
      </c>
      <c r="M332" s="1">
        <v>0</v>
      </c>
      <c r="N332" s="1">
        <v>0</v>
      </c>
      <c r="O332" s="1">
        <v>0</v>
      </c>
      <c r="P332" s="15">
        <f t="shared" si="10"/>
        <v>7.9888900000000002E-3</v>
      </c>
      <c r="Q332">
        <f t="shared" si="11"/>
        <v>442</v>
      </c>
    </row>
    <row r="333" spans="1:17" x14ac:dyDescent="0.2">
      <c r="A333" s="1">
        <v>5264</v>
      </c>
      <c r="B333" s="1" t="s">
        <v>413</v>
      </c>
      <c r="C333" s="1">
        <v>4981800</v>
      </c>
      <c r="D333" s="1">
        <v>1326810073</v>
      </c>
      <c r="E333" s="1">
        <v>1331791873</v>
      </c>
      <c r="F333" s="1">
        <v>8809539</v>
      </c>
      <c r="G333" s="1">
        <v>0</v>
      </c>
      <c r="H333" s="1">
        <v>2913968</v>
      </c>
      <c r="I333" s="1">
        <v>0</v>
      </c>
      <c r="J333" s="1">
        <v>0</v>
      </c>
      <c r="K333" s="1">
        <v>181507</v>
      </c>
      <c r="L333" s="1">
        <v>11355</v>
      </c>
      <c r="M333" s="1">
        <v>0</v>
      </c>
      <c r="N333" s="1">
        <v>0</v>
      </c>
      <c r="O333" s="1">
        <v>57522</v>
      </c>
      <c r="P333" s="15">
        <f t="shared" si="10"/>
        <v>8.9812199999999998E-3</v>
      </c>
      <c r="Q333">
        <f t="shared" si="11"/>
        <v>44743</v>
      </c>
    </row>
    <row r="334" spans="1:17" x14ac:dyDescent="0.2">
      <c r="A334" s="1">
        <v>5271</v>
      </c>
      <c r="B334" s="1" t="s">
        <v>414</v>
      </c>
      <c r="C334" s="1">
        <v>18970800</v>
      </c>
      <c r="D334" s="1">
        <v>3482403977</v>
      </c>
      <c r="E334" s="1">
        <v>3501374777</v>
      </c>
      <c r="F334" s="1">
        <v>34772434</v>
      </c>
      <c r="G334" s="1">
        <v>1454481</v>
      </c>
      <c r="H334" s="1">
        <v>2890940</v>
      </c>
      <c r="I334" s="1">
        <v>350000</v>
      </c>
      <c r="J334" s="1">
        <v>0</v>
      </c>
      <c r="K334" s="1">
        <v>1272528</v>
      </c>
      <c r="L334" s="1">
        <v>0</v>
      </c>
      <c r="M334" s="1">
        <v>0</v>
      </c>
      <c r="N334" s="1">
        <v>0</v>
      </c>
      <c r="O334" s="1">
        <v>0</v>
      </c>
      <c r="P334" s="15">
        <f t="shared" si="10"/>
        <v>1.169893E-2</v>
      </c>
      <c r="Q334">
        <f t="shared" si="11"/>
        <v>221938</v>
      </c>
    </row>
    <row r="335" spans="1:17" x14ac:dyDescent="0.2">
      <c r="A335" s="1">
        <v>5278</v>
      </c>
      <c r="B335" s="1" t="s">
        <v>415</v>
      </c>
      <c r="C335" s="1">
        <v>3996400</v>
      </c>
      <c r="D335" s="1">
        <v>866212798</v>
      </c>
      <c r="E335" s="1">
        <v>870209198</v>
      </c>
      <c r="F335" s="1">
        <v>6652319</v>
      </c>
      <c r="G335" s="1">
        <v>126845</v>
      </c>
      <c r="H335" s="1">
        <v>1732392</v>
      </c>
      <c r="I335" s="1">
        <v>0</v>
      </c>
      <c r="J335" s="1">
        <v>0</v>
      </c>
      <c r="K335" s="1">
        <v>231300</v>
      </c>
      <c r="L335" s="1">
        <v>854</v>
      </c>
      <c r="M335" s="1">
        <v>0</v>
      </c>
      <c r="N335" s="1">
        <v>0</v>
      </c>
      <c r="O335" s="1">
        <v>71320</v>
      </c>
      <c r="P335" s="15">
        <f t="shared" si="10"/>
        <v>1.0094179999999999E-2</v>
      </c>
      <c r="Q335">
        <f t="shared" si="11"/>
        <v>40340</v>
      </c>
    </row>
    <row r="336" spans="1:17" x14ac:dyDescent="0.2">
      <c r="A336" s="1">
        <v>5306</v>
      </c>
      <c r="B336" s="1" t="s">
        <v>416</v>
      </c>
      <c r="C336" s="1">
        <v>50200</v>
      </c>
      <c r="D336" s="1">
        <v>384968906</v>
      </c>
      <c r="E336" s="1">
        <v>385019106</v>
      </c>
      <c r="F336" s="1">
        <v>4335787</v>
      </c>
      <c r="G336" s="1">
        <v>0</v>
      </c>
      <c r="H336" s="1">
        <v>0</v>
      </c>
      <c r="I336" s="1">
        <v>30000</v>
      </c>
      <c r="J336" s="1">
        <v>0</v>
      </c>
      <c r="K336" s="1">
        <v>83000</v>
      </c>
      <c r="L336" s="1">
        <v>0</v>
      </c>
      <c r="M336" s="1">
        <v>0</v>
      </c>
      <c r="N336" s="1">
        <v>0</v>
      </c>
      <c r="O336" s="1">
        <v>0</v>
      </c>
      <c r="P336" s="15">
        <f t="shared" si="10"/>
        <v>1.1556220000000001E-2</v>
      </c>
      <c r="Q336">
        <f t="shared" si="11"/>
        <v>580</v>
      </c>
    </row>
    <row r="337" spans="1:17" x14ac:dyDescent="0.2">
      <c r="A337" s="1">
        <v>5348</v>
      </c>
      <c r="B337" s="1" t="s">
        <v>417</v>
      </c>
      <c r="C337" s="1">
        <v>41700</v>
      </c>
      <c r="D337" s="1">
        <v>293615427</v>
      </c>
      <c r="E337" s="1">
        <v>293657127</v>
      </c>
      <c r="F337" s="1">
        <v>2595217</v>
      </c>
      <c r="G337" s="1">
        <v>68182</v>
      </c>
      <c r="H337" s="1">
        <v>565231</v>
      </c>
      <c r="I337" s="1">
        <v>0</v>
      </c>
      <c r="J337" s="1">
        <v>0</v>
      </c>
      <c r="K337" s="1">
        <v>5000</v>
      </c>
      <c r="L337" s="1">
        <v>0</v>
      </c>
      <c r="M337" s="1">
        <v>0</v>
      </c>
      <c r="N337" s="1">
        <v>0</v>
      </c>
      <c r="O337" s="1">
        <v>0</v>
      </c>
      <c r="P337" s="15">
        <f t="shared" si="10"/>
        <v>1.1013149999999999E-2</v>
      </c>
      <c r="Q337">
        <f t="shared" si="11"/>
        <v>459</v>
      </c>
    </row>
    <row r="338" spans="1:17" x14ac:dyDescent="0.2">
      <c r="A338" s="1">
        <v>5355</v>
      </c>
      <c r="B338" s="1" t="s">
        <v>418</v>
      </c>
      <c r="C338" s="1">
        <v>183700</v>
      </c>
      <c r="D338" s="1">
        <v>1306728891</v>
      </c>
      <c r="E338" s="1">
        <v>1306912591</v>
      </c>
      <c r="F338" s="1">
        <v>14949128</v>
      </c>
      <c r="G338" s="1">
        <v>0</v>
      </c>
      <c r="H338" s="1">
        <v>2187571</v>
      </c>
      <c r="I338" s="1">
        <v>0</v>
      </c>
      <c r="J338" s="1">
        <v>0</v>
      </c>
      <c r="K338" s="1">
        <v>1148284</v>
      </c>
      <c r="L338" s="1">
        <v>6732</v>
      </c>
      <c r="M338" s="1">
        <v>0</v>
      </c>
      <c r="N338" s="1">
        <v>0</v>
      </c>
      <c r="O338" s="1">
        <v>0</v>
      </c>
      <c r="P338" s="15">
        <f t="shared" si="10"/>
        <v>1.3998089999999999E-2</v>
      </c>
      <c r="Q338">
        <f t="shared" si="11"/>
        <v>2571</v>
      </c>
    </row>
    <row r="339" spans="1:17" x14ac:dyDescent="0.2">
      <c r="A339" s="1">
        <v>5362</v>
      </c>
      <c r="B339" s="1" t="s">
        <v>419</v>
      </c>
      <c r="C339" s="1">
        <v>88000</v>
      </c>
      <c r="D339" s="1">
        <v>122754207</v>
      </c>
      <c r="E339" s="1">
        <v>122842207</v>
      </c>
      <c r="F339" s="1">
        <v>885445</v>
      </c>
      <c r="G339" s="1">
        <v>0</v>
      </c>
      <c r="H339" s="1">
        <v>446488</v>
      </c>
      <c r="I339" s="1">
        <v>0</v>
      </c>
      <c r="J339" s="1">
        <v>0</v>
      </c>
      <c r="K339" s="1">
        <v>0</v>
      </c>
      <c r="L339" s="1">
        <v>0</v>
      </c>
      <c r="M339" s="1">
        <v>0</v>
      </c>
      <c r="N339" s="1">
        <v>28849</v>
      </c>
      <c r="O339" s="1">
        <v>13537</v>
      </c>
      <c r="P339" s="15">
        <f t="shared" si="10"/>
        <v>1.085041E-2</v>
      </c>
      <c r="Q339">
        <f t="shared" si="11"/>
        <v>955</v>
      </c>
    </row>
    <row r="340" spans="1:17" x14ac:dyDescent="0.2">
      <c r="A340" s="1">
        <v>5369</v>
      </c>
      <c r="B340" s="1" t="s">
        <v>420</v>
      </c>
      <c r="C340" s="1">
        <v>110700</v>
      </c>
      <c r="D340" s="1">
        <v>394806031</v>
      </c>
      <c r="E340" s="1">
        <v>394916731</v>
      </c>
      <c r="F340" s="1">
        <v>1958267</v>
      </c>
      <c r="G340" s="1">
        <v>210293</v>
      </c>
      <c r="H340" s="1">
        <v>385729</v>
      </c>
      <c r="I340" s="1">
        <v>0</v>
      </c>
      <c r="J340" s="1">
        <v>0</v>
      </c>
      <c r="K340" s="1">
        <v>8000</v>
      </c>
      <c r="L340" s="1">
        <v>0</v>
      </c>
      <c r="M340" s="1">
        <v>0</v>
      </c>
      <c r="N340" s="1">
        <v>167421</v>
      </c>
      <c r="O340" s="1">
        <v>10902</v>
      </c>
      <c r="P340" s="15">
        <f t="shared" si="10"/>
        <v>6.4899900000000002E-3</v>
      </c>
      <c r="Q340">
        <f t="shared" si="11"/>
        <v>718</v>
      </c>
    </row>
    <row r="341" spans="1:17" x14ac:dyDescent="0.2">
      <c r="A341" s="1">
        <v>5376</v>
      </c>
      <c r="B341" s="1" t="s">
        <v>421</v>
      </c>
      <c r="C341" s="1">
        <v>94600</v>
      </c>
      <c r="D341" s="1">
        <v>439225465</v>
      </c>
      <c r="E341" s="1">
        <v>439320065</v>
      </c>
      <c r="F341" s="1">
        <v>3767311</v>
      </c>
      <c r="G341" s="1">
        <v>52441</v>
      </c>
      <c r="H341" s="1">
        <v>722040</v>
      </c>
      <c r="I341" s="1">
        <v>0</v>
      </c>
      <c r="J341" s="1">
        <v>0</v>
      </c>
      <c r="K341" s="1">
        <v>53788</v>
      </c>
      <c r="L341" s="1">
        <v>0</v>
      </c>
      <c r="M341" s="1">
        <v>0</v>
      </c>
      <c r="N341" s="1">
        <v>70949</v>
      </c>
      <c r="O341" s="1">
        <v>0</v>
      </c>
      <c r="P341" s="15">
        <f t="shared" si="10"/>
        <v>1.0462920000000001E-2</v>
      </c>
      <c r="Q341">
        <f t="shared" si="11"/>
        <v>990</v>
      </c>
    </row>
    <row r="342" spans="1:17" x14ac:dyDescent="0.2">
      <c r="A342" s="1">
        <v>5390</v>
      </c>
      <c r="B342" s="1" t="s">
        <v>422</v>
      </c>
      <c r="C342" s="1">
        <v>2138200</v>
      </c>
      <c r="D342" s="1">
        <v>1633592101</v>
      </c>
      <c r="E342" s="1">
        <v>1635730301</v>
      </c>
      <c r="F342" s="1">
        <v>12377185</v>
      </c>
      <c r="G342" s="1">
        <v>0</v>
      </c>
      <c r="H342" s="1">
        <v>2175192</v>
      </c>
      <c r="I342" s="1">
        <v>180000</v>
      </c>
      <c r="J342" s="1">
        <v>0</v>
      </c>
      <c r="K342" s="1">
        <v>0</v>
      </c>
      <c r="L342" s="1">
        <v>4140</v>
      </c>
      <c r="M342" s="1">
        <v>0</v>
      </c>
      <c r="N342" s="1">
        <v>0</v>
      </c>
      <c r="O342" s="1">
        <v>107800</v>
      </c>
      <c r="P342" s="15">
        <f t="shared" si="10"/>
        <v>9.0209299999999999E-3</v>
      </c>
      <c r="Q342">
        <f t="shared" si="11"/>
        <v>19289</v>
      </c>
    </row>
    <row r="343" spans="1:17" x14ac:dyDescent="0.2">
      <c r="A343" s="1">
        <v>5397</v>
      </c>
      <c r="B343" s="1" t="s">
        <v>423</v>
      </c>
      <c r="C343" s="1">
        <v>14100</v>
      </c>
      <c r="D343" s="1">
        <v>236676539</v>
      </c>
      <c r="E343" s="1">
        <v>236690639</v>
      </c>
      <c r="F343" s="1">
        <v>2177746</v>
      </c>
      <c r="G343" s="1">
        <v>0</v>
      </c>
      <c r="H343" s="1">
        <v>249288</v>
      </c>
      <c r="I343" s="1">
        <v>0</v>
      </c>
      <c r="J343" s="1">
        <v>0</v>
      </c>
      <c r="K343" s="1">
        <v>0</v>
      </c>
      <c r="L343" s="1">
        <v>0</v>
      </c>
      <c r="M343" s="1">
        <v>0</v>
      </c>
      <c r="N343" s="1">
        <v>17666</v>
      </c>
      <c r="O343" s="1">
        <v>0</v>
      </c>
      <c r="P343" s="15">
        <f t="shared" si="10"/>
        <v>1.0254650000000001E-2</v>
      </c>
      <c r="Q343">
        <f t="shared" si="11"/>
        <v>145</v>
      </c>
    </row>
    <row r="344" spans="1:17" x14ac:dyDescent="0.2">
      <c r="A344" s="1">
        <v>5432</v>
      </c>
      <c r="B344" s="1" t="s">
        <v>424</v>
      </c>
      <c r="C344" s="1">
        <v>1054000</v>
      </c>
      <c r="D344" s="1">
        <v>591755769</v>
      </c>
      <c r="E344" s="1">
        <v>592809769</v>
      </c>
      <c r="F344" s="1">
        <v>4937305</v>
      </c>
      <c r="G344" s="1">
        <v>111111</v>
      </c>
      <c r="H344" s="1">
        <v>2135305</v>
      </c>
      <c r="I344" s="1">
        <v>0</v>
      </c>
      <c r="J344" s="1">
        <v>0</v>
      </c>
      <c r="K344" s="1">
        <v>0</v>
      </c>
      <c r="L344" s="1">
        <v>5317</v>
      </c>
      <c r="M344" s="1">
        <v>0</v>
      </c>
      <c r="N344" s="1">
        <v>0</v>
      </c>
      <c r="O344" s="1">
        <v>0</v>
      </c>
      <c r="P344" s="15">
        <f t="shared" si="10"/>
        <v>1.214866E-2</v>
      </c>
      <c r="Q344">
        <f t="shared" si="11"/>
        <v>12805</v>
      </c>
    </row>
    <row r="345" spans="1:17" x14ac:dyDescent="0.2">
      <c r="A345" s="1">
        <v>5439</v>
      </c>
      <c r="B345" s="1" t="s">
        <v>425</v>
      </c>
      <c r="C345" s="1">
        <v>15452000</v>
      </c>
      <c r="D345" s="1">
        <v>1213149400</v>
      </c>
      <c r="E345" s="1">
        <v>1228601400</v>
      </c>
      <c r="F345" s="1">
        <v>9538377</v>
      </c>
      <c r="G345" s="1">
        <v>157014</v>
      </c>
      <c r="H345" s="1">
        <v>4071084</v>
      </c>
      <c r="I345" s="1">
        <v>0</v>
      </c>
      <c r="J345" s="1">
        <v>0</v>
      </c>
      <c r="K345" s="1">
        <v>641358</v>
      </c>
      <c r="L345" s="1">
        <v>1462</v>
      </c>
      <c r="M345" s="1">
        <v>0</v>
      </c>
      <c r="N345" s="1">
        <v>0</v>
      </c>
      <c r="O345" s="1">
        <v>0</v>
      </c>
      <c r="P345" s="15">
        <f t="shared" si="10"/>
        <v>1.187759E-2</v>
      </c>
      <c r="Q345">
        <f t="shared" si="11"/>
        <v>183533</v>
      </c>
    </row>
    <row r="346" spans="1:17" x14ac:dyDescent="0.2">
      <c r="A346" s="1">
        <v>4522</v>
      </c>
      <c r="B346" s="1" t="s">
        <v>426</v>
      </c>
      <c r="C346" s="1">
        <v>7700</v>
      </c>
      <c r="D346" s="1">
        <v>330921347</v>
      </c>
      <c r="E346" s="1">
        <v>330929047</v>
      </c>
      <c r="F346" s="1">
        <v>2528508</v>
      </c>
      <c r="G346" s="1">
        <v>35478</v>
      </c>
      <c r="H346" s="1">
        <v>0</v>
      </c>
      <c r="I346" s="1">
        <v>0</v>
      </c>
      <c r="J346" s="1">
        <v>0</v>
      </c>
      <c r="K346" s="1">
        <v>33092</v>
      </c>
      <c r="L346" s="1">
        <v>0</v>
      </c>
      <c r="M346" s="1">
        <v>0</v>
      </c>
      <c r="N346" s="1">
        <v>32530</v>
      </c>
      <c r="O346" s="1">
        <v>0</v>
      </c>
      <c r="P346" s="15">
        <f t="shared" si="10"/>
        <v>7.8480200000000007E-3</v>
      </c>
      <c r="Q346">
        <f t="shared" si="11"/>
        <v>60</v>
      </c>
    </row>
    <row r="347" spans="1:17" x14ac:dyDescent="0.2">
      <c r="A347" s="1">
        <v>5457</v>
      </c>
      <c r="B347" s="1" t="s">
        <v>427</v>
      </c>
      <c r="C347" s="1">
        <v>766800</v>
      </c>
      <c r="D347" s="1">
        <v>1081544428</v>
      </c>
      <c r="E347" s="1">
        <v>1082311228</v>
      </c>
      <c r="F347" s="1">
        <v>7984527</v>
      </c>
      <c r="G347" s="1">
        <v>106720</v>
      </c>
      <c r="H347" s="1">
        <v>749033</v>
      </c>
      <c r="I347" s="1">
        <v>0</v>
      </c>
      <c r="J347" s="1">
        <v>0</v>
      </c>
      <c r="K347" s="1">
        <v>66100</v>
      </c>
      <c r="L347" s="1">
        <v>360</v>
      </c>
      <c r="M347" s="1">
        <v>0</v>
      </c>
      <c r="N347" s="1">
        <v>0</v>
      </c>
      <c r="O347" s="1">
        <v>0</v>
      </c>
      <c r="P347" s="15">
        <f t="shared" si="10"/>
        <v>8.2351999999999998E-3</v>
      </c>
      <c r="Q347">
        <f t="shared" si="11"/>
        <v>6315</v>
      </c>
    </row>
    <row r="348" spans="1:17" x14ac:dyDescent="0.2">
      <c r="A348" s="1">
        <v>2485</v>
      </c>
      <c r="B348" s="1" t="s">
        <v>428</v>
      </c>
      <c r="C348" s="1">
        <v>24000</v>
      </c>
      <c r="D348" s="1">
        <v>237452412</v>
      </c>
      <c r="E348" s="1">
        <v>237476412</v>
      </c>
      <c r="F348" s="1">
        <v>1949082</v>
      </c>
      <c r="G348" s="1">
        <v>0</v>
      </c>
      <c r="H348" s="1">
        <v>0</v>
      </c>
      <c r="I348" s="1">
        <v>0</v>
      </c>
      <c r="J348" s="1">
        <v>0</v>
      </c>
      <c r="K348" s="1">
        <v>0</v>
      </c>
      <c r="L348" s="1">
        <v>0</v>
      </c>
      <c r="M348" s="1">
        <v>0</v>
      </c>
      <c r="N348" s="1">
        <v>0</v>
      </c>
      <c r="O348" s="1">
        <v>0</v>
      </c>
      <c r="P348" s="15">
        <f t="shared" si="10"/>
        <v>8.2083099999999999E-3</v>
      </c>
      <c r="Q348">
        <f t="shared" si="11"/>
        <v>197</v>
      </c>
    </row>
    <row r="349" spans="1:17" x14ac:dyDescent="0.2">
      <c r="A349" s="1">
        <v>5460</v>
      </c>
      <c r="B349" s="1" t="s">
        <v>429</v>
      </c>
      <c r="C349" s="1">
        <v>1970400</v>
      </c>
      <c r="D349" s="1">
        <v>936870950</v>
      </c>
      <c r="E349" s="1">
        <v>938841350</v>
      </c>
      <c r="F349" s="1">
        <v>6883705</v>
      </c>
      <c r="G349" s="1">
        <v>0</v>
      </c>
      <c r="H349" s="1">
        <v>2047003</v>
      </c>
      <c r="I349" s="1">
        <v>0</v>
      </c>
      <c r="J349" s="1">
        <v>0</v>
      </c>
      <c r="K349" s="1">
        <v>20000</v>
      </c>
      <c r="L349" s="1">
        <v>702</v>
      </c>
      <c r="M349" s="1">
        <v>0</v>
      </c>
      <c r="N349" s="1">
        <v>0</v>
      </c>
      <c r="O349" s="1">
        <v>70157</v>
      </c>
      <c r="P349" s="15">
        <f t="shared" si="10"/>
        <v>9.55458E-3</v>
      </c>
      <c r="Q349">
        <f t="shared" si="11"/>
        <v>18826</v>
      </c>
    </row>
    <row r="350" spans="1:17" x14ac:dyDescent="0.2">
      <c r="A350" s="1">
        <v>5467</v>
      </c>
      <c r="B350" s="1" t="s">
        <v>430</v>
      </c>
      <c r="C350" s="1">
        <v>1446400</v>
      </c>
      <c r="D350" s="1">
        <v>244901319</v>
      </c>
      <c r="E350" s="1">
        <v>246347719</v>
      </c>
      <c r="F350" s="1">
        <v>2491996.2799999998</v>
      </c>
      <c r="G350" s="1">
        <v>58393.72</v>
      </c>
      <c r="H350" s="1">
        <v>0</v>
      </c>
      <c r="I350" s="1">
        <v>0</v>
      </c>
      <c r="J350" s="1">
        <v>0</v>
      </c>
      <c r="K350" s="1">
        <v>0</v>
      </c>
      <c r="L350" s="1">
        <v>0</v>
      </c>
      <c r="M350" s="1">
        <v>0</v>
      </c>
      <c r="N350" s="1">
        <v>0</v>
      </c>
      <c r="O350" s="1">
        <v>0</v>
      </c>
      <c r="P350" s="15">
        <f t="shared" si="10"/>
        <v>1.041395E-2</v>
      </c>
      <c r="Q350">
        <f t="shared" si="11"/>
        <v>15063</v>
      </c>
    </row>
    <row r="351" spans="1:17" x14ac:dyDescent="0.2">
      <c r="A351" s="1">
        <v>5474</v>
      </c>
      <c r="B351" s="1" t="s">
        <v>431</v>
      </c>
      <c r="C351" s="1">
        <v>687300</v>
      </c>
      <c r="D351" s="1">
        <v>1641257427</v>
      </c>
      <c r="E351" s="1">
        <v>1641944727</v>
      </c>
      <c r="F351" s="1">
        <v>10438221</v>
      </c>
      <c r="G351" s="1">
        <v>148115</v>
      </c>
      <c r="H351" s="1">
        <v>2883719</v>
      </c>
      <c r="I351" s="1">
        <v>0</v>
      </c>
      <c r="J351" s="1">
        <v>0</v>
      </c>
      <c r="K351" s="1">
        <v>295000</v>
      </c>
      <c r="L351" s="1">
        <v>509</v>
      </c>
      <c r="M351" s="1">
        <v>0</v>
      </c>
      <c r="N351" s="1">
        <v>0</v>
      </c>
      <c r="O351" s="1">
        <v>52920</v>
      </c>
      <c r="P351" s="15">
        <f t="shared" si="10"/>
        <v>8.3872100000000008E-3</v>
      </c>
      <c r="Q351">
        <f t="shared" si="11"/>
        <v>5765</v>
      </c>
    </row>
    <row r="352" spans="1:17" x14ac:dyDescent="0.2">
      <c r="A352" s="1">
        <v>5586</v>
      </c>
      <c r="B352" s="1" t="s">
        <v>432</v>
      </c>
      <c r="C352" s="1">
        <v>172800</v>
      </c>
      <c r="D352" s="1">
        <v>265683839</v>
      </c>
      <c r="E352" s="1">
        <v>265856639</v>
      </c>
      <c r="F352" s="1">
        <v>2110307</v>
      </c>
      <c r="G352" s="1">
        <v>0</v>
      </c>
      <c r="H352" s="1">
        <v>679525</v>
      </c>
      <c r="I352" s="1">
        <v>0</v>
      </c>
      <c r="J352" s="1">
        <v>0</v>
      </c>
      <c r="K352" s="1">
        <v>140000</v>
      </c>
      <c r="L352" s="1">
        <v>0</v>
      </c>
      <c r="M352" s="1">
        <v>0</v>
      </c>
      <c r="N352" s="1">
        <v>0</v>
      </c>
      <c r="O352" s="1">
        <v>0</v>
      </c>
      <c r="P352" s="15">
        <f t="shared" si="10"/>
        <v>1.1027510000000001E-2</v>
      </c>
      <c r="Q352">
        <f t="shared" si="11"/>
        <v>1906</v>
      </c>
    </row>
    <row r="353" spans="1:17" x14ac:dyDescent="0.2">
      <c r="A353" s="1">
        <v>5593</v>
      </c>
      <c r="B353" s="1" t="s">
        <v>433</v>
      </c>
      <c r="C353" s="1">
        <v>158300</v>
      </c>
      <c r="D353" s="1">
        <v>318714098</v>
      </c>
      <c r="E353" s="1">
        <v>318872398</v>
      </c>
      <c r="F353" s="1">
        <v>2640136</v>
      </c>
      <c r="G353" s="1">
        <v>0</v>
      </c>
      <c r="H353" s="1">
        <v>0</v>
      </c>
      <c r="I353" s="1">
        <v>0</v>
      </c>
      <c r="J353" s="1">
        <v>0</v>
      </c>
      <c r="K353" s="1">
        <v>65000</v>
      </c>
      <c r="L353" s="1">
        <v>0</v>
      </c>
      <c r="M353" s="1">
        <v>0</v>
      </c>
      <c r="N353" s="1">
        <v>0</v>
      </c>
      <c r="O353" s="1">
        <v>38520</v>
      </c>
      <c r="P353" s="15">
        <f t="shared" si="10"/>
        <v>8.4876599999999993E-3</v>
      </c>
      <c r="Q353">
        <f t="shared" si="11"/>
        <v>1344</v>
      </c>
    </row>
    <row r="354" spans="1:17" x14ac:dyDescent="0.2">
      <c r="A354" s="1">
        <v>5607</v>
      </c>
      <c r="B354" s="1" t="s">
        <v>434</v>
      </c>
      <c r="C354" s="1">
        <v>68029700</v>
      </c>
      <c r="D354" s="1">
        <v>3781019758</v>
      </c>
      <c r="E354" s="1">
        <v>3849049458</v>
      </c>
      <c r="F354" s="1">
        <v>28959186</v>
      </c>
      <c r="G354" s="1">
        <v>0</v>
      </c>
      <c r="H354" s="1">
        <v>1262000</v>
      </c>
      <c r="I354" s="1">
        <v>0</v>
      </c>
      <c r="J354" s="1">
        <v>0</v>
      </c>
      <c r="K354" s="1">
        <v>870000</v>
      </c>
      <c r="L354" s="1">
        <v>28372</v>
      </c>
      <c r="M354" s="1">
        <v>0</v>
      </c>
      <c r="N354" s="1">
        <v>0</v>
      </c>
      <c r="O354" s="1">
        <v>246468</v>
      </c>
      <c r="P354" s="15">
        <f t="shared" si="10"/>
        <v>8.2304700000000001E-3</v>
      </c>
      <c r="Q354">
        <f t="shared" si="11"/>
        <v>559916</v>
      </c>
    </row>
    <row r="355" spans="1:17" x14ac:dyDescent="0.2">
      <c r="A355" s="1">
        <v>5614</v>
      </c>
      <c r="B355" s="1" t="s">
        <v>435</v>
      </c>
      <c r="C355" s="1">
        <v>36200</v>
      </c>
      <c r="D355" s="1">
        <v>193738034</v>
      </c>
      <c r="E355" s="1">
        <v>193774234</v>
      </c>
      <c r="F355" s="1">
        <v>1927711</v>
      </c>
      <c r="G355" s="1">
        <v>0</v>
      </c>
      <c r="H355" s="1">
        <v>289727</v>
      </c>
      <c r="I355" s="1">
        <v>0</v>
      </c>
      <c r="J355" s="1">
        <v>0</v>
      </c>
      <c r="K355" s="1">
        <v>0</v>
      </c>
      <c r="L355" s="1">
        <v>0</v>
      </c>
      <c r="M355" s="1">
        <v>0</v>
      </c>
      <c r="N355" s="1">
        <v>0</v>
      </c>
      <c r="O355" s="1">
        <v>0</v>
      </c>
      <c r="P355" s="15">
        <f t="shared" si="10"/>
        <v>1.1445550000000001E-2</v>
      </c>
      <c r="Q355">
        <f t="shared" si="11"/>
        <v>414</v>
      </c>
    </row>
    <row r="356" spans="1:17" x14ac:dyDescent="0.2">
      <c r="A356" s="1">
        <v>3542</v>
      </c>
      <c r="B356" s="1" t="s">
        <v>436</v>
      </c>
      <c r="C356" s="1">
        <v>27200</v>
      </c>
      <c r="D356" s="1">
        <v>634611047</v>
      </c>
      <c r="E356" s="1">
        <v>634638247</v>
      </c>
      <c r="F356" s="1">
        <v>3085322</v>
      </c>
      <c r="G356" s="1">
        <v>0</v>
      </c>
      <c r="H356" s="1">
        <v>391238</v>
      </c>
      <c r="I356" s="1">
        <v>0</v>
      </c>
      <c r="J356" s="1">
        <v>0</v>
      </c>
      <c r="K356" s="1">
        <v>37505</v>
      </c>
      <c r="L356" s="1">
        <v>0</v>
      </c>
      <c r="M356" s="1">
        <v>0</v>
      </c>
      <c r="N356" s="1">
        <v>0</v>
      </c>
      <c r="O356" s="1">
        <v>0</v>
      </c>
      <c r="P356" s="15">
        <f t="shared" si="10"/>
        <v>5.5373499999999999E-3</v>
      </c>
      <c r="Q356">
        <f t="shared" si="11"/>
        <v>151</v>
      </c>
    </row>
    <row r="357" spans="1:17" x14ac:dyDescent="0.2">
      <c r="A357" s="1">
        <v>5621</v>
      </c>
      <c r="B357" s="1" t="s">
        <v>437</v>
      </c>
      <c r="C357" s="1">
        <v>4270600</v>
      </c>
      <c r="D357" s="1">
        <v>1986926327</v>
      </c>
      <c r="E357" s="1">
        <v>1991196927</v>
      </c>
      <c r="F357" s="1">
        <v>16503128</v>
      </c>
      <c r="G357" s="1">
        <v>76038</v>
      </c>
      <c r="H357" s="1">
        <v>2696685</v>
      </c>
      <c r="I357" s="1">
        <v>404027</v>
      </c>
      <c r="J357" s="1">
        <v>0</v>
      </c>
      <c r="K357" s="1">
        <v>331763</v>
      </c>
      <c r="L357" s="1">
        <v>2121</v>
      </c>
      <c r="M357" s="1">
        <v>0</v>
      </c>
      <c r="N357" s="1">
        <v>0</v>
      </c>
      <c r="O357" s="1">
        <v>135720</v>
      </c>
      <c r="P357" s="15">
        <f t="shared" si="10"/>
        <v>1.007272E-2</v>
      </c>
      <c r="Q357">
        <f t="shared" si="11"/>
        <v>43017</v>
      </c>
    </row>
    <row r="358" spans="1:17" x14ac:dyDescent="0.2">
      <c r="A358" s="1">
        <v>5628</v>
      </c>
      <c r="B358" s="1" t="s">
        <v>438</v>
      </c>
      <c r="C358" s="1">
        <v>479300</v>
      </c>
      <c r="D358" s="1">
        <v>326895753</v>
      </c>
      <c r="E358" s="1">
        <v>327375053</v>
      </c>
      <c r="F358" s="1">
        <v>2497264</v>
      </c>
      <c r="G358" s="1">
        <v>42343</v>
      </c>
      <c r="H358" s="1">
        <v>469500</v>
      </c>
      <c r="I358" s="1">
        <v>0</v>
      </c>
      <c r="J358" s="1">
        <v>0</v>
      </c>
      <c r="K358" s="1">
        <v>11250</v>
      </c>
      <c r="L358" s="1">
        <v>0</v>
      </c>
      <c r="M358" s="1">
        <v>0</v>
      </c>
      <c r="N358" s="1">
        <v>0</v>
      </c>
      <c r="O358" s="1">
        <v>34880</v>
      </c>
      <c r="P358" s="15">
        <f t="shared" si="10"/>
        <v>9.2395099999999994E-3</v>
      </c>
      <c r="Q358">
        <f t="shared" si="11"/>
        <v>4428</v>
      </c>
    </row>
    <row r="359" spans="1:17" x14ac:dyDescent="0.2">
      <c r="A359" s="1">
        <v>5642</v>
      </c>
      <c r="B359" s="1" t="s">
        <v>439</v>
      </c>
      <c r="C359" s="1">
        <v>2381200</v>
      </c>
      <c r="D359" s="1">
        <v>811806275</v>
      </c>
      <c r="E359" s="1">
        <v>814187475</v>
      </c>
      <c r="F359" s="1">
        <v>8177673</v>
      </c>
      <c r="G359" s="1">
        <v>0</v>
      </c>
      <c r="H359" s="1">
        <v>0</v>
      </c>
      <c r="I359" s="1">
        <v>0</v>
      </c>
      <c r="J359" s="1">
        <v>0</v>
      </c>
      <c r="K359" s="1">
        <v>74269</v>
      </c>
      <c r="L359" s="1">
        <v>2402</v>
      </c>
      <c r="M359" s="1">
        <v>0</v>
      </c>
      <c r="N359" s="1">
        <v>0</v>
      </c>
      <c r="O359" s="1">
        <v>24573</v>
      </c>
      <c r="P359" s="15">
        <f t="shared" si="10"/>
        <v>1.0167870000000001E-2</v>
      </c>
      <c r="Q359">
        <f t="shared" si="11"/>
        <v>24212</v>
      </c>
    </row>
    <row r="360" spans="1:17" x14ac:dyDescent="0.2">
      <c r="A360" s="1">
        <v>5656</v>
      </c>
      <c r="B360" s="1" t="s">
        <v>440</v>
      </c>
      <c r="C360" s="1">
        <v>73553700</v>
      </c>
      <c r="D360" s="1">
        <v>3732138967</v>
      </c>
      <c r="E360" s="1">
        <v>3805692667</v>
      </c>
      <c r="F360" s="1">
        <v>36015757</v>
      </c>
      <c r="G360" s="1">
        <v>174893</v>
      </c>
      <c r="H360" s="1">
        <v>10895208</v>
      </c>
      <c r="I360" s="1">
        <v>0</v>
      </c>
      <c r="J360" s="1">
        <v>0</v>
      </c>
      <c r="K360" s="1">
        <v>0</v>
      </c>
      <c r="L360" s="1">
        <v>10000</v>
      </c>
      <c r="M360" s="1">
        <v>0</v>
      </c>
      <c r="N360" s="1">
        <v>0</v>
      </c>
      <c r="O360" s="1">
        <v>0</v>
      </c>
      <c r="P360" s="15">
        <f t="shared" si="10"/>
        <v>1.2619E-2</v>
      </c>
      <c r="Q360">
        <f t="shared" si="11"/>
        <v>928174</v>
      </c>
    </row>
    <row r="361" spans="1:17" x14ac:dyDescent="0.2">
      <c r="A361" s="1">
        <v>5663</v>
      </c>
      <c r="B361" s="1" t="s">
        <v>441</v>
      </c>
      <c r="C361" s="1">
        <v>4216700</v>
      </c>
      <c r="D361" s="1">
        <v>2099402900</v>
      </c>
      <c r="E361" s="1">
        <v>2103619600</v>
      </c>
      <c r="F361" s="1">
        <v>14950311</v>
      </c>
      <c r="G361" s="1">
        <v>755986</v>
      </c>
      <c r="H361" s="1">
        <v>3499683</v>
      </c>
      <c r="I361" s="1">
        <v>0</v>
      </c>
      <c r="J361" s="1">
        <v>0</v>
      </c>
      <c r="K361" s="1">
        <v>106632</v>
      </c>
      <c r="L361" s="1">
        <v>2656</v>
      </c>
      <c r="M361" s="1">
        <v>0</v>
      </c>
      <c r="N361" s="1">
        <v>0</v>
      </c>
      <c r="O361" s="1">
        <v>0</v>
      </c>
      <c r="P361" s="15">
        <f t="shared" si="10"/>
        <v>9.2003599999999994E-3</v>
      </c>
      <c r="Q361">
        <f t="shared" si="11"/>
        <v>38795</v>
      </c>
    </row>
    <row r="362" spans="1:17" x14ac:dyDescent="0.2">
      <c r="A362" s="1">
        <v>5670</v>
      </c>
      <c r="B362" s="1" t="s">
        <v>442</v>
      </c>
      <c r="C362" s="1">
        <v>174300</v>
      </c>
      <c r="D362" s="1">
        <v>625216799</v>
      </c>
      <c r="E362" s="1">
        <v>625391099</v>
      </c>
      <c r="F362" s="1">
        <v>4197938</v>
      </c>
      <c r="G362" s="1">
        <v>0</v>
      </c>
      <c r="H362" s="1">
        <v>344250</v>
      </c>
      <c r="I362" s="1">
        <v>0</v>
      </c>
      <c r="J362" s="1">
        <v>0</v>
      </c>
      <c r="K362" s="1">
        <v>0</v>
      </c>
      <c r="L362" s="1">
        <v>0</v>
      </c>
      <c r="M362" s="1">
        <v>0</v>
      </c>
      <c r="N362" s="1">
        <v>0</v>
      </c>
      <c r="O362" s="1">
        <v>0</v>
      </c>
      <c r="P362" s="15">
        <f t="shared" si="10"/>
        <v>7.2649799999999999E-3</v>
      </c>
      <c r="Q362">
        <f t="shared" si="11"/>
        <v>1266</v>
      </c>
    </row>
    <row r="363" spans="1:17" x14ac:dyDescent="0.2">
      <c r="A363" s="1">
        <v>3510</v>
      </c>
      <c r="B363" s="1" t="s">
        <v>443</v>
      </c>
      <c r="C363" s="1">
        <v>1600</v>
      </c>
      <c r="D363" s="1">
        <v>776906793</v>
      </c>
      <c r="E363" s="1">
        <v>776908393</v>
      </c>
      <c r="F363" s="1">
        <v>4471693</v>
      </c>
      <c r="G363" s="1">
        <v>0</v>
      </c>
      <c r="H363" s="1">
        <v>498844</v>
      </c>
      <c r="I363" s="1">
        <v>100000</v>
      </c>
      <c r="J363" s="1">
        <v>0</v>
      </c>
      <c r="K363" s="1">
        <v>7132</v>
      </c>
      <c r="L363" s="1">
        <v>0</v>
      </c>
      <c r="M363" s="1">
        <v>0</v>
      </c>
      <c r="N363" s="1">
        <v>0</v>
      </c>
      <c r="O363" s="1">
        <v>0</v>
      </c>
      <c r="P363" s="15">
        <f t="shared" si="10"/>
        <v>6.5357499999999999E-3</v>
      </c>
      <c r="Q363">
        <f t="shared" si="11"/>
        <v>10</v>
      </c>
    </row>
    <row r="364" spans="1:17" x14ac:dyDescent="0.2">
      <c r="A364" s="1">
        <v>5726</v>
      </c>
      <c r="B364" s="1" t="s">
        <v>444</v>
      </c>
      <c r="C364" s="1">
        <v>238600</v>
      </c>
      <c r="D364" s="1">
        <v>206031421</v>
      </c>
      <c r="E364" s="1">
        <v>206270021</v>
      </c>
      <c r="F364" s="1">
        <v>1624940</v>
      </c>
      <c r="G364" s="1">
        <v>61244</v>
      </c>
      <c r="H364" s="1">
        <v>88270</v>
      </c>
      <c r="I364" s="1">
        <v>0</v>
      </c>
      <c r="J364" s="1">
        <v>0</v>
      </c>
      <c r="K364" s="1">
        <v>0</v>
      </c>
      <c r="L364" s="1">
        <v>0</v>
      </c>
      <c r="M364" s="1">
        <v>0</v>
      </c>
      <c r="N364" s="1">
        <v>0</v>
      </c>
      <c r="O364" s="1">
        <v>0</v>
      </c>
      <c r="P364" s="15">
        <f t="shared" si="10"/>
        <v>8.6125400000000001E-3</v>
      </c>
      <c r="Q364">
        <f t="shared" si="11"/>
        <v>2055</v>
      </c>
    </row>
    <row r="365" spans="1:17" x14ac:dyDescent="0.2">
      <c r="A365" s="1">
        <v>5733</v>
      </c>
      <c r="B365" s="1" t="s">
        <v>445</v>
      </c>
      <c r="C365" s="1">
        <v>153200</v>
      </c>
      <c r="D365" s="1">
        <v>1454737537</v>
      </c>
      <c r="E365" s="1">
        <v>1454890737</v>
      </c>
      <c r="F365" s="1">
        <v>6891224</v>
      </c>
      <c r="G365" s="1">
        <v>0</v>
      </c>
      <c r="H365" s="1">
        <v>770100</v>
      </c>
      <c r="I365" s="1">
        <v>0</v>
      </c>
      <c r="J365" s="1">
        <v>0</v>
      </c>
      <c r="K365" s="1">
        <v>145784</v>
      </c>
      <c r="L365" s="1">
        <v>0</v>
      </c>
      <c r="M365" s="1">
        <v>0</v>
      </c>
      <c r="N365" s="1">
        <v>0</v>
      </c>
      <c r="O365" s="1">
        <v>0</v>
      </c>
      <c r="P365" s="15">
        <f t="shared" si="10"/>
        <v>5.3666800000000004E-3</v>
      </c>
      <c r="Q365">
        <f t="shared" si="11"/>
        <v>822</v>
      </c>
    </row>
    <row r="366" spans="1:17" x14ac:dyDescent="0.2">
      <c r="A366" s="1">
        <v>5740</v>
      </c>
      <c r="B366" s="1" t="s">
        <v>446</v>
      </c>
      <c r="C366" s="1">
        <v>35300</v>
      </c>
      <c r="D366" s="1">
        <v>139912838</v>
      </c>
      <c r="E366" s="1">
        <v>139948138</v>
      </c>
      <c r="F366" s="1">
        <v>1219372</v>
      </c>
      <c r="G366" s="1">
        <v>44011</v>
      </c>
      <c r="H366" s="1">
        <v>281184</v>
      </c>
      <c r="I366" s="1">
        <v>0</v>
      </c>
      <c r="J366" s="1">
        <v>0</v>
      </c>
      <c r="K366" s="1">
        <v>25000</v>
      </c>
      <c r="L366" s="1">
        <v>0</v>
      </c>
      <c r="M366" s="1">
        <v>0</v>
      </c>
      <c r="N366" s="1">
        <v>109048</v>
      </c>
      <c r="O366" s="1">
        <v>0</v>
      </c>
      <c r="P366" s="15">
        <f t="shared" si="10"/>
        <v>1.1218179999999999E-2</v>
      </c>
      <c r="Q366">
        <f t="shared" si="11"/>
        <v>396</v>
      </c>
    </row>
    <row r="367" spans="1:17" x14ac:dyDescent="0.2">
      <c r="A367" s="1">
        <v>5747</v>
      </c>
      <c r="B367" s="1" t="s">
        <v>447</v>
      </c>
      <c r="C367" s="1">
        <v>4456300</v>
      </c>
      <c r="D367" s="1">
        <v>1319306142</v>
      </c>
      <c r="E367" s="1">
        <v>1323762442</v>
      </c>
      <c r="F367" s="1">
        <v>9625190</v>
      </c>
      <c r="G367" s="1">
        <v>198020</v>
      </c>
      <c r="H367" s="1">
        <v>1259025</v>
      </c>
      <c r="I367" s="1">
        <v>0</v>
      </c>
      <c r="J367" s="1">
        <v>0</v>
      </c>
      <c r="K367" s="1">
        <v>0</v>
      </c>
      <c r="L367" s="1">
        <v>0</v>
      </c>
      <c r="M367" s="1">
        <v>0</v>
      </c>
      <c r="N367" s="1">
        <v>0</v>
      </c>
      <c r="O367" s="1">
        <v>28026</v>
      </c>
      <c r="P367" s="15">
        <f t="shared" si="10"/>
        <v>8.4000499999999992E-3</v>
      </c>
      <c r="Q367">
        <f t="shared" si="11"/>
        <v>37433</v>
      </c>
    </row>
    <row r="368" spans="1:17" x14ac:dyDescent="0.2">
      <c r="A368" s="1">
        <v>5754</v>
      </c>
      <c r="B368" s="1" t="s">
        <v>448</v>
      </c>
      <c r="C368" s="1">
        <v>1101000</v>
      </c>
      <c r="D368" s="1">
        <v>1443877029</v>
      </c>
      <c r="E368" s="1">
        <v>1444978029</v>
      </c>
      <c r="F368" s="1">
        <v>9956594</v>
      </c>
      <c r="G368" s="1">
        <v>0</v>
      </c>
      <c r="H368" s="1">
        <v>1643079</v>
      </c>
      <c r="I368" s="1">
        <v>0</v>
      </c>
      <c r="J368" s="1">
        <v>0</v>
      </c>
      <c r="K368" s="1">
        <v>160000</v>
      </c>
      <c r="L368" s="1">
        <v>5940</v>
      </c>
      <c r="M368" s="1">
        <v>0</v>
      </c>
      <c r="N368" s="1">
        <v>69950</v>
      </c>
      <c r="O368" s="1">
        <v>37511</v>
      </c>
      <c r="P368" s="15">
        <f t="shared" si="10"/>
        <v>8.1486300000000005E-3</v>
      </c>
      <c r="Q368">
        <f t="shared" si="11"/>
        <v>8972</v>
      </c>
    </row>
    <row r="369" spans="1:17" x14ac:dyDescent="0.2">
      <c r="A369" s="1">
        <v>126</v>
      </c>
      <c r="B369" s="1" t="s">
        <v>449</v>
      </c>
      <c r="C369" s="1">
        <v>294000</v>
      </c>
      <c r="D369" s="1">
        <v>388412776</v>
      </c>
      <c r="E369" s="1">
        <v>388706776</v>
      </c>
      <c r="F369" s="1">
        <v>3218789</v>
      </c>
      <c r="G369" s="1">
        <v>0</v>
      </c>
      <c r="H369" s="1">
        <v>738606.25</v>
      </c>
      <c r="I369" s="1">
        <v>0</v>
      </c>
      <c r="J369" s="1">
        <v>0</v>
      </c>
      <c r="K369" s="1">
        <v>86048</v>
      </c>
      <c r="L369" s="1">
        <v>0</v>
      </c>
      <c r="M369" s="1">
        <v>0</v>
      </c>
      <c r="N369" s="1">
        <v>0</v>
      </c>
      <c r="O369" s="1">
        <v>37800</v>
      </c>
      <c r="P369" s="15">
        <f t="shared" si="10"/>
        <v>1.041017E-2</v>
      </c>
      <c r="Q369">
        <f t="shared" si="11"/>
        <v>3061</v>
      </c>
    </row>
    <row r="370" spans="1:17" x14ac:dyDescent="0.2">
      <c r="A370" s="1">
        <v>5780</v>
      </c>
      <c r="B370" s="1" t="s">
        <v>450</v>
      </c>
      <c r="C370" s="1">
        <v>148200</v>
      </c>
      <c r="D370" s="1">
        <v>333769898</v>
      </c>
      <c r="E370" s="1">
        <v>333918098</v>
      </c>
      <c r="F370" s="1">
        <v>1891050</v>
      </c>
      <c r="G370" s="1">
        <v>0</v>
      </c>
      <c r="H370" s="1">
        <v>598000</v>
      </c>
      <c r="I370" s="1">
        <v>0</v>
      </c>
      <c r="J370" s="1">
        <v>0</v>
      </c>
      <c r="K370" s="1">
        <v>0</v>
      </c>
      <c r="L370" s="1">
        <v>0</v>
      </c>
      <c r="M370" s="1">
        <v>0</v>
      </c>
      <c r="N370" s="1">
        <v>0</v>
      </c>
      <c r="O370" s="1">
        <v>0</v>
      </c>
      <c r="P370" s="15">
        <f t="shared" si="10"/>
        <v>7.4573800000000004E-3</v>
      </c>
      <c r="Q370">
        <f t="shared" si="11"/>
        <v>1105</v>
      </c>
    </row>
    <row r="371" spans="1:17" x14ac:dyDescent="0.2">
      <c r="A371" s="1">
        <v>4375</v>
      </c>
      <c r="B371" s="1" t="s">
        <v>451</v>
      </c>
      <c r="C371" s="1">
        <v>202600</v>
      </c>
      <c r="D371" s="1">
        <v>360891339</v>
      </c>
      <c r="E371" s="1">
        <v>361093939</v>
      </c>
      <c r="F371" s="1">
        <v>2911947</v>
      </c>
      <c r="G371" s="1">
        <v>0</v>
      </c>
      <c r="H371" s="1">
        <v>0</v>
      </c>
      <c r="I371" s="1">
        <v>0</v>
      </c>
      <c r="J371" s="1">
        <v>0</v>
      </c>
      <c r="K371" s="1">
        <v>20080</v>
      </c>
      <c r="L371" s="1">
        <v>0</v>
      </c>
      <c r="M371" s="1">
        <v>0</v>
      </c>
      <c r="N371" s="1">
        <v>0</v>
      </c>
      <c r="O371" s="1">
        <v>0</v>
      </c>
      <c r="P371" s="15">
        <f t="shared" si="10"/>
        <v>8.1244000000000004E-3</v>
      </c>
      <c r="Q371">
        <f t="shared" si="11"/>
        <v>1646</v>
      </c>
    </row>
    <row r="372" spans="1:17" x14ac:dyDescent="0.2">
      <c r="A372" s="1">
        <v>5810</v>
      </c>
      <c r="B372" s="1" t="s">
        <v>452</v>
      </c>
      <c r="C372" s="1">
        <v>419800</v>
      </c>
      <c r="D372" s="1">
        <v>451350017</v>
      </c>
      <c r="E372" s="1">
        <v>451769817</v>
      </c>
      <c r="F372" s="1">
        <v>3808564</v>
      </c>
      <c r="G372" s="1">
        <v>72300</v>
      </c>
      <c r="H372" s="1">
        <v>617161</v>
      </c>
      <c r="I372" s="1">
        <v>0</v>
      </c>
      <c r="J372" s="1">
        <v>0</v>
      </c>
      <c r="K372" s="1">
        <v>2000</v>
      </c>
      <c r="L372" s="1">
        <v>0</v>
      </c>
      <c r="M372" s="1">
        <v>0</v>
      </c>
      <c r="N372" s="1">
        <v>0</v>
      </c>
      <c r="O372" s="1">
        <v>0</v>
      </c>
      <c r="P372" s="15">
        <f t="shared" si="10"/>
        <v>9.9701400000000006E-3</v>
      </c>
      <c r="Q372">
        <f t="shared" si="11"/>
        <v>4185</v>
      </c>
    </row>
    <row r="373" spans="1:17" x14ac:dyDescent="0.2">
      <c r="A373" s="1">
        <v>5817</v>
      </c>
      <c r="B373" s="1" t="s">
        <v>453</v>
      </c>
      <c r="C373" s="1">
        <v>152200</v>
      </c>
      <c r="D373" s="1">
        <v>596701520</v>
      </c>
      <c r="E373" s="1">
        <v>596853720</v>
      </c>
      <c r="F373" s="1">
        <v>3646517</v>
      </c>
      <c r="G373" s="1">
        <v>60106.57</v>
      </c>
      <c r="H373" s="1">
        <v>123981.25</v>
      </c>
      <c r="I373" s="1">
        <v>0</v>
      </c>
      <c r="J373" s="1">
        <v>0</v>
      </c>
      <c r="K373" s="1">
        <v>30000</v>
      </c>
      <c r="L373" s="1">
        <v>0</v>
      </c>
      <c r="M373" s="1">
        <v>0</v>
      </c>
      <c r="N373" s="1">
        <v>0</v>
      </c>
      <c r="O373" s="1">
        <v>0</v>
      </c>
      <c r="P373" s="15">
        <f t="shared" si="10"/>
        <v>6.4699099999999997E-3</v>
      </c>
      <c r="Q373">
        <f t="shared" si="11"/>
        <v>985</v>
      </c>
    </row>
    <row r="374" spans="1:17" x14ac:dyDescent="0.2">
      <c r="A374" s="1">
        <v>5824</v>
      </c>
      <c r="B374" s="1" t="s">
        <v>454</v>
      </c>
      <c r="C374" s="1">
        <v>2369200</v>
      </c>
      <c r="D374" s="1">
        <v>603180457</v>
      </c>
      <c r="E374" s="1">
        <v>605549657</v>
      </c>
      <c r="F374" s="1">
        <v>3573536</v>
      </c>
      <c r="G374" s="1">
        <v>209760</v>
      </c>
      <c r="H374" s="1">
        <v>2082727</v>
      </c>
      <c r="I374" s="1">
        <v>0</v>
      </c>
      <c r="J374" s="1">
        <v>0</v>
      </c>
      <c r="K374" s="1">
        <v>113375</v>
      </c>
      <c r="L374" s="1">
        <v>0</v>
      </c>
      <c r="M374" s="1">
        <v>0</v>
      </c>
      <c r="N374" s="1">
        <v>0</v>
      </c>
      <c r="O374" s="1">
        <v>71320</v>
      </c>
      <c r="P374" s="15">
        <f t="shared" si="10"/>
        <v>9.9131199999999992E-3</v>
      </c>
      <c r="Q374">
        <f t="shared" si="11"/>
        <v>23486</v>
      </c>
    </row>
    <row r="375" spans="1:17" x14ac:dyDescent="0.2">
      <c r="A375" s="1">
        <v>5859</v>
      </c>
      <c r="B375" s="1" t="s">
        <v>455</v>
      </c>
      <c r="C375" s="1">
        <v>346100</v>
      </c>
      <c r="D375" s="1">
        <v>372377269</v>
      </c>
      <c r="E375" s="1">
        <v>372723369</v>
      </c>
      <c r="F375" s="1">
        <v>2127000</v>
      </c>
      <c r="G375" s="1">
        <v>0</v>
      </c>
      <c r="H375" s="1">
        <v>881068</v>
      </c>
      <c r="I375" s="1">
        <v>0</v>
      </c>
      <c r="J375" s="1">
        <v>0</v>
      </c>
      <c r="K375" s="1">
        <v>4000</v>
      </c>
      <c r="L375" s="1">
        <v>9816</v>
      </c>
      <c r="M375" s="1">
        <v>0</v>
      </c>
      <c r="N375" s="1">
        <v>0</v>
      </c>
      <c r="O375" s="1">
        <v>0</v>
      </c>
      <c r="P375" s="15">
        <f t="shared" si="10"/>
        <v>8.11511E-3</v>
      </c>
      <c r="Q375">
        <f t="shared" si="11"/>
        <v>2809</v>
      </c>
    </row>
    <row r="376" spans="1:17" x14ac:dyDescent="0.2">
      <c r="A376" s="1">
        <v>5852</v>
      </c>
      <c r="B376" s="1" t="s">
        <v>456</v>
      </c>
      <c r="C376" s="1">
        <v>2817300</v>
      </c>
      <c r="D376" s="1">
        <v>1304503735</v>
      </c>
      <c r="E376" s="1">
        <v>1307321035</v>
      </c>
      <c r="F376" s="1">
        <v>4880935</v>
      </c>
      <c r="G376" s="1">
        <v>108371</v>
      </c>
      <c r="H376" s="1">
        <v>598348</v>
      </c>
      <c r="I376" s="1">
        <v>0</v>
      </c>
      <c r="J376" s="1">
        <v>0</v>
      </c>
      <c r="K376" s="1">
        <v>100000</v>
      </c>
      <c r="L376" s="1">
        <v>8992</v>
      </c>
      <c r="M376" s="1">
        <v>0</v>
      </c>
      <c r="N376" s="1">
        <v>0</v>
      </c>
      <c r="O376" s="1">
        <v>0</v>
      </c>
      <c r="P376" s="15">
        <f t="shared" si="10"/>
        <v>4.3669099999999999E-3</v>
      </c>
      <c r="Q376">
        <f t="shared" si="11"/>
        <v>12303</v>
      </c>
    </row>
    <row r="377" spans="1:17" x14ac:dyDescent="0.2">
      <c r="A377" s="1">
        <v>238</v>
      </c>
      <c r="B377" s="1" t="s">
        <v>457</v>
      </c>
      <c r="C377" s="1">
        <v>193800</v>
      </c>
      <c r="D377" s="1">
        <v>986371214</v>
      </c>
      <c r="E377" s="1">
        <v>986565014</v>
      </c>
      <c r="F377" s="1">
        <v>9149211</v>
      </c>
      <c r="G377" s="1">
        <v>102104</v>
      </c>
      <c r="H377" s="1">
        <v>863114</v>
      </c>
      <c r="I377" s="1">
        <v>0</v>
      </c>
      <c r="J377" s="1">
        <v>0</v>
      </c>
      <c r="K377" s="1">
        <v>312690</v>
      </c>
      <c r="L377" s="1">
        <v>669</v>
      </c>
      <c r="M377" s="1">
        <v>0</v>
      </c>
      <c r="N377" s="1">
        <v>0</v>
      </c>
      <c r="O377" s="1">
        <v>0</v>
      </c>
      <c r="P377" s="15">
        <f t="shared" si="10"/>
        <v>1.0571870000000001E-2</v>
      </c>
      <c r="Q377">
        <f t="shared" si="11"/>
        <v>2049</v>
      </c>
    </row>
    <row r="378" spans="1:17" x14ac:dyDescent="0.2">
      <c r="A378" s="1">
        <v>5866</v>
      </c>
      <c r="B378" s="1" t="s">
        <v>458</v>
      </c>
      <c r="C378" s="1">
        <v>653800</v>
      </c>
      <c r="D378" s="1">
        <v>559084171</v>
      </c>
      <c r="E378" s="1">
        <v>559737971</v>
      </c>
      <c r="F378" s="1">
        <v>4400933</v>
      </c>
      <c r="G378" s="1">
        <v>0</v>
      </c>
      <c r="H378" s="1">
        <v>1190207</v>
      </c>
      <c r="I378" s="1">
        <v>0</v>
      </c>
      <c r="J378" s="1">
        <v>0</v>
      </c>
      <c r="K378" s="1">
        <v>87275</v>
      </c>
      <c r="L378" s="1">
        <v>1216</v>
      </c>
      <c r="M378" s="1">
        <v>0</v>
      </c>
      <c r="N378" s="1">
        <v>49169</v>
      </c>
      <c r="O378" s="1">
        <v>0</v>
      </c>
      <c r="P378" s="15">
        <f t="shared" si="10"/>
        <v>1.0158810000000001E-2</v>
      </c>
      <c r="Q378">
        <f t="shared" si="11"/>
        <v>6642</v>
      </c>
    </row>
    <row r="379" spans="1:17" x14ac:dyDescent="0.2">
      <c r="A379" s="1">
        <v>5901</v>
      </c>
      <c r="B379" s="1" t="s">
        <v>459</v>
      </c>
      <c r="C379" s="1">
        <v>10051700</v>
      </c>
      <c r="D379" s="1">
        <v>2744013270</v>
      </c>
      <c r="E379" s="1">
        <v>2754064970</v>
      </c>
      <c r="F379" s="1">
        <v>29366315</v>
      </c>
      <c r="G379" s="1">
        <v>0</v>
      </c>
      <c r="H379" s="1">
        <v>4112003</v>
      </c>
      <c r="I379" s="1">
        <v>1000</v>
      </c>
      <c r="J379" s="1">
        <v>0</v>
      </c>
      <c r="K379" s="1">
        <v>272112</v>
      </c>
      <c r="L379" s="1">
        <v>39986</v>
      </c>
      <c r="M379" s="1">
        <v>0</v>
      </c>
      <c r="N379" s="1">
        <v>0</v>
      </c>
      <c r="O379" s="1">
        <v>0</v>
      </c>
      <c r="P379" s="15">
        <f t="shared" si="10"/>
        <v>1.23146E-2</v>
      </c>
      <c r="Q379">
        <f t="shared" si="11"/>
        <v>123783</v>
      </c>
    </row>
    <row r="380" spans="1:17" x14ac:dyDescent="0.2">
      <c r="A380" s="1">
        <v>5985</v>
      </c>
      <c r="B380" s="1" t="s">
        <v>460</v>
      </c>
      <c r="C380" s="1">
        <v>1217000</v>
      </c>
      <c r="D380" s="1">
        <v>521687069</v>
      </c>
      <c r="E380" s="1">
        <v>522904069</v>
      </c>
      <c r="F380" s="1">
        <v>4062777</v>
      </c>
      <c r="G380" s="1">
        <v>119000</v>
      </c>
      <c r="H380" s="1">
        <v>1409650</v>
      </c>
      <c r="I380" s="1">
        <v>0</v>
      </c>
      <c r="J380" s="1">
        <v>0</v>
      </c>
      <c r="K380" s="1">
        <v>0</v>
      </c>
      <c r="L380" s="1">
        <v>0</v>
      </c>
      <c r="M380" s="1">
        <v>0</v>
      </c>
      <c r="N380" s="1">
        <v>0</v>
      </c>
      <c r="O380" s="1">
        <v>0</v>
      </c>
      <c r="P380" s="15">
        <f t="shared" si="10"/>
        <v>1.071797E-2</v>
      </c>
      <c r="Q380">
        <f t="shared" si="11"/>
        <v>13044</v>
      </c>
    </row>
    <row r="381" spans="1:17" x14ac:dyDescent="0.2">
      <c r="A381" s="1">
        <v>5992</v>
      </c>
      <c r="B381" s="1" t="s">
        <v>461</v>
      </c>
      <c r="C381" s="1">
        <v>145900</v>
      </c>
      <c r="D381" s="1">
        <v>832991337</v>
      </c>
      <c r="E381" s="1">
        <v>833137237</v>
      </c>
      <c r="F381" s="1">
        <v>4581418</v>
      </c>
      <c r="G381" s="1">
        <v>0</v>
      </c>
      <c r="H381" s="1">
        <v>697888</v>
      </c>
      <c r="I381" s="1">
        <v>0</v>
      </c>
      <c r="J381" s="1">
        <v>0</v>
      </c>
      <c r="K381" s="1">
        <v>0</v>
      </c>
      <c r="L381" s="1">
        <v>0</v>
      </c>
      <c r="M381" s="1">
        <v>0</v>
      </c>
      <c r="N381" s="1">
        <v>117253</v>
      </c>
      <c r="O381" s="1">
        <v>0</v>
      </c>
      <c r="P381" s="15">
        <f t="shared" si="10"/>
        <v>6.3377700000000004E-3</v>
      </c>
      <c r="Q381">
        <f t="shared" si="11"/>
        <v>925</v>
      </c>
    </row>
    <row r="382" spans="1:17" x14ac:dyDescent="0.2">
      <c r="A382" s="1">
        <v>6022</v>
      </c>
      <c r="B382" s="1" t="s">
        <v>462</v>
      </c>
      <c r="C382" s="1">
        <v>1578500</v>
      </c>
      <c r="D382" s="1">
        <v>370151484</v>
      </c>
      <c r="E382" s="1">
        <v>371729984</v>
      </c>
      <c r="F382" s="1">
        <v>1884482</v>
      </c>
      <c r="G382" s="1">
        <v>37146</v>
      </c>
      <c r="H382" s="1">
        <v>0</v>
      </c>
      <c r="I382" s="1">
        <v>0</v>
      </c>
      <c r="J382" s="1">
        <v>0</v>
      </c>
      <c r="K382" s="1">
        <v>0</v>
      </c>
      <c r="L382" s="1">
        <v>3422.12</v>
      </c>
      <c r="M382" s="1">
        <v>0</v>
      </c>
      <c r="N382" s="1">
        <v>0</v>
      </c>
      <c r="O382" s="1">
        <v>0</v>
      </c>
      <c r="P382" s="15">
        <f t="shared" si="10"/>
        <v>5.2007099999999999E-3</v>
      </c>
      <c r="Q382">
        <f t="shared" si="11"/>
        <v>8209</v>
      </c>
    </row>
    <row r="383" spans="1:17" x14ac:dyDescent="0.2">
      <c r="A383" s="1">
        <v>6027</v>
      </c>
      <c r="B383" s="1" t="s">
        <v>463</v>
      </c>
      <c r="C383" s="1">
        <v>97800</v>
      </c>
      <c r="D383" s="1">
        <v>309388654</v>
      </c>
      <c r="E383" s="1">
        <v>309486454</v>
      </c>
      <c r="F383" s="1">
        <v>3187864</v>
      </c>
      <c r="G383" s="1">
        <v>75902</v>
      </c>
      <c r="H383" s="1">
        <v>0</v>
      </c>
      <c r="I383" s="1">
        <v>25000</v>
      </c>
      <c r="J383" s="1">
        <v>0</v>
      </c>
      <c r="K383" s="1">
        <v>0</v>
      </c>
      <c r="L383" s="1">
        <v>0</v>
      </c>
      <c r="M383" s="1">
        <v>0</v>
      </c>
      <c r="N383" s="1">
        <v>54177</v>
      </c>
      <c r="O383" s="1">
        <v>0</v>
      </c>
      <c r="P383" s="15">
        <f t="shared" si="10"/>
        <v>1.0629889999999999E-2</v>
      </c>
      <c r="Q383">
        <f t="shared" si="11"/>
        <v>1040</v>
      </c>
    </row>
    <row r="384" spans="1:17" x14ac:dyDescent="0.2">
      <c r="A384" s="1">
        <v>6069</v>
      </c>
      <c r="B384" s="1" t="s">
        <v>464</v>
      </c>
      <c r="C384" s="1">
        <v>65500</v>
      </c>
      <c r="D384" s="1">
        <v>323804800</v>
      </c>
      <c r="E384" s="1">
        <v>323870300</v>
      </c>
      <c r="F384" s="1">
        <v>1127353</v>
      </c>
      <c r="G384" s="1">
        <v>0</v>
      </c>
      <c r="H384" s="1">
        <v>0</v>
      </c>
      <c r="I384" s="1">
        <v>15000</v>
      </c>
      <c r="J384" s="1">
        <v>0</v>
      </c>
      <c r="K384" s="1">
        <v>11000</v>
      </c>
      <c r="L384" s="1">
        <v>0</v>
      </c>
      <c r="M384" s="1">
        <v>0</v>
      </c>
      <c r="N384" s="1">
        <v>17375</v>
      </c>
      <c r="O384" s="1">
        <v>0</v>
      </c>
      <c r="P384" s="15">
        <f t="shared" si="10"/>
        <v>3.5618799999999999E-3</v>
      </c>
      <c r="Q384">
        <f t="shared" si="11"/>
        <v>233</v>
      </c>
    </row>
    <row r="385" spans="1:17" x14ac:dyDescent="0.2">
      <c r="A385" s="1">
        <v>6104</v>
      </c>
      <c r="B385" s="1" t="s">
        <v>465</v>
      </c>
      <c r="C385" s="1">
        <v>12600</v>
      </c>
      <c r="D385" s="1">
        <v>192326049</v>
      </c>
      <c r="E385" s="1">
        <v>192338649</v>
      </c>
      <c r="F385" s="1">
        <v>1414906</v>
      </c>
      <c r="G385" s="1">
        <v>0</v>
      </c>
      <c r="H385" s="1">
        <v>0</v>
      </c>
      <c r="I385" s="1">
        <v>25000</v>
      </c>
      <c r="J385" s="1">
        <v>0</v>
      </c>
      <c r="K385" s="1">
        <v>0</v>
      </c>
      <c r="L385" s="1">
        <v>0</v>
      </c>
      <c r="M385" s="1">
        <v>0</v>
      </c>
      <c r="N385" s="1">
        <v>0</v>
      </c>
      <c r="O385" s="1">
        <v>0</v>
      </c>
      <c r="P385" s="15">
        <f t="shared" si="10"/>
        <v>7.4868000000000001E-3</v>
      </c>
      <c r="Q385">
        <f t="shared" si="11"/>
        <v>94</v>
      </c>
    </row>
    <row r="386" spans="1:17" x14ac:dyDescent="0.2">
      <c r="A386" s="1">
        <v>6113</v>
      </c>
      <c r="B386" s="1" t="s">
        <v>466</v>
      </c>
      <c r="C386" s="1">
        <v>1787900</v>
      </c>
      <c r="D386" s="1">
        <v>1320183787</v>
      </c>
      <c r="E386" s="1">
        <v>1321971687</v>
      </c>
      <c r="F386" s="1">
        <v>8274944</v>
      </c>
      <c r="G386" s="1">
        <v>0</v>
      </c>
      <c r="H386" s="1">
        <v>1917481</v>
      </c>
      <c r="I386" s="1">
        <v>0</v>
      </c>
      <c r="J386" s="1">
        <v>0</v>
      </c>
      <c r="K386" s="1">
        <v>0</v>
      </c>
      <c r="L386" s="1">
        <v>1147.95</v>
      </c>
      <c r="M386" s="1">
        <v>0</v>
      </c>
      <c r="N386" s="1">
        <v>0</v>
      </c>
      <c r="O386" s="1">
        <v>0</v>
      </c>
      <c r="P386" s="15">
        <f t="shared" si="10"/>
        <v>7.7213300000000002E-3</v>
      </c>
      <c r="Q386">
        <f t="shared" si="11"/>
        <v>13805</v>
      </c>
    </row>
    <row r="387" spans="1:17" x14ac:dyDescent="0.2">
      <c r="A387" s="1">
        <v>6083</v>
      </c>
      <c r="B387" s="1" t="s">
        <v>467</v>
      </c>
      <c r="C387" s="1">
        <v>1850700</v>
      </c>
      <c r="D387" s="1">
        <v>1825776740</v>
      </c>
      <c r="E387" s="1">
        <v>1827627440</v>
      </c>
      <c r="F387" s="1">
        <v>6646301</v>
      </c>
      <c r="G387" s="1">
        <v>0</v>
      </c>
      <c r="H387" s="1">
        <v>1381984</v>
      </c>
      <c r="I387" s="1">
        <v>0</v>
      </c>
      <c r="J387" s="1">
        <v>0</v>
      </c>
      <c r="K387" s="1">
        <v>0</v>
      </c>
      <c r="L387" s="1">
        <v>0</v>
      </c>
      <c r="M387" s="1">
        <v>0</v>
      </c>
      <c r="N387" s="1">
        <v>0</v>
      </c>
      <c r="O387" s="1">
        <v>0</v>
      </c>
      <c r="P387" s="15">
        <f t="shared" ref="P387:P426" si="12">ROUND(SUM(F387:M387)/D387,8)</f>
        <v>4.3971899999999996E-3</v>
      </c>
      <c r="Q387">
        <f t="shared" ref="Q387:Q426" si="13">ROUND(P387*C387,0)</f>
        <v>8138</v>
      </c>
    </row>
    <row r="388" spans="1:17" x14ac:dyDescent="0.2">
      <c r="A388" s="1">
        <v>6118</v>
      </c>
      <c r="B388" s="1" t="s">
        <v>468</v>
      </c>
      <c r="C388" s="1">
        <v>260100</v>
      </c>
      <c r="D388" s="1">
        <v>376762310</v>
      </c>
      <c r="E388" s="1">
        <v>377022410</v>
      </c>
      <c r="F388" s="1">
        <v>3460679</v>
      </c>
      <c r="G388" s="1">
        <v>0</v>
      </c>
      <c r="H388" s="1">
        <v>357290</v>
      </c>
      <c r="I388" s="1">
        <v>0</v>
      </c>
      <c r="J388" s="1">
        <v>0</v>
      </c>
      <c r="K388" s="1">
        <v>100000</v>
      </c>
      <c r="L388" s="1">
        <v>0</v>
      </c>
      <c r="M388" s="1">
        <v>0</v>
      </c>
      <c r="N388" s="1">
        <v>0</v>
      </c>
      <c r="O388" s="1">
        <v>0</v>
      </c>
      <c r="P388" s="15">
        <f t="shared" si="12"/>
        <v>1.039905E-2</v>
      </c>
      <c r="Q388">
        <f t="shared" si="13"/>
        <v>2705</v>
      </c>
    </row>
    <row r="389" spans="1:17" x14ac:dyDescent="0.2">
      <c r="A389" s="1">
        <v>6125</v>
      </c>
      <c r="B389" s="1" t="s">
        <v>469</v>
      </c>
      <c r="C389" s="1">
        <v>3936800</v>
      </c>
      <c r="D389" s="1">
        <v>1906379178</v>
      </c>
      <c r="E389" s="1">
        <v>1910315978</v>
      </c>
      <c r="F389" s="1">
        <v>15629666</v>
      </c>
      <c r="G389" s="1">
        <v>0</v>
      </c>
      <c r="H389" s="1">
        <v>2497120</v>
      </c>
      <c r="I389" s="1">
        <v>0</v>
      </c>
      <c r="J389" s="1">
        <v>0</v>
      </c>
      <c r="K389" s="1">
        <v>327813</v>
      </c>
      <c r="L389" s="1">
        <v>931</v>
      </c>
      <c r="M389" s="1">
        <v>0</v>
      </c>
      <c r="N389" s="1">
        <v>0</v>
      </c>
      <c r="O389" s="1">
        <v>0</v>
      </c>
      <c r="P389" s="15">
        <f t="shared" si="12"/>
        <v>9.6809300000000008E-3</v>
      </c>
      <c r="Q389">
        <f t="shared" si="13"/>
        <v>38112</v>
      </c>
    </row>
    <row r="390" spans="1:17" x14ac:dyDescent="0.2">
      <c r="A390" s="1">
        <v>6174</v>
      </c>
      <c r="B390" s="1" t="s">
        <v>470</v>
      </c>
      <c r="C390" s="1">
        <v>75188000</v>
      </c>
      <c r="D390" s="1">
        <v>9079355300</v>
      </c>
      <c r="E390" s="1">
        <v>9154543300</v>
      </c>
      <c r="F390" s="1">
        <v>78720922</v>
      </c>
      <c r="G390" s="1">
        <v>715000</v>
      </c>
      <c r="H390" s="1">
        <v>3200000</v>
      </c>
      <c r="I390" s="1">
        <v>1254300</v>
      </c>
      <c r="J390" s="1">
        <v>0</v>
      </c>
      <c r="K390" s="1">
        <v>0</v>
      </c>
      <c r="L390" s="1">
        <v>45835</v>
      </c>
      <c r="M390" s="1">
        <v>0</v>
      </c>
      <c r="N390" s="1">
        <v>0</v>
      </c>
      <c r="O390" s="1">
        <v>0</v>
      </c>
      <c r="P390" s="15">
        <f t="shared" si="12"/>
        <v>9.2447199999999997E-3</v>
      </c>
      <c r="Q390">
        <f t="shared" si="13"/>
        <v>695092</v>
      </c>
    </row>
    <row r="391" spans="1:17" x14ac:dyDescent="0.2">
      <c r="A391" s="1">
        <v>6181</v>
      </c>
      <c r="B391" s="1" t="s">
        <v>471</v>
      </c>
      <c r="C391" s="1">
        <v>3420400</v>
      </c>
      <c r="D391" s="1">
        <v>2088996497</v>
      </c>
      <c r="E391" s="1">
        <v>2092416897</v>
      </c>
      <c r="F391" s="1">
        <v>18837687</v>
      </c>
      <c r="G391" s="1">
        <v>79590</v>
      </c>
      <c r="H391" s="1">
        <v>4646324</v>
      </c>
      <c r="I391" s="1">
        <v>0</v>
      </c>
      <c r="J391" s="1">
        <v>0</v>
      </c>
      <c r="K391" s="1">
        <v>290775</v>
      </c>
      <c r="L391" s="1">
        <v>0</v>
      </c>
      <c r="M391" s="1">
        <v>0</v>
      </c>
      <c r="N391" s="1">
        <v>0</v>
      </c>
      <c r="O391" s="1">
        <v>0</v>
      </c>
      <c r="P391" s="15">
        <f t="shared" si="12"/>
        <v>1.141906E-2</v>
      </c>
      <c r="Q391">
        <f t="shared" si="13"/>
        <v>39058</v>
      </c>
    </row>
    <row r="392" spans="1:17" x14ac:dyDescent="0.2">
      <c r="A392" s="1">
        <v>6195</v>
      </c>
      <c r="B392" s="1" t="s">
        <v>472</v>
      </c>
      <c r="C392" s="1">
        <v>3668800</v>
      </c>
      <c r="D392" s="1">
        <v>1407475129</v>
      </c>
      <c r="E392" s="1">
        <v>1411143929</v>
      </c>
      <c r="F392" s="1">
        <v>9776265</v>
      </c>
      <c r="G392" s="1">
        <v>0</v>
      </c>
      <c r="H392" s="1">
        <v>3135000</v>
      </c>
      <c r="I392" s="1">
        <v>37000</v>
      </c>
      <c r="J392" s="1">
        <v>0</v>
      </c>
      <c r="K392" s="1">
        <v>0</v>
      </c>
      <c r="L392" s="1">
        <v>1470</v>
      </c>
      <c r="M392" s="1">
        <v>0</v>
      </c>
      <c r="N392" s="1">
        <v>0</v>
      </c>
      <c r="O392" s="1">
        <v>0</v>
      </c>
      <c r="P392" s="15">
        <f t="shared" si="12"/>
        <v>9.2006799999999993E-3</v>
      </c>
      <c r="Q392">
        <f t="shared" si="13"/>
        <v>33755</v>
      </c>
    </row>
    <row r="393" spans="1:17" x14ac:dyDescent="0.2">
      <c r="A393" s="1">
        <v>6216</v>
      </c>
      <c r="B393" s="1" t="s">
        <v>473</v>
      </c>
      <c r="C393" s="1">
        <v>1030400</v>
      </c>
      <c r="D393" s="1">
        <v>960176518</v>
      </c>
      <c r="E393" s="1">
        <v>961206918</v>
      </c>
      <c r="F393" s="1">
        <v>7270728</v>
      </c>
      <c r="G393" s="1">
        <v>204875</v>
      </c>
      <c r="H393" s="1">
        <v>2590588</v>
      </c>
      <c r="I393" s="1">
        <v>0</v>
      </c>
      <c r="J393" s="1">
        <v>0</v>
      </c>
      <c r="K393" s="1">
        <v>0</v>
      </c>
      <c r="L393" s="1">
        <v>0</v>
      </c>
      <c r="M393" s="1">
        <v>0</v>
      </c>
      <c r="N393" s="1">
        <v>158704</v>
      </c>
      <c r="O393" s="1">
        <v>0</v>
      </c>
      <c r="P393" s="15">
        <f t="shared" si="12"/>
        <v>1.048369E-2</v>
      </c>
      <c r="Q393">
        <f t="shared" si="13"/>
        <v>10802</v>
      </c>
    </row>
    <row r="394" spans="1:17" x14ac:dyDescent="0.2">
      <c r="A394" s="1">
        <v>6223</v>
      </c>
      <c r="B394" s="1" t="s">
        <v>474</v>
      </c>
      <c r="C394" s="1">
        <v>62182500</v>
      </c>
      <c r="D394" s="1">
        <v>3766543376</v>
      </c>
      <c r="E394" s="1">
        <v>3828725876</v>
      </c>
      <c r="F394" s="1">
        <v>36196413</v>
      </c>
      <c r="G394" s="1">
        <v>0</v>
      </c>
      <c r="H394" s="1">
        <v>5496486</v>
      </c>
      <c r="I394" s="1">
        <v>0</v>
      </c>
      <c r="J394" s="1">
        <v>0</v>
      </c>
      <c r="K394" s="1">
        <v>400463</v>
      </c>
      <c r="L394" s="1">
        <v>10068</v>
      </c>
      <c r="M394" s="1">
        <v>0</v>
      </c>
      <c r="N394" s="1">
        <v>0</v>
      </c>
      <c r="O394" s="1">
        <v>0</v>
      </c>
      <c r="P394" s="15">
        <f t="shared" si="12"/>
        <v>1.1178270000000001E-2</v>
      </c>
      <c r="Q394">
        <f t="shared" si="13"/>
        <v>695093</v>
      </c>
    </row>
    <row r="395" spans="1:17" x14ac:dyDescent="0.2">
      <c r="A395" s="1">
        <v>6230</v>
      </c>
      <c r="B395" s="1" t="s">
        <v>475</v>
      </c>
      <c r="C395" s="1">
        <v>143600</v>
      </c>
      <c r="D395" s="1">
        <v>667802477</v>
      </c>
      <c r="E395" s="1">
        <v>667946077</v>
      </c>
      <c r="F395" s="1">
        <v>5256687</v>
      </c>
      <c r="G395" s="1">
        <v>8992</v>
      </c>
      <c r="H395" s="1">
        <v>0</v>
      </c>
      <c r="I395" s="1">
        <v>200000</v>
      </c>
      <c r="J395" s="1">
        <v>0</v>
      </c>
      <c r="K395" s="1">
        <v>0</v>
      </c>
      <c r="L395" s="1">
        <v>396</v>
      </c>
      <c r="M395" s="1">
        <v>0</v>
      </c>
      <c r="N395" s="1">
        <v>252256</v>
      </c>
      <c r="O395" s="1">
        <v>0</v>
      </c>
      <c r="P395" s="15">
        <f t="shared" si="12"/>
        <v>8.1851700000000003E-3</v>
      </c>
      <c r="Q395">
        <f t="shared" si="13"/>
        <v>1175</v>
      </c>
    </row>
    <row r="396" spans="1:17" x14ac:dyDescent="0.2">
      <c r="A396" s="1">
        <v>6237</v>
      </c>
      <c r="B396" s="1" t="s">
        <v>476</v>
      </c>
      <c r="C396" s="1">
        <v>1197400</v>
      </c>
      <c r="D396" s="1">
        <v>984772377</v>
      </c>
      <c r="E396" s="1">
        <v>985969777</v>
      </c>
      <c r="F396" s="1">
        <v>7305330</v>
      </c>
      <c r="G396" s="1">
        <v>0</v>
      </c>
      <c r="H396" s="1">
        <v>565000</v>
      </c>
      <c r="I396" s="1">
        <v>0</v>
      </c>
      <c r="J396" s="1">
        <v>0</v>
      </c>
      <c r="K396" s="1">
        <v>55000</v>
      </c>
      <c r="L396" s="1">
        <v>0</v>
      </c>
      <c r="M396" s="1">
        <v>0</v>
      </c>
      <c r="N396" s="1">
        <v>0</v>
      </c>
      <c r="O396" s="1">
        <v>0</v>
      </c>
      <c r="P396" s="15">
        <f t="shared" si="12"/>
        <v>8.0478800000000003E-3</v>
      </c>
      <c r="Q396">
        <f t="shared" si="13"/>
        <v>9637</v>
      </c>
    </row>
    <row r="397" spans="1:17" x14ac:dyDescent="0.2">
      <c r="A397" s="1">
        <v>6244</v>
      </c>
      <c r="B397" s="1" t="s">
        <v>477</v>
      </c>
      <c r="C397" s="1">
        <v>38987700</v>
      </c>
      <c r="D397" s="1">
        <v>5004833100</v>
      </c>
      <c r="E397" s="1">
        <v>5043820800</v>
      </c>
      <c r="F397" s="1">
        <v>39605310</v>
      </c>
      <c r="G397" s="1">
        <v>0</v>
      </c>
      <c r="H397" s="1">
        <v>0</v>
      </c>
      <c r="I397" s="1">
        <v>2335000</v>
      </c>
      <c r="J397" s="1">
        <v>0</v>
      </c>
      <c r="K397" s="1">
        <v>751907</v>
      </c>
      <c r="L397" s="1">
        <v>7916</v>
      </c>
      <c r="M397" s="1">
        <v>0</v>
      </c>
      <c r="N397" s="1">
        <v>0</v>
      </c>
      <c r="O397" s="1">
        <v>0</v>
      </c>
      <c r="P397" s="15">
        <f t="shared" si="12"/>
        <v>8.5317799999999992E-3</v>
      </c>
      <c r="Q397">
        <f t="shared" si="13"/>
        <v>332634</v>
      </c>
    </row>
    <row r="398" spans="1:17" x14ac:dyDescent="0.2">
      <c r="A398" s="1">
        <v>6251</v>
      </c>
      <c r="B398" s="1" t="s">
        <v>478</v>
      </c>
      <c r="C398" s="1">
        <v>24600</v>
      </c>
      <c r="D398" s="1">
        <v>77600215</v>
      </c>
      <c r="E398" s="1">
        <v>77624815</v>
      </c>
      <c r="F398" s="1">
        <v>763144</v>
      </c>
      <c r="G398" s="1">
        <v>43382</v>
      </c>
      <c r="H398" s="1">
        <v>0</v>
      </c>
      <c r="I398" s="1">
        <v>0</v>
      </c>
      <c r="J398" s="1">
        <v>0</v>
      </c>
      <c r="K398" s="1">
        <v>0</v>
      </c>
      <c r="L398" s="1">
        <v>0</v>
      </c>
      <c r="M398" s="1">
        <v>0</v>
      </c>
      <c r="N398" s="1">
        <v>0</v>
      </c>
      <c r="O398" s="1">
        <v>0</v>
      </c>
      <c r="P398" s="15">
        <f t="shared" si="12"/>
        <v>1.0393350000000001E-2</v>
      </c>
      <c r="Q398">
        <f t="shared" si="13"/>
        <v>256</v>
      </c>
    </row>
    <row r="399" spans="1:17" x14ac:dyDescent="0.2">
      <c r="A399" s="1">
        <v>6293</v>
      </c>
      <c r="B399" s="1" t="s">
        <v>479</v>
      </c>
      <c r="C399" s="1">
        <v>257700</v>
      </c>
      <c r="D399" s="1">
        <v>1357728058</v>
      </c>
      <c r="E399" s="1">
        <v>1357985758</v>
      </c>
      <c r="F399" s="1">
        <v>6580434</v>
      </c>
      <c r="G399" s="1">
        <v>0</v>
      </c>
      <c r="H399" s="1">
        <v>1036715</v>
      </c>
      <c r="I399" s="1">
        <v>0</v>
      </c>
      <c r="J399" s="1">
        <v>0</v>
      </c>
      <c r="K399" s="1">
        <v>41000</v>
      </c>
      <c r="L399" s="1">
        <v>0</v>
      </c>
      <c r="M399" s="1">
        <v>0</v>
      </c>
      <c r="N399" s="1">
        <v>117142</v>
      </c>
      <c r="O399" s="1">
        <v>0</v>
      </c>
      <c r="P399" s="15">
        <f t="shared" si="12"/>
        <v>5.6404100000000002E-3</v>
      </c>
      <c r="Q399">
        <f t="shared" si="13"/>
        <v>1454</v>
      </c>
    </row>
    <row r="400" spans="1:17" x14ac:dyDescent="0.2">
      <c r="A400" s="1">
        <v>6300</v>
      </c>
      <c r="B400" s="1" t="s">
        <v>480</v>
      </c>
      <c r="C400" s="1">
        <v>26070900</v>
      </c>
      <c r="D400" s="1">
        <v>4446086419</v>
      </c>
      <c r="E400" s="1">
        <v>4472157319</v>
      </c>
      <c r="F400" s="1">
        <v>40752998</v>
      </c>
      <c r="G400" s="1">
        <v>1523027</v>
      </c>
      <c r="H400" s="1">
        <v>1067988</v>
      </c>
      <c r="I400" s="1">
        <v>0</v>
      </c>
      <c r="J400" s="1">
        <v>0</v>
      </c>
      <c r="K400" s="1">
        <v>3000000</v>
      </c>
      <c r="L400" s="1">
        <v>11048</v>
      </c>
      <c r="M400" s="1">
        <v>0</v>
      </c>
      <c r="N400" s="1">
        <v>0</v>
      </c>
      <c r="O400" s="1">
        <v>0</v>
      </c>
      <c r="P400" s="15">
        <f t="shared" si="12"/>
        <v>1.0426039999999999E-2</v>
      </c>
      <c r="Q400">
        <f t="shared" si="13"/>
        <v>271816</v>
      </c>
    </row>
    <row r="401" spans="1:17" x14ac:dyDescent="0.2">
      <c r="A401" s="1">
        <v>6307</v>
      </c>
      <c r="B401" s="1" t="s">
        <v>481</v>
      </c>
      <c r="C401" s="1">
        <v>12945400</v>
      </c>
      <c r="D401" s="1">
        <v>4439900741</v>
      </c>
      <c r="E401" s="1">
        <v>4452846141</v>
      </c>
      <c r="F401" s="1">
        <v>33148883</v>
      </c>
      <c r="G401" s="1">
        <v>1069679</v>
      </c>
      <c r="H401" s="1">
        <v>2113693</v>
      </c>
      <c r="I401" s="1">
        <v>1124864</v>
      </c>
      <c r="J401" s="1">
        <v>0</v>
      </c>
      <c r="K401" s="1">
        <v>0</v>
      </c>
      <c r="L401" s="1">
        <v>5000</v>
      </c>
      <c r="M401" s="1">
        <v>0</v>
      </c>
      <c r="N401" s="1">
        <v>0</v>
      </c>
      <c r="O401" s="1">
        <v>277880</v>
      </c>
      <c r="P401" s="15">
        <f t="shared" si="12"/>
        <v>8.4376E-3</v>
      </c>
      <c r="Q401">
        <f t="shared" si="13"/>
        <v>109228</v>
      </c>
    </row>
    <row r="402" spans="1:17" x14ac:dyDescent="0.2">
      <c r="A402" s="1">
        <v>6328</v>
      </c>
      <c r="B402" s="1" t="s">
        <v>482</v>
      </c>
      <c r="C402" s="1">
        <v>33542800</v>
      </c>
      <c r="D402" s="1">
        <v>1640661087</v>
      </c>
      <c r="E402" s="1">
        <v>1674203887</v>
      </c>
      <c r="F402" s="1">
        <v>15276024</v>
      </c>
      <c r="G402" s="1">
        <v>0</v>
      </c>
      <c r="H402" s="1">
        <v>3944175</v>
      </c>
      <c r="I402" s="1">
        <v>0</v>
      </c>
      <c r="J402" s="1">
        <v>0</v>
      </c>
      <c r="K402" s="1">
        <v>0</v>
      </c>
      <c r="L402" s="1">
        <v>0</v>
      </c>
      <c r="M402" s="1">
        <v>0</v>
      </c>
      <c r="N402" s="1">
        <v>0</v>
      </c>
      <c r="O402" s="1">
        <v>0</v>
      </c>
      <c r="P402" s="15">
        <f t="shared" si="12"/>
        <v>1.171491E-2</v>
      </c>
      <c r="Q402">
        <f t="shared" si="13"/>
        <v>392951</v>
      </c>
    </row>
    <row r="403" spans="1:17" x14ac:dyDescent="0.2">
      <c r="A403" s="1">
        <v>6370</v>
      </c>
      <c r="B403" s="1" t="s">
        <v>483</v>
      </c>
      <c r="C403" s="1">
        <v>782100</v>
      </c>
      <c r="D403" s="1">
        <v>699144159</v>
      </c>
      <c r="E403" s="1">
        <v>699926259</v>
      </c>
      <c r="F403" s="1">
        <v>4779630</v>
      </c>
      <c r="G403" s="1">
        <v>0</v>
      </c>
      <c r="H403" s="1">
        <v>1871246</v>
      </c>
      <c r="I403" s="1">
        <v>0</v>
      </c>
      <c r="J403" s="1">
        <v>0</v>
      </c>
      <c r="K403" s="1">
        <v>109500</v>
      </c>
      <c r="L403" s="1">
        <v>0</v>
      </c>
      <c r="M403" s="1">
        <v>0</v>
      </c>
      <c r="N403" s="1">
        <v>0</v>
      </c>
      <c r="O403" s="1">
        <v>0</v>
      </c>
      <c r="P403" s="15">
        <f t="shared" si="12"/>
        <v>9.6694999999999993E-3</v>
      </c>
      <c r="Q403">
        <f t="shared" si="13"/>
        <v>7563</v>
      </c>
    </row>
    <row r="404" spans="1:17" x14ac:dyDescent="0.2">
      <c r="A404" s="1">
        <v>6321</v>
      </c>
      <c r="B404" s="1" t="s">
        <v>484</v>
      </c>
      <c r="C404" s="1">
        <v>338500</v>
      </c>
      <c r="D404" s="1">
        <v>445806429</v>
      </c>
      <c r="E404" s="1">
        <v>446144929</v>
      </c>
      <c r="F404" s="1">
        <v>2728319</v>
      </c>
      <c r="G404" s="1">
        <v>132307</v>
      </c>
      <c r="H404" s="1">
        <v>1785328</v>
      </c>
      <c r="I404" s="1">
        <v>0</v>
      </c>
      <c r="J404" s="1">
        <v>0</v>
      </c>
      <c r="K404" s="1">
        <v>30081</v>
      </c>
      <c r="L404" s="1">
        <v>0</v>
      </c>
      <c r="M404" s="1">
        <v>0</v>
      </c>
      <c r="N404" s="1">
        <v>0</v>
      </c>
      <c r="O404" s="1">
        <v>0</v>
      </c>
      <c r="P404" s="15">
        <f t="shared" si="12"/>
        <v>1.048894E-2</v>
      </c>
      <c r="Q404">
        <f t="shared" si="13"/>
        <v>3551</v>
      </c>
    </row>
    <row r="405" spans="1:17" x14ac:dyDescent="0.2">
      <c r="A405" s="1">
        <v>6335</v>
      </c>
      <c r="B405" s="1" t="s">
        <v>485</v>
      </c>
      <c r="C405" s="1">
        <v>641900</v>
      </c>
      <c r="D405" s="1">
        <v>1038997393</v>
      </c>
      <c r="E405" s="1">
        <v>1039639293</v>
      </c>
      <c r="F405" s="1">
        <v>7769466</v>
      </c>
      <c r="G405" s="1">
        <v>195820</v>
      </c>
      <c r="H405" s="1">
        <v>523458</v>
      </c>
      <c r="I405" s="1">
        <v>0</v>
      </c>
      <c r="J405" s="1">
        <v>0</v>
      </c>
      <c r="K405" s="1">
        <v>0</v>
      </c>
      <c r="L405" s="1">
        <v>0</v>
      </c>
      <c r="M405" s="1">
        <v>0</v>
      </c>
      <c r="N405" s="1">
        <v>52000</v>
      </c>
      <c r="O405" s="1">
        <v>49480</v>
      </c>
      <c r="P405" s="15">
        <f t="shared" si="12"/>
        <v>8.1701299999999994E-3</v>
      </c>
      <c r="Q405">
        <f t="shared" si="13"/>
        <v>5244</v>
      </c>
    </row>
    <row r="406" spans="1:17" x14ac:dyDescent="0.2">
      <c r="A406" s="1">
        <v>6354</v>
      </c>
      <c r="B406" s="1" t="s">
        <v>486</v>
      </c>
      <c r="C406" s="1">
        <v>33300</v>
      </c>
      <c r="D406" s="1">
        <v>151537370</v>
      </c>
      <c r="E406" s="1">
        <v>151570670</v>
      </c>
      <c r="F406" s="1">
        <v>1700365</v>
      </c>
      <c r="G406" s="1">
        <v>29098</v>
      </c>
      <c r="H406" s="1">
        <v>10217</v>
      </c>
      <c r="I406" s="1">
        <v>0</v>
      </c>
      <c r="J406" s="1">
        <v>0</v>
      </c>
      <c r="K406" s="1">
        <v>48142</v>
      </c>
      <c r="L406" s="1">
        <v>0</v>
      </c>
      <c r="M406" s="1">
        <v>0</v>
      </c>
      <c r="N406" s="1">
        <v>0</v>
      </c>
      <c r="O406" s="1">
        <v>0</v>
      </c>
      <c r="P406" s="15">
        <f t="shared" si="12"/>
        <v>1.17979E-2</v>
      </c>
      <c r="Q406">
        <f t="shared" si="13"/>
        <v>393</v>
      </c>
    </row>
    <row r="407" spans="1:17" x14ac:dyDescent="0.2">
      <c r="A407" s="1">
        <v>6384</v>
      </c>
      <c r="B407" s="1" t="s">
        <v>487</v>
      </c>
      <c r="C407" s="1">
        <v>410100</v>
      </c>
      <c r="D407" s="1">
        <v>599351231</v>
      </c>
      <c r="E407" s="1">
        <v>599761331</v>
      </c>
      <c r="F407" s="1">
        <v>4534602</v>
      </c>
      <c r="G407" s="1">
        <v>0</v>
      </c>
      <c r="H407" s="1">
        <v>0</v>
      </c>
      <c r="I407" s="1">
        <v>40000</v>
      </c>
      <c r="J407" s="1">
        <v>0</v>
      </c>
      <c r="K407" s="1">
        <v>25000</v>
      </c>
      <c r="L407" s="1">
        <v>0</v>
      </c>
      <c r="M407" s="1">
        <v>0</v>
      </c>
      <c r="N407" s="1">
        <v>0</v>
      </c>
      <c r="O407" s="1">
        <v>4240</v>
      </c>
      <c r="P407" s="15">
        <f t="shared" si="12"/>
        <v>7.6743000000000002E-3</v>
      </c>
      <c r="Q407">
        <f t="shared" si="13"/>
        <v>3147</v>
      </c>
    </row>
    <row r="408" spans="1:17" x14ac:dyDescent="0.2">
      <c r="A408" s="1">
        <v>6412</v>
      </c>
      <c r="B408" s="1" t="s">
        <v>488</v>
      </c>
      <c r="C408" s="1">
        <v>45300</v>
      </c>
      <c r="D408" s="1">
        <v>407717927</v>
      </c>
      <c r="E408" s="1">
        <v>407763227</v>
      </c>
      <c r="F408" s="1">
        <v>2787763</v>
      </c>
      <c r="G408" s="1">
        <v>0</v>
      </c>
      <c r="H408" s="1">
        <v>372508</v>
      </c>
      <c r="I408" s="1">
        <v>0</v>
      </c>
      <c r="J408" s="1">
        <v>0</v>
      </c>
      <c r="K408" s="1">
        <v>60000</v>
      </c>
      <c r="L408" s="1">
        <v>700</v>
      </c>
      <c r="M408" s="1">
        <v>0</v>
      </c>
      <c r="N408" s="1">
        <v>0</v>
      </c>
      <c r="O408" s="1">
        <v>0</v>
      </c>
      <c r="P408" s="15">
        <f t="shared" si="12"/>
        <v>7.9000000000000008E-3</v>
      </c>
      <c r="Q408">
        <f t="shared" si="13"/>
        <v>358</v>
      </c>
    </row>
    <row r="409" spans="1:17" x14ac:dyDescent="0.2">
      <c r="A409" s="1">
        <v>6440</v>
      </c>
      <c r="B409" s="1" t="s">
        <v>489</v>
      </c>
      <c r="C409" s="1">
        <v>16100</v>
      </c>
      <c r="D409" s="1">
        <v>166417885</v>
      </c>
      <c r="E409" s="1">
        <v>166433985</v>
      </c>
      <c r="F409" s="1">
        <v>1732648</v>
      </c>
      <c r="G409" s="1">
        <v>0</v>
      </c>
      <c r="H409" s="1">
        <v>215000</v>
      </c>
      <c r="I409" s="1">
        <v>0</v>
      </c>
      <c r="J409" s="1">
        <v>0</v>
      </c>
      <c r="K409" s="1">
        <v>0</v>
      </c>
      <c r="L409" s="1">
        <v>0</v>
      </c>
      <c r="M409" s="1">
        <v>0</v>
      </c>
      <c r="N409" s="1">
        <v>123882</v>
      </c>
      <c r="O409" s="1">
        <v>0</v>
      </c>
      <c r="P409" s="15">
        <f t="shared" si="12"/>
        <v>1.1703359999999999E-2</v>
      </c>
      <c r="Q409">
        <f t="shared" si="13"/>
        <v>188</v>
      </c>
    </row>
    <row r="410" spans="1:17" x14ac:dyDescent="0.2">
      <c r="A410" s="1">
        <v>6419</v>
      </c>
      <c r="B410" s="1" t="s">
        <v>490</v>
      </c>
      <c r="C410" s="1">
        <v>172700</v>
      </c>
      <c r="D410" s="1">
        <v>1956385209</v>
      </c>
      <c r="E410" s="1">
        <v>1956557909</v>
      </c>
      <c r="F410" s="1">
        <v>19266064</v>
      </c>
      <c r="G410" s="1">
        <v>0</v>
      </c>
      <c r="H410" s="1">
        <v>1365429</v>
      </c>
      <c r="I410" s="1">
        <v>0</v>
      </c>
      <c r="J410" s="1">
        <v>0</v>
      </c>
      <c r="K410" s="1">
        <v>470450</v>
      </c>
      <c r="L410" s="1">
        <v>1169</v>
      </c>
      <c r="M410" s="1">
        <v>0</v>
      </c>
      <c r="N410" s="1">
        <v>0</v>
      </c>
      <c r="O410" s="1">
        <v>0</v>
      </c>
      <c r="P410" s="15">
        <f t="shared" si="12"/>
        <v>1.0786789999999999E-2</v>
      </c>
      <c r="Q410">
        <f t="shared" si="13"/>
        <v>1863</v>
      </c>
    </row>
    <row r="411" spans="1:17" x14ac:dyDescent="0.2">
      <c r="A411" s="1">
        <v>6426</v>
      </c>
      <c r="B411" s="1" t="s">
        <v>491</v>
      </c>
      <c r="C411" s="1">
        <v>1327100</v>
      </c>
      <c r="D411" s="1">
        <v>257485923</v>
      </c>
      <c r="E411" s="1">
        <v>258813023</v>
      </c>
      <c r="F411" s="1">
        <v>2263621</v>
      </c>
      <c r="G411" s="1">
        <v>7480</v>
      </c>
      <c r="H411" s="1">
        <v>0</v>
      </c>
      <c r="I411" s="1">
        <v>0</v>
      </c>
      <c r="J411" s="1">
        <v>0</v>
      </c>
      <c r="K411" s="1">
        <v>0</v>
      </c>
      <c r="L411" s="1">
        <v>0</v>
      </c>
      <c r="M411" s="1">
        <v>0</v>
      </c>
      <c r="N411" s="1">
        <v>0</v>
      </c>
      <c r="O411" s="1">
        <v>0</v>
      </c>
      <c r="P411" s="15">
        <f t="shared" si="12"/>
        <v>8.8202899999999997E-3</v>
      </c>
      <c r="Q411">
        <f t="shared" si="13"/>
        <v>11705</v>
      </c>
    </row>
    <row r="412" spans="1:17" x14ac:dyDescent="0.2">
      <c r="A412" s="1">
        <v>6461</v>
      </c>
      <c r="B412" s="1" t="s">
        <v>492</v>
      </c>
      <c r="C412" s="1">
        <v>1409200</v>
      </c>
      <c r="D412" s="1">
        <v>1364161319</v>
      </c>
      <c r="E412" s="1">
        <v>1365570519</v>
      </c>
      <c r="F412" s="1">
        <v>11329067</v>
      </c>
      <c r="G412" s="1">
        <v>0</v>
      </c>
      <c r="H412" s="1">
        <v>2713000</v>
      </c>
      <c r="I412" s="1">
        <v>41600</v>
      </c>
      <c r="J412" s="1">
        <v>0</v>
      </c>
      <c r="K412" s="1">
        <v>261490</v>
      </c>
      <c r="L412" s="1">
        <v>21493</v>
      </c>
      <c r="M412" s="1">
        <v>0</v>
      </c>
      <c r="N412" s="1">
        <v>0</v>
      </c>
      <c r="O412" s="1">
        <v>0</v>
      </c>
      <c r="P412" s="15">
        <f t="shared" si="12"/>
        <v>1.0531489999999999E-2</v>
      </c>
      <c r="Q412">
        <f t="shared" si="13"/>
        <v>14841</v>
      </c>
    </row>
    <row r="413" spans="1:17" x14ac:dyDescent="0.2">
      <c r="A413" s="1">
        <v>6470</v>
      </c>
      <c r="B413" s="1" t="s">
        <v>493</v>
      </c>
      <c r="C413" s="1">
        <v>3142500</v>
      </c>
      <c r="D413" s="1">
        <v>1642499595</v>
      </c>
      <c r="E413" s="1">
        <v>1645642095</v>
      </c>
      <c r="F413" s="1">
        <v>15479825</v>
      </c>
      <c r="G413" s="1">
        <v>55000</v>
      </c>
      <c r="H413" s="1">
        <v>0</v>
      </c>
      <c r="I413" s="1">
        <v>0</v>
      </c>
      <c r="J413" s="1">
        <v>0</v>
      </c>
      <c r="K413" s="1">
        <v>8000</v>
      </c>
      <c r="L413" s="1">
        <v>0</v>
      </c>
      <c r="M413" s="1">
        <v>0</v>
      </c>
      <c r="N413" s="1">
        <v>29555</v>
      </c>
      <c r="O413" s="1">
        <v>0</v>
      </c>
      <c r="P413" s="15">
        <f t="shared" si="12"/>
        <v>9.4629099999999997E-3</v>
      </c>
      <c r="Q413">
        <f t="shared" si="13"/>
        <v>29737</v>
      </c>
    </row>
    <row r="414" spans="1:17" x14ac:dyDescent="0.2">
      <c r="A414" s="1">
        <v>6475</v>
      </c>
      <c r="B414" s="1" t="s">
        <v>494</v>
      </c>
      <c r="C414" s="1">
        <v>84900</v>
      </c>
      <c r="D414" s="1">
        <v>714950547</v>
      </c>
      <c r="E414" s="1">
        <v>715035447</v>
      </c>
      <c r="F414" s="1">
        <v>5466185</v>
      </c>
      <c r="G414" s="1">
        <v>0</v>
      </c>
      <c r="H414" s="1">
        <v>788371</v>
      </c>
      <c r="I414" s="1">
        <v>0</v>
      </c>
      <c r="J414" s="1">
        <v>0</v>
      </c>
      <c r="K414" s="1">
        <v>0</v>
      </c>
      <c r="L414" s="1">
        <v>2918</v>
      </c>
      <c r="M414" s="1">
        <v>0</v>
      </c>
      <c r="N414" s="1">
        <v>68822</v>
      </c>
      <c r="O414" s="1">
        <v>26920</v>
      </c>
      <c r="P414" s="15">
        <f t="shared" si="12"/>
        <v>8.7523199999999992E-3</v>
      </c>
      <c r="Q414">
        <f t="shared" si="13"/>
        <v>743</v>
      </c>
    </row>
    <row r="415" spans="1:17" x14ac:dyDescent="0.2">
      <c r="A415" s="1">
        <v>6482</v>
      </c>
      <c r="B415" s="1" t="s">
        <v>495</v>
      </c>
      <c r="C415" s="1">
        <v>711800</v>
      </c>
      <c r="D415" s="1">
        <v>1059915204</v>
      </c>
      <c r="E415" s="1">
        <v>1060627004</v>
      </c>
      <c r="F415" s="1">
        <v>5937043</v>
      </c>
      <c r="G415" s="1">
        <v>92962.5</v>
      </c>
      <c r="H415" s="1">
        <v>852237.5</v>
      </c>
      <c r="I415" s="1">
        <v>0</v>
      </c>
      <c r="J415" s="1">
        <v>0</v>
      </c>
      <c r="K415" s="1">
        <v>0</v>
      </c>
      <c r="L415" s="1">
        <v>0</v>
      </c>
      <c r="M415" s="1">
        <v>0</v>
      </c>
      <c r="N415" s="1">
        <v>0</v>
      </c>
      <c r="O415" s="1">
        <v>0</v>
      </c>
      <c r="P415" s="15">
        <f t="shared" si="12"/>
        <v>6.4932000000000002E-3</v>
      </c>
      <c r="Q415">
        <f t="shared" si="13"/>
        <v>4622</v>
      </c>
    </row>
    <row r="416" spans="1:17" x14ac:dyDescent="0.2">
      <c r="A416" s="1">
        <v>6545</v>
      </c>
      <c r="B416" s="1" t="s">
        <v>496</v>
      </c>
      <c r="C416" s="1">
        <v>684600</v>
      </c>
      <c r="D416" s="1">
        <v>2246765323</v>
      </c>
      <c r="E416" s="1">
        <v>2247449923</v>
      </c>
      <c r="F416" s="1">
        <v>8167352</v>
      </c>
      <c r="G416" s="1">
        <v>0</v>
      </c>
      <c r="H416" s="1">
        <v>3151051</v>
      </c>
      <c r="I416" s="1">
        <v>0</v>
      </c>
      <c r="J416" s="1">
        <v>0</v>
      </c>
      <c r="K416" s="1">
        <v>99176</v>
      </c>
      <c r="L416" s="1">
        <v>12622</v>
      </c>
      <c r="M416" s="1">
        <v>0</v>
      </c>
      <c r="N416" s="1">
        <v>0</v>
      </c>
      <c r="O416" s="1">
        <v>0</v>
      </c>
      <c r="P416" s="15">
        <f t="shared" si="12"/>
        <v>5.0873999999999997E-3</v>
      </c>
      <c r="Q416">
        <f t="shared" si="13"/>
        <v>3483</v>
      </c>
    </row>
    <row r="417" spans="1:17" x14ac:dyDescent="0.2">
      <c r="A417" s="1">
        <v>6608</v>
      </c>
      <c r="B417" s="1" t="s">
        <v>497</v>
      </c>
      <c r="C417" s="1">
        <v>212400</v>
      </c>
      <c r="D417" s="1">
        <v>961416180</v>
      </c>
      <c r="E417" s="1">
        <v>961628580</v>
      </c>
      <c r="F417" s="1">
        <v>8267124</v>
      </c>
      <c r="G417" s="1">
        <v>110973</v>
      </c>
      <c r="H417" s="1">
        <v>1280000</v>
      </c>
      <c r="I417" s="1">
        <v>0</v>
      </c>
      <c r="J417" s="1">
        <v>0</v>
      </c>
      <c r="K417" s="1">
        <v>40000</v>
      </c>
      <c r="L417" s="1">
        <v>365</v>
      </c>
      <c r="M417" s="1">
        <v>0</v>
      </c>
      <c r="N417" s="1">
        <v>0</v>
      </c>
      <c r="O417" s="1">
        <v>60040</v>
      </c>
      <c r="P417" s="15">
        <f t="shared" si="12"/>
        <v>1.008768E-2</v>
      </c>
      <c r="Q417">
        <f t="shared" si="13"/>
        <v>2143</v>
      </c>
    </row>
    <row r="418" spans="1:17" x14ac:dyDescent="0.2">
      <c r="A418" s="1">
        <v>6615</v>
      </c>
      <c r="B418" s="1" t="s">
        <v>498</v>
      </c>
      <c r="C418" s="1">
        <v>72900</v>
      </c>
      <c r="D418" s="1">
        <v>468248469</v>
      </c>
      <c r="E418" s="1">
        <v>468321369</v>
      </c>
      <c r="F418" s="1">
        <v>3658314</v>
      </c>
      <c r="G418" s="1">
        <v>56450</v>
      </c>
      <c r="H418" s="1">
        <v>288295</v>
      </c>
      <c r="I418" s="1">
        <v>0</v>
      </c>
      <c r="J418" s="1">
        <v>0</v>
      </c>
      <c r="K418" s="1">
        <v>77786</v>
      </c>
      <c r="L418" s="1">
        <v>0</v>
      </c>
      <c r="M418" s="1">
        <v>0</v>
      </c>
      <c r="N418" s="1">
        <v>173753</v>
      </c>
      <c r="O418" s="1">
        <v>0</v>
      </c>
      <c r="P418" s="15">
        <f t="shared" si="12"/>
        <v>8.7151299999999998E-3</v>
      </c>
      <c r="Q418">
        <f t="shared" si="13"/>
        <v>635</v>
      </c>
    </row>
    <row r="419" spans="1:17" x14ac:dyDescent="0.2">
      <c r="A419" s="1">
        <v>6678</v>
      </c>
      <c r="B419" s="1" t="s">
        <v>499</v>
      </c>
      <c r="C419" s="1">
        <v>3216300</v>
      </c>
      <c r="D419" s="1">
        <v>2115480956</v>
      </c>
      <c r="E419" s="1">
        <v>2118697256</v>
      </c>
      <c r="F419" s="1">
        <v>15887163</v>
      </c>
      <c r="G419" s="1">
        <v>0</v>
      </c>
      <c r="H419" s="1">
        <v>209377</v>
      </c>
      <c r="I419" s="1">
        <v>0</v>
      </c>
      <c r="J419" s="1">
        <v>0</v>
      </c>
      <c r="K419" s="1">
        <v>10853</v>
      </c>
      <c r="L419" s="1">
        <v>6259</v>
      </c>
      <c r="M419" s="1">
        <v>0</v>
      </c>
      <c r="N419" s="1">
        <v>0</v>
      </c>
      <c r="O419" s="1">
        <v>0</v>
      </c>
      <c r="P419" s="15">
        <f t="shared" si="12"/>
        <v>7.6170200000000004E-3</v>
      </c>
      <c r="Q419">
        <f t="shared" si="13"/>
        <v>24499</v>
      </c>
    </row>
    <row r="420" spans="1:17" x14ac:dyDescent="0.2">
      <c r="A420" s="1">
        <v>469</v>
      </c>
      <c r="B420" s="1" t="s">
        <v>500</v>
      </c>
      <c r="C420" s="1">
        <v>699800</v>
      </c>
      <c r="D420" s="1">
        <v>623205578</v>
      </c>
      <c r="E420" s="1">
        <v>623905378</v>
      </c>
      <c r="F420" s="1">
        <v>5565931</v>
      </c>
      <c r="G420" s="1">
        <v>118001.49</v>
      </c>
      <c r="H420" s="1">
        <v>518968.75</v>
      </c>
      <c r="I420" s="1">
        <v>0</v>
      </c>
      <c r="J420" s="1">
        <v>0</v>
      </c>
      <c r="K420" s="1">
        <v>0</v>
      </c>
      <c r="L420" s="1">
        <v>0</v>
      </c>
      <c r="M420" s="1">
        <v>0</v>
      </c>
      <c r="N420" s="1">
        <v>19831</v>
      </c>
      <c r="O420" s="1">
        <v>0</v>
      </c>
      <c r="P420" s="15">
        <f t="shared" si="12"/>
        <v>9.9532200000000005E-3</v>
      </c>
      <c r="Q420">
        <f t="shared" si="13"/>
        <v>6965</v>
      </c>
    </row>
    <row r="421" spans="1:17" x14ac:dyDescent="0.2">
      <c r="A421" s="1">
        <v>6685</v>
      </c>
      <c r="B421" s="1" t="s">
        <v>501</v>
      </c>
      <c r="C421" s="1">
        <v>13077300</v>
      </c>
      <c r="D421" s="1">
        <v>2142632655</v>
      </c>
      <c r="E421" s="1">
        <v>2155709955</v>
      </c>
      <c r="F421" s="1">
        <v>9303549</v>
      </c>
      <c r="G421" s="1">
        <v>0</v>
      </c>
      <c r="H421" s="1">
        <v>10826484</v>
      </c>
      <c r="I421" s="1">
        <v>0</v>
      </c>
      <c r="J421" s="1">
        <v>0</v>
      </c>
      <c r="K421" s="1">
        <v>0</v>
      </c>
      <c r="L421" s="1">
        <v>0</v>
      </c>
      <c r="M421" s="1">
        <v>0</v>
      </c>
      <c r="N421" s="1">
        <v>0</v>
      </c>
      <c r="O421" s="1">
        <v>0</v>
      </c>
      <c r="P421" s="15">
        <f t="shared" si="12"/>
        <v>9.3950000000000006E-3</v>
      </c>
      <c r="Q421">
        <f t="shared" si="13"/>
        <v>122861</v>
      </c>
    </row>
    <row r="422" spans="1:17" x14ac:dyDescent="0.2">
      <c r="A422" s="1">
        <v>6692</v>
      </c>
      <c r="B422" s="1" t="s">
        <v>502</v>
      </c>
      <c r="C422" s="1">
        <v>199900</v>
      </c>
      <c r="D422" s="1">
        <v>487746598</v>
      </c>
      <c r="E422" s="1">
        <v>487946498</v>
      </c>
      <c r="F422" s="1">
        <v>3856819</v>
      </c>
      <c r="G422" s="1">
        <v>243253</v>
      </c>
      <c r="H422" s="1">
        <v>0</v>
      </c>
      <c r="I422" s="1">
        <v>0</v>
      </c>
      <c r="J422" s="1">
        <v>0</v>
      </c>
      <c r="K422" s="1">
        <v>150000</v>
      </c>
      <c r="L422" s="1">
        <v>0</v>
      </c>
      <c r="M422" s="1">
        <v>0</v>
      </c>
      <c r="N422" s="1">
        <v>0</v>
      </c>
      <c r="O422" s="1">
        <v>46081</v>
      </c>
      <c r="P422" s="15">
        <f t="shared" si="12"/>
        <v>8.7136899999999996E-3</v>
      </c>
      <c r="Q422">
        <f t="shared" si="13"/>
        <v>1742</v>
      </c>
    </row>
    <row r="423" spans="1:17" x14ac:dyDescent="0.2">
      <c r="A423" s="1">
        <v>6713</v>
      </c>
      <c r="B423" s="1" t="s">
        <v>503</v>
      </c>
      <c r="C423" s="1">
        <v>109800</v>
      </c>
      <c r="D423" s="1">
        <v>230642042</v>
      </c>
      <c r="E423" s="1">
        <v>230751842</v>
      </c>
      <c r="F423" s="1">
        <v>2561876</v>
      </c>
      <c r="G423" s="1">
        <v>89000</v>
      </c>
      <c r="H423" s="1">
        <v>0</v>
      </c>
      <c r="I423" s="1">
        <v>0</v>
      </c>
      <c r="J423" s="1">
        <v>0</v>
      </c>
      <c r="K423" s="1">
        <v>14000</v>
      </c>
      <c r="L423" s="1">
        <v>0</v>
      </c>
      <c r="M423" s="1">
        <v>0</v>
      </c>
      <c r="N423" s="1">
        <v>0</v>
      </c>
      <c r="O423" s="1">
        <v>0</v>
      </c>
      <c r="P423" s="15">
        <f t="shared" si="12"/>
        <v>1.1554160000000001E-2</v>
      </c>
      <c r="Q423">
        <f t="shared" si="13"/>
        <v>1269</v>
      </c>
    </row>
    <row r="424" spans="1:17" x14ac:dyDescent="0.2">
      <c r="A424" s="1">
        <v>6720</v>
      </c>
      <c r="B424" s="1" t="s">
        <v>504</v>
      </c>
      <c r="C424" s="1">
        <v>865000</v>
      </c>
      <c r="D424" s="1">
        <v>880934800</v>
      </c>
      <c r="E424" s="1">
        <v>881799800</v>
      </c>
      <c r="F424" s="1">
        <v>4283432</v>
      </c>
      <c r="G424" s="1">
        <v>0</v>
      </c>
      <c r="H424" s="1">
        <v>800713</v>
      </c>
      <c r="I424" s="1">
        <v>0</v>
      </c>
      <c r="J424" s="1">
        <v>0</v>
      </c>
      <c r="K424" s="1">
        <v>17389</v>
      </c>
      <c r="L424" s="1">
        <v>0</v>
      </c>
      <c r="M424" s="1">
        <v>0</v>
      </c>
      <c r="N424" s="1">
        <v>33045</v>
      </c>
      <c r="O424" s="1">
        <v>0</v>
      </c>
      <c r="P424" s="15">
        <f t="shared" si="12"/>
        <v>5.7910499999999998E-3</v>
      </c>
      <c r="Q424">
        <f t="shared" si="13"/>
        <v>5009</v>
      </c>
    </row>
    <row r="425" spans="1:17" x14ac:dyDescent="0.2">
      <c r="A425" s="1">
        <v>6734</v>
      </c>
      <c r="B425" s="1" t="s">
        <v>505</v>
      </c>
      <c r="C425" s="1">
        <v>592100</v>
      </c>
      <c r="D425" s="1">
        <v>538663901</v>
      </c>
      <c r="E425" s="1">
        <v>539256001</v>
      </c>
      <c r="F425" s="1">
        <v>3802822</v>
      </c>
      <c r="G425" s="1">
        <v>0</v>
      </c>
      <c r="H425" s="1">
        <v>1500000</v>
      </c>
      <c r="I425" s="1">
        <v>0</v>
      </c>
      <c r="J425" s="1">
        <v>0</v>
      </c>
      <c r="K425" s="1">
        <v>0</v>
      </c>
      <c r="L425" s="1">
        <v>0</v>
      </c>
      <c r="M425" s="1">
        <v>0</v>
      </c>
      <c r="N425" s="1">
        <v>0</v>
      </c>
      <c r="O425" s="1">
        <v>0</v>
      </c>
      <c r="P425" s="15">
        <f t="shared" si="12"/>
        <v>9.8443999999999997E-3</v>
      </c>
      <c r="Q425">
        <f t="shared" si="13"/>
        <v>5829</v>
      </c>
    </row>
    <row r="426" spans="1:17" x14ac:dyDescent="0.2">
      <c r="A426" s="1">
        <v>6748</v>
      </c>
      <c r="B426" s="1" t="s">
        <v>506</v>
      </c>
      <c r="C426" s="1">
        <v>938600</v>
      </c>
      <c r="D426" s="1">
        <v>445574031</v>
      </c>
      <c r="E426" s="1">
        <v>446512631</v>
      </c>
      <c r="F426" s="1">
        <v>2695956</v>
      </c>
      <c r="G426" s="1">
        <v>75456</v>
      </c>
      <c r="H426" s="1">
        <v>453869</v>
      </c>
      <c r="I426" s="1">
        <v>0</v>
      </c>
      <c r="J426" s="1">
        <v>0</v>
      </c>
      <c r="K426" s="1">
        <v>5000</v>
      </c>
      <c r="L426" s="1">
        <v>0</v>
      </c>
      <c r="M426" s="1">
        <v>0</v>
      </c>
      <c r="N426" s="1">
        <v>50396</v>
      </c>
      <c r="O426" s="1">
        <v>0</v>
      </c>
      <c r="P426" s="15">
        <f t="shared" si="12"/>
        <v>7.2497100000000004E-3</v>
      </c>
      <c r="Q426">
        <f t="shared" si="13"/>
        <v>6805</v>
      </c>
    </row>
    <row r="427" spans="1:17" x14ac:dyDescent="0.2">
      <c r="C427">
        <f t="shared" ref="C427:O427" si="14">SUM(C3:C426)</f>
        <v>2973757219</v>
      </c>
      <c r="D427" s="10">
        <f t="shared" si="14"/>
        <v>504834231372</v>
      </c>
      <c r="E427" s="10">
        <f t="shared" si="14"/>
        <v>507807988591</v>
      </c>
      <c r="F427">
        <f t="shared" si="14"/>
        <v>3975508283.2800002</v>
      </c>
      <c r="G427">
        <f t="shared" si="14"/>
        <v>57202899.440000005</v>
      </c>
      <c r="H427">
        <f t="shared" si="14"/>
        <v>502337610.25</v>
      </c>
      <c r="I427">
        <f t="shared" si="14"/>
        <v>19477937</v>
      </c>
      <c r="J427">
        <f t="shared" si="14"/>
        <v>11214451</v>
      </c>
      <c r="K427">
        <f t="shared" si="14"/>
        <v>79191473</v>
      </c>
      <c r="L427">
        <f t="shared" si="14"/>
        <v>1762689.97</v>
      </c>
      <c r="M427">
        <f t="shared" si="14"/>
        <v>0</v>
      </c>
      <c r="N427">
        <f t="shared" si="14"/>
        <v>7150696</v>
      </c>
      <c r="O427">
        <f t="shared" si="14"/>
        <v>5548715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2015-16 Rev Lim Calc</vt:lpstr>
      <vt:lpstr>Data</vt:lpstr>
      <vt:lpstr>PY Decl Enroll Exempt</vt:lpstr>
      <vt:lpstr>PY Comp Aid</vt:lpstr>
      <vt:lpstr>'2015-16 Rev Lim Calc'!Print_Area</vt:lpstr>
    </vt:vector>
  </TitlesOfParts>
  <Company>Dept of Public Instruction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Limit Executable Worksheet</dc:title>
  <dc:subject>Revenue Limits</dc:subject>
  <dc:creator>School Finance Consultant</dc:creator>
  <cp:keywords>school finance,revenue limit, revenue cap</cp:keywords>
  <dc:description>This is the executable version of the 2011-12 Revenue Limit computation.</dc:description>
  <cp:lastModifiedBy>Karen Kucharz</cp:lastModifiedBy>
  <cp:lastPrinted>2016-08-24T14:59:11Z</cp:lastPrinted>
  <dcterms:created xsi:type="dcterms:W3CDTF">1999-03-24T13:46:58Z</dcterms:created>
  <dcterms:modified xsi:type="dcterms:W3CDTF">2016-08-24T16:22:11Z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514129542</vt:i4>
  </property>
  <property fmtid="{D5CDD505-2E9C-101B-9397-08002B2CF9AE}" pid="3" name="_EmailSubject">
    <vt:lpwstr>Updated 12-13 Pre-Pop RL Worksheet</vt:lpwstr>
  </property>
  <property fmtid="{D5CDD505-2E9C-101B-9397-08002B2CF9AE}" pid="4" name="_AuthorEmail">
    <vt:lpwstr>Erin.Fath@dpi.wi.gov</vt:lpwstr>
  </property>
  <property fmtid="{D5CDD505-2E9C-101B-9397-08002B2CF9AE}" pid="5" name="_AuthorEmailDisplayName">
    <vt:lpwstr>Kucharz, Karen   DPI</vt:lpwstr>
  </property>
  <property fmtid="{D5CDD505-2E9C-101B-9397-08002B2CF9AE}" pid="6" name="_PreviousAdHocReviewCycleID">
    <vt:i4>1066381819</vt:i4>
  </property>
  <property fmtid="{D5CDD505-2E9C-101B-9397-08002B2CF9AE}" pid="7" name="_NewReviewCycle">
    <vt:lpwstr/>
  </property>
  <property fmtid="{D5CDD505-2E9C-101B-9397-08002B2CF9AE}" pid="8" name="_ReviewingToolsShownOnce">
    <vt:lpwstr/>
  </property>
</Properties>
</file>