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LIMIT\LIM1718\Blank Executable Revlim18\"/>
    </mc:Choice>
  </mc:AlternateContent>
  <bookViews>
    <workbookView xWindow="0" yWindow="0" windowWidth="25200" windowHeight="11385"/>
  </bookViews>
  <sheets>
    <sheet name="17-18 Rev Lim Calc" sheetId="1" r:id="rId1"/>
  </sheets>
  <definedNames>
    <definedName name="_xlnm.Print_Area" localSheetId="0">'17-18 Rev Lim Calc'!$A$1:$X$54</definedName>
  </definedNames>
  <calcPr calcId="162913"/>
</workbook>
</file>

<file path=xl/calcChain.xml><?xml version="1.0" encoding="utf-8"?>
<calcChain xmlns="http://schemas.openxmlformats.org/spreadsheetml/2006/main">
  <c r="N27" i="1" l="1"/>
  <c r="X38" i="1" l="1"/>
  <c r="C19" i="1" l="1"/>
  <c r="D19" i="1" s="1"/>
  <c r="X17" i="1" l="1"/>
  <c r="X46" i="1"/>
  <c r="X18" i="1" s="1"/>
  <c r="X23" i="1" l="1"/>
  <c r="J24" i="1" l="1"/>
  <c r="F11" i="1"/>
  <c r="B26" i="1"/>
  <c r="C26" i="1"/>
  <c r="D26" i="1" s="1"/>
  <c r="K44" i="1"/>
  <c r="D28" i="1"/>
  <c r="D32" i="1" s="1"/>
  <c r="K32" i="1"/>
  <c r="N23" i="1"/>
  <c r="C29" i="1"/>
  <c r="B29" i="1"/>
  <c r="N22" i="1"/>
  <c r="N21" i="1"/>
  <c r="C27" i="1"/>
  <c r="B27" i="1"/>
  <c r="B21" i="1"/>
  <c r="B23" i="1" s="1"/>
  <c r="N20" i="1"/>
  <c r="N17" i="1"/>
  <c r="N16" i="1"/>
  <c r="D21" i="1"/>
  <c r="C28" i="1" s="1"/>
  <c r="K43" i="1"/>
  <c r="C21" i="1"/>
  <c r="C23" i="1" s="1"/>
  <c r="B32" i="1" s="1"/>
  <c r="K38" i="1" l="1"/>
  <c r="K48" i="1"/>
  <c r="K2" i="1"/>
  <c r="K14" i="1"/>
  <c r="D23" i="1"/>
  <c r="C32" i="1" s="1"/>
  <c r="F25" i="1" s="1"/>
  <c r="K10" i="1" s="1"/>
  <c r="B28" i="1"/>
  <c r="K49" i="1" l="1"/>
  <c r="K50" i="1" s="1"/>
  <c r="N15" i="1" s="1"/>
  <c r="N18" i="1" s="1"/>
  <c r="N25" i="1" s="1"/>
  <c r="F18" i="1"/>
  <c r="M34" i="1" l="1"/>
  <c r="M46" i="1"/>
  <c r="M42" i="1"/>
  <c r="M36" i="1"/>
  <c r="F37" i="1"/>
  <c r="F38" i="1"/>
  <c r="F34" i="1" s="1"/>
  <c r="J23" i="1" s="1"/>
  <c r="K21" i="1" s="1"/>
  <c r="F35" i="1"/>
  <c r="F36" i="1"/>
  <c r="K52" i="1"/>
  <c r="K53" i="1" s="1"/>
  <c r="K3" i="1"/>
  <c r="K4" i="1" s="1"/>
  <c r="J7" i="1" s="1"/>
  <c r="K5" i="1" s="1"/>
  <c r="K9" i="1" s="1"/>
  <c r="J12" i="1" l="1"/>
  <c r="J13" i="1" l="1"/>
  <c r="K11" i="1" s="1"/>
  <c r="K20" i="1" s="1"/>
  <c r="K31" i="1" s="1"/>
  <c r="K36" i="1" s="1"/>
  <c r="J37" i="1" l="1"/>
  <c r="O29" i="1"/>
  <c r="O31" i="1"/>
  <c r="M31" i="1"/>
  <c r="M32" i="1"/>
  <c r="M29" i="1"/>
  <c r="O40" i="1" l="1"/>
</calcChain>
</file>

<file path=xl/comments1.xml><?xml version="1.0" encoding="utf-8"?>
<comments xmlns="http://schemas.openxmlformats.org/spreadsheetml/2006/main">
  <authors>
    <author>A satisfied Microsoft Office user</author>
    <author>Karen A Kucharz Robbe</author>
    <author>Marta A. Skwarczek</author>
    <author>Karen A. Kucharz</author>
    <author>Robert P. Avery</author>
    <author>State of Wisconsin</author>
    <author>Karen Kucharz</author>
    <author>Department of Public Instruction</author>
    <author>Sliter, Derek J.   DPI</author>
  </authors>
  <commentList>
    <comment ref="F3" authorId="0" shapeId="0">
      <text>
        <r>
          <rPr>
            <b/>
            <sz val="8"/>
            <color indexed="81"/>
            <rFont val="Tahoma"/>
            <family val="2"/>
          </rPr>
          <t xml:space="preserve">Enter the amount of the </t>
        </r>
        <r>
          <rPr>
            <b/>
            <u/>
            <sz val="8"/>
            <color indexed="81"/>
            <rFont val="Tahoma"/>
            <family val="2"/>
          </rPr>
          <t>October 15th</t>
        </r>
        <r>
          <rPr>
            <b/>
            <sz val="8"/>
            <color indexed="81"/>
            <rFont val="Tahoma"/>
            <family val="2"/>
          </rPr>
          <t xml:space="preserve"> General Aid certification from the prior year. </t>
        </r>
        <r>
          <rPr>
            <sz val="8"/>
            <color indexed="81"/>
            <rFont val="Tahoma"/>
            <family val="2"/>
          </rPr>
          <t xml:space="preserve"> </t>
        </r>
        <r>
          <rPr>
            <b/>
            <sz val="8"/>
            <color indexed="81"/>
            <rFont val="Tahoma"/>
            <family val="2"/>
          </rPr>
          <t>Obtain this figure from Line I-5 of the October General Aid Certification Worksheet or from Line 12A of the Revenue Limit Worksheet produced by DPI for the prior year.  
Enter the certified amount even if less aid was received due to a revenue limit penalty. October General Aid Certification Worksheets are also available on the School Finance Team Website under the "Worksheets, (DPI-Production)" button on the homepage left scanbar or at:  https://dpi.wi.gov/sfs/aid/general/equalization/worksheets-general-aid</t>
        </r>
      </text>
    </comment>
    <comment ref="F4" authorId="0" shapeId="0">
      <text>
        <r>
          <rPr>
            <b/>
            <sz val="8"/>
            <color indexed="81"/>
            <rFont val="Tahoma"/>
            <family val="2"/>
          </rPr>
          <t>Enter the amount of Computer Aid the district received in the prior year.</t>
        </r>
      </text>
    </comment>
    <comment ref="F5" authorId="1" shapeId="0">
      <text>
        <r>
          <rPr>
            <b/>
            <sz val="8"/>
            <color indexed="81"/>
            <rFont val="Tahoma"/>
            <family val="2"/>
          </rPr>
          <t>Enter the amount received in Source 628, High Poverty Aid, in the prior year.  This amount can be found on the prior year's Revenue Limit worksheet, Line 12B.</t>
        </r>
      </text>
    </comment>
    <comment ref="F6" authorId="0" shapeId="0">
      <text>
        <r>
          <rPr>
            <b/>
            <sz val="8"/>
            <color indexed="81"/>
            <rFont val="Tahoma"/>
            <family val="2"/>
          </rPr>
          <t>Enter the amount for TAX 211 010 211, actual prior year Fund 10 levy from the prior year SD-401 (Dept of Revenue Levy Certification Sheet). (Do not include amounts Chargebacks, Mobile Home Taxes or TIF Settlements.)</t>
        </r>
        <r>
          <rPr>
            <sz val="8"/>
            <color indexed="81"/>
            <rFont val="Tahoma"/>
            <family val="2"/>
          </rPr>
          <t xml:space="preserve">
</t>
        </r>
      </text>
    </comment>
    <comment ref="J6" authorId="2" shapeId="0">
      <text>
        <r>
          <rPr>
            <b/>
            <sz val="8"/>
            <color indexed="81"/>
            <rFont val="Tahoma"/>
            <family val="2"/>
          </rPr>
          <t>The budget sets the Per-Member change at $0.  
Do not confuse this "per-pupil" amount with what is used to compute Per-Pupil Categorical Aid vouchered into Source 695 as a revenue source OUTSIDE of the revenue limit. See the box at Cell R4 in this spreadsheet for more information about Per-Pupil Categorical Aid.
Please call a finance consultant if you have questions.</t>
        </r>
      </text>
    </comment>
    <comment ref="F7" authorId="0" shapeId="0">
      <text>
        <r>
          <rPr>
            <b/>
            <sz val="8"/>
            <color indexed="81"/>
            <rFont val="Tahoma"/>
            <family val="2"/>
          </rPr>
          <t xml:space="preserve">Enter the amount for TAX 211 038 211, actual prior year Fund 38 levy from the prior year SD-401 (Dept of Revenue Levy Certification Sheet). </t>
        </r>
      </text>
    </comment>
    <comment ref="J7" authorId="2" shapeId="0">
      <text>
        <r>
          <rPr>
            <b/>
            <sz val="8"/>
            <color indexed="81"/>
            <rFont val="Tahoma"/>
            <family val="2"/>
          </rPr>
          <t>The Revenue Ceiling amount of $9,100 remains unchanged with passage of the Budget.
The Low Revenue Increase is applied in situations where a district's revenue per member is NOT at least a statutory-designated dollar amount per member, after adding the Line 4A per-pupil adjustment. 
The additional Low Revenue authority automatically increases the district's per member revenue limit to this "floor." Eligible districts need not do anything special to receive this increase - the formulas in this spreadsheet will automatically fill in a low revenue increase amount if the district is eligible. 
Please call a finance consultant should you have questions.</t>
        </r>
      </text>
    </comment>
    <comment ref="F8" authorId="0" shapeId="0">
      <text>
        <r>
          <rPr>
            <b/>
            <sz val="8"/>
            <color indexed="81"/>
            <rFont val="Tahoma"/>
            <family val="2"/>
          </rPr>
          <t>Enter the amount for TAX 211 041 211, actual prior year Fund 41 levy from the prior year SD-401 (Dept of Revenue Levy Certification Sheet).</t>
        </r>
      </text>
    </comment>
    <comment ref="J8" authorId="0" shapeId="0">
      <text>
        <r>
          <rPr>
            <b/>
            <sz val="8"/>
            <color indexed="81"/>
            <rFont val="Tahoma"/>
            <family val="2"/>
          </rPr>
          <t>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Derek Sliter, School Financial Services Consultant at (608) 266-3464 ifyou have questions.
No districts qualified for this 2017-18.</t>
        </r>
      </text>
    </comment>
    <comment ref="F9" authorId="0" shapeId="0">
      <text>
        <r>
          <rPr>
            <b/>
            <sz val="8"/>
            <color indexed="81"/>
            <rFont val="Tahoma"/>
            <family val="2"/>
          </rPr>
          <t xml:space="preserve">Enter the amount of 2016-17 Revenue Limit penalty, if any, from the Results Box  of the </t>
        </r>
        <r>
          <rPr>
            <b/>
            <i/>
            <u/>
            <sz val="8"/>
            <color indexed="81"/>
            <rFont val="Tahoma"/>
            <family val="2"/>
          </rPr>
          <t>FINAL</t>
        </r>
        <r>
          <rPr>
            <b/>
            <sz val="8"/>
            <color indexed="81"/>
            <rFont val="Tahoma"/>
            <family val="2"/>
          </rPr>
          <t xml:space="preserve"> 2016-17 Revenue Limit Worksheet produced by DPI. (June, 2017)</t>
        </r>
      </text>
    </comment>
    <comment ref="F10" authorId="3" shapeId="0">
      <text>
        <r>
          <rPr>
            <b/>
            <sz val="8"/>
            <color indexed="81"/>
            <rFont val="Tahoma"/>
            <family val="2"/>
          </rPr>
          <t xml:space="preserve">Enter the amount of non-recurring exemptions in the prior year for which your district actually levied (Line 7B Hold Harmless, Non-Recurring Referenda to Exceed, Declining Enrollment,  Energy Efficiency Exemption or Refunding/Rescinded Taxes) on the "Levy for ALL Non-Recurring Exemptions"  line. 
If you had non-recurring exemptions and did not levy to your maximum, enter the amount you actually levied for those exemptions. 
This second situation could get tricky, so call a finance consultant if you have questions.
</t>
        </r>
      </text>
    </comment>
    <comment ref="F11" authorId="0" shapeId="0">
      <text>
        <r>
          <rPr>
            <b/>
            <sz val="8"/>
            <color indexed="81"/>
            <rFont val="Tahoma"/>
            <family val="2"/>
          </rPr>
          <t xml:space="preserve">Make sure this amount does not exceed (Line 9-Line 7B) of the 2015-16 </t>
        </r>
        <r>
          <rPr>
            <b/>
            <u/>
            <sz val="8"/>
            <color indexed="81"/>
            <rFont val="Tahoma"/>
            <family val="2"/>
          </rPr>
          <t>FINAL</t>
        </r>
        <r>
          <rPr>
            <b/>
            <sz val="8"/>
            <color indexed="81"/>
            <rFont val="Tahoma"/>
            <family val="2"/>
          </rPr>
          <t xml:space="preserve"> Revenue Limit Worksheet to be produced by DPI in June 2016.  If it does, check the following:
1.  Did you have an aid penalty in 2015-16 for levying above the revenue limit?  If so, enter the amount of the aid reduction on the "Aid Penalty for Over Levy" line. (Enter as a positive number......the formula will subtract the number entered.)
2.  Did you have non-recurring exemptions in 2014-15 and levied to the maximum (Declining Enrollment, Line 7B Hold Harmless, Non-Recurring Referenda to Exceed, Energy Exemption or Refunding/Rescinded Taxes)?  If so enter the total amount levied for those exemptions on the "Levy for ALL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8"/>
            <color indexed="81"/>
            <rFont val="Tahoma"/>
            <family val="2"/>
          </rPr>
          <t xml:space="preserve">
</t>
        </r>
      </text>
    </comment>
    <comment ref="J13" authorId="4" shapeId="0">
      <text>
        <r>
          <rPr>
            <b/>
            <sz val="8"/>
            <color indexed="81"/>
            <rFont val="Tahoma"/>
            <family val="2"/>
          </rPr>
          <t>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t>
        </r>
      </text>
    </comment>
    <comment ref="J16" authorId="5" shapeId="0">
      <text>
        <r>
          <rPr>
            <b/>
            <sz val="8"/>
            <color indexed="81"/>
            <rFont val="Tahoma"/>
            <family val="2"/>
          </rPr>
          <t>Applications for Transfer of Service Exemption should be directed to Bruce Anderson, DPI 608-267-9707.
See www.dpi.wi.gov/sfs/tranfer-service for more information.</t>
        </r>
      </text>
    </comment>
    <comment ref="J17" authorId="6" shapeId="0">
      <text>
        <r>
          <rPr>
            <b/>
            <sz val="8"/>
            <color indexed="81"/>
            <rFont val="Tahoma"/>
            <family val="2"/>
          </rPr>
          <t xml:space="preserve">For Transfer of Territory contact School Finance Consultant.
Districts eligible for a consolidation exemption in 2017-18 will have an amount pre-populated in this field.
Contact Derek Sliter at 608-266-3464.
</t>
        </r>
      </text>
    </comment>
    <comment ref="F18" authorId="6" shapeId="0">
      <text>
        <r>
          <rPr>
            <b/>
            <sz val="8"/>
            <color indexed="81"/>
            <rFont val="Tahoma"/>
            <family val="2"/>
          </rPr>
          <t>Base 3-year average used in Line 2 of computation at right.</t>
        </r>
      </text>
    </comment>
    <comment ref="J18" authorId="0" shapeId="0">
      <text>
        <r>
          <rPr>
            <b/>
            <sz val="8"/>
            <color indexed="81"/>
            <rFont val="Tahoma"/>
            <family val="2"/>
          </rPr>
          <t>Districts that receive less Federal Impact Aid in 2016-17 than was received in 2015-16 are granted an exemption for the amount of the aid reduction.  
Estimate the reduction in aid or contact Gene Fornecker at DPI for assistance 608-266-7882.</t>
        </r>
        <r>
          <rPr>
            <sz val="8"/>
            <color indexed="81"/>
            <rFont val="Tahoma"/>
            <family val="2"/>
          </rPr>
          <t xml:space="preserve">
</t>
        </r>
      </text>
    </comment>
    <comment ref="J19" authorId="0" shapeId="0">
      <text>
        <r>
          <rPr>
            <b/>
            <sz val="8"/>
            <color indexed="81"/>
            <rFont val="Tahoma"/>
            <family val="2"/>
          </rPr>
          <t>Districts that have a referendum-approved exemption to exceed the revenue limit on a recurring basis for which 2017-18 is the first year of the exemption, enter the full amount approved here.  
Do not enter an amount for a referenda-approved recurring exemption that began in a prior year, as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finance consultant should you have questions.</t>
        </r>
      </text>
    </comment>
    <comment ref="B20" authorId="6" shapeId="0">
      <text>
        <r>
          <rPr>
            <b/>
            <sz val="8"/>
            <color indexed="81"/>
            <rFont val="Tahoma"/>
            <family val="2"/>
          </rPr>
          <t xml:space="preserve">All summer membership counts must be entered on a full time equivalency basis, rather than a head count.
</t>
        </r>
        <r>
          <rPr>
            <sz val="8"/>
            <color indexed="81"/>
            <rFont val="Tahoma"/>
            <family val="2"/>
          </rPr>
          <t xml:space="preserve">
</t>
        </r>
      </text>
    </comment>
    <comment ref="J22" authorId="5" shapeId="0">
      <text>
        <r>
          <rPr>
            <b/>
            <sz val="8"/>
            <color indexed="81"/>
            <rFont val="Tahoma"/>
            <family val="2"/>
          </rPr>
          <t>School Boards are required to notify DPI within 10 days of a board resolution to go to referendum and also of the results within 10 days of the referenda.  Forms are available at: www.dpi.wi.gov/sfs/referendum.html.</t>
        </r>
      </text>
    </comment>
    <comment ref="J23" authorId="3" shapeId="0">
      <text>
        <r>
          <rPr>
            <b/>
            <sz val="8"/>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4" authorId="1" shapeId="0">
      <text>
        <r>
          <rPr>
            <b/>
            <sz val="8"/>
            <color indexed="81"/>
            <rFont val="Tahoma"/>
            <family val="2"/>
          </rPr>
          <t>The non-recurring Energy Exemption must be authorized by board resolution. See the following website for information: http://dpi.wi.gov/sfs/limits/exemptions/overview
Please call Roger Kordus at (608) 267-3752 or Derek Sliter at (608) 266-3464 if you have questions.</t>
        </r>
      </text>
    </comment>
    <comment ref="F25" authorId="6" shapeId="0">
      <text>
        <r>
          <rPr>
            <b/>
            <sz val="8"/>
            <color indexed="81"/>
            <rFont val="Tahoma"/>
            <family val="2"/>
          </rPr>
          <t>Current 3-year average used in Line 6 in computation at right.</t>
        </r>
      </text>
    </comment>
    <comment ref="J25" authorId="3" shapeId="0">
      <text>
        <r>
          <rPr>
            <b/>
            <sz val="8"/>
            <color indexed="81"/>
            <rFont val="Tahoma"/>
            <family val="2"/>
          </rPr>
          <t>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2016.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Derek Sliter, School Financial Services Consultant, at (608) 266-3464 if you have questions.</t>
        </r>
        <r>
          <rPr>
            <b/>
            <sz val="9"/>
            <color indexed="81"/>
            <rFont val="Tahoma"/>
            <family val="2"/>
          </rPr>
          <t xml:space="preserve">
</t>
        </r>
      </text>
    </comment>
    <comment ref="J26" authorId="4" shapeId="0">
      <text>
        <r>
          <rPr>
            <b/>
            <sz val="9"/>
            <color indexed="81"/>
            <rFont val="Tahoma"/>
            <family val="2"/>
          </rPr>
          <t>The Open Enrollment Team at DPI will provide this amount to districts.</t>
        </r>
      </text>
    </comment>
    <comment ref="D27" authorId="6" shapeId="0">
      <text>
        <r>
          <rPr>
            <b/>
            <sz val="8"/>
            <color indexed="81"/>
            <rFont val="Tahoma"/>
            <family val="2"/>
          </rPr>
          <t>You must estimate this number until actual data is available.
Districts in the Ch. 220 Inter Aid Program (Milwaukee suburbs) must count summer resident transfer students at 75% per fte.</t>
        </r>
      </text>
    </comment>
    <comment ref="J27" authorId="4" shapeId="0">
      <text>
        <r>
          <rPr>
            <b/>
            <sz val="8"/>
            <color indexed="81"/>
            <rFont val="Tahoma"/>
            <family val="2"/>
          </rPr>
          <t>Per Act 306 (2014), s.121.91(4)(r), ineligible Community Service expenditures, as determined by DPI, are to be entered as a negative exemption in this box. Amounts will be known in October, 2016.
Please call Bruce Anderson, School Financial Services Consultant, (608) 267-9707 if you have questions.</t>
        </r>
      </text>
    </comment>
    <comment ref="D28" authorId="5" shapeId="0">
      <text>
        <r>
          <rPr>
            <b/>
            <sz val="8"/>
            <color indexed="81"/>
            <rFont val="Tahoma"/>
            <family val="2"/>
          </rPr>
          <t>Summer School   counts 40% for revenue limits.</t>
        </r>
        <r>
          <rPr>
            <sz val="8"/>
            <color indexed="81"/>
            <rFont val="Tahoma"/>
            <family val="2"/>
          </rPr>
          <t xml:space="preserve">
</t>
        </r>
      </text>
    </comment>
    <comment ref="J28" authorId="7" shapeId="0">
      <text>
        <r>
          <rPr>
            <b/>
            <sz val="8"/>
            <color indexed="81"/>
            <rFont val="Tahoma"/>
            <family val="2"/>
          </rPr>
          <t xml:space="preserve">Per Act 55 (2015), s. 121.91(4)(qe), a district may increase their revenue limit by the amount spent on debt service costs associated with an environmental remediation project under s.67.05(7)(er). </t>
        </r>
      </text>
    </comment>
    <comment ref="D29" authorId="5" shapeId="0">
      <text>
        <r>
          <rPr>
            <b/>
            <sz val="8"/>
            <color indexed="81"/>
            <rFont val="Tahoma"/>
            <family val="2"/>
          </rPr>
          <t>You must estimate this number until actual data is available.
Districts in the Ch. 220 Inter Aid Program (Milwaukee suburbs) must count Sept. resident transfer students at 75% per fte.</t>
        </r>
        <r>
          <rPr>
            <sz val="8"/>
            <color indexed="81"/>
            <rFont val="Tahoma"/>
            <family val="2"/>
          </rPr>
          <t xml:space="preserve">
</t>
        </r>
      </text>
    </comment>
    <comment ref="J29" authorId="7" shapeId="0">
      <text>
        <r>
          <rPr>
            <b/>
            <sz val="8"/>
            <color indexed="81"/>
            <rFont val="Tahoma"/>
            <family val="2"/>
          </rPr>
          <t xml:space="preserve">Per Act 55 (2015), s. 118.60(4d)(a), districts are allowed to increase their revenue limit through a non-recurring exemption for Racine &amp; Statewide Parental Choice "incoming" pupils. 
Pupils countable for the 2017-18 revenue limit include those who began participating in the program in 2015-16 &amp; 2016-17 AND are continuing, and those that are new in 2017-18.
</t>
        </r>
        <r>
          <rPr>
            <b/>
            <u/>
            <sz val="8"/>
            <color indexed="81"/>
            <rFont val="Tahoma"/>
            <family val="2"/>
          </rPr>
          <t xml:space="preserve">Similar to prior years, districts will not know this amount until October 13, 2017. </t>
        </r>
        <r>
          <rPr>
            <b/>
            <sz val="8"/>
            <color indexed="81"/>
            <rFont val="Tahoma"/>
            <family val="2"/>
          </rPr>
          <t xml:space="preserve">
Please contact Bob Soldner at (608) 266-6968 if you have questions.</t>
        </r>
        <r>
          <rPr>
            <sz val="8"/>
            <color indexed="81"/>
            <rFont val="Tahoma"/>
            <family val="2"/>
          </rPr>
          <t xml:space="preserve">
</t>
        </r>
      </text>
    </comment>
    <comment ref="J30" authorId="8" shapeId="0">
      <text>
        <r>
          <rPr>
            <b/>
            <sz val="9"/>
            <color indexed="81"/>
            <rFont val="Tahoma"/>
            <charset val="1"/>
          </rPr>
          <t>Per Act 36 (2017), s. 115.7915, districts are allowed to increase their revenue limit through a non-recurring exemption for Special Needs Scholarship Program pupils. 
Similar to last year, districts will not know this amount until October 13, 2017. 
Please contact Bob Soldner at (608) 266-6968 if you have questions.</t>
        </r>
        <r>
          <rPr>
            <sz val="9"/>
            <color indexed="81"/>
            <rFont val="Tahoma"/>
            <charset val="1"/>
          </rPr>
          <t xml:space="preserve">
</t>
        </r>
      </text>
    </comment>
    <comment ref="C31" authorId="8" shapeId="0">
      <text>
        <r>
          <rPr>
            <b/>
            <sz val="9"/>
            <color indexed="81"/>
            <rFont val="Tahoma"/>
            <charset val="1"/>
          </rPr>
          <t>Per Act 55 (2015), a child receiving a voucher under s. 115.7915 is included in the district’s membership in the Revenue Limit computation under s. 121.91(1)(f)1.
Please contact Bob Soldner at (608) 266-6968 if you have questions.</t>
        </r>
      </text>
    </comment>
    <comment ref="D31" authorId="6" shapeId="0">
      <text>
        <r>
          <rPr>
            <b/>
            <sz val="9"/>
            <color indexed="81"/>
            <rFont val="Tahoma"/>
            <family val="2"/>
          </rPr>
          <t xml:space="preserve">Per Act 36 (2017), a child receiving a voucher under s. 115.7915 is no longer included in the district's membership in the Revenue Limit computation.  
The SNSP students will remain in the membership for the Fall 2016 year.
Please contact Bob Soldner at (608) 266-6968 if you have questions.
</t>
        </r>
      </text>
    </comment>
    <comment ref="J33" authorId="7" shapeId="0">
      <text>
        <r>
          <rPr>
            <b/>
            <sz val="8"/>
            <color indexed="81"/>
            <rFont val="Tahoma"/>
            <family val="2"/>
          </rPr>
          <t>The October 15, 2017 General Aid Certification must be used in determining actual 2017-18 levies. Until then, estimate General Aid amounts.</t>
        </r>
      </text>
    </comment>
    <comment ref="J34" authorId="7" shapeId="0">
      <text>
        <r>
          <rPr>
            <b/>
            <sz val="8"/>
            <color indexed="81"/>
            <rFont val="Tahoma"/>
            <family val="2"/>
          </rPr>
          <t>See the following website for High Poverty Aid districts and amounts:
http://dpi.wi.gov/sfs/aid/categorical/aid-high-poverty-districts.
High Poverty Aid must be included in determining the maximum allowable levy under Revenue Limits.
High Poverty Aid will be re-calculated for the 17-19 biennium. Re-visit the website above to determine your district's High Poverty Aid amount.</t>
        </r>
      </text>
    </comment>
    <comment ref="F36" authorId="3" shapeId="0">
      <text>
        <r>
          <rPr>
            <b/>
            <sz val="8"/>
            <color indexed="81"/>
            <rFont val="Tahoma"/>
            <family val="2"/>
          </rPr>
          <t>Law provides for a 100% declining enrollment exemption.</t>
        </r>
        <r>
          <rPr>
            <sz val="8"/>
            <color indexed="81"/>
            <rFont val="Tahoma"/>
            <family val="2"/>
          </rPr>
          <t xml:space="preserve">
</t>
        </r>
      </text>
    </comment>
    <comment ref="K36" authorId="5" shapeId="0">
      <text>
        <r>
          <rPr>
            <b/>
            <sz val="8"/>
            <color indexed="81"/>
            <rFont val="Tahoma"/>
            <family val="2"/>
          </rPr>
          <t xml:space="preserve">The final revenue limit for each district is computed in May of each year.
</t>
        </r>
      </text>
    </comment>
    <comment ref="J37" authorId="7" shapeId="0">
      <text>
        <r>
          <rPr>
            <b/>
            <sz val="8"/>
            <color indexed="81"/>
            <rFont val="Tahoma"/>
            <family val="2"/>
          </rPr>
          <t>If you see a red "Exceeds Limit" in this cell, then you have overlevied.</t>
        </r>
      </text>
    </comment>
    <comment ref="K38" authorId="1" shapeId="0">
      <text>
        <r>
          <rPr>
            <b/>
            <sz val="8"/>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J40" authorId="0" shapeId="0">
      <text>
        <r>
          <rPr>
            <b/>
            <sz val="8"/>
            <color indexed="81"/>
            <rFont val="Tahoma"/>
            <family val="2"/>
          </rPr>
          <t xml:space="preserve">Enter the amount that district would levy for Fund 10 if Src 691, Aid for Exempt Computer Property, did not exist. 
  </t>
        </r>
        <r>
          <rPr>
            <sz val="8"/>
            <color indexed="81"/>
            <rFont val="Tahoma"/>
            <family val="2"/>
          </rPr>
          <t xml:space="preserve">
</t>
        </r>
      </text>
    </comment>
    <comment ref="J42" authorId="5" shapeId="0">
      <text>
        <r>
          <rPr>
            <b/>
            <sz val="8"/>
            <color indexed="81"/>
            <rFont val="Tahoma"/>
            <family val="2"/>
          </rPr>
          <t>Annual meeting approval is required for each year of a levy for a capital expansion fund. Contact a school finance consultant for additional information.</t>
        </r>
        <r>
          <rPr>
            <sz val="8"/>
            <color indexed="81"/>
            <rFont val="Tahoma"/>
            <family val="2"/>
          </rPr>
          <t xml:space="preserve">
</t>
        </r>
      </text>
    </comment>
    <comment ref="F43" authorId="7" shapeId="0">
      <text>
        <r>
          <rPr>
            <b/>
            <sz val="8"/>
            <color indexed="81"/>
            <rFont val="Tahoma"/>
            <family val="2"/>
          </rPr>
          <t>Districts must estimate this value until actualy certification in October, 2017.</t>
        </r>
      </text>
    </comment>
    <comment ref="J44" authorId="0" shapeId="0">
      <text>
        <r>
          <rPr>
            <b/>
            <sz val="8"/>
            <color indexed="81"/>
            <rFont val="Tahoma"/>
            <family val="2"/>
          </rPr>
          <t>Enter the amount of Source 211 to be levied for repayment of Fund 39.</t>
        </r>
        <r>
          <rPr>
            <sz val="8"/>
            <color indexed="81"/>
            <rFont val="Tahoma"/>
            <family val="2"/>
          </rPr>
          <t xml:space="preserve">
</t>
        </r>
      </text>
    </comment>
    <comment ref="J45" authorId="6" shapeId="0">
      <text>
        <r>
          <rPr>
            <b/>
            <sz val="8"/>
            <color indexed="81"/>
            <rFont val="Tahoma"/>
            <family val="2"/>
          </rPr>
          <t xml:space="preserve">Enter the amount of Source 211 to be levied in the Community Service Fund.
</t>
        </r>
      </text>
    </comment>
    <comment ref="J46" authorId="0" shapeId="0">
      <text>
        <r>
          <rPr>
            <b/>
            <sz val="8"/>
            <color indexed="81"/>
            <rFont val="Tahoma"/>
            <family val="2"/>
          </rPr>
          <t xml:space="preserve">Enter the amount district will levy to repay </t>
        </r>
        <r>
          <rPr>
            <b/>
            <u/>
            <sz val="8"/>
            <color indexed="81"/>
            <rFont val="Tahoma"/>
            <family val="2"/>
          </rPr>
          <t>uncollectible</t>
        </r>
        <r>
          <rPr>
            <b/>
            <sz val="8"/>
            <color indexed="81"/>
            <rFont val="Tahoma"/>
            <family val="2"/>
          </rPr>
          <t xml:space="preserve"> prior year taxes per ss. 74.42.
This is not to be confused with a rescinded-related Property Tax Chargeback under ss. 74.41 (see Line 10D above).
   </t>
        </r>
        <r>
          <rPr>
            <sz val="8"/>
            <color indexed="81"/>
            <rFont val="Tahoma"/>
            <family val="2"/>
          </rPr>
          <t xml:space="preserve">
</t>
        </r>
      </text>
    </comment>
    <comment ref="J47" authorId="0" shapeId="0">
      <text>
        <r>
          <rPr>
            <b/>
            <sz val="8"/>
            <color indexed="81"/>
            <rFont val="Tahoma"/>
            <family val="2"/>
          </rPr>
          <t xml:space="preserve">Milwaukee Public Schools:  Enter amount of Source 220 for City-Paid Fund 38 debt.                     
Kenosha:  Enter amount deposited to new Capital Improvement Fund. </t>
        </r>
        <r>
          <rPr>
            <sz val="8"/>
            <color indexed="81"/>
            <rFont val="Tahoma"/>
            <family val="2"/>
          </rPr>
          <t xml:space="preserve">
</t>
        </r>
      </text>
    </comment>
  </commentList>
</comments>
</file>

<file path=xl/sharedStrings.xml><?xml version="1.0" encoding="utf-8"?>
<sst xmlns="http://schemas.openxmlformats.org/spreadsheetml/2006/main" count="214" uniqueCount="174">
  <si>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</si>
  <si>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</si>
  <si>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</si>
  <si>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</si>
  <si>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</si>
  <si>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</si>
  <si>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</si>
  <si>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</si>
  <si>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</si>
  <si>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</si>
  <si>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</si>
  <si>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</si>
  <si>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</si>
  <si>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</si>
  <si>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</si>
  <si>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</si>
  <si>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</si>
  <si>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</si>
  <si>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</si>
  <si>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</si>
  <si>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</si>
  <si>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</si>
  <si>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</si>
  <si>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</si>
  <si>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</si>
  <si>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</si>
  <si>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</si>
  <si>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</si>
  <si>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t>Chargeback, PI-401</t>
  </si>
  <si>
    <r>
      <t>Summer fte</t>
    </r>
    <r>
      <rPr>
        <sz val="9"/>
        <rFont val="Arial"/>
        <family val="2"/>
      </rPr>
      <t>:</t>
    </r>
  </si>
  <si>
    <t>Fund 39, PI-401</t>
  </si>
  <si>
    <r>
      <t>%</t>
    </r>
    <r>
      <rPr>
        <sz val="9"/>
        <rFont val="Arial"/>
        <family val="2"/>
      </rPr>
      <t xml:space="preserve"> (40,40,40)</t>
    </r>
    <r>
      <rPr>
        <sz val="10"/>
        <rFont val="Arial"/>
        <family val="2"/>
      </rPr>
      <t xml:space="preserve"> </t>
    </r>
  </si>
  <si>
    <t>Fund 80, PI-401</t>
  </si>
  <si>
    <t>Sept fte:</t>
  </si>
  <si>
    <t>Fund 48/Other, PI-401</t>
  </si>
  <si>
    <t>Total fte</t>
  </si>
  <si>
    <t>11.</t>
  </si>
  <si>
    <t>Total, PI-401</t>
  </si>
  <si>
    <t>12.</t>
  </si>
  <si>
    <t>Computer Aid</t>
  </si>
  <si>
    <t>&lt;------- don't change</t>
  </si>
  <si>
    <t>Results</t>
  </si>
  <si>
    <t>13.</t>
  </si>
  <si>
    <t>14.</t>
  </si>
  <si>
    <t xml:space="preserve">Not &gt;line 13   </t>
  </si>
  <si>
    <t>Line 10B:  Declining Enrollment Exemption   =</t>
  </si>
  <si>
    <t>Gen Operations: Fnd 10 including Src 211 &amp; Src 691</t>
  </si>
  <si>
    <t>(Proposed Fund 10)</t>
  </si>
  <si>
    <r>
      <t>Average FTE Loss  (</t>
    </r>
    <r>
      <rPr>
        <b/>
        <sz val="10"/>
        <rFont val="Arial"/>
        <family val="2"/>
      </rPr>
      <t xml:space="preserve">Line 2 - Line 6, </t>
    </r>
    <r>
      <rPr>
        <sz val="10"/>
        <rFont val="Arial"/>
        <family val="2"/>
      </rPr>
      <t>if  &gt; 0)</t>
    </r>
  </si>
  <si>
    <t>(to Budget Rpt)</t>
  </si>
  <si>
    <r>
      <t xml:space="preserve">    X   </t>
    </r>
    <r>
      <rPr>
        <sz val="10"/>
        <rFont val="Arial"/>
        <family val="2"/>
      </rPr>
      <t xml:space="preserve">  1.00</t>
    </r>
  </si>
  <si>
    <t xml:space="preserve">     =</t>
  </si>
  <si>
    <t>15.</t>
  </si>
  <si>
    <t xml:space="preserve">          Non-Recurring Exemption Amount:</t>
  </si>
  <si>
    <t>Round to Dollar</t>
  </si>
  <si>
    <t xml:space="preserve">Other Levy Revenue - Milwaukee &amp; Kenosha Only </t>
  </si>
  <si>
    <t>16.</t>
  </si>
  <si>
    <t>17.</t>
  </si>
  <si>
    <t>18.</t>
  </si>
  <si>
    <t>19.</t>
  </si>
  <si>
    <t xml:space="preserve">Levy Rate = </t>
  </si>
  <si>
    <t>Total Revenue from Other Levies (A+B+C+D)</t>
  </si>
  <si>
    <t>Max Rev/Memb x Cur Memb Avg (Ln 5 x Ln 6)</t>
  </si>
  <si>
    <t xml:space="preserve">CELL COLOR KEY: </t>
  </si>
  <si>
    <t>Auto-Calc</t>
  </si>
  <si>
    <t xml:space="preserve">  Line 19 is the total levy to be apportioned in the PI-401.</t>
  </si>
  <si>
    <t xml:space="preserve">Line 17:  State Aid for Exempt Computers    =    </t>
  </si>
  <si>
    <r>
      <t>September &amp; Summer FTE Membership Averages</t>
    </r>
    <r>
      <rPr>
        <u/>
        <sz val="10"/>
        <rFont val="Arial"/>
        <family val="2"/>
      </rPr>
      <t xml:space="preserve"> </t>
    </r>
  </si>
  <si>
    <t>Prior Year Open Enrollment (uncounted pupil[s])</t>
  </si>
  <si>
    <t>Districts are responsible for the integrity of the revenue limit data &amp; computation. Data appearing here reflects information submitted to DPI and is unaudited.</t>
  </si>
  <si>
    <t>membership values</t>
  </si>
  <si>
    <t>Total Levy + Src 691, "Proposed Levy"  (Ln 14 + Ln 15)</t>
  </si>
  <si>
    <t>F.</t>
  </si>
  <si>
    <t>G.</t>
  </si>
  <si>
    <r>
      <t>Allowable Limited Revenue:</t>
    </r>
    <r>
      <rPr>
        <sz val="8"/>
        <rFont val="Arial"/>
        <family val="2"/>
      </rPr>
      <t xml:space="preserve">  (Line 11 - Line 12)  </t>
    </r>
  </si>
  <si>
    <r>
      <t xml:space="preserve">       (10, 38, 41 Levies + Src 691.  Src 691 is DOR Computer Aid.) </t>
    </r>
    <r>
      <rPr>
        <b/>
        <sz val="8"/>
        <rFont val="Arial"/>
        <family val="2"/>
      </rPr>
      <t xml:space="preserve">   </t>
    </r>
  </si>
  <si>
    <r>
      <t xml:space="preserve">Total Limited Revenue To Be Used </t>
    </r>
    <r>
      <rPr>
        <sz val="8"/>
        <rFont val="Arial"/>
        <family val="2"/>
      </rPr>
      <t>(A+B+C)</t>
    </r>
  </si>
  <si>
    <t>H.</t>
  </si>
  <si>
    <t>District-Entered</t>
  </si>
  <si>
    <r>
      <t xml:space="preserve">Entries Required Below: </t>
    </r>
    <r>
      <rPr>
        <sz val="8"/>
        <rFont val="Arial"/>
        <family val="2"/>
      </rPr>
      <t xml:space="preserve"> Enter amnts needed by purpose and fund:</t>
    </r>
  </si>
  <si>
    <t>Enter membership</t>
  </si>
  <si>
    <t xml:space="preserve">values from </t>
  </si>
  <si>
    <t>prior year Rev Lim</t>
  </si>
  <si>
    <t>worksheet.</t>
  </si>
  <si>
    <t>Enter estimated</t>
  </si>
  <si>
    <t>Transfer of Territory/Other Reorg   (if negative, include sign)</t>
  </si>
  <si>
    <t>Prior Year Levy Chargeback for Uncollectible Taxes (Src 212)</t>
  </si>
  <si>
    <t xml:space="preserve">Transfer of Service </t>
  </si>
  <si>
    <r>
      <t>Low Rev Incr ((</t>
    </r>
    <r>
      <rPr>
        <b/>
        <sz val="8"/>
        <rFont val="Arial"/>
        <family val="2"/>
      </rPr>
      <t>9,100</t>
    </r>
    <r>
      <rPr>
        <sz val="8"/>
        <rFont val="Arial"/>
        <family val="2"/>
      </rPr>
      <t xml:space="preserve"> - (3 + 4A))-4C) </t>
    </r>
    <r>
      <rPr>
        <b/>
        <sz val="8"/>
        <rFont val="Arial"/>
        <family val="2"/>
      </rPr>
      <t>Not &lt; 0</t>
    </r>
  </si>
  <si>
    <t>Low Rev Dist in CCDEB (Enter DPI Adjustment)</t>
  </si>
  <si>
    <t>Environmental Remediation Exemption</t>
  </si>
  <si>
    <t>Total Aid to be Used in Computation (12A + 12B)</t>
  </si>
  <si>
    <t>State Aid to High Poverty Districts (not all districts)</t>
  </si>
  <si>
    <t>Hold Harmless Non-Recurring Exemption</t>
  </si>
  <si>
    <t>DPI Revenue Limit Reconciliation</t>
  </si>
  <si>
    <t>Non-Referendum Debt (inside limit)  Fnd 38 Src 211</t>
  </si>
  <si>
    <t>Capital Exp, Annual Meeting Approved:  Fnd 41 Src 211</t>
  </si>
  <si>
    <t>Community Services (Fnd 80 Src 211)</t>
  </si>
  <si>
    <r>
      <t>Reduction for Ineligible Fund 80 Expenditures (</t>
    </r>
    <r>
      <rPr>
        <u/>
        <sz val="8"/>
        <rFont val="Arial"/>
        <family val="2"/>
      </rPr>
      <t>enter as negative</t>
    </r>
    <r>
      <rPr>
        <sz val="8"/>
        <rFont val="Arial"/>
        <family val="2"/>
      </rPr>
      <t>)</t>
    </r>
  </si>
  <si>
    <t>ENTER ALL NUMBERS AS POSITIVE EXCEPT WHERE INDICATED. FORMULAS WILL AUTO-CALCULATE.</t>
  </si>
  <si>
    <t xml:space="preserve">   (Amount can be &lt; 0.)</t>
  </si>
  <si>
    <t>DPI Data</t>
  </si>
  <si>
    <t>(Carry bright yellow box amount to Line 10C. on page 1. See detail computation boxes below.)</t>
  </si>
  <si>
    <t>Allowed Per-Member Change</t>
  </si>
  <si>
    <t>Special Needs Vouchers</t>
  </si>
  <si>
    <t>Line 1 Amount may Not Exceed Line 11 - (Line 7B+Line 10) of Final 16-17 Revenue Limit</t>
  </si>
  <si>
    <t>2016-17 General Aid Certification (16-17 Line 12A, src 621)</t>
  </si>
  <si>
    <t>2016-17 Computer Aid Received (16-17 Line 17, Src 691)</t>
  </si>
  <si>
    <t>2016-17 Hi Pov Aid (16-17 Line 12B, Src 628)</t>
  </si>
  <si>
    <t>2016-17 Fnd 10 Levy Cert (16-17 Line 18, Levy 10 Src 211)</t>
  </si>
  <si>
    <t>2016-17 Fnd 38 Levy Cert (16-17 Line 14B, Levy 38 Src 211)</t>
  </si>
  <si>
    <t>2016-17 Fnd 41 Levy Cert (16-17 Line 14C, Levy 41 Src 211)</t>
  </si>
  <si>
    <t>2016-17 Aid Penalty for Over Levy (16-17 FINAL Rev Limit Wksht)</t>
  </si>
  <si>
    <t>2016-17 Total Levy for All Levied Non-Recurring Exemptions*</t>
  </si>
  <si>
    <t>NET Base Revenue Built from 16-17 Data (Line 1)</t>
  </si>
  <si>
    <t>*For 2016-17 Non-Recurring Exemptions Levy Amount, enter actual amount for which district levied; (7B Hold Harmless, Non-Recurring Referenda, Declining Enrollment, Energy Efficiency Exemption, Refunded/Rescinded Taxes, Prior Year Open Enrollment Pupils, Reduction for Ineligible Fund 80 Expends, Environmental Remediation, Private School Voucher Aid Deduction -Act 622)</t>
  </si>
  <si>
    <r>
      <t xml:space="preserve">Line 2: </t>
    </r>
    <r>
      <rPr>
        <sz val="10"/>
        <rFont val="Arial"/>
        <family val="2"/>
      </rPr>
      <t xml:space="preserve"> Base Avg:(14</t>
    </r>
    <r>
      <rPr>
        <sz val="9"/>
        <rFont val="Arial"/>
        <family val="2"/>
      </rPr>
      <t>+</t>
    </r>
    <r>
      <rPr>
        <sz val="10"/>
        <rFont val="Arial"/>
        <family val="2"/>
      </rPr>
      <t>.4ss)+(15+.4ss)+(16+.4ss) / 3 =</t>
    </r>
  </si>
  <si>
    <r>
      <t xml:space="preserve">Line 6:  </t>
    </r>
    <r>
      <rPr>
        <sz val="10"/>
        <rFont val="Arial"/>
        <family val="2"/>
      </rPr>
      <t>Curr Avg:(15</t>
    </r>
    <r>
      <rPr>
        <sz val="9"/>
        <rFont val="Arial"/>
        <family val="2"/>
      </rPr>
      <t>+</t>
    </r>
    <r>
      <rPr>
        <sz val="10"/>
        <rFont val="Arial"/>
        <family val="2"/>
      </rPr>
      <t>.4ss)+(16+.4ss)+(17+.4ss) / 3 =</t>
    </r>
  </si>
  <si>
    <t>2017 Summer &amp; Sept</t>
  </si>
  <si>
    <t xml:space="preserve"> X  (Line 5, Maximum 2017-2018 Revenue per Memb) =</t>
  </si>
  <si>
    <t>Fall 2017 Cert Property Values (estimate until Oct '17 values are available)</t>
  </si>
  <si>
    <t>2016-17 Base Revenue (Funds 10, 38, 41)</t>
  </si>
  <si>
    <t>2016-17 Base Revenue Per Member (Ln 1 / Ln2)</t>
  </si>
  <si>
    <t xml:space="preserve">2017-18 Per Member Change   (A+B+C)     </t>
  </si>
  <si>
    <t>2017-18 Maximum Revenue / Member (Ln 3 + Ln 4)</t>
  </si>
  <si>
    <t>2017-18 Rev Limit, No Exemptions (Ln7A + Ln 7B)</t>
  </si>
  <si>
    <t>Total 2017-18 Recurring Exemptions  (A+B+C+D+E)</t>
  </si>
  <si>
    <t>Federal Impact Aid Loss  (2015-16 to 2016-17)</t>
  </si>
  <si>
    <t>2017-18 Limit with Recurring Exemptions   (Ln 7 + Ln 8)</t>
  </si>
  <si>
    <t>Non-Recurring Referenda to Exceed 2017-18 Limit</t>
  </si>
  <si>
    <t>Declining Enrollment Exemption for 2017-18 (from left)</t>
  </si>
  <si>
    <t>Energy Efficiency Net Exemption for 2017-18 (see pg 2 for details)</t>
  </si>
  <si>
    <t>Adjustment for Refunded or Rescinded Taxes, 2017-18</t>
  </si>
  <si>
    <t>Referendum Apprvd Debt (Fnd 39 Debt-Src 211)</t>
  </si>
  <si>
    <t>Fnd 10 Src 211 (Ln 14A-Ln 17), 2017-18 Budget</t>
  </si>
  <si>
    <r>
      <t>Line 18 (</t>
    </r>
    <r>
      <rPr>
        <b/>
        <i/>
        <u/>
        <sz val="8"/>
        <rFont val="Arial"/>
        <family val="2"/>
      </rPr>
      <t>not</t>
    </r>
    <r>
      <rPr>
        <b/>
        <sz val="8"/>
        <rFont val="Arial"/>
        <family val="2"/>
      </rPr>
      <t xml:space="preserve"> 14A) is the Fund 10 Levy. </t>
    </r>
  </si>
  <si>
    <t>Recurring Referenda to Exceed  (If 2017-18 is first year)</t>
  </si>
  <si>
    <t>2017-18 Revenue Limit With All Exemptions    (Ln 9 + Ln 10)</t>
  </si>
  <si>
    <t>2017-18 October 15 General Aid Certification</t>
  </si>
  <si>
    <t>DISTRICTS MUST ESTIMATE A GENERAL AID AMOUNT UNTIL THE JULY 1, 2017 GEN AID EST IS AVAILABLE.</t>
  </si>
  <si>
    <r>
      <t xml:space="preserve">Total Fall, 2017 </t>
    </r>
    <r>
      <rPr>
        <b/>
        <sz val="8"/>
        <color rgb="FFFF0000"/>
        <rFont val="Arial"/>
        <family val="2"/>
      </rPr>
      <t>ESTIMATED</t>
    </r>
    <r>
      <rPr>
        <b/>
        <sz val="8"/>
        <rFont val="Arial"/>
        <family val="2"/>
      </rPr>
      <t xml:space="preserve"> All Fund Tax Levy  </t>
    </r>
    <r>
      <rPr>
        <sz val="8"/>
        <rFont val="Arial"/>
        <family val="2"/>
      </rPr>
      <t xml:space="preserve">(14B + 14C + 15 + </t>
    </r>
    <r>
      <rPr>
        <b/>
        <i/>
        <u/>
        <sz val="8"/>
        <rFont val="Arial"/>
        <family val="2"/>
      </rPr>
      <t>18</t>
    </r>
    <r>
      <rPr>
        <sz val="8"/>
        <rFont val="Arial"/>
        <family val="2"/>
      </rPr>
      <t>)</t>
    </r>
  </si>
  <si>
    <t>Worksheet is available at: http://dpi.wi.gov/sfs/limits/worksheets/revenue</t>
  </si>
  <si>
    <t>2017-18 Per-Pupil Categorical Aid</t>
  </si>
  <si>
    <t>2017-18 ENERGY EFFICIENCY EXEMPTION NET TOTAL - LINE 10C.</t>
  </si>
  <si>
    <t>1.) 2015-16 Adjustment for Unspent Energy Exemption (see box below)</t>
  </si>
  <si>
    <t>2.) 2016-17 Adjustment for Unspent Energy Exemption (see box below)</t>
  </si>
  <si>
    <t>4.) 2017-18 EE Expenses for Debt per Board Resolution</t>
  </si>
  <si>
    <r>
      <t xml:space="preserve">5.) Measured Utility Savings Applied in 2017-18 </t>
    </r>
    <r>
      <rPr>
        <b/>
        <sz val="9"/>
        <color rgb="FFFF0000"/>
        <rFont val="Arial"/>
        <family val="2"/>
      </rPr>
      <t>(entered as a negative)</t>
    </r>
  </si>
  <si>
    <t>6. Total 2017-18 Energy Efficiency Exemption (carry to Line 10 C. on page 2)</t>
  </si>
  <si>
    <t>2015-16 Energy Efficiency Reconciliation - Debt</t>
  </si>
  <si>
    <t>1.) 2015-16 Adjustment for Unspent Energy Exemption (-A+B+C+D, can be &lt; 0)</t>
  </si>
  <si>
    <r>
      <t xml:space="preserve">  A. 2015-16 EE Debt Resolution Expenses per Portal</t>
    </r>
    <r>
      <rPr>
        <sz val="7"/>
        <rFont val="Arial Narrow"/>
        <family val="2"/>
      </rPr>
      <t xml:space="preserve"> </t>
    </r>
    <r>
      <rPr>
        <b/>
        <sz val="7"/>
        <color rgb="FFFF0000"/>
        <rFont val="Arial Narrow"/>
        <family val="2"/>
      </rPr>
      <t>(entered as a negative)</t>
    </r>
  </si>
  <si>
    <t xml:space="preserve">  B. Jan-Jun 2016 Debt Service Payment (per 16-17 PI-1506AC)</t>
  </si>
  <si>
    <t xml:space="preserve">  C. Jul-Dec 2016 Debt Service Payment (per 16-17 PI-1506AC)</t>
  </si>
  <si>
    <t>3.) 2017-18 EE Expenses for Non-Debt (1-Year Project) per Board Resolution</t>
  </si>
  <si>
    <t>2016-17 Energy Efficiency Reconciliation - Non-Debt</t>
  </si>
  <si>
    <t>1.) 2016-17 Adjustment for Unspent Energy Exemption (-A+B, can be &lt; 0)</t>
  </si>
  <si>
    <r>
      <t xml:space="preserve">  A. 2016-17 EE Non-Debt Resolution Expenses per Portal </t>
    </r>
    <r>
      <rPr>
        <b/>
        <sz val="7"/>
        <color rgb="FFFF0000"/>
        <rFont val="Arial Narrow"/>
        <family val="2"/>
      </rPr>
      <t>(entered as a negative)</t>
    </r>
  </si>
  <si>
    <t xml:space="preserve">  B. 2016-17 Actual EE Expenses per 16-17 PI-1506AC (August, 2017)</t>
  </si>
  <si>
    <t>The 2016-17 Adjustment for Unspent Energy Exemption related to debt cannot be calculated until the 2017-18 PI-1506-AC is submitted in September, 2018, after actual calendar year 2017 debt payments (funded by the Fall, 2016 levy) are available. This adjustment will be incorporated into Line 10C of the 2017-18 Revenue Limit Calculation.</t>
  </si>
  <si>
    <t xml:space="preserve">         (If Line 1 &lt; 0, see "2017-18 Net Energy Efficiency Exemption" box above.)</t>
  </si>
  <si>
    <t>The 2017-18 Net EE exemption will include adjustments for unspent Fall, 2015 Levy (DEBT) and Fall, 2016 Levy (NON-DEBT) BOE resolutions. Actual expenditures will be reported to DPI by your auditor in August, 2017 via the PI-1506-AC. Until then, districts are to enter their estimates of expenditures made related to the respective EE BOE resolutions.
If, after you enter your anticipated expenditures, negative numbers appear in Line 1 (cells X35 and X44) in either or both the 2015-16 or 2016-17 tables below, this indicates the estimated expenditures entered are less than the amount of the exemption that year. Call a finance consultant if you have questions.</t>
  </si>
  <si>
    <t>I.</t>
  </si>
  <si>
    <t>Private School Special Needs Voucher Aid Deduction</t>
  </si>
  <si>
    <t xml:space="preserve">Private School Voucher Aid Deduction </t>
  </si>
  <si>
    <t xml:space="preserve">Total 2017-18 Non-Recurring Exemptions  (A+B+C+D+E+F+G+H+I)  </t>
  </si>
  <si>
    <t>2017 TIF-Out Tax Apportionment Equalized Valuation</t>
  </si>
  <si>
    <t>Within the 2017-19 state budget (2017 Wisconsin Act 59), sec. 79.095, Wis. Stats was amended. Computer Aid is no longer based on the district's current year levy rate and exempt computer property value. Instead, the Exempt Computer Aid received in 2016-17 is increased by 1.47%. We have computed and pre-populated the 2017-18 amount in Line 17. Per state law, districts are required to use this amount in the 2017-18 Revenue Limit calculation.</t>
  </si>
  <si>
    <t>Calculation updated 10/3/2017.</t>
  </si>
  <si>
    <t xml:space="preserve">2017-2018 Revenue Limit Worksheet  </t>
  </si>
  <si>
    <t>In 2017-18, the Per-Pupil aid amount is $450 multiplied by the Current 3-Year Average which does NOT include Special Needs Voucher students, new charter students, or 2x charter students. See Cell F37 for the Current 3-Year Average to be used for Per-Pupil Aid.
Per-Pupil revenue is coded to Source 695 (note new source code). The Per-Pupil Aid computation uses information from the district's Revenue Limit Computation, but is paid OUTSIDE of the Revenue Limit.  See http://dpi.wi.gov/sfs/aid/categorical/per-pupil-aid for more information.</t>
  </si>
  <si>
    <t>Src 691 (Comp Aid) Based on 2017 Wisconsin Act 59</t>
  </si>
  <si>
    <t>Base Sept Membership Avg  (14+.4ss, 15+.4ss, 16+.4ss)/3</t>
  </si>
  <si>
    <t>Current Membership Avg  (15+.4ss, 16+.4ss, 17+.4ss)/3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</si>
</sst>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
    <numFmt numFmtId="165" formatCode="&quot;$&quot;#,##0"/>
  </numFmts>
  <fonts count="70" x14ac:knownFonts="1">
    <font>
      <sz val="10"/>
      <name val="Arial"/>
    </font>
    <font>
      <sz val="11"/>
      <color theme="1"/>
      <name val="Calibri"/>
      <family val="2"/>
      <scheme val="minor"/>
    </font>
    <font>
      <b/>
      <sz val="10"/>
      <name val="Arial"/>
      <family val="2"/>
    </font>
    <font>
      <b/>
      <i/>
      <sz val="10"/>
      <name val="Arial"/>
      <family val="2"/>
    </font>
    <font>
      <sz val="9"/>
      <name val="Arial"/>
      <family val="2"/>
    </font>
    <font>
      <sz val="10"/>
      <name val="Times New Roman"/>
      <family val="1"/>
    </font>
    <font>
      <sz val="9"/>
      <name val="Times New Roman"/>
      <family val="1"/>
    </font>
    <font>
      <b/>
      <sz val="10"/>
      <color indexed="8"/>
      <name val="Arial"/>
      <family val="2"/>
    </font>
    <font>
      <sz val="10"/>
      <name val="Arial"/>
      <family val="2"/>
    </font>
    <font>
      <sz val="8"/>
      <name val="Arial"/>
      <family val="2"/>
    </font>
    <font>
      <sz val="11"/>
      <name val="Arial"/>
      <family val="2"/>
    </font>
    <font>
      <sz val="10"/>
      <color indexed="9"/>
      <name val="Arial"/>
      <family val="2"/>
    </font>
    <font>
      <b/>
      <sz val="10"/>
      <name val="Times New Roman"/>
      <family val="1"/>
    </font>
    <font>
      <b/>
      <sz val="9"/>
      <name val="Arial"/>
      <family val="2"/>
    </font>
    <font>
      <sz val="7"/>
      <name val="Arial"/>
      <family val="2"/>
    </font>
    <font>
      <sz val="14"/>
      <name val="Arial"/>
      <family val="2"/>
    </font>
    <font>
      <i/>
      <sz val="8"/>
      <name val="Arial"/>
      <family val="2"/>
    </font>
    <font>
      <i/>
      <u/>
      <sz val="10"/>
      <name val="Arial"/>
      <family val="2"/>
    </font>
    <font>
      <b/>
      <sz val="11"/>
      <name val="Arial"/>
      <family val="2"/>
    </font>
    <font>
      <b/>
      <sz val="11"/>
      <name val="Times New Roman"/>
      <family val="1"/>
    </font>
    <font>
      <sz val="11"/>
      <name val="Times New Roman"/>
      <family val="1"/>
    </font>
    <font>
      <b/>
      <sz val="8"/>
      <name val="Arial"/>
      <family val="2"/>
    </font>
    <font>
      <sz val="8"/>
      <color indexed="10"/>
      <name val="Arial"/>
      <family val="2"/>
    </font>
    <font>
      <sz val="8"/>
      <name val="Times New Roman"/>
      <family val="1"/>
    </font>
    <font>
      <b/>
      <u/>
      <sz val="8"/>
      <name val="Arial"/>
      <family val="2"/>
    </font>
    <font>
      <sz val="9"/>
      <color indexed="10"/>
      <name val="Times New Roman"/>
      <family val="1"/>
    </font>
    <font>
      <b/>
      <sz val="8"/>
      <name val="Times New Roman"/>
      <family val="1"/>
    </font>
    <font>
      <b/>
      <sz val="8"/>
      <color indexed="81"/>
      <name val="Tahoma"/>
      <family val="2"/>
    </font>
    <font>
      <b/>
      <u/>
      <sz val="8"/>
      <color indexed="81"/>
      <name val="Tahoma"/>
      <family val="2"/>
    </font>
    <font>
      <sz val="8"/>
      <color indexed="81"/>
      <name val="Tahoma"/>
      <family val="2"/>
    </font>
    <font>
      <b/>
      <sz val="9"/>
      <color indexed="81"/>
      <name val="Tahoma"/>
      <family val="2"/>
    </font>
    <font>
      <sz val="10"/>
      <name val="MS Sans Serif"/>
      <family val="2"/>
    </font>
    <font>
      <b/>
      <u/>
      <sz val="10"/>
      <name val="Arial"/>
      <family val="2"/>
    </font>
    <font>
      <u/>
      <sz val="10"/>
      <name val="Arial"/>
      <family val="2"/>
    </font>
    <font>
      <sz val="8"/>
      <color indexed="9"/>
      <name val="Arial"/>
      <family val="2"/>
    </font>
    <font>
      <b/>
      <i/>
      <u/>
      <sz val="8"/>
      <name val="Arial"/>
      <family val="2"/>
    </font>
    <font>
      <b/>
      <sz val="9"/>
      <color rgb="FFFF0000"/>
      <name val="Arial"/>
      <family val="2"/>
    </font>
    <font>
      <b/>
      <sz val="8"/>
      <color rgb="FFFF0000"/>
      <name val="Arial Narrow"/>
      <family val="2"/>
    </font>
    <font>
      <b/>
      <sz val="8"/>
      <color rgb="FFFF0000"/>
      <name val="Arial"/>
      <family val="2"/>
    </font>
    <font>
      <b/>
      <sz val="7"/>
      <color rgb="FFFF0000"/>
      <name val="Arial"/>
      <family val="2"/>
    </font>
    <font>
      <b/>
      <sz val="8"/>
      <color theme="0"/>
      <name val="Arial"/>
      <family val="2"/>
    </font>
    <font>
      <b/>
      <sz val="6"/>
      <color rgb="FFFF0000"/>
      <name val="Arial"/>
      <family val="2"/>
    </font>
    <font>
      <sz val="9"/>
      <color theme="1"/>
      <name val="Arial"/>
      <family val="2"/>
    </font>
    <font>
      <b/>
      <sz val="9"/>
      <name val="Times New Roman"/>
      <family val="1"/>
    </font>
    <font>
      <b/>
      <sz val="9"/>
      <color rgb="FF000000"/>
      <name val="Arial"/>
      <family val="2"/>
    </font>
    <font>
      <u/>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i/>
      <u/>
      <sz val="8"/>
      <color indexed="81"/>
      <name val="Tahoma"/>
      <family val="2"/>
    </font>
    <font>
      <b/>
      <sz val="7.5"/>
      <name val="Arial"/>
      <family val="2"/>
    </font>
    <font>
      <sz val="7"/>
      <name val="Arial Narrow"/>
      <family val="2"/>
    </font>
    <font>
      <b/>
      <sz val="7"/>
      <color rgb="FFFF0000"/>
      <name val="Arial Narrow"/>
      <family val="2"/>
    </font>
    <font>
      <b/>
      <sz val="8"/>
      <color rgb="FFFF0000"/>
      <name val="Calibri"/>
      <family val="2"/>
      <scheme val="minor"/>
    </font>
    <font>
      <sz val="9"/>
      <color indexed="81"/>
      <name val="Tahoma"/>
      <charset val="1"/>
    </font>
    <font>
      <b/>
      <sz val="9"/>
      <color indexed="81"/>
      <name val="Tahoma"/>
      <charset val="1"/>
    </font>
  </fonts>
  <fills count="45">
    <fill>
      <patternFill patternType="none"/>
    </fill>
    <fill>
      <patternFill patternType="gray125"/>
    </fill>
    <fill>
      <patternFill patternType="solid">
        <fgColor indexed="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rgb="FFE6B8B9"/>
        <bgColor indexed="64"/>
      </patternFill>
    </fill>
    <fill>
      <patternFill patternType="solid">
        <fgColor theme="5" tint="0.59996337778862885"/>
        <bgColor indexed="64"/>
      </patternFill>
    </fill>
  </fills>
  <borders count="65">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ck">
        <color indexed="64"/>
      </right>
      <top style="thin">
        <color indexed="64"/>
      </top>
      <bottom/>
      <diagonal/>
    </border>
    <border>
      <left/>
      <right style="thick">
        <color indexed="64"/>
      </right>
      <top style="thick">
        <color indexed="64"/>
      </top>
      <bottom style="medium">
        <color indexed="64"/>
      </bottom>
      <diagonal/>
    </border>
    <border>
      <left/>
      <right style="medium">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5">
    <xf numFmtId="0" fontId="0" fillId="0" borderId="0"/>
    <xf numFmtId="43" fontId="8" fillId="0" borderId="0" applyFont="0" applyFill="0" applyBorder="0" applyAlignment="0" applyProtection="0"/>
    <xf numFmtId="0" fontId="31" fillId="0" borderId="0"/>
    <xf numFmtId="0" fontId="46" fillId="0" borderId="0" applyNumberFormat="0" applyFill="0" applyBorder="0" applyAlignment="0" applyProtection="0"/>
    <xf numFmtId="0" fontId="47" fillId="0" borderId="31" applyNumberFormat="0" applyFill="0" applyAlignment="0" applyProtection="0"/>
    <xf numFmtId="0" fontId="48" fillId="0" borderId="32" applyNumberFormat="0" applyFill="0" applyAlignment="0" applyProtection="0"/>
    <xf numFmtId="0" fontId="49" fillId="0" borderId="33" applyNumberFormat="0" applyFill="0" applyAlignment="0" applyProtection="0"/>
    <xf numFmtId="0" fontId="49" fillId="0" borderId="0" applyNumberFormat="0" applyFill="0" applyBorder="0" applyAlignment="0" applyProtection="0"/>
    <xf numFmtId="0" fontId="50" fillId="9" borderId="0" applyNumberFormat="0" applyBorder="0" applyAlignment="0" applyProtection="0"/>
    <xf numFmtId="0" fontId="51" fillId="10" borderId="0" applyNumberFormat="0" applyBorder="0" applyAlignment="0" applyProtection="0"/>
    <xf numFmtId="0" fontId="52" fillId="11" borderId="0" applyNumberFormat="0" applyBorder="0" applyAlignment="0" applyProtection="0"/>
    <xf numFmtId="0" fontId="53" fillId="12" borderId="34" applyNumberFormat="0" applyAlignment="0" applyProtection="0"/>
    <xf numFmtId="0" fontId="54" fillId="13" borderId="35" applyNumberFormat="0" applyAlignment="0" applyProtection="0"/>
    <xf numFmtId="0" fontId="55" fillId="13" borderId="34" applyNumberFormat="0" applyAlignment="0" applyProtection="0"/>
    <xf numFmtId="0" fontId="56" fillId="0" borderId="36" applyNumberFormat="0" applyFill="0" applyAlignment="0" applyProtection="0"/>
    <xf numFmtId="0" fontId="57" fillId="14" borderId="37"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9" applyNumberFormat="0" applyFill="0" applyAlignment="0" applyProtection="0"/>
    <xf numFmtId="0" fontId="6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61" fillId="39" borderId="0" applyNumberFormat="0" applyBorder="0" applyAlignment="0" applyProtection="0"/>
    <xf numFmtId="0" fontId="1" fillId="0" borderId="0"/>
    <xf numFmtId="0" fontId="1" fillId="15" borderId="38" applyNumberFormat="0" applyFont="0" applyAlignment="0" applyProtection="0"/>
  </cellStyleXfs>
  <cellXfs count="327">
    <xf numFmtId="0" fontId="0" fillId="0" borderId="0" xfId="0"/>
    <xf numFmtId="0" fontId="4" fillId="0" borderId="1" xfId="0" applyFont="1" applyBorder="1" applyAlignment="1" applyProtection="1">
      <alignment vertical="center"/>
    </xf>
    <xf numFmtId="0" fontId="5" fillId="0" borderId="0" xfId="0" applyFont="1" applyAlignment="1" applyProtection="1">
      <alignment vertical="center"/>
    </xf>
    <xf numFmtId="0" fontId="2" fillId="0" borderId="0" xfId="0" applyFont="1" applyBorder="1" applyAlignment="1" applyProtection="1">
      <alignment horizontal="left" vertical="center"/>
    </xf>
    <xf numFmtId="0" fontId="5" fillId="0" borderId="0" xfId="0" applyFont="1" applyBorder="1" applyAlignment="1" applyProtection="1">
      <alignment vertical="center"/>
    </xf>
    <xf numFmtId="0" fontId="8" fillId="0" borderId="0" xfId="0" applyFont="1" applyBorder="1" applyAlignment="1" applyProtection="1">
      <alignment vertical="center"/>
    </xf>
    <xf numFmtId="0" fontId="4" fillId="0" borderId="0" xfId="0"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3" xfId="0" applyFont="1" applyFill="1" applyBorder="1" applyAlignment="1" applyProtection="1">
      <alignment vertical="center"/>
    </xf>
    <xf numFmtId="0" fontId="10" fillId="0" borderId="0" xfId="0" quotePrefix="1" applyFont="1" applyFill="1" applyBorder="1" applyAlignment="1" applyProtection="1">
      <alignment horizontal="center" vertical="center"/>
    </xf>
    <xf numFmtId="3" fontId="11" fillId="0" borderId="0" xfId="0" applyNumberFormat="1" applyFont="1" applyFill="1" applyBorder="1" applyAlignment="1" applyProtection="1">
      <alignment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4" fillId="0" borderId="3" xfId="0" applyFont="1" applyFill="1" applyBorder="1" applyAlignment="1" applyProtection="1">
      <alignment vertical="center"/>
    </xf>
    <xf numFmtId="3" fontId="9" fillId="0" borderId="0" xfId="0" applyNumberFormat="1" applyFont="1" applyFill="1" applyBorder="1" applyAlignment="1" applyProtection="1">
      <alignment vertical="center"/>
    </xf>
    <xf numFmtId="0" fontId="4" fillId="0" borderId="0" xfId="0" applyFont="1" applyBorder="1" applyAlignment="1" applyProtection="1">
      <alignment vertical="center"/>
    </xf>
    <xf numFmtId="0" fontId="14" fillId="0" borderId="0" xfId="0" applyFont="1" applyBorder="1" applyAlignment="1" applyProtection="1">
      <alignment vertical="center"/>
    </xf>
    <xf numFmtId="3" fontId="8" fillId="0" borderId="0" xfId="0" applyNumberFormat="1" applyFont="1" applyFill="1" applyBorder="1" applyAlignment="1" applyProtection="1">
      <alignment vertical="center"/>
    </xf>
    <xf numFmtId="0" fontId="15" fillId="0" borderId="0" xfId="0" quotePrefix="1" applyFont="1" applyFill="1" applyBorder="1" applyAlignment="1" applyProtection="1">
      <alignment horizontal="center" vertical="center"/>
    </xf>
    <xf numFmtId="0" fontId="5" fillId="0" borderId="3" xfId="0" applyFont="1" applyFill="1" applyBorder="1" applyAlignment="1" applyProtection="1">
      <alignment vertical="center"/>
    </xf>
    <xf numFmtId="0" fontId="15" fillId="0" borderId="0" xfId="0" quotePrefix="1" applyFont="1" applyBorder="1" applyAlignment="1" applyProtection="1">
      <alignment horizontal="center" vertical="center"/>
    </xf>
    <xf numFmtId="3" fontId="8" fillId="3" borderId="6" xfId="0" applyNumberFormat="1" applyFont="1" applyFill="1" applyBorder="1" applyAlignment="1" applyProtection="1">
      <alignment vertical="center"/>
      <protection locked="0"/>
    </xf>
    <xf numFmtId="0" fontId="4" fillId="0" borderId="3" xfId="0" applyFont="1" applyBorder="1" applyAlignment="1" applyProtection="1">
      <alignment vertical="center"/>
    </xf>
    <xf numFmtId="0" fontId="8" fillId="0" borderId="0" xfId="0" applyFont="1" applyBorder="1" applyAlignment="1" applyProtection="1">
      <alignment horizontal="left" vertical="center"/>
    </xf>
    <xf numFmtId="3" fontId="8" fillId="0" borderId="10"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11" xfId="0" applyFont="1" applyFill="1" applyBorder="1" applyAlignment="1" applyProtection="1">
      <alignment vertical="center"/>
    </xf>
    <xf numFmtId="3" fontId="8" fillId="0" borderId="12" xfId="0" applyNumberFormat="1" applyFont="1" applyFill="1" applyBorder="1" applyAlignment="1" applyProtection="1">
      <alignment vertical="center"/>
    </xf>
    <xf numFmtId="3" fontId="8" fillId="0" borderId="6" xfId="0" applyNumberFormat="1" applyFont="1" applyFill="1" applyBorder="1" applyAlignment="1" applyProtection="1">
      <alignment vertical="center"/>
    </xf>
    <xf numFmtId="3" fontId="8" fillId="0" borderId="6" xfId="0" quotePrefix="1"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3" fontId="8" fillId="3" borderId="16" xfId="0" applyNumberFormat="1" applyFont="1" applyFill="1" applyBorder="1" applyAlignment="1" applyProtection="1">
      <alignment vertical="center"/>
      <protection locked="0"/>
    </xf>
    <xf numFmtId="0" fontId="9"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8" fillId="0" borderId="0" xfId="0" quotePrefix="1" applyFont="1" applyBorder="1" applyAlignment="1" applyProtection="1">
      <alignment vertical="center"/>
    </xf>
    <xf numFmtId="0" fontId="2"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 fontId="20" fillId="0" borderId="0" xfId="0" applyNumberFormat="1" applyFont="1" applyFill="1" applyBorder="1" applyAlignment="1" applyProtection="1">
      <alignment vertical="center"/>
    </xf>
    <xf numFmtId="0" fontId="21" fillId="0" borderId="0" xfId="0" applyFont="1" applyFill="1" applyBorder="1" applyAlignment="1" applyProtection="1">
      <alignment vertical="center"/>
    </xf>
    <xf numFmtId="0" fontId="8" fillId="0" borderId="3" xfId="0" applyFont="1" applyBorder="1" applyAlignment="1" applyProtection="1">
      <alignment vertical="center"/>
    </xf>
    <xf numFmtId="0" fontId="9" fillId="0" borderId="0" xfId="0" applyFont="1" applyBorder="1" applyAlignment="1" applyProtection="1">
      <alignment horizontal="center" vertical="center"/>
    </xf>
    <xf numFmtId="0" fontId="13" fillId="0" borderId="0" xfId="0" applyFont="1" applyBorder="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3" fillId="0" borderId="0" xfId="0" quotePrefix="1" applyFont="1" applyFill="1" applyBorder="1" applyAlignment="1" applyProtection="1">
      <alignment horizontal="right" vertical="center"/>
    </xf>
    <xf numFmtId="0" fontId="23" fillId="0" borderId="0" xfId="0" applyFont="1" applyAlignment="1" applyProtection="1">
      <alignment vertical="center"/>
    </xf>
    <xf numFmtId="0" fontId="6" fillId="0" borderId="0" xfId="0" applyFont="1" applyAlignment="1" applyProtection="1">
      <alignment vertical="center"/>
    </xf>
    <xf numFmtId="3" fontId="5" fillId="0" borderId="0" xfId="0" applyNumberFormat="1" applyFont="1" applyFill="1" applyAlignment="1" applyProtection="1">
      <alignment vertical="center"/>
    </xf>
    <xf numFmtId="3" fontId="5" fillId="0" borderId="0" xfId="0" applyNumberFormat="1" applyFont="1" applyAlignment="1" applyProtection="1">
      <alignment vertical="center"/>
    </xf>
    <xf numFmtId="0" fontId="24" fillId="0" borderId="0" xfId="0" applyFont="1" applyBorder="1" applyAlignment="1" applyProtection="1">
      <alignment horizontal="left" vertical="center"/>
    </xf>
    <xf numFmtId="0" fontId="4" fillId="0" borderId="22" xfId="0" applyFont="1" applyBorder="1" applyAlignment="1" applyProtection="1">
      <alignment horizontal="right" vertical="center"/>
    </xf>
    <xf numFmtId="0" fontId="5" fillId="4" borderId="23" xfId="0" applyFont="1" applyFill="1" applyBorder="1" applyAlignment="1" applyProtection="1">
      <alignment vertical="center"/>
    </xf>
    <xf numFmtId="0" fontId="5" fillId="5" borderId="23" xfId="0" applyFont="1" applyFill="1" applyBorder="1" applyAlignment="1" applyProtection="1">
      <alignment vertical="center"/>
    </xf>
    <xf numFmtId="0" fontId="37" fillId="0" borderId="0" xfId="0" applyFont="1" applyBorder="1" applyAlignment="1" applyProtection="1">
      <alignment vertical="center" wrapText="1"/>
    </xf>
    <xf numFmtId="0" fontId="5" fillId="0" borderId="0" xfId="0" quotePrefix="1" applyFont="1" applyBorder="1" applyAlignment="1" applyProtection="1">
      <alignment horizontal="center" vertical="center"/>
    </xf>
    <xf numFmtId="0" fontId="37" fillId="0" borderId="3" xfId="0" applyFont="1" applyBorder="1" applyAlignment="1" applyProtection="1">
      <alignment vertical="center" wrapText="1"/>
    </xf>
    <xf numFmtId="0" fontId="38" fillId="0" borderId="0" xfId="0" applyFont="1" applyBorder="1" applyAlignment="1" applyProtection="1">
      <alignment horizontal="center" vertical="center" wrapText="1"/>
    </xf>
    <xf numFmtId="3" fontId="8" fillId="3" borderId="12" xfId="0" applyNumberFormat="1" applyFont="1" applyFill="1" applyBorder="1" applyAlignment="1" applyProtection="1">
      <alignment horizontal="right" vertical="center"/>
      <protection locked="0"/>
    </xf>
    <xf numFmtId="3" fontId="8" fillId="3" borderId="6" xfId="0" applyNumberFormat="1" applyFont="1" applyFill="1" applyBorder="1" applyAlignment="1" applyProtection="1">
      <alignment horizontal="right" vertical="center"/>
      <protection locked="0"/>
    </xf>
    <xf numFmtId="3" fontId="8" fillId="3" borderId="12" xfId="0" applyNumberFormat="1" applyFont="1" applyFill="1" applyBorder="1" applyAlignment="1" applyProtection="1">
      <alignment vertical="center"/>
      <protection locked="0"/>
    </xf>
    <xf numFmtId="0" fontId="39" fillId="0" borderId="0" xfId="0" applyFont="1" applyFill="1" applyBorder="1" applyAlignment="1" applyProtection="1">
      <alignment vertical="center"/>
    </xf>
    <xf numFmtId="0" fontId="9" fillId="0" borderId="0" xfId="0" applyFont="1" applyBorder="1" applyAlignment="1" applyProtection="1">
      <alignment horizontal="center"/>
    </xf>
    <xf numFmtId="3" fontId="8" fillId="0" borderId="0" xfId="0" quotePrefix="1" applyNumberFormat="1" applyFont="1" applyFill="1" applyBorder="1" applyAlignment="1" applyProtection="1">
      <alignment horizontal="right" vertical="center"/>
    </xf>
    <xf numFmtId="3" fontId="9" fillId="4" borderId="24" xfId="0" applyNumberFormat="1" applyFont="1" applyFill="1" applyBorder="1" applyAlignment="1" applyProtection="1">
      <alignment vertical="center"/>
    </xf>
    <xf numFmtId="2" fontId="9" fillId="0" borderId="6" xfId="0" applyNumberFormat="1" applyFont="1" applyFill="1" applyBorder="1" applyAlignment="1" applyProtection="1">
      <alignment horizontal="right" vertical="center"/>
    </xf>
    <xf numFmtId="0" fontId="9" fillId="4" borderId="6" xfId="0" applyFont="1" applyFill="1" applyBorder="1" applyAlignment="1" applyProtection="1">
      <alignment horizontal="right" vertical="center"/>
    </xf>
    <xf numFmtId="4" fontId="9" fillId="3" borderId="6" xfId="0" applyNumberFormat="1" applyFont="1" applyFill="1" applyBorder="1" applyAlignment="1" applyProtection="1">
      <alignment horizontal="right" vertical="center"/>
      <protection locked="0"/>
    </xf>
    <xf numFmtId="3" fontId="9" fillId="4" borderId="6" xfId="0" applyNumberFormat="1" applyFont="1" applyFill="1" applyBorder="1" applyAlignment="1" applyProtection="1">
      <alignment vertical="center"/>
    </xf>
    <xf numFmtId="3" fontId="9" fillId="3" borderId="6" xfId="0" applyNumberFormat="1" applyFont="1" applyFill="1" applyBorder="1" applyAlignment="1" applyProtection="1">
      <alignment vertical="center"/>
    </xf>
    <xf numFmtId="3" fontId="9" fillId="3" borderId="6" xfId="0" applyNumberFormat="1" applyFont="1" applyFill="1" applyBorder="1" applyAlignment="1" applyProtection="1">
      <alignment vertical="center"/>
      <protection locked="0"/>
    </xf>
    <xf numFmtId="3" fontId="9" fillId="3" borderId="9" xfId="0" applyNumberFormat="1" applyFont="1" applyFill="1" applyBorder="1" applyAlignment="1" applyProtection="1">
      <alignment vertical="center"/>
      <protection locked="0"/>
    </xf>
    <xf numFmtId="3" fontId="9" fillId="0" borderId="10" xfId="0" applyNumberFormat="1" applyFont="1" applyFill="1" applyBorder="1" applyAlignment="1" applyProtection="1">
      <alignment vertical="center"/>
    </xf>
    <xf numFmtId="0" fontId="9" fillId="0" borderId="0" xfId="0" applyFont="1" applyFill="1" applyBorder="1" applyAlignment="1" applyProtection="1">
      <alignment horizontal="left"/>
    </xf>
    <xf numFmtId="0" fontId="9" fillId="0" borderId="0" xfId="0" applyFont="1" applyFill="1" applyBorder="1" applyAlignment="1" applyProtection="1"/>
    <xf numFmtId="3" fontId="9" fillId="3" borderId="7" xfId="0" applyNumberFormat="1" applyFont="1" applyFill="1" applyBorder="1" applyAlignment="1" applyProtection="1">
      <alignment vertical="center"/>
      <protection locked="0"/>
    </xf>
    <xf numFmtId="0" fontId="26" fillId="0" borderId="12"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3" fontId="9" fillId="0" borderId="11" xfId="0" applyNumberFormat="1" applyFont="1" applyFill="1" applyBorder="1" applyAlignment="1" applyProtection="1">
      <alignment vertical="center"/>
    </xf>
    <xf numFmtId="0" fontId="9" fillId="0" borderId="10" xfId="0" applyFont="1" applyFill="1" applyBorder="1" applyAlignment="1" applyProtection="1"/>
    <xf numFmtId="0" fontId="23" fillId="0" borderId="0" xfId="0" applyFont="1" applyFill="1" applyBorder="1" applyAlignment="1" applyProtection="1">
      <alignment vertical="center"/>
    </xf>
    <xf numFmtId="0" fontId="21" fillId="7" borderId="0" xfId="0" applyFont="1" applyFill="1" applyBorder="1" applyAlignment="1" applyProtection="1">
      <alignment vertical="center"/>
    </xf>
    <xf numFmtId="3" fontId="23" fillId="7" borderId="0" xfId="0" applyNumberFormat="1" applyFont="1" applyFill="1" applyBorder="1" applyAlignment="1" applyProtection="1">
      <alignment vertical="center"/>
    </xf>
    <xf numFmtId="0" fontId="23" fillId="0" borderId="0" xfId="0" applyFont="1" applyBorder="1" applyAlignment="1" applyProtection="1">
      <alignment vertical="center"/>
    </xf>
    <xf numFmtId="3" fontId="9" fillId="7"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right" vertical="center"/>
    </xf>
    <xf numFmtId="0" fontId="5" fillId="0" borderId="11" xfId="0" applyFont="1" applyBorder="1" applyAlignment="1" applyProtection="1">
      <alignment vertical="center"/>
    </xf>
    <xf numFmtId="0" fontId="4" fillId="0" borderId="5" xfId="0" applyFont="1" applyFill="1" applyBorder="1" applyAlignment="1" applyProtection="1">
      <alignment vertical="center"/>
    </xf>
    <xf numFmtId="3" fontId="4" fillId="0" borderId="4" xfId="0" applyNumberFormat="1" applyFont="1" applyFill="1" applyBorder="1" applyAlignment="1" applyProtection="1">
      <alignment vertical="center"/>
    </xf>
    <xf numFmtId="0" fontId="42" fillId="0" borderId="5" xfId="0" applyFont="1" applyBorder="1" applyAlignment="1">
      <alignment vertical="center"/>
    </xf>
    <xf numFmtId="0" fontId="4" fillId="0" borderId="5" xfId="0" applyFont="1" applyBorder="1" applyAlignment="1" applyProtection="1">
      <alignment vertical="center"/>
    </xf>
    <xf numFmtId="0" fontId="4" fillId="0" borderId="4"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43" fillId="0" borderId="5" xfId="0" applyFont="1" applyBorder="1" applyAlignment="1" applyProtection="1">
      <alignment vertical="center"/>
    </xf>
    <xf numFmtId="4" fontId="6" fillId="2" borderId="7" xfId="0" applyNumberFormat="1" applyFont="1" applyFill="1" applyBorder="1" applyAlignment="1" applyProtection="1">
      <alignment vertical="center"/>
    </xf>
    <xf numFmtId="4" fontId="6" fillId="2" borderId="8" xfId="0" applyNumberFormat="1" applyFont="1" applyFill="1" applyBorder="1" applyAlignment="1" applyProtection="1">
      <alignment vertical="center"/>
    </xf>
    <xf numFmtId="4" fontId="6" fillId="2" borderId="9" xfId="0" applyNumberFormat="1" applyFont="1" applyFill="1" applyBorder="1" applyAlignment="1" applyProtection="1">
      <alignment vertical="center"/>
    </xf>
    <xf numFmtId="4" fontId="6" fillId="0" borderId="0" xfId="0" applyNumberFormat="1" applyFont="1" applyBorder="1" applyAlignment="1" applyProtection="1">
      <alignment vertical="center"/>
    </xf>
    <xf numFmtId="0" fontId="6" fillId="0" borderId="0" xfId="0" applyFont="1" applyFill="1" applyAlignment="1" applyProtection="1">
      <alignment vertical="center"/>
    </xf>
    <xf numFmtId="3" fontId="6" fillId="0" borderId="0" xfId="0" applyNumberFormat="1" applyFont="1" applyFill="1" applyBorder="1" applyAlignment="1" applyProtection="1">
      <alignment vertical="center"/>
    </xf>
    <xf numFmtId="0" fontId="43" fillId="0" borderId="5"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4" xfId="0" applyFont="1" applyFill="1" applyBorder="1" applyAlignment="1" applyProtection="1">
      <alignment vertical="center"/>
    </xf>
    <xf numFmtId="0" fontId="43" fillId="0" borderId="13" xfId="0" applyFont="1" applyFill="1" applyBorder="1" applyAlignment="1" applyProtection="1">
      <alignment vertical="center"/>
    </xf>
    <xf numFmtId="4" fontId="25" fillId="0" borderId="14" xfId="0" applyNumberFormat="1" applyFont="1" applyFill="1" applyBorder="1" applyAlignment="1" applyProtection="1">
      <alignment vertical="center"/>
    </xf>
    <xf numFmtId="0" fontId="25" fillId="0" borderId="14" xfId="0" applyFont="1" applyFill="1" applyBorder="1" applyAlignment="1" applyProtection="1">
      <alignment vertical="center"/>
    </xf>
    <xf numFmtId="0" fontId="6" fillId="0" borderId="15" xfId="0" applyFont="1" applyFill="1" applyBorder="1" applyAlignment="1" applyProtection="1">
      <alignment vertical="center"/>
    </xf>
    <xf numFmtId="0" fontId="43" fillId="0" borderId="17" xfId="0" applyFont="1" applyFill="1" applyBorder="1" applyAlignment="1" applyProtection="1">
      <alignment horizontal="left" vertical="center"/>
    </xf>
    <xf numFmtId="0" fontId="6" fillId="0" borderId="18" xfId="0" applyFont="1" applyBorder="1" applyAlignment="1" applyProtection="1">
      <alignment vertical="center"/>
    </xf>
    <xf numFmtId="3" fontId="43" fillId="0" borderId="18" xfId="0" applyNumberFormat="1" applyFont="1" applyFill="1" applyBorder="1" applyAlignment="1" applyProtection="1">
      <alignment horizontal="right" vertical="center"/>
    </xf>
    <xf numFmtId="0" fontId="6" fillId="0" borderId="19" xfId="0" applyFont="1" applyBorder="1" applyAlignment="1" applyProtection="1">
      <alignment vertical="center"/>
    </xf>
    <xf numFmtId="0" fontId="43" fillId="0" borderId="5" xfId="0" applyFont="1" applyFill="1" applyBorder="1" applyAlignment="1" applyProtection="1">
      <alignment horizontal="left" vertical="center"/>
    </xf>
    <xf numFmtId="0" fontId="6" fillId="0" borderId="0" xfId="0" applyFont="1" applyBorder="1" applyAlignment="1" applyProtection="1">
      <alignment horizontal="left" vertical="center"/>
    </xf>
    <xf numFmtId="3" fontId="43" fillId="0" borderId="0" xfId="0" applyNumberFormat="1" applyFont="1" applyFill="1" applyBorder="1" applyAlignment="1" applyProtection="1">
      <alignment horizontal="right" vertical="center"/>
    </xf>
    <xf numFmtId="3" fontId="43" fillId="0" borderId="5" xfId="0" applyNumberFormat="1" applyFont="1" applyFill="1" applyBorder="1" applyAlignment="1" applyProtection="1">
      <alignment horizontal="left" vertical="center"/>
    </xf>
    <xf numFmtId="3" fontId="43" fillId="0" borderId="0" xfId="0" applyNumberFormat="1" applyFont="1" applyFill="1" applyBorder="1" applyAlignment="1" applyProtection="1">
      <alignment vertical="center" wrapText="1"/>
    </xf>
    <xf numFmtId="3" fontId="43" fillId="0" borderId="4" xfId="0" applyNumberFormat="1" applyFont="1" applyFill="1" applyBorder="1" applyAlignment="1" applyProtection="1">
      <alignment vertical="center"/>
    </xf>
    <xf numFmtId="3" fontId="43" fillId="0" borderId="0" xfId="0" applyNumberFormat="1" applyFont="1" applyFill="1" applyBorder="1" applyAlignment="1" applyProtection="1">
      <alignment vertical="center"/>
    </xf>
    <xf numFmtId="0" fontId="6" fillId="0" borderId="5" xfId="0" applyFont="1" applyFill="1" applyBorder="1" applyAlignment="1" applyProtection="1">
      <alignment vertical="center"/>
    </xf>
    <xf numFmtId="0" fontId="6" fillId="0" borderId="21" xfId="0" applyFont="1" applyBorder="1" applyAlignment="1" applyProtection="1">
      <alignment vertical="center"/>
    </xf>
    <xf numFmtId="0" fontId="6" fillId="0" borderId="17" xfId="0" applyFont="1" applyBorder="1" applyAlignment="1" applyProtection="1">
      <alignment vertical="center"/>
    </xf>
    <xf numFmtId="0" fontId="5" fillId="0" borderId="5" xfId="0" applyFont="1" applyBorder="1" applyAlignment="1" applyProtection="1">
      <alignment vertical="center"/>
    </xf>
    <xf numFmtId="0" fontId="4" fillId="0" borderId="17" xfId="0" applyFont="1" applyFill="1" applyBorder="1" applyAlignment="1" applyProtection="1">
      <alignment vertical="center"/>
    </xf>
    <xf numFmtId="0" fontId="4" fillId="0" borderId="18" xfId="0" applyFont="1" applyFill="1" applyBorder="1" applyAlignment="1" applyProtection="1">
      <alignment vertical="center"/>
    </xf>
    <xf numFmtId="0" fontId="5" fillId="0" borderId="20" xfId="0" applyFont="1" applyFill="1" applyBorder="1" applyAlignment="1" applyProtection="1">
      <alignment vertical="center"/>
    </xf>
    <xf numFmtId="0" fontId="4" fillId="0" borderId="17" xfId="0" applyFont="1" applyBorder="1" applyAlignment="1" applyProtection="1">
      <alignment vertical="center"/>
    </xf>
    <xf numFmtId="0" fontId="4" fillId="0" borderId="18" xfId="0" applyFont="1" applyBorder="1" applyAlignment="1" applyProtection="1">
      <alignment vertical="center"/>
    </xf>
    <xf numFmtId="165" fontId="5" fillId="0" borderId="4" xfId="0" applyNumberFormat="1" applyFont="1" applyBorder="1" applyAlignment="1" applyProtection="1">
      <alignment vertical="center"/>
    </xf>
    <xf numFmtId="165" fontId="4" fillId="6" borderId="40" xfId="0" applyNumberFormat="1" applyFont="1" applyFill="1" applyBorder="1" applyAlignment="1" applyProtection="1">
      <alignment vertical="center"/>
    </xf>
    <xf numFmtId="0" fontId="13" fillId="0" borderId="5" xfId="0" applyFont="1" applyBorder="1" applyAlignment="1" applyProtection="1">
      <alignment vertical="center"/>
    </xf>
    <xf numFmtId="165" fontId="4" fillId="0" borderId="0" xfId="0" applyNumberFormat="1" applyFont="1" applyFill="1" applyBorder="1" applyAlignment="1" applyProtection="1">
      <alignment vertical="center"/>
    </xf>
    <xf numFmtId="0" fontId="5" fillId="0" borderId="28" xfId="0" applyFont="1" applyFill="1" applyBorder="1" applyAlignment="1" applyProtection="1">
      <alignment vertical="center"/>
    </xf>
    <xf numFmtId="0" fontId="4" fillId="0" borderId="0" xfId="0" applyFont="1" applyBorder="1" applyAlignment="1" applyProtection="1">
      <alignment vertical="center" wrapText="1"/>
    </xf>
    <xf numFmtId="0" fontId="13" fillId="0" borderId="27" xfId="0" applyFont="1" applyFill="1" applyBorder="1" applyAlignment="1" applyProtection="1">
      <alignment horizontal="right" vertical="center"/>
    </xf>
    <xf numFmtId="0" fontId="42" fillId="0" borderId="0" xfId="0" applyFont="1" applyBorder="1" applyAlignment="1">
      <alignment vertical="center"/>
    </xf>
    <xf numFmtId="3" fontId="43" fillId="0" borderId="5" xfId="0" applyNumberFormat="1" applyFont="1" applyFill="1" applyBorder="1" applyAlignment="1" applyProtection="1">
      <alignment vertical="center" wrapText="1"/>
    </xf>
    <xf numFmtId="3" fontId="9" fillId="4" borderId="6" xfId="0" applyNumberFormat="1" applyFont="1" applyFill="1" applyBorder="1" applyAlignment="1" applyProtection="1">
      <alignment vertical="center"/>
      <protection locked="0"/>
    </xf>
    <xf numFmtId="0" fontId="5" fillId="0" borderId="4" xfId="0" applyFont="1" applyBorder="1" applyAlignment="1" applyProtection="1">
      <alignment vertical="center"/>
    </xf>
    <xf numFmtId="3" fontId="4"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5" fillId="0" borderId="18" xfId="0" applyFont="1" applyBorder="1" applyAlignment="1" applyProtection="1">
      <alignment vertical="center"/>
    </xf>
    <xf numFmtId="165" fontId="42" fillId="43" borderId="41" xfId="0" applyNumberFormat="1" applyFont="1" applyFill="1" applyBorder="1" applyAlignment="1">
      <alignment vertical="center"/>
    </xf>
    <xf numFmtId="165" fontId="4" fillId="43" borderId="42" xfId="0" applyNumberFormat="1" applyFont="1" applyFill="1" applyBorder="1" applyAlignment="1" applyProtection="1">
      <alignment vertical="center"/>
    </xf>
    <xf numFmtId="165" fontId="4" fillId="43" borderId="6" xfId="0" applyNumberFormat="1" applyFont="1" applyFill="1" applyBorder="1" applyAlignment="1" applyProtection="1">
      <alignment vertical="center"/>
    </xf>
    <xf numFmtId="165" fontId="4" fillId="4" borderId="40" xfId="0" applyNumberFormat="1" applyFont="1" applyFill="1" applyBorder="1" applyAlignment="1" applyProtection="1">
      <alignment vertical="center"/>
    </xf>
    <xf numFmtId="165" fontId="4" fillId="44" borderId="6" xfId="0" applyNumberFormat="1" applyFont="1" applyFill="1" applyBorder="1" applyAlignment="1" applyProtection="1">
      <alignment vertical="center"/>
    </xf>
    <xf numFmtId="3" fontId="9" fillId="44" borderId="6" xfId="0" applyNumberFormat="1" applyFont="1" applyFill="1" applyBorder="1" applyAlignment="1" applyProtection="1">
      <alignment vertical="center"/>
      <protection locked="0"/>
    </xf>
    <xf numFmtId="0" fontId="40" fillId="0" borderId="0" xfId="0" applyFont="1" applyFill="1" applyBorder="1" applyAlignment="1" applyProtection="1">
      <alignment horizontal="center" vertical="center" wrapText="1"/>
    </xf>
    <xf numFmtId="0" fontId="37" fillId="0" borderId="0" xfId="0" applyFont="1" applyBorder="1" applyAlignment="1" applyProtection="1">
      <alignment vertical="center"/>
    </xf>
    <xf numFmtId="0" fontId="2" fillId="6" borderId="43" xfId="0" applyFont="1" applyFill="1" applyBorder="1" applyAlignment="1" applyProtection="1">
      <alignment horizontal="left" vertical="center"/>
    </xf>
    <xf numFmtId="3" fontId="8" fillId="3" borderId="42" xfId="0" applyNumberFormat="1" applyFont="1" applyFill="1" applyBorder="1" applyAlignment="1" applyProtection="1">
      <alignment vertical="center"/>
      <protection locked="0"/>
    </xf>
    <xf numFmtId="3" fontId="2" fillId="4" borderId="42" xfId="0" applyNumberFormat="1" applyFont="1" applyFill="1" applyBorder="1" applyAlignment="1" applyProtection="1">
      <alignment vertical="center"/>
    </xf>
    <xf numFmtId="0" fontId="9" fillId="0" borderId="5" xfId="0" applyFont="1" applyBorder="1" applyAlignment="1" applyProtection="1">
      <alignment horizontal="center"/>
    </xf>
    <xf numFmtId="0" fontId="2" fillId="0" borderId="5" xfId="0" applyFont="1" applyBorder="1" applyAlignment="1" applyProtection="1">
      <alignment vertical="center"/>
    </xf>
    <xf numFmtId="3" fontId="2" fillId="4" borderId="42" xfId="0" quotePrefix="1" applyNumberFormat="1" applyFont="1" applyFill="1" applyBorder="1" applyAlignment="1" applyProtection="1">
      <alignment vertical="center"/>
    </xf>
    <xf numFmtId="0" fontId="8"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8" fillId="0" borderId="5" xfId="0" applyFont="1" applyFill="1" applyBorder="1" applyAlignment="1" applyProtection="1">
      <alignment horizontal="left" vertical="center"/>
    </xf>
    <xf numFmtId="3" fontId="8" fillId="0" borderId="5" xfId="0" applyNumberFormat="1" applyFont="1" applyFill="1" applyBorder="1" applyAlignment="1" applyProtection="1">
      <alignment horizontal="center" vertical="center"/>
    </xf>
    <xf numFmtId="0" fontId="5" fillId="0" borderId="5" xfId="0" applyFont="1" applyFill="1" applyBorder="1" applyAlignment="1" applyProtection="1">
      <alignment vertical="center"/>
    </xf>
    <xf numFmtId="0" fontId="2" fillId="0" borderId="5" xfId="0" applyFont="1" applyFill="1" applyBorder="1" applyAlignment="1" applyProtection="1">
      <alignment vertical="center"/>
    </xf>
    <xf numFmtId="3" fontId="16" fillId="0" borderId="4" xfId="0" applyNumberFormat="1" applyFont="1" applyFill="1" applyBorder="1" applyAlignment="1" applyProtection="1">
      <alignment horizontal="left" vertical="center"/>
    </xf>
    <xf numFmtId="0" fontId="39" fillId="0" borderId="4" xfId="0" applyFont="1" applyFill="1" applyBorder="1" applyAlignment="1" applyProtection="1">
      <alignment vertical="center"/>
    </xf>
    <xf numFmtId="3" fontId="8" fillId="4" borderId="42" xfId="0" applyNumberFormat="1" applyFont="1" applyFill="1" applyBorder="1" applyAlignment="1" applyProtection="1">
      <alignment vertical="center"/>
    </xf>
    <xf numFmtId="0" fontId="13" fillId="0" borderId="5" xfId="0" applyFont="1" applyFill="1" applyBorder="1" applyAlignment="1" applyProtection="1">
      <alignment vertical="center"/>
    </xf>
    <xf numFmtId="4" fontId="8" fillId="4" borderId="42" xfId="0" applyNumberFormat="1" applyFont="1" applyFill="1" applyBorder="1" applyAlignment="1" applyProtection="1">
      <alignment vertical="center"/>
    </xf>
    <xf numFmtId="0" fontId="23" fillId="0" borderId="4" xfId="0" applyFont="1" applyFill="1" applyBorder="1" applyAlignment="1" applyProtection="1">
      <alignment horizontal="center" vertical="center"/>
    </xf>
    <xf numFmtId="0" fontId="24" fillId="0" borderId="5" xfId="0" applyFont="1" applyBorder="1" applyAlignment="1" applyProtection="1">
      <alignment horizontal="left" vertical="center"/>
    </xf>
    <xf numFmtId="0" fontId="25" fillId="0" borderId="4" xfId="0" applyFont="1" applyFill="1" applyBorder="1" applyAlignment="1" applyProtection="1">
      <alignment horizontal="righ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4" fillId="0" borderId="48" xfId="0" applyFont="1" applyBorder="1" applyAlignment="1" applyProtection="1">
      <alignment vertical="center"/>
    </xf>
    <xf numFmtId="0" fontId="5" fillId="3" borderId="49" xfId="0" applyFont="1" applyFill="1" applyBorder="1" applyAlignment="1" applyProtection="1">
      <alignment vertical="center"/>
    </xf>
    <xf numFmtId="0" fontId="40" fillId="0" borderId="0" xfId="0" applyFont="1" applyFill="1" applyBorder="1" applyAlignment="1" applyProtection="1">
      <alignment vertical="center"/>
    </xf>
    <xf numFmtId="0" fontId="9" fillId="0" borderId="5" xfId="0" quotePrefix="1" applyFont="1" applyBorder="1" applyAlignment="1" applyProtection="1">
      <alignment horizontal="left" vertical="center"/>
    </xf>
    <xf numFmtId="3" fontId="9" fillId="4" borderId="42" xfId="0" applyNumberFormat="1" applyFont="1" applyFill="1" applyBorder="1" applyAlignment="1" applyProtection="1">
      <alignment vertical="center"/>
    </xf>
    <xf numFmtId="3" fontId="9" fillId="4" borderId="55" xfId="0" applyNumberFormat="1" applyFont="1" applyFill="1" applyBorder="1" applyAlignment="1" applyProtection="1">
      <alignment vertical="center"/>
    </xf>
    <xf numFmtId="4" fontId="9" fillId="4" borderId="55" xfId="0" applyNumberFormat="1" applyFont="1" applyFill="1" applyBorder="1" applyAlignment="1" applyProtection="1">
      <alignment vertical="center"/>
    </xf>
    <xf numFmtId="0" fontId="9" fillId="0" borderId="5" xfId="0" applyFont="1" applyBorder="1" applyAlignment="1" applyProtection="1">
      <alignment horizontal="right" vertical="center"/>
    </xf>
    <xf numFmtId="3" fontId="34" fillId="0" borderId="56" xfId="0" applyNumberFormat="1" applyFont="1" applyFill="1" applyBorder="1" applyAlignment="1" applyProtection="1">
      <alignment vertical="center"/>
    </xf>
    <xf numFmtId="3" fontId="9" fillId="0" borderId="4" xfId="0" applyNumberFormat="1" applyFont="1" applyBorder="1" applyAlignment="1" applyProtection="1">
      <alignment vertical="center"/>
    </xf>
    <xf numFmtId="3" fontId="9" fillId="0" borderId="55" xfId="0" applyNumberFormat="1" applyFont="1" applyBorder="1" applyAlignment="1" applyProtection="1">
      <alignment vertical="center"/>
    </xf>
    <xf numFmtId="4" fontId="9" fillId="4" borderId="42" xfId="0" applyNumberFormat="1" applyFont="1" applyFill="1" applyBorder="1" applyAlignment="1" applyProtection="1">
      <alignment vertical="center"/>
    </xf>
    <xf numFmtId="3" fontId="9" fillId="4" borderId="42" xfId="0" quotePrefix="1" applyNumberFormat="1" applyFont="1" applyFill="1" applyBorder="1" applyAlignment="1" applyProtection="1">
      <alignment vertical="center"/>
    </xf>
    <xf numFmtId="3" fontId="23" fillId="0" borderId="4" xfId="0" applyNumberFormat="1" applyFont="1" applyBorder="1" applyAlignment="1" applyProtection="1">
      <alignment vertical="center"/>
    </xf>
    <xf numFmtId="0" fontId="9" fillId="0" borderId="4" xfId="0" applyFont="1" applyFill="1" applyBorder="1" applyAlignment="1" applyProtection="1">
      <alignment vertical="center"/>
    </xf>
    <xf numFmtId="0" fontId="9" fillId="0" borderId="5" xfId="0" applyFont="1" applyFill="1" applyBorder="1" applyAlignment="1" applyProtection="1">
      <alignment horizontal="right" vertical="center"/>
    </xf>
    <xf numFmtId="0" fontId="9" fillId="0" borderId="4" xfId="0" applyFont="1" applyBorder="1" applyAlignment="1" applyProtection="1">
      <alignment vertical="center"/>
    </xf>
    <xf numFmtId="0" fontId="9" fillId="0" borderId="5" xfId="0" quotePrefix="1" applyFont="1" applyFill="1" applyBorder="1" applyAlignment="1" applyProtection="1">
      <alignment horizontal="left" vertical="center"/>
    </xf>
    <xf numFmtId="0" fontId="9" fillId="0" borderId="5" xfId="0" quotePrefix="1" applyFont="1" applyFill="1" applyBorder="1" applyAlignment="1" applyProtection="1">
      <alignment vertical="center"/>
    </xf>
    <xf numFmtId="3" fontId="9" fillId="0" borderId="56" xfId="0" applyNumberFormat="1" applyFont="1" applyFill="1" applyBorder="1" applyAlignment="1" applyProtection="1">
      <alignment vertical="center"/>
    </xf>
    <xf numFmtId="3" fontId="22" fillId="0" borderId="57" xfId="0" applyNumberFormat="1" applyFont="1" applyFill="1" applyBorder="1" applyAlignment="1" applyProtection="1">
      <alignment horizontal="left" vertical="center"/>
    </xf>
    <xf numFmtId="0" fontId="23" fillId="0" borderId="57" xfId="0" applyFont="1" applyFill="1" applyBorder="1" applyAlignment="1" applyProtection="1">
      <alignment vertical="center"/>
    </xf>
    <xf numFmtId="0" fontId="23" fillId="0" borderId="55" xfId="0" applyFont="1" applyFill="1" applyBorder="1" applyAlignment="1" applyProtection="1">
      <alignment vertical="center"/>
    </xf>
    <xf numFmtId="0" fontId="23" fillId="0" borderId="4" xfId="0" applyFont="1" applyFill="1" applyBorder="1" applyAlignment="1" applyProtection="1">
      <alignment vertical="center"/>
    </xf>
    <xf numFmtId="0" fontId="21" fillId="0" borderId="5" xfId="0" quotePrefix="1" applyFont="1" applyFill="1" applyBorder="1" applyAlignment="1" applyProtection="1">
      <alignment horizontal="left" vertical="center"/>
    </xf>
    <xf numFmtId="3" fontId="21" fillId="4" borderId="42" xfId="1" applyNumberFormat="1" applyFont="1" applyFill="1" applyBorder="1" applyAlignment="1" applyProtection="1">
      <alignment vertical="center"/>
    </xf>
    <xf numFmtId="0" fontId="9" fillId="0" borderId="5" xfId="0" applyFont="1" applyFill="1" applyBorder="1" applyAlignment="1" applyProtection="1">
      <alignment horizontal="left" vertical="center"/>
    </xf>
    <xf numFmtId="3" fontId="38" fillId="0" borderId="4" xfId="0" applyNumberFormat="1" applyFont="1" applyFill="1" applyBorder="1" applyAlignment="1" applyProtection="1">
      <alignment horizontal="center"/>
    </xf>
    <xf numFmtId="3" fontId="21" fillId="4" borderId="42" xfId="0" applyNumberFormat="1" applyFont="1" applyFill="1" applyBorder="1" applyAlignment="1" applyProtection="1">
      <alignment vertical="center"/>
    </xf>
    <xf numFmtId="0" fontId="9" fillId="0" borderId="5" xfId="0" applyFont="1" applyFill="1" applyBorder="1" applyAlignment="1" applyProtection="1">
      <alignment vertical="center"/>
    </xf>
    <xf numFmtId="3" fontId="23" fillId="0" borderId="58" xfId="0" applyNumberFormat="1" applyFont="1" applyFill="1" applyBorder="1" applyAlignment="1" applyProtection="1">
      <alignment vertical="center"/>
    </xf>
    <xf numFmtId="3" fontId="14" fillId="0" borderId="56" xfId="0" applyNumberFormat="1" applyFont="1" applyFill="1" applyBorder="1" applyAlignment="1" applyProtection="1">
      <alignment horizontal="center" vertical="center"/>
    </xf>
    <xf numFmtId="3" fontId="9" fillId="0" borderId="4" xfId="0" applyNumberFormat="1" applyFont="1" applyBorder="1" applyAlignment="1" applyProtection="1">
      <alignment horizontal="center" vertical="center"/>
    </xf>
    <xf numFmtId="0" fontId="9" fillId="0" borderId="5" xfId="0" quotePrefix="1" applyFont="1" applyBorder="1" applyAlignment="1" applyProtection="1">
      <alignment vertical="center"/>
    </xf>
    <xf numFmtId="3" fontId="22" fillId="0" borderId="4" xfId="0" applyNumberFormat="1" applyFont="1" applyBorder="1" applyAlignment="1" applyProtection="1">
      <alignment horizontal="center" vertical="center"/>
    </xf>
    <xf numFmtId="3" fontId="23" fillId="4" borderId="42" xfId="0" applyNumberFormat="1" applyFont="1" applyFill="1" applyBorder="1" applyAlignment="1" applyProtection="1">
      <alignment vertical="center"/>
    </xf>
    <xf numFmtId="0" fontId="21" fillId="7" borderId="5" xfId="0" quotePrefix="1" applyFont="1" applyFill="1" applyBorder="1" applyAlignment="1" applyProtection="1">
      <alignment vertical="center"/>
    </xf>
    <xf numFmtId="3" fontId="21" fillId="7" borderId="42" xfId="0" applyNumberFormat="1" applyFont="1" applyFill="1" applyBorder="1" applyAlignment="1" applyProtection="1">
      <alignment vertical="center"/>
    </xf>
    <xf numFmtId="0" fontId="23" fillId="0" borderId="5" xfId="0" applyFont="1" applyBorder="1" applyAlignment="1" applyProtection="1">
      <alignment vertical="center"/>
    </xf>
    <xf numFmtId="3" fontId="9" fillId="0" borderId="49" xfId="0" applyNumberFormat="1" applyFont="1" applyFill="1" applyBorder="1" applyAlignment="1" applyProtection="1">
      <alignment horizontal="right" vertical="center"/>
    </xf>
    <xf numFmtId="0" fontId="21" fillId="0" borderId="5" xfId="0" quotePrefix="1" applyFont="1" applyFill="1" applyBorder="1" applyAlignment="1" applyProtection="1">
      <alignment vertical="center"/>
    </xf>
    <xf numFmtId="164" fontId="9" fillId="4" borderId="4" xfId="0" applyNumberFormat="1" applyFont="1" applyFill="1" applyBorder="1" applyAlignment="1" applyProtection="1">
      <alignment horizontal="center" vertical="center"/>
    </xf>
    <xf numFmtId="0" fontId="4" fillId="0" borderId="19" xfId="0" applyFont="1" applyBorder="1" applyAlignment="1" applyProtection="1">
      <alignment vertical="center"/>
    </xf>
    <xf numFmtId="3" fontId="8" fillId="0" borderId="6" xfId="0" applyNumberFormat="1" applyFont="1" applyFill="1" applyBorder="1" applyAlignment="1" applyProtection="1">
      <alignment horizontal="right" vertical="center"/>
    </xf>
    <xf numFmtId="0" fontId="5" fillId="0" borderId="6" xfId="0" applyFont="1" applyFill="1" applyBorder="1" applyAlignment="1" applyProtection="1">
      <alignment vertical="center"/>
    </xf>
    <xf numFmtId="0" fontId="16" fillId="0" borderId="58" xfId="0" applyFont="1" applyFill="1" applyBorder="1" applyAlignment="1" applyProtection="1">
      <alignment vertical="center"/>
    </xf>
    <xf numFmtId="0" fontId="8" fillId="44" borderId="6" xfId="0" applyFont="1" applyFill="1" applyBorder="1" applyAlignment="1" applyProtection="1">
      <alignment vertical="center"/>
    </xf>
    <xf numFmtId="0" fontId="67" fillId="0" borderId="0" xfId="0" applyFont="1" applyAlignment="1" applyProtection="1">
      <alignment vertical="center"/>
    </xf>
    <xf numFmtId="3" fontId="38" fillId="0" borderId="0" xfId="0" applyNumberFormat="1" applyFont="1" applyFill="1" applyBorder="1" applyAlignment="1" applyProtection="1">
      <alignment horizontal="center"/>
    </xf>
    <xf numFmtId="0" fontId="13" fillId="0" borderId="2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8" xfId="0" applyFont="1" applyBorder="1" applyAlignment="1" applyProtection="1">
      <alignment vertical="center"/>
    </xf>
    <xf numFmtId="0" fontId="13" fillId="0" borderId="20" xfId="0" applyFont="1" applyBorder="1" applyAlignment="1" applyProtection="1">
      <alignment vertical="center"/>
    </xf>
    <xf numFmtId="0" fontId="13" fillId="0" borderId="21" xfId="0" applyFont="1" applyBorder="1" applyAlignment="1" applyProtection="1">
      <alignment vertical="center"/>
    </xf>
    <xf numFmtId="165" fontId="6" fillId="0" borderId="0" xfId="0" applyNumberFormat="1" applyFont="1" applyFill="1" applyBorder="1" applyAlignment="1" applyProtection="1">
      <alignment vertical="center"/>
    </xf>
    <xf numFmtId="0" fontId="10" fillId="0" borderId="3" xfId="0" applyFont="1" applyFill="1" applyBorder="1" applyAlignment="1" applyProtection="1">
      <alignment vertical="center"/>
      <protection locked="0"/>
    </xf>
    <xf numFmtId="3" fontId="2" fillId="43" borderId="42" xfId="0" applyNumberFormat="1" applyFont="1" applyFill="1" applyBorder="1" applyAlignment="1" applyProtection="1">
      <alignment vertical="center"/>
    </xf>
    <xf numFmtId="0" fontId="3" fillId="6" borderId="44" xfId="0" applyFont="1" applyFill="1" applyBorder="1" applyAlignment="1" applyProtection="1">
      <alignment vertical="center"/>
    </xf>
    <xf numFmtId="0" fontId="0" fillId="6" borderId="59" xfId="0" applyFill="1" applyBorder="1" applyAlignment="1" applyProtection="1">
      <alignment vertical="center"/>
    </xf>
    <xf numFmtId="0" fontId="7" fillId="4" borderId="53" xfId="0" applyFont="1" applyFill="1" applyBorder="1" applyAlignment="1" applyProtection="1">
      <alignment horizontal="center"/>
    </xf>
    <xf numFmtId="0" fontId="7" fillId="4" borderId="54" xfId="0" applyFont="1" applyFill="1" applyBorder="1" applyAlignment="1" applyProtection="1">
      <alignment horizontal="center"/>
    </xf>
    <xf numFmtId="0" fontId="7" fillId="4" borderId="45" xfId="0" applyFont="1" applyFill="1" applyBorder="1" applyAlignment="1" applyProtection="1">
      <alignment horizontal="center"/>
    </xf>
    <xf numFmtId="0" fontId="64" fillId="0" borderId="5" xfId="0" applyFont="1" applyFill="1" applyBorder="1" applyAlignment="1" applyProtection="1">
      <alignment horizontal="center"/>
    </xf>
    <xf numFmtId="0" fontId="64" fillId="0" borderId="0" xfId="0" applyFont="1" applyFill="1" applyBorder="1" applyAlignment="1" applyProtection="1">
      <alignment horizontal="center"/>
    </xf>
    <xf numFmtId="0" fontId="64" fillId="0" borderId="4" xfId="0" applyFont="1" applyFill="1" applyBorder="1" applyAlignment="1" applyProtection="1">
      <alignment horizontal="center"/>
    </xf>
    <xf numFmtId="0" fontId="32" fillId="0" borderId="5"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4" xfId="0" applyFont="1" applyBorder="1" applyAlignment="1" applyProtection="1">
      <alignment horizontal="center" vertical="center"/>
    </xf>
    <xf numFmtId="0" fontId="14" fillId="0" borderId="5"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xf>
    <xf numFmtId="0" fontId="40" fillId="8" borderId="50" xfId="0" applyFont="1" applyFill="1" applyBorder="1" applyAlignment="1" applyProtection="1">
      <alignment horizontal="center" vertical="center" wrapText="1"/>
    </xf>
    <xf numFmtId="0" fontId="40" fillId="8" borderId="51" xfId="0" applyFont="1" applyFill="1" applyBorder="1" applyAlignment="1" applyProtection="1">
      <alignment horizontal="center" vertical="center" wrapText="1"/>
    </xf>
    <xf numFmtId="0" fontId="40" fillId="8" borderId="52" xfId="0" applyFont="1" applyFill="1" applyBorder="1" applyAlignment="1" applyProtection="1">
      <alignment horizontal="center" vertical="center" wrapText="1"/>
    </xf>
    <xf numFmtId="3" fontId="43" fillId="0" borderId="5" xfId="0" applyNumberFormat="1" applyFont="1" applyFill="1" applyBorder="1" applyAlignment="1" applyProtection="1">
      <alignment horizontal="left" vertical="center" wrapText="1"/>
    </xf>
    <xf numFmtId="3" fontId="43" fillId="0" borderId="0" xfId="0" applyNumberFormat="1" applyFont="1" applyFill="1" applyBorder="1" applyAlignment="1" applyProtection="1">
      <alignment horizontal="left" vertical="center" wrapText="1"/>
    </xf>
    <xf numFmtId="3" fontId="43" fillId="0" borderId="28" xfId="0" applyNumberFormat="1" applyFont="1" applyFill="1" applyBorder="1" applyAlignment="1" applyProtection="1">
      <alignment horizontal="left" vertical="center" wrapText="1"/>
    </xf>
    <xf numFmtId="3" fontId="43" fillId="0" borderId="20" xfId="0" applyNumberFormat="1" applyFont="1" applyFill="1" applyBorder="1" applyAlignment="1" applyProtection="1">
      <alignment horizontal="left" vertical="center" wrapText="1"/>
    </xf>
    <xf numFmtId="0" fontId="41" fillId="0" borderId="5" xfId="0" quotePrefix="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4" xfId="0" applyFont="1" applyFill="1" applyBorder="1" applyAlignment="1" applyProtection="1">
      <alignment horizontal="center" vertical="center"/>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8" fillId="6" borderId="61"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6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0" xfId="0" applyFont="1" applyFill="1" applyBorder="1" applyAlignment="1" applyProtection="1">
      <alignment horizontal="left" vertical="center" wrapText="1"/>
      <protection locked="0"/>
    </xf>
    <xf numFmtId="0" fontId="8" fillId="6" borderId="63" xfId="0" applyFont="1" applyFill="1" applyBorder="1" applyAlignment="1" applyProtection="1">
      <alignment horizontal="left" vertical="center" wrapText="1"/>
      <protection locked="0"/>
    </xf>
    <xf numFmtId="0" fontId="8" fillId="6" borderId="14" xfId="0" applyFont="1" applyFill="1" applyBorder="1" applyAlignment="1" applyProtection="1">
      <alignment horizontal="left" vertical="center" wrapText="1"/>
      <protection locked="0"/>
    </xf>
    <xf numFmtId="0" fontId="8" fillId="6" borderId="64" xfId="0" applyFont="1" applyFill="1" applyBorder="1" applyAlignment="1" applyProtection="1">
      <alignment horizontal="left" vertical="center" wrapText="1"/>
      <protection locked="0"/>
    </xf>
    <xf numFmtId="0" fontId="44" fillId="41" borderId="25" xfId="0" applyFont="1" applyFill="1" applyBorder="1" applyAlignment="1" applyProtection="1">
      <alignment horizontal="center" vertical="center"/>
    </xf>
    <xf numFmtId="0" fontId="44" fillId="41" borderId="26" xfId="0" applyFont="1" applyFill="1" applyBorder="1" applyAlignment="1" applyProtection="1">
      <alignment horizontal="center" vertical="center"/>
    </xf>
    <xf numFmtId="0" fontId="44" fillId="41" borderId="27" xfId="0" applyFont="1" applyFill="1" applyBorder="1" applyAlignment="1" applyProtection="1">
      <alignment horizontal="center" vertical="center"/>
    </xf>
    <xf numFmtId="0" fontId="13" fillId="40" borderId="25" xfId="0" applyFont="1" applyFill="1" applyBorder="1" applyAlignment="1" applyProtection="1">
      <alignment horizontal="center" vertical="center"/>
    </xf>
    <xf numFmtId="0" fontId="13" fillId="40" borderId="26" xfId="0" applyFont="1" applyFill="1" applyBorder="1" applyAlignment="1" applyProtection="1">
      <alignment horizontal="center" vertical="center"/>
    </xf>
    <xf numFmtId="0" fontId="13" fillId="40" borderId="27" xfId="0" applyFont="1" applyFill="1" applyBorder="1" applyAlignment="1" applyProtection="1">
      <alignment horizontal="center" vertical="center"/>
    </xf>
    <xf numFmtId="0" fontId="43" fillId="2" borderId="25" xfId="0" applyFont="1" applyFill="1" applyBorder="1" applyAlignment="1" applyProtection="1">
      <alignment horizontal="center" vertical="center"/>
    </xf>
    <xf numFmtId="0" fontId="43" fillId="2" borderId="26" xfId="0" applyFont="1" applyFill="1" applyBorder="1" applyAlignment="1" applyProtection="1">
      <alignment horizontal="center" vertical="center"/>
    </xf>
    <xf numFmtId="0" fontId="43" fillId="2" borderId="27" xfId="0" applyFont="1" applyFill="1" applyBorder="1" applyAlignment="1" applyProtection="1">
      <alignment horizontal="center" vertical="center"/>
    </xf>
    <xf numFmtId="0" fontId="43" fillId="2" borderId="17" xfId="0" applyFont="1" applyFill="1" applyBorder="1" applyAlignment="1" applyProtection="1">
      <alignment horizontal="center" vertical="center" wrapText="1"/>
    </xf>
    <xf numFmtId="0" fontId="4" fillId="0" borderId="18" xfId="0" applyFont="1" applyBorder="1"/>
    <xf numFmtId="0" fontId="4" fillId="0" borderId="19" xfId="0" applyFont="1" applyBorder="1"/>
    <xf numFmtId="0" fontId="4" fillId="0" borderId="5" xfId="0" applyFont="1" applyBorder="1"/>
    <xf numFmtId="0" fontId="4" fillId="0" borderId="0" xfId="0" applyFont="1"/>
    <xf numFmtId="0" fontId="4" fillId="0" borderId="4" xfId="0" applyFont="1" applyBorder="1"/>
    <xf numFmtId="0" fontId="4" fillId="0" borderId="28" xfId="0" applyFont="1" applyBorder="1"/>
    <xf numFmtId="0" fontId="4" fillId="0" borderId="20" xfId="0" applyFont="1" applyBorder="1"/>
    <xf numFmtId="0" fontId="4" fillId="0" borderId="21" xfId="0" applyFont="1" applyBorder="1"/>
    <xf numFmtId="0" fontId="43" fillId="2" borderId="29" xfId="0" applyFont="1" applyFill="1" applyBorder="1" applyAlignment="1" applyProtection="1">
      <alignment horizontal="center" vertical="center"/>
    </xf>
    <xf numFmtId="0" fontId="43" fillId="2" borderId="2" xfId="0" applyFont="1" applyFill="1" applyBorder="1" applyAlignment="1" applyProtection="1">
      <alignment horizontal="center" vertical="center"/>
    </xf>
    <xf numFmtId="0" fontId="43" fillId="2" borderId="30" xfId="0" applyFont="1" applyFill="1" applyBorder="1" applyAlignment="1" applyProtection="1">
      <alignment horizontal="center" vertical="center"/>
    </xf>
    <xf numFmtId="0" fontId="8" fillId="0" borderId="17" xfId="0" applyNumberFormat="1" applyFont="1" applyBorder="1" applyAlignment="1" applyProtection="1">
      <alignment horizontal="center" vertical="center" wrapText="1"/>
      <protection locked="0"/>
    </xf>
    <xf numFmtId="0" fontId="8" fillId="0" borderId="18" xfId="0" applyNumberFormat="1" applyFont="1" applyBorder="1" applyAlignment="1" applyProtection="1">
      <alignment horizontal="center" vertical="center" wrapText="1"/>
      <protection locked="0"/>
    </xf>
    <xf numFmtId="0" fontId="8" fillId="0" borderId="19" xfId="0" applyNumberFormat="1" applyFont="1" applyBorder="1" applyAlignment="1" applyProtection="1">
      <alignment horizontal="center" vertical="center" wrapText="1"/>
      <protection locked="0"/>
    </xf>
    <xf numFmtId="0" fontId="8" fillId="0" borderId="5"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4" xfId="0" applyNumberFormat="1" applyFont="1" applyBorder="1" applyAlignment="1" applyProtection="1">
      <alignment horizontal="center" vertical="center" wrapText="1"/>
      <protection locked="0"/>
    </xf>
    <xf numFmtId="0" fontId="8" fillId="0" borderId="28" xfId="0" applyNumberFormat="1" applyFont="1" applyBorder="1" applyAlignment="1" applyProtection="1">
      <alignment horizontal="center" vertical="center" wrapText="1"/>
      <protection locked="0"/>
    </xf>
    <xf numFmtId="0" fontId="8" fillId="0" borderId="20" xfId="0" applyNumberFormat="1" applyFont="1" applyBorder="1" applyAlignment="1" applyProtection="1">
      <alignment horizontal="center" vertical="center" wrapText="1"/>
      <protection locked="0"/>
    </xf>
    <xf numFmtId="0" fontId="8" fillId="0" borderId="21" xfId="0" applyNumberFormat="1" applyFont="1" applyBorder="1" applyAlignment="1" applyProtection="1">
      <alignment horizontal="center" vertical="center" wrapText="1"/>
      <protection locked="0"/>
    </xf>
    <xf numFmtId="0" fontId="13" fillId="42" borderId="25" xfId="0" applyFont="1" applyFill="1" applyBorder="1" applyAlignment="1" applyProtection="1">
      <alignment horizontal="center" vertical="center"/>
    </xf>
    <xf numFmtId="0" fontId="13" fillId="42" borderId="26" xfId="0" applyFont="1" applyFill="1" applyBorder="1" applyAlignment="1" applyProtection="1">
      <alignment horizontal="center" vertical="center"/>
    </xf>
    <xf numFmtId="0" fontId="13" fillId="42" borderId="27" xfId="0" applyFont="1" applyFill="1" applyBorder="1" applyAlignment="1" applyProtection="1">
      <alignment horizontal="center" vertical="center"/>
    </xf>
    <xf numFmtId="0" fontId="62" fillId="6" borderId="25" xfId="0" applyFont="1" applyFill="1" applyBorder="1" applyAlignment="1" applyProtection="1">
      <alignment horizontal="center" vertical="center"/>
    </xf>
    <xf numFmtId="0" fontId="62" fillId="6" borderId="26" xfId="0" applyFont="1" applyFill="1" applyBorder="1" applyAlignment="1" applyProtection="1">
      <alignment horizontal="center" vertical="center"/>
    </xf>
    <xf numFmtId="0" fontId="62" fillId="6" borderId="27" xfId="0" applyFont="1" applyFill="1" applyBorder="1" applyAlignment="1" applyProtection="1">
      <alignment horizontal="center" vertical="center"/>
    </xf>
    <xf numFmtId="0" fontId="13" fillId="6" borderId="25" xfId="0" applyFont="1" applyFill="1" applyBorder="1" applyAlignment="1" applyProtection="1">
      <alignment horizontal="center" vertical="center"/>
    </xf>
    <xf numFmtId="0" fontId="13" fillId="6" borderId="26" xfId="0" applyFont="1" applyFill="1" applyBorder="1" applyAlignment="1" applyProtection="1">
      <alignment horizontal="center" vertical="center"/>
    </xf>
    <xf numFmtId="0" fontId="13" fillId="6" borderId="27" xfId="0" applyFont="1" applyFill="1" applyBorder="1" applyAlignment="1" applyProtection="1">
      <alignment horizontal="center" vertical="center"/>
    </xf>
    <xf numFmtId="0" fontId="39" fillId="0" borderId="25" xfId="0" applyFont="1" applyBorder="1" applyAlignment="1">
      <alignment horizontal="center" vertical="top"/>
    </xf>
    <xf numFmtId="0" fontId="39" fillId="0" borderId="26" xfId="0" applyFont="1" applyBorder="1" applyAlignment="1">
      <alignment horizontal="center" vertical="top"/>
    </xf>
    <xf numFmtId="0" fontId="39" fillId="0" borderId="27" xfId="0" applyFont="1" applyBorder="1" applyAlignment="1">
      <alignment horizontal="center" vertical="top"/>
    </xf>
    <xf numFmtId="0" fontId="36" fillId="0" borderId="17" xfId="0" applyFont="1" applyFill="1" applyBorder="1" applyAlignment="1" applyProtection="1">
      <alignment horizontal="center" vertical="center" wrapText="1"/>
      <protection locked="0"/>
    </xf>
    <xf numFmtId="0" fontId="36" fillId="0" borderId="18"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6" fillId="0" borderId="5"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0" fontId="36" fillId="0" borderId="4" xfId="0" applyFont="1" applyFill="1" applyBorder="1" applyAlignment="1" applyProtection="1">
      <alignment horizontal="center" vertical="center" wrapText="1"/>
      <protection locked="0"/>
    </xf>
    <xf numFmtId="0" fontId="36" fillId="0" borderId="28" xfId="0" applyFont="1" applyFill="1" applyBorder="1" applyAlignment="1" applyProtection="1">
      <alignment horizontal="center" vertical="center" wrapText="1"/>
      <protection locked="0"/>
    </xf>
    <xf numFmtId="0" fontId="36" fillId="0" borderId="20"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cellStyle name="Normal 3" xfId="2"/>
    <cellStyle name="Note 2"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E6B8B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8"/>
  <sheetViews>
    <sheetView tabSelected="1" zoomScale="85" zoomScaleNormal="85" workbookViewId="0">
      <selection activeCell="I18" sqref="I18"/>
    </sheetView>
  </sheetViews>
  <sheetFormatPr defaultRowHeight="12.75" x14ac:dyDescent="0.2"/>
  <cols>
    <col min="1" max="1" width="23.28515625" style="2" customWidth="1"/>
    <col min="2" max="4" width="13.140625" style="2" customWidth="1"/>
    <col min="5" max="5" width="2.28515625" style="2" customWidth="1"/>
    <col min="6" max="6" width="19.140625" style="2" customWidth="1"/>
    <col min="7" max="7" width="1" style="2" customWidth="1"/>
    <col min="8" max="8" width="3" style="50" customWidth="1"/>
    <col min="9" max="9" width="51.28515625" style="8" customWidth="1"/>
    <col min="10" max="10" width="14.85546875" style="51" customWidth="1"/>
    <col min="11" max="11" width="15" style="52" customWidth="1"/>
    <col min="12" max="12" width="3.140625" style="4" customWidth="1"/>
    <col min="13" max="13" width="21.5703125" style="2" customWidth="1"/>
    <col min="14" max="14" width="16.5703125" style="2" customWidth="1"/>
    <col min="15" max="15" width="13.28515625" style="2" customWidth="1"/>
    <col min="16" max="16" width="11.5703125" style="2" customWidth="1"/>
    <col min="17" max="17" width="1.28515625" style="2" customWidth="1"/>
    <col min="18" max="18" width="2.42578125" style="2" customWidth="1"/>
    <col min="19" max="19" width="7" style="2" customWidth="1"/>
    <col min="20" max="20" width="11.42578125" style="2" customWidth="1"/>
    <col min="21" max="21" width="9.140625" style="2"/>
    <col min="22" max="22" width="35.7109375" style="2" customWidth="1"/>
    <col min="23" max="23" width="10.5703125" style="2" customWidth="1"/>
    <col min="24" max="24" width="11.85546875" style="2" customWidth="1"/>
    <col min="25" max="25" width="9.140625" style="2"/>
    <col min="26" max="26" width="66.28515625" style="2" bestFit="1" customWidth="1"/>
    <col min="27" max="29" width="9.140625" style="2"/>
    <col min="30" max="31" width="3" style="2" bestFit="1" customWidth="1"/>
    <col min="32" max="16384" width="9.140625" style="2"/>
  </cols>
  <sheetData>
    <row r="1" spans="1:24" ht="15.75" customHeight="1" thickTop="1" thickBot="1" x14ac:dyDescent="0.25">
      <c r="A1" s="154" t="s">
        <v>0</v>
      </c>
      <c r="B1" s="233"/>
      <c r="C1" s="234"/>
      <c r="D1" s="131"/>
      <c r="E1" s="145"/>
      <c r="F1" s="218"/>
      <c r="G1" s="1"/>
      <c r="H1" s="125"/>
      <c r="I1" s="235" t="s">
        <v>169</v>
      </c>
      <c r="J1" s="236"/>
      <c r="K1" s="237"/>
      <c r="M1" s="3" t="s">
        <v>141</v>
      </c>
      <c r="N1" s="4"/>
      <c r="O1" s="4"/>
      <c r="P1" s="4"/>
    </row>
    <row r="2" spans="1:24" ht="12" customHeight="1" x14ac:dyDescent="0.15">
      <c r="A2" s="238" t="s">
        <v>105</v>
      </c>
      <c r="B2" s="239"/>
      <c r="C2" s="239"/>
      <c r="D2" s="239"/>
      <c r="E2" s="239"/>
      <c r="F2" s="240"/>
      <c r="G2" s="5"/>
      <c r="H2" s="179" t="s">
        <v>1</v>
      </c>
      <c r="I2" s="35" t="s">
        <v>121</v>
      </c>
      <c r="J2" s="7" t="s">
        <v>2</v>
      </c>
      <c r="K2" s="180">
        <f>IF(F11&gt;0,MAX(F11,0),"")</f>
        <v>0</v>
      </c>
      <c r="O2" s="8"/>
      <c r="P2" s="9"/>
      <c r="Q2" s="9"/>
    </row>
    <row r="3" spans="1:24" ht="12" customHeight="1" thickBot="1" x14ac:dyDescent="0.25">
      <c r="A3" s="90" t="s">
        <v>106</v>
      </c>
      <c r="B3" s="10"/>
      <c r="C3" s="11"/>
      <c r="D3" s="4"/>
      <c r="E3" s="12" t="s">
        <v>7</v>
      </c>
      <c r="F3" s="155"/>
      <c r="G3" s="15"/>
      <c r="H3" s="179" t="s">
        <v>4</v>
      </c>
      <c r="I3" s="35" t="s">
        <v>172</v>
      </c>
      <c r="J3" s="7" t="s">
        <v>2</v>
      </c>
      <c r="K3" s="181">
        <f>F18</f>
        <v>0</v>
      </c>
      <c r="M3" s="13"/>
      <c r="N3" s="4"/>
      <c r="O3" s="14"/>
      <c r="P3" s="14"/>
      <c r="Q3" s="14"/>
    </row>
    <row r="4" spans="1:24" ht="12" customHeight="1" thickTop="1" thickBot="1" x14ac:dyDescent="0.25">
      <c r="A4" s="90" t="s">
        <v>107</v>
      </c>
      <c r="B4" s="10"/>
      <c r="C4" s="11"/>
      <c r="D4" s="4"/>
      <c r="E4" s="12" t="s">
        <v>7</v>
      </c>
      <c r="F4" s="155"/>
      <c r="G4" s="5"/>
      <c r="H4" s="179" t="s">
        <v>5</v>
      </c>
      <c r="I4" s="35" t="s">
        <v>122</v>
      </c>
      <c r="J4" s="7" t="s">
        <v>6</v>
      </c>
      <c r="K4" s="182" t="e">
        <f>IF(F11&gt;0,ROUND((K2/K3),2),"")</f>
        <v>#DIV/0!</v>
      </c>
      <c r="M4" s="4"/>
      <c r="O4" s="9"/>
      <c r="P4" s="8"/>
      <c r="Q4" s="8"/>
      <c r="R4" s="276" t="s">
        <v>142</v>
      </c>
      <c r="S4" s="277"/>
      <c r="T4" s="277"/>
      <c r="U4" s="277"/>
      <c r="V4" s="277"/>
      <c r="W4" s="277"/>
      <c r="X4" s="278"/>
    </row>
    <row r="5" spans="1:24" ht="12" customHeight="1" thickTop="1" thickBot="1" x14ac:dyDescent="0.25">
      <c r="A5" s="93" t="s">
        <v>108</v>
      </c>
      <c r="B5" s="4"/>
      <c r="C5" s="4"/>
      <c r="D5" s="4"/>
      <c r="E5" s="12" t="s">
        <v>7</v>
      </c>
      <c r="F5" s="155"/>
      <c r="G5" s="5"/>
      <c r="H5" s="179" t="s">
        <v>8</v>
      </c>
      <c r="I5" s="35" t="s">
        <v>123</v>
      </c>
      <c r="J5" s="17" t="s">
        <v>9</v>
      </c>
      <c r="K5" s="182" t="e">
        <f>IF(F11&gt;0,MAX(J6,J6+J7),"")</f>
        <v>#DIV/0!</v>
      </c>
      <c r="R5" s="297" t="s">
        <v>170</v>
      </c>
      <c r="S5" s="298"/>
      <c r="T5" s="298"/>
      <c r="U5" s="298"/>
      <c r="V5" s="298"/>
      <c r="W5" s="298"/>
      <c r="X5" s="299"/>
    </row>
    <row r="6" spans="1:24" ht="12" customHeight="1" thickTop="1" thickBot="1" x14ac:dyDescent="0.25">
      <c r="A6" s="90" t="s">
        <v>109</v>
      </c>
      <c r="B6" s="6"/>
      <c r="C6" s="16"/>
      <c r="D6" s="4"/>
      <c r="E6" s="12" t="s">
        <v>7</v>
      </c>
      <c r="F6" s="155"/>
      <c r="G6" s="19"/>
      <c r="H6" s="183" t="s">
        <v>15</v>
      </c>
      <c r="I6" s="35" t="s">
        <v>103</v>
      </c>
      <c r="J6" s="68">
        <v>0</v>
      </c>
      <c r="K6" s="184"/>
      <c r="L6" s="14"/>
      <c r="M6" s="282" t="s">
        <v>94</v>
      </c>
      <c r="N6" s="283"/>
      <c r="O6" s="283"/>
      <c r="P6" s="284"/>
      <c r="Q6" s="50"/>
      <c r="R6" s="300"/>
      <c r="S6" s="301"/>
      <c r="T6" s="301"/>
      <c r="U6" s="301"/>
      <c r="V6" s="301"/>
      <c r="W6" s="301"/>
      <c r="X6" s="302"/>
    </row>
    <row r="7" spans="1:24" ht="12" customHeight="1" thickTop="1" x14ac:dyDescent="0.2">
      <c r="A7" s="90" t="s">
        <v>110</v>
      </c>
      <c r="B7" s="6"/>
      <c r="C7" s="16"/>
      <c r="D7" s="4"/>
      <c r="E7" s="12" t="s">
        <v>7</v>
      </c>
      <c r="F7" s="155"/>
      <c r="G7" s="5"/>
      <c r="H7" s="183" t="s">
        <v>18</v>
      </c>
      <c r="I7" s="35" t="s">
        <v>88</v>
      </c>
      <c r="J7" s="69" t="e">
        <f>IF(F11&gt;0,MAX(0,(ROUND((9100-(K4+J6))-J8,2))),"")</f>
        <v>#DIV/0!</v>
      </c>
      <c r="K7" s="185"/>
      <c r="M7" s="285"/>
      <c r="N7" s="286"/>
      <c r="O7" s="286"/>
      <c r="P7" s="287"/>
      <c r="Q7" s="50"/>
      <c r="R7" s="300"/>
      <c r="S7" s="301"/>
      <c r="T7" s="301"/>
      <c r="U7" s="301"/>
      <c r="V7" s="301"/>
      <c r="W7" s="301"/>
      <c r="X7" s="302"/>
    </row>
    <row r="8" spans="1:24" ht="12" customHeight="1" x14ac:dyDescent="0.2">
      <c r="A8" s="90" t="s">
        <v>111</v>
      </c>
      <c r="B8" s="6"/>
      <c r="C8" s="16"/>
      <c r="D8" s="4"/>
      <c r="E8" s="12" t="s">
        <v>7</v>
      </c>
      <c r="F8" s="155"/>
      <c r="G8" s="5"/>
      <c r="H8" s="183" t="s">
        <v>20</v>
      </c>
      <c r="I8" s="35" t="s">
        <v>89</v>
      </c>
      <c r="J8" s="70"/>
      <c r="K8" s="186"/>
      <c r="M8" s="288"/>
      <c r="N8" s="289"/>
      <c r="O8" s="289"/>
      <c r="P8" s="290"/>
      <c r="Q8" s="50"/>
      <c r="R8" s="300"/>
      <c r="S8" s="301"/>
      <c r="T8" s="301"/>
      <c r="U8" s="301"/>
      <c r="V8" s="301"/>
      <c r="W8" s="301"/>
      <c r="X8" s="302"/>
    </row>
    <row r="9" spans="1:24" ht="12" customHeight="1" x14ac:dyDescent="0.2">
      <c r="A9" s="90" t="s">
        <v>112</v>
      </c>
      <c r="B9" s="6"/>
      <c r="C9" s="6"/>
      <c r="D9" s="4"/>
      <c r="E9" s="21" t="s">
        <v>12</v>
      </c>
      <c r="F9" s="155"/>
      <c r="G9" s="5"/>
      <c r="H9" s="179" t="s">
        <v>10</v>
      </c>
      <c r="I9" s="35" t="s">
        <v>124</v>
      </c>
      <c r="J9" s="17"/>
      <c r="K9" s="187" t="e">
        <f>IF(F11&gt;0,K4+K5,"")</f>
        <v>#DIV/0!</v>
      </c>
      <c r="M9" s="288"/>
      <c r="N9" s="289"/>
      <c r="O9" s="289"/>
      <c r="P9" s="290"/>
      <c r="Q9" s="50"/>
      <c r="R9" s="300"/>
      <c r="S9" s="301"/>
      <c r="T9" s="301"/>
      <c r="U9" s="301"/>
      <c r="V9" s="301"/>
      <c r="W9" s="301"/>
      <c r="X9" s="302"/>
    </row>
    <row r="10" spans="1:24" ht="12" customHeight="1" x14ac:dyDescent="0.2">
      <c r="A10" s="93" t="s">
        <v>113</v>
      </c>
      <c r="B10" s="4"/>
      <c r="C10" s="4"/>
      <c r="D10" s="4"/>
      <c r="E10" s="23" t="s">
        <v>12</v>
      </c>
      <c r="F10" s="155"/>
      <c r="G10" s="5"/>
      <c r="H10" s="179" t="s">
        <v>11</v>
      </c>
      <c r="I10" s="35" t="s">
        <v>173</v>
      </c>
      <c r="J10" s="7" t="s">
        <v>2</v>
      </c>
      <c r="K10" s="188">
        <f xml:space="preserve"> F25</f>
        <v>0</v>
      </c>
      <c r="M10" s="288"/>
      <c r="N10" s="289"/>
      <c r="O10" s="289"/>
      <c r="P10" s="290"/>
      <c r="Q10" s="50"/>
      <c r="R10" s="300"/>
      <c r="S10" s="301"/>
      <c r="T10" s="301"/>
      <c r="U10" s="301"/>
      <c r="V10" s="301"/>
      <c r="W10" s="301"/>
      <c r="X10" s="302"/>
    </row>
    <row r="11" spans="1:24" ht="12" customHeight="1" thickBot="1" x14ac:dyDescent="0.25">
      <c r="A11" s="134" t="s">
        <v>114</v>
      </c>
      <c r="B11" s="4"/>
      <c r="C11" s="4"/>
      <c r="D11" s="4"/>
      <c r="E11" s="58" t="s">
        <v>3</v>
      </c>
      <c r="F11" s="156" t="str">
        <f>IF(F6&gt;0,F3+F4+F5+F6+F7+F8-F9-F10,"")</f>
        <v/>
      </c>
      <c r="G11" s="5"/>
      <c r="H11" s="179" t="s">
        <v>13</v>
      </c>
      <c r="I11" s="35" t="s">
        <v>125</v>
      </c>
      <c r="J11" s="7" t="s">
        <v>14</v>
      </c>
      <c r="K11" s="180" t="e">
        <f>IF(F11&gt;0,J12+J13,0)</f>
        <v>#DIV/0!</v>
      </c>
      <c r="M11" s="288"/>
      <c r="N11" s="289"/>
      <c r="O11" s="289"/>
      <c r="P11" s="290"/>
      <c r="Q11" s="50"/>
      <c r="R11" s="303"/>
      <c r="S11" s="304"/>
      <c r="T11" s="304"/>
      <c r="U11" s="304"/>
      <c r="V11" s="304"/>
      <c r="W11" s="304"/>
      <c r="X11" s="305"/>
    </row>
    <row r="12" spans="1:24" ht="12" customHeight="1" thickTop="1" x14ac:dyDescent="0.2">
      <c r="A12" s="244" t="s">
        <v>115</v>
      </c>
      <c r="B12" s="245"/>
      <c r="C12" s="245"/>
      <c r="D12" s="245"/>
      <c r="E12" s="245"/>
      <c r="F12" s="246"/>
      <c r="G12" s="5"/>
      <c r="H12" s="183" t="s">
        <v>15</v>
      </c>
      <c r="I12" s="35" t="s">
        <v>62</v>
      </c>
      <c r="J12" s="71" t="e">
        <f>IF(F11&gt;0,ROUND((K9*K10),0))</f>
        <v>#DIV/0!</v>
      </c>
      <c r="K12" s="189"/>
      <c r="M12" s="288"/>
      <c r="N12" s="289"/>
      <c r="O12" s="289"/>
      <c r="P12" s="290"/>
      <c r="Q12" s="50"/>
    </row>
    <row r="13" spans="1:24" ht="12" customHeight="1" thickBot="1" x14ac:dyDescent="0.25">
      <c r="A13" s="244"/>
      <c r="B13" s="245"/>
      <c r="C13" s="245"/>
      <c r="D13" s="245"/>
      <c r="E13" s="245"/>
      <c r="F13" s="246"/>
      <c r="G13" s="5"/>
      <c r="H13" s="183" t="s">
        <v>18</v>
      </c>
      <c r="I13" s="35" t="s">
        <v>93</v>
      </c>
      <c r="J13" s="71" t="e">
        <f>ROUND((IF(AND(F11&gt;0,D32&gt;0,(K9*K10)&lt;F11),F11-J12,0)),0)</f>
        <v>#DIV/0!</v>
      </c>
      <c r="K13" s="189"/>
      <c r="M13" s="291"/>
      <c r="N13" s="292"/>
      <c r="O13" s="292"/>
      <c r="P13" s="293"/>
      <c r="Q13" s="50"/>
    </row>
    <row r="14" spans="1:24" ht="12" customHeight="1" thickTop="1" thickBot="1" x14ac:dyDescent="0.25">
      <c r="A14" s="244"/>
      <c r="B14" s="245"/>
      <c r="C14" s="245"/>
      <c r="D14" s="245"/>
      <c r="E14" s="245"/>
      <c r="F14" s="246"/>
      <c r="G14" s="5"/>
      <c r="H14" s="179" t="s">
        <v>16</v>
      </c>
      <c r="I14" s="35" t="s">
        <v>126</v>
      </c>
      <c r="J14" s="7" t="s">
        <v>14</v>
      </c>
      <c r="K14" s="180">
        <f>IF(F11&gt;0,SUM(J15:J19),"")</f>
        <v>0</v>
      </c>
      <c r="M14" s="125"/>
      <c r="N14" s="96"/>
      <c r="O14" s="96"/>
      <c r="P14" s="97"/>
      <c r="Q14" s="50"/>
      <c r="R14" s="309" t="s">
        <v>143</v>
      </c>
      <c r="S14" s="310"/>
      <c r="T14" s="310"/>
      <c r="U14" s="310"/>
      <c r="V14" s="310"/>
      <c r="W14" s="310"/>
      <c r="X14" s="311"/>
    </row>
    <row r="15" spans="1:24" ht="12" customHeight="1" thickTop="1" thickBot="1" x14ac:dyDescent="0.25">
      <c r="A15" s="126"/>
      <c r="B15" s="4"/>
      <c r="C15" s="4"/>
      <c r="D15" s="4"/>
      <c r="E15" s="4"/>
      <c r="F15" s="142"/>
      <c r="G15" s="5"/>
      <c r="H15" s="183" t="s">
        <v>15</v>
      </c>
      <c r="I15" s="35" t="s">
        <v>17</v>
      </c>
      <c r="J15" s="72"/>
      <c r="K15" s="190"/>
      <c r="M15" s="98" t="s">
        <v>19</v>
      </c>
      <c r="N15" s="99" t="str">
        <f>K50</f>
        <v/>
      </c>
      <c r="O15" s="96"/>
      <c r="P15" s="97"/>
      <c r="Q15" s="50"/>
      <c r="R15" s="312" t="s">
        <v>102</v>
      </c>
      <c r="S15" s="313"/>
      <c r="T15" s="313"/>
      <c r="U15" s="313"/>
      <c r="V15" s="313"/>
      <c r="W15" s="313"/>
      <c r="X15" s="314"/>
    </row>
    <row r="16" spans="1:24" ht="12" customHeight="1" thickTop="1" thickBot="1" x14ac:dyDescent="0.25">
      <c r="A16" s="241" t="s">
        <v>67</v>
      </c>
      <c r="B16" s="242"/>
      <c r="C16" s="242"/>
      <c r="D16" s="242"/>
      <c r="E16" s="242"/>
      <c r="F16" s="243"/>
      <c r="G16" s="5"/>
      <c r="H16" s="183" t="s">
        <v>18</v>
      </c>
      <c r="I16" s="35" t="s">
        <v>87</v>
      </c>
      <c r="J16" s="73"/>
      <c r="K16" s="190"/>
      <c r="M16" s="98" t="s">
        <v>21</v>
      </c>
      <c r="N16" s="100">
        <f>J41</f>
        <v>0</v>
      </c>
      <c r="O16" s="96"/>
      <c r="P16" s="97"/>
      <c r="Q16" s="50"/>
      <c r="R16" s="315" t="s">
        <v>99</v>
      </c>
      <c r="S16" s="316"/>
      <c r="T16" s="316"/>
      <c r="U16" s="316"/>
      <c r="V16" s="316"/>
      <c r="W16" s="316"/>
      <c r="X16" s="317"/>
    </row>
    <row r="17" spans="1:31" ht="12" customHeight="1" thickTop="1" x14ac:dyDescent="0.2">
      <c r="A17" s="157" t="s">
        <v>24</v>
      </c>
      <c r="B17" s="65"/>
      <c r="C17" s="65"/>
      <c r="D17" s="65"/>
      <c r="E17" s="65"/>
      <c r="F17" s="142"/>
      <c r="G17" s="5"/>
      <c r="H17" s="191" t="s">
        <v>20</v>
      </c>
      <c r="I17" s="35" t="s">
        <v>85</v>
      </c>
      <c r="J17" s="74"/>
      <c r="K17" s="190"/>
      <c r="M17" s="98" t="s">
        <v>23</v>
      </c>
      <c r="N17" s="101">
        <f>J42</f>
        <v>0</v>
      </c>
      <c r="O17" s="96"/>
      <c r="P17" s="97"/>
      <c r="Q17" s="50"/>
      <c r="R17" s="130" t="s">
        <v>144</v>
      </c>
      <c r="S17" s="131"/>
      <c r="T17" s="131"/>
      <c r="U17" s="131"/>
      <c r="V17" s="128"/>
      <c r="W17" s="128"/>
      <c r="X17" s="146">
        <f>X38</f>
        <v>0</v>
      </c>
    </row>
    <row r="18" spans="1:31" ht="12" customHeight="1" x14ac:dyDescent="0.2">
      <c r="A18" s="158" t="s">
        <v>116</v>
      </c>
      <c r="B18" s="18"/>
      <c r="C18" s="25"/>
      <c r="D18" s="5"/>
      <c r="E18" s="5"/>
      <c r="F18" s="159">
        <f>ROUND(((B23+C23+D23)/3),0)</f>
        <v>0</v>
      </c>
      <c r="G18" s="4"/>
      <c r="H18" s="191" t="s">
        <v>22</v>
      </c>
      <c r="I18" s="35" t="s">
        <v>127</v>
      </c>
      <c r="J18" s="74"/>
      <c r="K18" s="190" t="s">
        <v>9</v>
      </c>
      <c r="M18" s="98"/>
      <c r="N18" s="102">
        <f>SUM(N15:N17)</f>
        <v>0</v>
      </c>
      <c r="O18" s="96"/>
      <c r="P18" s="97"/>
      <c r="Q18" s="50"/>
      <c r="R18" s="93" t="s">
        <v>145</v>
      </c>
      <c r="X18" s="147">
        <f>X46</f>
        <v>0</v>
      </c>
    </row>
    <row r="19" spans="1:31" ht="12" customHeight="1" x14ac:dyDescent="0.2">
      <c r="A19" s="160"/>
      <c r="B19" s="28">
        <v>2014</v>
      </c>
      <c r="C19" s="29">
        <f>B19+1</f>
        <v>2015</v>
      </c>
      <c r="D19" s="28">
        <f>C19+1</f>
        <v>2016</v>
      </c>
      <c r="E19" s="28"/>
      <c r="F19" s="221"/>
      <c r="G19" s="10"/>
      <c r="H19" s="191" t="s">
        <v>25</v>
      </c>
      <c r="I19" s="35" t="s">
        <v>136</v>
      </c>
      <c r="J19" s="73"/>
      <c r="K19" s="192"/>
      <c r="M19" s="98"/>
      <c r="N19" s="96"/>
      <c r="O19" s="96"/>
      <c r="P19" s="97"/>
      <c r="Q19" s="50"/>
      <c r="R19" s="90" t="s">
        <v>154</v>
      </c>
      <c r="S19" s="6"/>
      <c r="T19" s="6"/>
      <c r="U19" s="6"/>
      <c r="V19" s="6"/>
      <c r="W19" s="6"/>
      <c r="X19" s="147">
        <v>0</v>
      </c>
    </row>
    <row r="20" spans="1:31" s="8" customFormat="1" ht="12" customHeight="1" x14ac:dyDescent="0.2">
      <c r="A20" s="90" t="s">
        <v>29</v>
      </c>
      <c r="B20" s="61"/>
      <c r="C20" s="62"/>
      <c r="D20" s="34"/>
      <c r="E20" s="64" t="s">
        <v>80</v>
      </c>
      <c r="F20" s="161"/>
      <c r="G20" s="5"/>
      <c r="H20" s="193" t="s">
        <v>26</v>
      </c>
      <c r="I20" s="35" t="s">
        <v>128</v>
      </c>
      <c r="J20" s="75"/>
      <c r="K20" s="180" t="e">
        <f>IF(F11&gt;0,K11+K14,"")</f>
        <v>#DIV/0!</v>
      </c>
      <c r="L20" s="9"/>
      <c r="M20" s="98" t="s">
        <v>28</v>
      </c>
      <c r="N20" s="99">
        <f>J46</f>
        <v>0</v>
      </c>
      <c r="O20" s="96"/>
      <c r="P20" s="97"/>
      <c r="Q20" s="103"/>
      <c r="R20" s="92" t="s">
        <v>146</v>
      </c>
      <c r="S20" s="6"/>
      <c r="T20" s="6"/>
      <c r="U20" s="6"/>
      <c r="V20" s="6"/>
      <c r="W20" s="6"/>
      <c r="X20" s="147">
        <v>0</v>
      </c>
    </row>
    <row r="21" spans="1:31" s="8" customFormat="1" ht="12" customHeight="1" x14ac:dyDescent="0.2">
      <c r="A21" s="160" t="s">
        <v>31</v>
      </c>
      <c r="B21" s="30">
        <f>IF(E6&gt;0,ROUND((0.4*B20),0),"")</f>
        <v>0</v>
      </c>
      <c r="C21" s="30">
        <f>ROUND((0.4*C20),0)</f>
        <v>0</v>
      </c>
      <c r="D21" s="31">
        <f>ROUND((0.4*D20),0)</f>
        <v>0</v>
      </c>
      <c r="E21" s="64" t="s">
        <v>81</v>
      </c>
      <c r="F21" s="161"/>
      <c r="G21" s="26"/>
      <c r="H21" s="194" t="s">
        <v>27</v>
      </c>
      <c r="I21" s="35" t="s">
        <v>165</v>
      </c>
      <c r="J21" s="17"/>
      <c r="K21" s="180">
        <f>IF(F11&gt;0, SUM(J22:J30),"")</f>
        <v>0</v>
      </c>
      <c r="L21" s="9"/>
      <c r="M21" s="98" t="s">
        <v>30</v>
      </c>
      <c r="N21" s="100">
        <f>J44</f>
        <v>0</v>
      </c>
      <c r="O21" s="96"/>
      <c r="P21" s="97"/>
      <c r="R21" s="92" t="s">
        <v>147</v>
      </c>
      <c r="S21" s="6"/>
      <c r="T21" s="6"/>
      <c r="U21" s="6"/>
      <c r="V21" s="6"/>
      <c r="W21" s="6"/>
      <c r="X21" s="147">
        <v>0</v>
      </c>
    </row>
    <row r="22" spans="1:31" s="8" customFormat="1" ht="12" customHeight="1" thickBot="1" x14ac:dyDescent="0.25">
      <c r="A22" s="162" t="s">
        <v>33</v>
      </c>
      <c r="B22" s="63"/>
      <c r="C22" s="24"/>
      <c r="D22" s="34"/>
      <c r="E22" s="64" t="s">
        <v>82</v>
      </c>
      <c r="F22" s="161"/>
      <c r="G22" s="10"/>
      <c r="H22" s="191" t="s">
        <v>15</v>
      </c>
      <c r="I22" s="35" t="s">
        <v>129</v>
      </c>
      <c r="J22" s="73"/>
      <c r="K22" s="195"/>
      <c r="L22" s="9"/>
      <c r="M22" s="98" t="s">
        <v>32</v>
      </c>
      <c r="N22" s="100">
        <f>J45</f>
        <v>0</v>
      </c>
      <c r="O22" s="96"/>
      <c r="P22" s="97"/>
      <c r="Q22" s="103"/>
      <c r="R22" s="126"/>
      <c r="S22" s="4"/>
      <c r="T22" s="4"/>
      <c r="U22" s="4"/>
      <c r="V22" s="4"/>
      <c r="W22" s="4"/>
      <c r="X22" s="132"/>
    </row>
    <row r="23" spans="1:31" s="8" customFormat="1" ht="12" customHeight="1" thickTop="1" thickBot="1" x14ac:dyDescent="0.25">
      <c r="A23" s="163" t="s">
        <v>35</v>
      </c>
      <c r="B23" s="32">
        <f>B21+B22</f>
        <v>0</v>
      </c>
      <c r="C23" s="32">
        <f>C21+C22</f>
        <v>0</v>
      </c>
      <c r="D23" s="32">
        <f>D21+D22</f>
        <v>0</v>
      </c>
      <c r="E23" s="64" t="s">
        <v>83</v>
      </c>
      <c r="F23" s="161"/>
      <c r="G23" s="10"/>
      <c r="H23" s="191" t="s">
        <v>18</v>
      </c>
      <c r="I23" s="35" t="s">
        <v>130</v>
      </c>
      <c r="J23" s="67" t="str">
        <f>IF(F18=F25,"",F34)</f>
        <v/>
      </c>
      <c r="K23" s="196"/>
      <c r="L23" s="9"/>
      <c r="M23" s="98" t="s">
        <v>34</v>
      </c>
      <c r="N23" s="101">
        <f>J47</f>
        <v>0</v>
      </c>
      <c r="O23" s="96"/>
      <c r="P23" s="97"/>
      <c r="Q23" s="103"/>
      <c r="R23" s="134" t="s">
        <v>148</v>
      </c>
      <c r="S23" s="18"/>
      <c r="T23" s="18"/>
      <c r="U23" s="18"/>
      <c r="V23" s="18"/>
      <c r="W23" s="18"/>
      <c r="X23" s="133">
        <f>SUM(X17:X21)</f>
        <v>0</v>
      </c>
    </row>
    <row r="24" spans="1:31" s="8" customFormat="1" ht="12" customHeight="1" thickTop="1" thickBot="1" x14ac:dyDescent="0.25">
      <c r="A24" s="164"/>
      <c r="B24" s="9"/>
      <c r="C24" s="9"/>
      <c r="D24" s="9"/>
      <c r="E24" s="9"/>
      <c r="F24" s="161"/>
      <c r="G24" s="10"/>
      <c r="H24" s="191" t="s">
        <v>20</v>
      </c>
      <c r="I24" s="35" t="s">
        <v>131</v>
      </c>
      <c r="J24" s="141">
        <f>X23</f>
        <v>0</v>
      </c>
      <c r="K24" s="197"/>
      <c r="L24" s="9"/>
      <c r="M24" s="98"/>
      <c r="N24" s="104" t="s">
        <v>9</v>
      </c>
      <c r="O24" s="96"/>
      <c r="P24" s="97"/>
      <c r="Q24" s="103"/>
      <c r="R24" s="136"/>
      <c r="S24" s="129"/>
      <c r="T24" s="129"/>
      <c r="U24" s="129"/>
      <c r="V24" s="129"/>
      <c r="W24" s="129"/>
      <c r="X24" s="138" t="s">
        <v>100</v>
      </c>
    </row>
    <row r="25" spans="1:31" s="8" customFormat="1" ht="12" customHeight="1" thickTop="1" thickBot="1" x14ac:dyDescent="0.25">
      <c r="A25" s="165" t="s">
        <v>117</v>
      </c>
      <c r="B25" s="10"/>
      <c r="C25" s="11"/>
      <c r="D25" s="10"/>
      <c r="E25" s="10"/>
      <c r="F25" s="159">
        <f>IF(D29&gt;0,ROUND(((B32+C32+D32)/3),0),0)</f>
        <v>0</v>
      </c>
      <c r="G25" s="10"/>
      <c r="H25" s="191" t="s">
        <v>22</v>
      </c>
      <c r="I25" s="35" t="s">
        <v>132</v>
      </c>
      <c r="J25" s="73"/>
      <c r="K25" s="197"/>
      <c r="L25" s="9"/>
      <c r="M25" s="105" t="s">
        <v>37</v>
      </c>
      <c r="N25" s="102">
        <f>N18+N20+N21+N22+N23</f>
        <v>0</v>
      </c>
      <c r="O25" s="106"/>
      <c r="P25" s="107"/>
      <c r="Q25" s="103"/>
    </row>
    <row r="26" spans="1:31" s="8" customFormat="1" ht="12.75" customHeight="1" thickTop="1" x14ac:dyDescent="0.2">
      <c r="A26" s="160"/>
      <c r="B26" s="28">
        <f t="shared" ref="B26:C29" si="0">C19</f>
        <v>2015</v>
      </c>
      <c r="C26" s="29">
        <f t="shared" si="0"/>
        <v>2016</v>
      </c>
      <c r="D26" s="28">
        <f>C26+1</f>
        <v>2017</v>
      </c>
      <c r="E26" s="28"/>
      <c r="F26" s="166"/>
      <c r="G26" s="10"/>
      <c r="H26" s="191" t="s">
        <v>25</v>
      </c>
      <c r="I26" s="35" t="s">
        <v>68</v>
      </c>
      <c r="J26" s="73"/>
      <c r="K26" s="197"/>
      <c r="L26" s="9"/>
      <c r="M26" s="105"/>
      <c r="N26" s="106"/>
      <c r="O26" s="106"/>
      <c r="P26" s="107"/>
      <c r="Q26" s="103"/>
      <c r="R26" s="318" t="s">
        <v>161</v>
      </c>
      <c r="S26" s="319"/>
      <c r="T26" s="319"/>
      <c r="U26" s="319"/>
      <c r="V26" s="319"/>
      <c r="W26" s="319"/>
      <c r="X26" s="320"/>
      <c r="Z26" s="9"/>
      <c r="AA26" s="9"/>
      <c r="AB26" s="9"/>
      <c r="AC26" s="9"/>
      <c r="AD26" s="9"/>
      <c r="AE26" s="9"/>
    </row>
    <row r="27" spans="1:31" s="8" customFormat="1" ht="12" customHeight="1" thickBot="1" x14ac:dyDescent="0.25">
      <c r="A27" s="90" t="s">
        <v>29</v>
      </c>
      <c r="B27" s="31">
        <f t="shared" si="0"/>
        <v>0</v>
      </c>
      <c r="C27" s="31">
        <f t="shared" si="0"/>
        <v>0</v>
      </c>
      <c r="D27" s="24"/>
      <c r="E27" s="64" t="s">
        <v>84</v>
      </c>
      <c r="F27" s="161"/>
      <c r="G27" s="10"/>
      <c r="H27" s="191" t="s">
        <v>72</v>
      </c>
      <c r="I27" s="35" t="s">
        <v>98</v>
      </c>
      <c r="J27" s="78"/>
      <c r="K27" s="197"/>
      <c r="L27" s="9"/>
      <c r="M27" s="108" t="s">
        <v>39</v>
      </c>
      <c r="N27" s="109">
        <f>F40</f>
        <v>0</v>
      </c>
      <c r="O27" s="110" t="s">
        <v>40</v>
      </c>
      <c r="P27" s="111"/>
      <c r="Q27" s="103"/>
      <c r="R27" s="321"/>
      <c r="S27" s="322"/>
      <c r="T27" s="322"/>
      <c r="U27" s="322"/>
      <c r="V27" s="322"/>
      <c r="W27" s="322"/>
      <c r="X27" s="323"/>
      <c r="Z27" s="247"/>
      <c r="AA27" s="247"/>
      <c r="AB27" s="247"/>
      <c r="AC27" s="247"/>
      <c r="AD27" s="247"/>
      <c r="AE27" s="247"/>
    </row>
    <row r="28" spans="1:31" s="8" customFormat="1" ht="12" customHeight="1" thickBot="1" x14ac:dyDescent="0.25">
      <c r="A28" s="160" t="s">
        <v>31</v>
      </c>
      <c r="B28" s="219">
        <f t="shared" si="0"/>
        <v>0</v>
      </c>
      <c r="C28" s="31">
        <f t="shared" si="0"/>
        <v>0</v>
      </c>
      <c r="D28" s="31">
        <f>ROUND((0.4*D27),0)</f>
        <v>0</v>
      </c>
      <c r="E28" s="64" t="s">
        <v>118</v>
      </c>
      <c r="F28" s="161"/>
      <c r="G28" s="33"/>
      <c r="H28" s="191" t="s">
        <v>73</v>
      </c>
      <c r="I28" s="35" t="s">
        <v>90</v>
      </c>
      <c r="J28" s="78"/>
      <c r="K28" s="197"/>
      <c r="L28" s="9"/>
      <c r="M28" s="294" t="s">
        <v>41</v>
      </c>
      <c r="N28" s="295"/>
      <c r="O28" s="295"/>
      <c r="P28" s="296"/>
      <c r="Q28" s="103"/>
      <c r="R28" s="321"/>
      <c r="S28" s="322"/>
      <c r="T28" s="322"/>
      <c r="U28" s="322"/>
      <c r="V28" s="322"/>
      <c r="W28" s="322"/>
      <c r="X28" s="323"/>
      <c r="Z28" s="6"/>
      <c r="AA28" s="6"/>
      <c r="AB28" s="6"/>
      <c r="AC28" s="6"/>
      <c r="AD28" s="6"/>
      <c r="AE28" s="135"/>
    </row>
    <row r="29" spans="1:31" s="8" customFormat="1" ht="12" customHeight="1" thickTop="1" x14ac:dyDescent="0.2">
      <c r="A29" s="162" t="s">
        <v>33</v>
      </c>
      <c r="B29" s="31">
        <f t="shared" si="0"/>
        <v>0</v>
      </c>
      <c r="C29" s="31">
        <f t="shared" si="0"/>
        <v>0</v>
      </c>
      <c r="D29" s="24"/>
      <c r="E29" s="64" t="s">
        <v>70</v>
      </c>
      <c r="F29" s="161"/>
      <c r="G29" s="10"/>
      <c r="H29" s="191" t="s">
        <v>77</v>
      </c>
      <c r="I29" s="35" t="s">
        <v>164</v>
      </c>
      <c r="J29" s="151"/>
      <c r="K29" s="198"/>
      <c r="L29" s="9"/>
      <c r="M29" s="112" t="str">
        <f>IF($N$25&gt;0,IF(($N$18)&gt;($K$36-$N$27),"You have overlevied by:",0),"")</f>
        <v/>
      </c>
      <c r="N29" s="113"/>
      <c r="O29" s="114" t="str">
        <f>IF($N$25&gt;0,IF(($N$18)&gt;($K$36-$N$27),(($K$36-($N$18+$N$27))*-1),0),"")</f>
        <v/>
      </c>
      <c r="P29" s="115"/>
      <c r="Q29" s="103"/>
      <c r="R29" s="321"/>
      <c r="S29" s="322"/>
      <c r="T29" s="322"/>
      <c r="U29" s="322"/>
      <c r="V29" s="322"/>
      <c r="W29" s="322"/>
      <c r="X29" s="323"/>
      <c r="Z29" s="6"/>
      <c r="AA29" s="6"/>
      <c r="AB29" s="6"/>
      <c r="AC29" s="6"/>
      <c r="AD29" s="135"/>
      <c r="AE29" s="143"/>
    </row>
    <row r="30" spans="1:31" s="8" customFormat="1" ht="12" customHeight="1" x14ac:dyDescent="0.2">
      <c r="A30" s="162"/>
      <c r="B30" s="31"/>
      <c r="C30" s="31"/>
      <c r="D30" s="24"/>
      <c r="E30" s="64"/>
      <c r="F30" s="161"/>
      <c r="G30" s="10"/>
      <c r="H30" s="191" t="s">
        <v>162</v>
      </c>
      <c r="I30" s="35" t="s">
        <v>163</v>
      </c>
      <c r="J30" s="151"/>
      <c r="K30" s="198"/>
      <c r="L30" s="9"/>
      <c r="M30" s="116"/>
      <c r="N30" s="96"/>
      <c r="O30" s="118"/>
      <c r="P30" s="97"/>
      <c r="Q30" s="103"/>
      <c r="R30" s="321"/>
      <c r="S30" s="322"/>
      <c r="T30" s="322"/>
      <c r="U30" s="322"/>
      <c r="V30" s="322"/>
      <c r="W30" s="322"/>
      <c r="X30" s="323"/>
      <c r="Z30" s="6"/>
      <c r="AA30" s="6"/>
      <c r="AB30" s="6"/>
      <c r="AC30" s="6"/>
      <c r="AD30" s="135"/>
      <c r="AE30" s="143"/>
    </row>
    <row r="31" spans="1:31" s="8" customFormat="1" ht="12" customHeight="1" x14ac:dyDescent="0.2">
      <c r="A31" s="90" t="s">
        <v>104</v>
      </c>
      <c r="B31" s="220">
        <v>0</v>
      </c>
      <c r="C31" s="220">
        <v>0</v>
      </c>
      <c r="D31" s="222">
        <v>0</v>
      </c>
      <c r="E31" s="9"/>
      <c r="F31" s="161"/>
      <c r="G31" s="10"/>
      <c r="H31" s="193" t="s">
        <v>36</v>
      </c>
      <c r="I31" s="35" t="s">
        <v>137</v>
      </c>
      <c r="J31" s="17"/>
      <c r="K31" s="180" t="e">
        <f>IF(F11&gt;0,MAX((K20+K21),0),"")</f>
        <v>#DIV/0!</v>
      </c>
      <c r="L31" s="9"/>
      <c r="M31" s="116" t="str">
        <f>IF($N$25&gt;0,IF((($N$18+$N$27)&lt;$K$36)*AND(($N$18)&lt;($K$36-$N$27)),"You have underlevied by:",0),"")</f>
        <v/>
      </c>
      <c r="N31" s="117"/>
      <c r="O31" s="118" t="str">
        <f>IF($N$25&gt;0,IF(($K$38&lt;$K$36)*AND(($N$18)&lt;($K$36-$N$27)),($K$36-($N$18+$N$27)),0),"")</f>
        <v/>
      </c>
      <c r="P31" s="97"/>
      <c r="Q31" s="103"/>
      <c r="R31" s="321"/>
      <c r="S31" s="322"/>
      <c r="T31" s="322"/>
      <c r="U31" s="322"/>
      <c r="V31" s="322"/>
      <c r="W31" s="322"/>
      <c r="X31" s="323"/>
      <c r="Z31" s="6"/>
      <c r="AA31" s="9"/>
      <c r="AB31" s="9"/>
      <c r="AC31" s="9"/>
      <c r="AD31" s="135"/>
      <c r="AE31" s="6"/>
    </row>
    <row r="32" spans="1:31" s="8" customFormat="1" ht="12" customHeight="1" x14ac:dyDescent="0.2">
      <c r="A32" s="163" t="s">
        <v>35</v>
      </c>
      <c r="B32" s="31">
        <f>C23</f>
        <v>0</v>
      </c>
      <c r="C32" s="32">
        <f>D23</f>
        <v>0</v>
      </c>
      <c r="D32" s="32">
        <f>D28+D29+D31</f>
        <v>0</v>
      </c>
      <c r="E32" s="66"/>
      <c r="F32" s="167"/>
      <c r="G32" s="10"/>
      <c r="H32" s="193" t="s">
        <v>38</v>
      </c>
      <c r="I32" s="35" t="s">
        <v>91</v>
      </c>
      <c r="J32" s="17"/>
      <c r="K32" s="180">
        <f>J33+J34</f>
        <v>0</v>
      </c>
      <c r="L32" s="9"/>
      <c r="M32" s="116" t="str">
        <f>IF($N$25&gt;0,IF(($N$18)=($K$36-$N$27),"You have levied to your maximum.",0),"")</f>
        <v/>
      </c>
      <c r="N32" s="96"/>
      <c r="O32" s="96"/>
      <c r="P32" s="97"/>
      <c r="Q32" s="103"/>
      <c r="R32" s="321"/>
      <c r="S32" s="322"/>
      <c r="T32" s="322"/>
      <c r="U32" s="322"/>
      <c r="V32" s="322"/>
      <c r="W32" s="322"/>
      <c r="X32" s="323"/>
      <c r="Z32" s="144"/>
      <c r="AA32" s="6"/>
      <c r="AB32" s="6"/>
      <c r="AC32" s="6"/>
      <c r="AD32" s="135"/>
      <c r="AE32" s="6"/>
    </row>
    <row r="33" spans="1:31" ht="12" customHeight="1" x14ac:dyDescent="0.2">
      <c r="A33" s="164"/>
      <c r="B33" s="9"/>
      <c r="C33" s="9"/>
      <c r="D33" s="9"/>
      <c r="E33" s="9"/>
      <c r="F33" s="161"/>
      <c r="G33" s="10"/>
      <c r="H33" s="191" t="s">
        <v>15</v>
      </c>
      <c r="I33" s="76" t="s">
        <v>138</v>
      </c>
      <c r="J33" s="73"/>
      <c r="K33" s="199"/>
      <c r="M33" s="95"/>
      <c r="N33" s="96"/>
      <c r="O33" s="96"/>
      <c r="P33" s="97"/>
      <c r="Q33" s="50"/>
      <c r="R33" s="321"/>
      <c r="S33" s="322"/>
      <c r="T33" s="322"/>
      <c r="U33" s="322"/>
      <c r="V33" s="322"/>
      <c r="W33" s="322"/>
      <c r="X33" s="323"/>
      <c r="Z33" s="144"/>
      <c r="AA33" s="6"/>
      <c r="AB33" s="6"/>
      <c r="AC33" s="6"/>
      <c r="AD33" s="135"/>
      <c r="AE33" s="6"/>
    </row>
    <row r="34" spans="1:31" ht="12" customHeight="1" x14ac:dyDescent="0.2">
      <c r="A34" s="165" t="s">
        <v>45</v>
      </c>
      <c r="B34" s="36"/>
      <c r="C34" s="22"/>
      <c r="D34" s="37"/>
      <c r="E34" s="37"/>
      <c r="F34" s="156" t="str">
        <f>IF(D29&gt;0,IF(F38&gt;0,F38,""),"")</f>
        <v/>
      </c>
      <c r="G34" s="10"/>
      <c r="H34" s="191" t="s">
        <v>18</v>
      </c>
      <c r="I34" s="77" t="s">
        <v>92</v>
      </c>
      <c r="J34" s="73"/>
      <c r="K34" s="199"/>
      <c r="M34" s="119" t="str">
        <f>IF($N$25&gt;0,IF(((($O$31&gt;0)*AND(($K$21+$J$13)=0))),"All of your underlevy is eligible for carryover.",0),"")</f>
        <v/>
      </c>
      <c r="N34" s="96"/>
      <c r="O34" s="96"/>
      <c r="P34" s="97"/>
      <c r="Q34" s="50"/>
      <c r="R34" s="321"/>
      <c r="S34" s="322"/>
      <c r="T34" s="322"/>
      <c r="U34" s="322"/>
      <c r="V34" s="322"/>
      <c r="W34" s="322"/>
      <c r="X34" s="323"/>
      <c r="Z34" s="144"/>
      <c r="AA34" s="9"/>
      <c r="AB34" s="9"/>
      <c r="AC34" s="9"/>
      <c r="AD34" s="135"/>
      <c r="AE34" s="6"/>
    </row>
    <row r="35" spans="1:31" ht="12" customHeight="1" thickBot="1" x14ac:dyDescent="0.25">
      <c r="A35" s="160" t="s">
        <v>48</v>
      </c>
      <c r="B35" s="9"/>
      <c r="C35" s="15"/>
      <c r="D35" s="20"/>
      <c r="E35" s="20"/>
      <c r="F35" s="168" t="str">
        <f>IF(D29&gt;0,IF(F18&gt;F25,(F18-F25), ""),"")</f>
        <v/>
      </c>
      <c r="G35" s="5"/>
      <c r="H35" s="255" t="s">
        <v>139</v>
      </c>
      <c r="I35" s="256"/>
      <c r="J35" s="256"/>
      <c r="K35" s="257"/>
      <c r="M35" s="95"/>
      <c r="N35" s="96"/>
      <c r="O35" s="96"/>
      <c r="P35" s="97"/>
      <c r="Q35" s="50"/>
      <c r="R35" s="324"/>
      <c r="S35" s="325"/>
      <c r="T35" s="325"/>
      <c r="U35" s="325"/>
      <c r="V35" s="325"/>
      <c r="W35" s="325"/>
      <c r="X35" s="326"/>
      <c r="Z35" s="247"/>
      <c r="AA35" s="247"/>
      <c r="AB35" s="247"/>
      <c r="AC35" s="247"/>
      <c r="AD35" s="247"/>
      <c r="AE35" s="247"/>
    </row>
    <row r="36" spans="1:31" ht="12" customHeight="1" thickTop="1" thickBot="1" x14ac:dyDescent="0.25">
      <c r="A36" s="160"/>
      <c r="B36" s="4"/>
      <c r="C36" s="39" t="s">
        <v>50</v>
      </c>
      <c r="D36" s="40" t="s">
        <v>51</v>
      </c>
      <c r="E36" s="40"/>
      <c r="F36" s="168" t="str">
        <f>IF(D29&gt;0,IF(F18&gt;F25,ROUND((1 * F35),0),""),"")</f>
        <v/>
      </c>
      <c r="G36" s="38"/>
      <c r="H36" s="200" t="s">
        <v>42</v>
      </c>
      <c r="I36" s="42" t="s">
        <v>74</v>
      </c>
      <c r="J36" s="17"/>
      <c r="K36" s="201" t="e">
        <f>ROUND(IF(F11&gt;0,MAX((K31-K32),0),""),0)</f>
        <v>#DIV/0!</v>
      </c>
      <c r="M36" s="251" t="str">
        <f>IF($N$25&gt;0,IF((($O$31&gt;0)*AND(($K$21+$J$13)&gt;0)*AND($O$31&gt;(($K$21+$J$13)))),"Because you had a non-recurring exemption this year, the eligible carryover would be the underlevy amount minus (Line 7B+Line 10):",0),"")</f>
        <v/>
      </c>
      <c r="N36" s="252"/>
      <c r="O36" s="252"/>
      <c r="P36" s="97"/>
      <c r="Q36" s="50"/>
      <c r="Z36" s="9"/>
      <c r="AA36" s="9"/>
      <c r="AB36" s="9"/>
      <c r="AC36" s="9"/>
      <c r="AD36" s="9"/>
      <c r="AE36" s="9"/>
    </row>
    <row r="37" spans="1:31" ht="12" customHeight="1" thickTop="1" thickBot="1" x14ac:dyDescent="0.25">
      <c r="A37" s="169" t="s">
        <v>119</v>
      </c>
      <c r="B37" s="9"/>
      <c r="C37" s="16"/>
      <c r="D37" s="41"/>
      <c r="E37" s="41"/>
      <c r="F37" s="170" t="str">
        <f>IF(D29&gt;0,IF((F18&gt;F25),K9,""),"")</f>
        <v/>
      </c>
      <c r="G37" s="38"/>
      <c r="H37" s="202"/>
      <c r="I37" s="35" t="s">
        <v>75</v>
      </c>
      <c r="J37" s="224" t="e">
        <f>IF(K38 &gt;K36,"EXCEEDS LIMIT !!","")</f>
        <v>#DIV/0!</v>
      </c>
      <c r="K37" s="203"/>
      <c r="M37" s="251"/>
      <c r="N37" s="252"/>
      <c r="O37" s="252"/>
      <c r="P37" s="107"/>
      <c r="Q37" s="50"/>
      <c r="S37" s="306" t="s">
        <v>149</v>
      </c>
      <c r="T37" s="307"/>
      <c r="U37" s="307"/>
      <c r="V37" s="307"/>
      <c r="W37" s="307"/>
      <c r="X37" s="308"/>
      <c r="Z37" s="9"/>
      <c r="AA37" s="9"/>
      <c r="AB37" s="9"/>
      <c r="AC37" s="9"/>
      <c r="AD37" s="9"/>
      <c r="AE37" s="9"/>
    </row>
    <row r="38" spans="1:31" ht="12" customHeight="1" thickTop="1" thickBot="1" x14ac:dyDescent="0.25">
      <c r="A38" s="160"/>
      <c r="B38" s="42" t="s">
        <v>53</v>
      </c>
      <c r="C38" s="11"/>
      <c r="D38" s="20"/>
      <c r="E38" s="27"/>
      <c r="F38" s="168" t="str">
        <f>IF(D29&gt;0,IF((F18&gt;F25),ROUND((F36*F37),0),""),"")</f>
        <v/>
      </c>
      <c r="G38" s="5"/>
      <c r="H38" s="200" t="s">
        <v>43</v>
      </c>
      <c r="I38" s="42" t="s">
        <v>76</v>
      </c>
      <c r="J38" s="79" t="s">
        <v>44</v>
      </c>
      <c r="K38" s="204">
        <f>ROUND(IF(F11&gt;0,J40+J41+J42,""),0)</f>
        <v>0</v>
      </c>
      <c r="M38" s="251"/>
      <c r="N38" s="252"/>
      <c r="O38" s="252"/>
      <c r="P38" s="107"/>
      <c r="Q38" s="50"/>
      <c r="S38" s="127" t="s">
        <v>150</v>
      </c>
      <c r="T38" s="128"/>
      <c r="U38" s="128"/>
      <c r="V38" s="128"/>
      <c r="W38" s="128"/>
      <c r="X38" s="149">
        <f>IF((SUM(W39:W41))&gt; 0,0,SUM(W39:W42))</f>
        <v>0</v>
      </c>
      <c r="Z38" s="9"/>
      <c r="AA38" s="9"/>
      <c r="AB38" s="9"/>
      <c r="AC38" s="9"/>
      <c r="AD38" s="9"/>
      <c r="AE38" s="9"/>
    </row>
    <row r="39" spans="1:31" ht="12" customHeight="1" thickTop="1" x14ac:dyDescent="0.2">
      <c r="A39" s="126"/>
      <c r="B39" s="4"/>
      <c r="C39" s="4"/>
      <c r="D39" s="4"/>
      <c r="E39" s="4"/>
      <c r="F39" s="142"/>
      <c r="G39" s="5"/>
      <c r="H39" s="205"/>
      <c r="I39" s="80" t="s">
        <v>79</v>
      </c>
      <c r="J39" s="81"/>
      <c r="K39" s="206"/>
      <c r="M39" s="251"/>
      <c r="N39" s="252"/>
      <c r="O39" s="252"/>
      <c r="P39" s="121"/>
      <c r="Q39" s="50"/>
      <c r="R39" s="139"/>
      <c r="S39" s="90" t="s">
        <v>151</v>
      </c>
      <c r="T39" s="6"/>
      <c r="U39" s="6"/>
      <c r="V39" s="6"/>
      <c r="W39" s="148">
        <v>0</v>
      </c>
      <c r="X39" s="91"/>
      <c r="Z39" s="9"/>
      <c r="AA39" s="9"/>
      <c r="AB39" s="9"/>
      <c r="AC39" s="9"/>
      <c r="AD39" s="9"/>
      <c r="AE39" s="9"/>
    </row>
    <row r="40" spans="1:31" ht="12" customHeight="1" x14ac:dyDescent="0.2">
      <c r="A40" s="165" t="s">
        <v>66</v>
      </c>
      <c r="B40" s="4"/>
      <c r="C40" s="43"/>
      <c r="D40" s="44"/>
      <c r="E40" s="44"/>
      <c r="F40" s="232"/>
      <c r="G40" s="5"/>
      <c r="H40" s="191" t="s">
        <v>15</v>
      </c>
      <c r="I40" s="35" t="s">
        <v>46</v>
      </c>
      <c r="J40" s="78"/>
      <c r="K40" s="207" t="s">
        <v>47</v>
      </c>
      <c r="M40" s="140"/>
      <c r="N40" s="120"/>
      <c r="O40" s="122" t="str">
        <f>IF($N$25&gt;0,IF(((($O$31&gt;0)*AND(($K$21+$J$13)&gt;0)*AND($O$31&gt;($K$21+$J$13)))),($O$31-($K$21+$J$13)),0),"")</f>
        <v/>
      </c>
      <c r="P40" s="107"/>
      <c r="Q40" s="50"/>
      <c r="R40" s="139"/>
      <c r="S40" s="90" t="s">
        <v>152</v>
      </c>
      <c r="T40" s="4"/>
      <c r="U40" s="4"/>
      <c r="V40" s="4"/>
      <c r="W40" s="148">
        <v>0</v>
      </c>
      <c r="X40" s="94"/>
    </row>
    <row r="41" spans="1:31" ht="12" customHeight="1" x14ac:dyDescent="0.2">
      <c r="A41" s="126"/>
      <c r="B41" s="45"/>
      <c r="C41" s="9"/>
      <c r="D41" s="9"/>
      <c r="E41" s="9"/>
      <c r="F41" s="171" t="s">
        <v>54</v>
      </c>
      <c r="G41" s="5"/>
      <c r="H41" s="183" t="s">
        <v>18</v>
      </c>
      <c r="I41" s="35" t="s">
        <v>95</v>
      </c>
      <c r="J41" s="73"/>
      <c r="K41" s="208" t="s">
        <v>49</v>
      </c>
      <c r="M41" s="123"/>
      <c r="N41" s="106"/>
      <c r="O41" s="106"/>
      <c r="P41" s="107"/>
      <c r="Q41" s="50"/>
      <c r="R41" s="45"/>
      <c r="S41" s="93" t="s">
        <v>153</v>
      </c>
      <c r="T41" s="18"/>
      <c r="U41" s="18"/>
      <c r="V41" s="18"/>
      <c r="W41" s="148">
        <v>0</v>
      </c>
      <c r="X41" s="94"/>
    </row>
    <row r="42" spans="1:31" ht="12" customHeight="1" x14ac:dyDescent="0.2">
      <c r="A42" s="172" t="s">
        <v>120</v>
      </c>
      <c r="B42" s="53"/>
      <c r="C42" s="53"/>
      <c r="D42" s="4"/>
      <c r="E42" s="46"/>
      <c r="F42" s="173"/>
      <c r="H42" s="183" t="s">
        <v>20</v>
      </c>
      <c r="I42" s="35" t="s">
        <v>96</v>
      </c>
      <c r="J42" s="73"/>
      <c r="K42" s="208" t="s">
        <v>49</v>
      </c>
      <c r="M42" s="251" t="str">
        <f>IF($N$25&gt;0,IF((($O$31&gt;0)*AND(($K$21+$J$13)&gt;0)*AND($O$31=($K$21+$J$13))),"Because your underlevy equals your non-recurring exemptions, there is no carryover.",0),"")</f>
        <v/>
      </c>
      <c r="N42" s="252"/>
      <c r="O42" s="252"/>
      <c r="P42" s="121"/>
      <c r="Q42" s="50"/>
      <c r="R42" s="9"/>
      <c r="S42" s="92"/>
      <c r="T42" s="4"/>
      <c r="U42" s="4"/>
      <c r="V42" s="4"/>
      <c r="W42" s="230"/>
      <c r="X42" s="142"/>
    </row>
    <row r="43" spans="1:31" ht="12" customHeight="1" thickBot="1" x14ac:dyDescent="0.25">
      <c r="A43" s="231" t="s">
        <v>166</v>
      </c>
      <c r="B43" s="9"/>
      <c r="C43" s="9"/>
      <c r="D43" s="47"/>
      <c r="E43" s="48"/>
      <c r="F43" s="155"/>
      <c r="H43" s="209" t="s">
        <v>52</v>
      </c>
      <c r="I43" s="35" t="s">
        <v>61</v>
      </c>
      <c r="J43" s="7"/>
      <c r="K43" s="180" t="str">
        <f>IF(F6&gt;0,J44+J45+J46+J47,"")</f>
        <v/>
      </c>
      <c r="M43" s="251"/>
      <c r="N43" s="252"/>
      <c r="O43" s="252"/>
      <c r="P43" s="121"/>
      <c r="Q43" s="50"/>
      <c r="R43" s="4"/>
      <c r="S43" s="227" t="s">
        <v>160</v>
      </c>
      <c r="T43" s="228"/>
      <c r="U43" s="228"/>
      <c r="V43" s="228"/>
      <c r="W43" s="228"/>
      <c r="X43" s="229"/>
      <c r="Y43" s="15"/>
    </row>
    <row r="44" spans="1:31" s="8" customFormat="1" ht="12" customHeight="1" thickTop="1" thickBot="1" x14ac:dyDescent="0.25">
      <c r="A44" s="267" t="s">
        <v>167</v>
      </c>
      <c r="B44" s="268"/>
      <c r="C44" s="268"/>
      <c r="D44" s="268"/>
      <c r="E44" s="268"/>
      <c r="F44" s="269"/>
      <c r="H44" s="183" t="s">
        <v>15</v>
      </c>
      <c r="I44" s="35" t="s">
        <v>133</v>
      </c>
      <c r="J44" s="73"/>
      <c r="K44" s="210" t="str">
        <f>IF(J44="","Entry Required","")</f>
        <v>Entry Required</v>
      </c>
      <c r="L44" s="9"/>
      <c r="M44" s="251"/>
      <c r="N44" s="252"/>
      <c r="O44" s="252"/>
      <c r="P44" s="97"/>
      <c r="Q44" s="103"/>
      <c r="R44" s="9"/>
    </row>
    <row r="45" spans="1:31" s="8" customFormat="1" ht="12" customHeight="1" thickTop="1" thickBot="1" x14ac:dyDescent="0.25">
      <c r="A45" s="270"/>
      <c r="B45" s="271"/>
      <c r="C45" s="271"/>
      <c r="D45" s="271"/>
      <c r="E45" s="271"/>
      <c r="F45" s="272"/>
      <c r="H45" s="183" t="s">
        <v>18</v>
      </c>
      <c r="I45" s="82" t="s">
        <v>97</v>
      </c>
      <c r="J45" s="73"/>
      <c r="K45" s="208" t="s">
        <v>49</v>
      </c>
      <c r="L45" s="9"/>
      <c r="M45" s="251"/>
      <c r="N45" s="252"/>
      <c r="O45" s="252"/>
      <c r="P45" s="107"/>
      <c r="Q45" s="103"/>
      <c r="R45" s="137"/>
      <c r="S45" s="279" t="s">
        <v>155</v>
      </c>
      <c r="T45" s="280"/>
      <c r="U45" s="280"/>
      <c r="V45" s="280"/>
      <c r="W45" s="280"/>
      <c r="X45" s="281"/>
    </row>
    <row r="46" spans="1:31" s="8" customFormat="1" ht="12" customHeight="1" thickTop="1" thickBot="1" x14ac:dyDescent="0.25">
      <c r="A46" s="270"/>
      <c r="B46" s="271"/>
      <c r="C46" s="271"/>
      <c r="D46" s="271"/>
      <c r="E46" s="271"/>
      <c r="F46" s="272"/>
      <c r="H46" s="183" t="s">
        <v>20</v>
      </c>
      <c r="I46" s="35" t="s">
        <v>86</v>
      </c>
      <c r="J46" s="74"/>
      <c r="K46" s="208" t="s">
        <v>49</v>
      </c>
      <c r="L46" s="9"/>
      <c r="M46" s="251" t="str">
        <f>IF($N$25&gt;0,IF((($O$31&gt;0)*AND(($K$21+$J$13)&gt;0)*AND($O$31&lt;($K$21+$J$13))),"Because your underlevy is less than your non-recurring exemptions, there is no carryover.",0),"")</f>
        <v/>
      </c>
      <c r="N46" s="252"/>
      <c r="O46" s="252"/>
      <c r="P46" s="107"/>
      <c r="Q46" s="103"/>
      <c r="R46" s="137"/>
      <c r="S46" s="127" t="s">
        <v>156</v>
      </c>
      <c r="T46" s="128"/>
      <c r="U46" s="128"/>
      <c r="V46" s="128"/>
      <c r="W46" s="128"/>
      <c r="X46" s="149">
        <f>IF((SUM(W47:W48))&gt; 0,0,SUM(W47:W48))</f>
        <v>0</v>
      </c>
    </row>
    <row r="47" spans="1:31" ht="12" customHeight="1" thickTop="1" x14ac:dyDescent="0.2">
      <c r="A47" s="270"/>
      <c r="B47" s="271"/>
      <c r="C47" s="271"/>
      <c r="D47" s="271"/>
      <c r="E47" s="271"/>
      <c r="F47" s="272"/>
      <c r="G47" s="4"/>
      <c r="H47" s="183" t="s">
        <v>22</v>
      </c>
      <c r="I47" s="35" t="s">
        <v>55</v>
      </c>
      <c r="J47" s="73"/>
      <c r="K47" s="208" t="s">
        <v>49</v>
      </c>
      <c r="M47" s="251"/>
      <c r="N47" s="252"/>
      <c r="O47" s="252"/>
      <c r="P47" s="97"/>
      <c r="Q47" s="50"/>
      <c r="R47" s="137"/>
      <c r="S47" s="90" t="s">
        <v>157</v>
      </c>
      <c r="T47" s="6"/>
      <c r="U47" s="6"/>
      <c r="V47" s="6"/>
      <c r="W47" s="150">
        <v>0</v>
      </c>
      <c r="X47" s="91"/>
    </row>
    <row r="48" spans="1:31" ht="12" customHeight="1" thickBot="1" x14ac:dyDescent="0.25">
      <c r="A48" s="273"/>
      <c r="B48" s="274"/>
      <c r="C48" s="274"/>
      <c r="D48" s="274"/>
      <c r="E48" s="274"/>
      <c r="F48" s="275"/>
      <c r="G48" s="4"/>
      <c r="H48" s="209" t="s">
        <v>56</v>
      </c>
      <c r="I48" s="35" t="s">
        <v>71</v>
      </c>
      <c r="J48" s="75"/>
      <c r="K48" s="211" t="str">
        <f>IF(F6&gt;0,K38+K43,"")</f>
        <v/>
      </c>
      <c r="M48" s="251"/>
      <c r="N48" s="252"/>
      <c r="O48" s="252"/>
      <c r="P48" s="97"/>
      <c r="Q48" s="50"/>
      <c r="R48" s="137"/>
      <c r="S48" s="90" t="s">
        <v>158</v>
      </c>
      <c r="T48" s="4"/>
      <c r="U48" s="4"/>
      <c r="V48" s="4"/>
      <c r="W48" s="150">
        <v>0</v>
      </c>
      <c r="X48" s="94"/>
    </row>
    <row r="49" spans="1:25" ht="12" customHeight="1" thickBot="1" x14ac:dyDescent="0.25">
      <c r="A49" s="126"/>
      <c r="B49" s="4"/>
      <c r="C49" s="4"/>
      <c r="D49" s="4"/>
      <c r="E49" s="4"/>
      <c r="F49" s="142"/>
      <c r="G49" s="4"/>
      <c r="H49" s="209" t="s">
        <v>57</v>
      </c>
      <c r="I49" s="35" t="s">
        <v>171</v>
      </c>
      <c r="J49" s="83"/>
      <c r="K49" s="180">
        <f>F40</f>
        <v>0</v>
      </c>
      <c r="M49" s="253"/>
      <c r="N49" s="254"/>
      <c r="O49" s="254"/>
      <c r="P49" s="124"/>
      <c r="Q49" s="50"/>
      <c r="R49" s="137"/>
      <c r="S49" s="227" t="s">
        <v>160</v>
      </c>
      <c r="T49" s="225"/>
      <c r="U49" s="225"/>
      <c r="V49" s="225"/>
      <c r="W49" s="225"/>
      <c r="X49" s="226"/>
    </row>
    <row r="50" spans="1:25" ht="12" customHeight="1" thickTop="1" thickBot="1" x14ac:dyDescent="0.25">
      <c r="A50" s="126"/>
      <c r="B50" s="4"/>
      <c r="C50" s="4"/>
      <c r="D50" s="4"/>
      <c r="E50" s="4"/>
      <c r="F50" s="142"/>
      <c r="G50" s="4"/>
      <c r="H50" s="212" t="s">
        <v>58</v>
      </c>
      <c r="I50" s="84" t="s">
        <v>134</v>
      </c>
      <c r="J50" s="85"/>
      <c r="K50" s="213" t="str">
        <f>IF((F6&gt;0)*AND(F40 &lt;&gt;""),J40-K49,"")</f>
        <v/>
      </c>
    </row>
    <row r="51" spans="1:25" ht="12" customHeight="1" thickTop="1" x14ac:dyDescent="0.2">
      <c r="A51" s="126"/>
      <c r="B51" s="4"/>
      <c r="C51" s="4"/>
      <c r="D51" s="4"/>
      <c r="E51" s="4"/>
      <c r="F51" s="142"/>
      <c r="G51" s="4"/>
      <c r="H51" s="214"/>
      <c r="I51" s="84" t="s">
        <v>135</v>
      </c>
      <c r="J51" s="87"/>
      <c r="K51" s="215"/>
      <c r="M51" s="223" t="s">
        <v>168</v>
      </c>
      <c r="Q51" s="4"/>
      <c r="S51" s="258" t="s">
        <v>159</v>
      </c>
      <c r="T51" s="259"/>
      <c r="U51" s="259"/>
      <c r="V51" s="259"/>
      <c r="W51" s="259"/>
      <c r="X51" s="260"/>
      <c r="Y51" s="4"/>
    </row>
    <row r="52" spans="1:25" ht="12" customHeight="1" x14ac:dyDescent="0.2">
      <c r="A52" s="174"/>
      <c r="B52" s="89"/>
      <c r="C52" s="89"/>
      <c r="D52" s="89"/>
      <c r="E52" s="89"/>
      <c r="F52" s="175"/>
      <c r="G52" s="4"/>
      <c r="H52" s="216" t="s">
        <v>59</v>
      </c>
      <c r="I52" s="42" t="s">
        <v>140</v>
      </c>
      <c r="J52" s="75"/>
      <c r="K52" s="204" t="str">
        <f>IF((F6&gt;0)*AND(F40&lt;&gt;""),J41+J42+K43+K50,"")</f>
        <v/>
      </c>
      <c r="Q52" s="4"/>
      <c r="S52" s="261"/>
      <c r="T52" s="262"/>
      <c r="U52" s="262"/>
      <c r="V52" s="262"/>
      <c r="W52" s="262"/>
      <c r="X52" s="263"/>
      <c r="Y52" s="4"/>
    </row>
    <row r="53" spans="1:25" s="49" customFormat="1" ht="12.75" customHeight="1" thickBot="1" x14ac:dyDescent="0.25">
      <c r="A53" s="176"/>
      <c r="B53" s="54" t="s">
        <v>63</v>
      </c>
      <c r="C53" s="55" t="s">
        <v>64</v>
      </c>
      <c r="D53" s="56" t="s">
        <v>101</v>
      </c>
      <c r="E53" s="56"/>
      <c r="F53" s="177" t="s">
        <v>78</v>
      </c>
      <c r="G53" s="4"/>
      <c r="H53" s="216"/>
      <c r="I53" s="35" t="s">
        <v>65</v>
      </c>
      <c r="J53" s="88" t="s">
        <v>60</v>
      </c>
      <c r="K53" s="217" t="str">
        <f>IF(F44&lt;&gt;"",(K52/F44),"")</f>
        <v/>
      </c>
      <c r="L53" s="86"/>
      <c r="Q53" s="86"/>
      <c r="S53" s="261"/>
      <c r="T53" s="262"/>
      <c r="U53" s="262"/>
      <c r="V53" s="262"/>
      <c r="W53" s="262"/>
      <c r="X53" s="263"/>
      <c r="Y53" s="86"/>
    </row>
    <row r="54" spans="1:25" ht="28.5" customHeight="1" thickBot="1" x14ac:dyDescent="0.25">
      <c r="A54" s="248" t="s">
        <v>69</v>
      </c>
      <c r="B54" s="249"/>
      <c r="C54" s="249"/>
      <c r="D54" s="249"/>
      <c r="E54" s="249"/>
      <c r="F54" s="250"/>
      <c r="G54" s="178"/>
      <c r="H54" s="248" t="s">
        <v>69</v>
      </c>
      <c r="I54" s="249"/>
      <c r="J54" s="249"/>
      <c r="K54" s="250"/>
      <c r="L54" s="152"/>
      <c r="M54" s="152"/>
      <c r="Q54" s="4"/>
      <c r="S54" s="264"/>
      <c r="T54" s="265"/>
      <c r="U54" s="265"/>
      <c r="V54" s="265"/>
      <c r="W54" s="265"/>
      <c r="X54" s="266"/>
      <c r="Y54" s="4"/>
    </row>
    <row r="55" spans="1:25" ht="13.5" customHeight="1" thickTop="1" x14ac:dyDescent="0.2">
      <c r="A55" s="153"/>
      <c r="B55" s="86"/>
      <c r="C55" s="86"/>
      <c r="D55" s="86"/>
      <c r="E55" s="86"/>
      <c r="F55" s="86"/>
      <c r="G55" s="4"/>
      <c r="H55" s="60"/>
      <c r="I55" s="60"/>
      <c r="J55" s="60"/>
      <c r="K55" s="60"/>
      <c r="S55" s="137"/>
      <c r="T55" s="137"/>
      <c r="U55" s="137"/>
      <c r="V55" s="137"/>
      <c r="W55" s="137"/>
      <c r="X55" s="137"/>
    </row>
    <row r="56" spans="1:25" x14ac:dyDescent="0.2">
      <c r="B56" s="60"/>
      <c r="C56" s="60"/>
      <c r="D56" s="60"/>
      <c r="E56" s="60"/>
      <c r="F56" s="60"/>
      <c r="G56" s="60"/>
    </row>
    <row r="57" spans="1:25" ht="12.75" customHeight="1" x14ac:dyDescent="0.2">
      <c r="A57" s="59"/>
      <c r="B57" s="57"/>
      <c r="C57" s="57"/>
      <c r="D57" s="57"/>
      <c r="E57" s="57"/>
      <c r="F57" s="57"/>
    </row>
    <row r="58" spans="1:25" x14ac:dyDescent="0.2">
      <c r="A58" s="57"/>
      <c r="B58" s="57"/>
      <c r="C58" s="57"/>
      <c r="D58" s="57"/>
      <c r="E58" s="57"/>
      <c r="F58" s="57"/>
    </row>
  </sheetData>
  <sheetProtection selectLockedCells="1"/>
  <mergeCells count="26">
    <mergeCell ref="R4:X4"/>
    <mergeCell ref="S45:X45"/>
    <mergeCell ref="M6:P6"/>
    <mergeCell ref="M7:P13"/>
    <mergeCell ref="M28:P28"/>
    <mergeCell ref="M36:O39"/>
    <mergeCell ref="M42:O45"/>
    <mergeCell ref="R5:X11"/>
    <mergeCell ref="S37:X37"/>
    <mergeCell ref="R14:X14"/>
    <mergeCell ref="R15:X15"/>
    <mergeCell ref="R16:X16"/>
    <mergeCell ref="R26:X35"/>
    <mergeCell ref="Z27:AE27"/>
    <mergeCell ref="Z35:AE35"/>
    <mergeCell ref="A54:F54"/>
    <mergeCell ref="H54:K54"/>
    <mergeCell ref="M46:O49"/>
    <mergeCell ref="H35:K35"/>
    <mergeCell ref="S51:X54"/>
    <mergeCell ref="A44:F48"/>
    <mergeCell ref="B1:C1"/>
    <mergeCell ref="I1:K1"/>
    <mergeCell ref="A2:F2"/>
    <mergeCell ref="A16:F16"/>
    <mergeCell ref="A12:F14"/>
  </mergeCells>
  <pageMargins left="0.86" right="0.16" top="0.56000000000000005" bottom="0.17" header="0.78" footer="0.17"/>
  <pageSetup orientation="portrait" r:id="rId1"/>
  <headerFooter alignWithMargins="0"/>
  <colBreaks count="3" manualBreakCount="3">
    <brk id="6" max="1048575" man="1"/>
    <brk id="11" max="1048575" man="1"/>
    <brk id="1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17-18 Rev Lim Calc</vt:lpstr>
      <vt:lpstr>'17-18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Kucharz, Karen A.   DPI</dc:creator>
  <cp:lastModifiedBy>Sliter, Derek J.   DPI</cp:lastModifiedBy>
  <cp:lastPrinted>2017-07-31T15:12:36Z</cp:lastPrinted>
  <dcterms:created xsi:type="dcterms:W3CDTF">2011-06-08T17:57:24Z</dcterms:created>
  <dcterms:modified xsi:type="dcterms:W3CDTF">2017-10-23T20:27:23Z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-1914394329</vt:i4>
  </property>
  <property fmtid="{D5CDD505-2E9C-101B-9397-08002B2CF9AE}" pid="3" name="_NewReviewCycle">
    <vt:lpwstr/>
  </property>
  <property fmtid="{D5CDD505-2E9C-101B-9397-08002B2CF9AE}" pid="4" name="_EmailSubject">
    <vt:lpwstr>rev limit worksheets</vt:lpwstr>
  </property>
  <property fmtid="{D5CDD505-2E9C-101B-9397-08002B2CF9AE}" pid="5" name="_AuthorEmail">
    <vt:lpwstr>Karen.Kucharz@dpi.wi.gov</vt:lpwstr>
  </property>
  <property fmtid="{D5CDD505-2E9C-101B-9397-08002B2CF9AE}" pid="6" name="_AuthorEmailDisplayName">
    <vt:lpwstr>Kucharz, Karen   DPI</vt:lpwstr>
  </property>
  <property fmtid="{D5CDD505-2E9C-101B-9397-08002B2CF9AE}" pid="7" name="_PreviousAdHocReviewCycleID">
    <vt:i4>-212382267</vt:i4>
  </property>
  <property fmtid="{D5CDD505-2E9C-101B-9397-08002B2CF9AE}" pid="8" name="_ReviewingToolsShownOnce">
    <vt:lpwstr/>
  </property>
</Properties>
</file>