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G:\SFS\Aiddata\Apps\Prod\SA\ISFin\LIMIT\LIM2223\_Blank Executable\"/>
    </mc:Choice>
  </mc:AlternateContent>
  <xr:revisionPtr revIDLastSave="0" documentId="13_ncr:1_{3A8F712B-EDA9-4DB4-9137-EBECA67D78F9}" xr6:coauthVersionLast="47" xr6:coauthVersionMax="47" xr10:uidLastSave="{00000000-0000-0000-0000-000000000000}"/>
  <bookViews>
    <workbookView xWindow="-120" yWindow="-120" windowWidth="29040" windowHeight="16440" xr2:uid="{00000000-000D-0000-FFFF-FFFF00000000}"/>
  </bookViews>
  <sheets>
    <sheet name="22-23 Rev Lim Calc" sheetId="1" r:id="rId1"/>
  </sheets>
  <definedNames>
    <definedName name="_xlnm.Print_Area" localSheetId="0">'22-23 Rev Lim Calc'!$A$1:$X$59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 l="1"/>
  <c r="O9" i="1"/>
  <c r="O8" i="1"/>
  <c r="O7" i="1"/>
  <c r="O6" i="1"/>
  <c r="C21" i="1"/>
  <c r="F13" i="1" l="1"/>
  <c r="X39" i="1" l="1"/>
  <c r="K34" i="1" l="1"/>
  <c r="B37" i="1" l="1"/>
  <c r="D21" i="1" l="1"/>
  <c r="X18" i="1" l="1"/>
  <c r="X48" i="1"/>
  <c r="X19" i="1" s="1"/>
  <c r="X24" i="1" l="1"/>
  <c r="J26" i="1" l="1"/>
  <c r="B32" i="1"/>
  <c r="C32" i="1"/>
  <c r="D32" i="1" s="1"/>
  <c r="K48" i="1"/>
  <c r="D34" i="1"/>
  <c r="D39" i="1" s="1"/>
  <c r="C35" i="1"/>
  <c r="B35" i="1"/>
  <c r="C33" i="1"/>
  <c r="B33" i="1"/>
  <c r="B23" i="1"/>
  <c r="B28" i="1" s="1"/>
  <c r="D23" i="1"/>
  <c r="D28" i="1" s="1"/>
  <c r="K47" i="1"/>
  <c r="K52" i="1" s="1"/>
  <c r="K53" i="1" s="1"/>
  <c r="C23" i="1"/>
  <c r="C28" i="1" s="1"/>
  <c r="C34" i="1" l="1"/>
  <c r="C39" i="1"/>
  <c r="B39" i="1"/>
  <c r="K42" i="1"/>
  <c r="K3" i="1"/>
  <c r="K16" i="1"/>
  <c r="B34" i="1"/>
  <c r="F31" i="1" l="1"/>
  <c r="K12" i="1" s="1"/>
  <c r="F20" i="1"/>
  <c r="F43" i="1" l="1"/>
  <c r="F44" i="1" s="1"/>
  <c r="K4" i="1"/>
  <c r="K5" i="1" s="1"/>
  <c r="J9" i="1" s="1"/>
  <c r="K6" i="1" s="1"/>
  <c r="K11" i="1" l="1"/>
  <c r="F45" i="1"/>
  <c r="F46" i="1" s="1"/>
  <c r="F42" i="1" s="1"/>
  <c r="J25" i="1" s="1"/>
  <c r="K23" i="1" s="1"/>
  <c r="J14" i="1" l="1"/>
  <c r="J15" i="1" s="1"/>
  <c r="O15" i="1" s="1"/>
  <c r="K13" i="1" l="1"/>
  <c r="K22" i="1" s="1"/>
  <c r="K33" i="1" s="1"/>
  <c r="K40" i="1" l="1"/>
  <c r="O5" i="1" s="1"/>
  <c r="O11" i="1" l="1"/>
  <c r="O12" i="1" s="1"/>
  <c r="O10" i="1"/>
  <c r="O16" i="1" s="1"/>
  <c r="J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Karen A Kucharz Robbe</author>
    <author>Sliter, Derek J.   DPI</author>
    <author>Department of Public Instruction</author>
    <author>Marta A. Skwarczek</author>
    <author>Karen A. Kucharz</author>
    <author>Robert P. Avery</author>
    <author>State of Wisconsin</author>
    <author>Karen Kucharz</author>
  </authors>
  <commentList>
    <comment ref="F4" authorId="0" shapeId="0" xr:uid="{00000000-0006-0000-0000-000001000000}">
      <text>
        <r>
          <rPr>
            <b/>
            <sz val="8"/>
            <color indexed="81"/>
            <rFont val="Tahoma"/>
            <family val="2"/>
          </rPr>
          <t xml:space="preserve">Enter the amount of the </t>
        </r>
        <r>
          <rPr>
            <b/>
            <u/>
            <sz val="8"/>
            <color indexed="81"/>
            <rFont val="Tahoma"/>
            <family val="2"/>
          </rPr>
          <t>October 15th</t>
        </r>
        <r>
          <rPr>
            <b/>
            <sz val="8"/>
            <color indexed="81"/>
            <rFont val="Tahoma"/>
            <family val="2"/>
          </rPr>
          <t xml:space="preserve"> General Aid certification from the prior year. </t>
        </r>
        <r>
          <rPr>
            <sz val="8"/>
            <color indexed="81"/>
            <rFont val="Tahoma"/>
            <family val="2"/>
          </rPr>
          <t xml:space="preserve"> </t>
        </r>
        <r>
          <rPr>
            <b/>
            <sz val="8"/>
            <color indexed="81"/>
            <rFont val="Tahoma"/>
            <family val="2"/>
          </rPr>
          <t>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https://dpi.wi.gov/sfs/aid/general/equalization/worksheets-general-aid</t>
        </r>
      </text>
    </comment>
    <comment ref="F5" authorId="0" shapeId="0" xr:uid="{00000000-0006-0000-0000-000002000000}">
      <text>
        <r>
          <rPr>
            <b/>
            <sz val="8"/>
            <color indexed="81"/>
            <rFont val="Tahoma"/>
            <family val="2"/>
          </rPr>
          <t>Enter the amount of Computer Aid the district received in the prior year.</t>
        </r>
      </text>
    </comment>
    <comment ref="F6" authorId="1" shapeId="0" xr:uid="{00000000-0006-0000-0000-000003000000}">
      <text>
        <r>
          <rPr>
            <b/>
            <sz val="8"/>
            <color indexed="81"/>
            <rFont val="Tahoma"/>
            <family val="2"/>
          </rPr>
          <t>Enter the amount received in Source 628, High Poverty Aid, in the prior year.  This amount can be found on the prior year's Revenue Limit worksheet, Line 12B.</t>
        </r>
      </text>
    </comment>
    <comment ref="F7" authorId="2" shapeId="0" xr:uid="{00000000-0006-0000-0000-000004000000}">
      <text>
        <r>
          <rPr>
            <b/>
            <sz val="8"/>
            <color indexed="81"/>
            <rFont val="Tahoma"/>
            <family val="2"/>
          </rPr>
          <t>Enter the amount of Aid for Exempt Personal Property the district received in the prior year.</t>
        </r>
      </text>
    </comment>
    <comment ref="J7" authorId="3" shapeId="0" xr:uid="{00000000-0006-0000-0000-000005000000}">
      <text>
        <r>
          <rPr>
            <b/>
            <sz val="8"/>
            <color indexed="81"/>
            <rFont val="Tahoma"/>
            <family val="2"/>
          </rPr>
          <t xml:space="preserve">Per s. 121.905(1), the Low Revenue Ceiling to be used in a district's "low revenue" computation can </t>
        </r>
        <r>
          <rPr>
            <b/>
            <u/>
            <sz val="8"/>
            <color indexed="81"/>
            <rFont val="Tahoma"/>
            <family val="2"/>
          </rPr>
          <t xml:space="preserve">vary from district to district </t>
        </r>
        <r>
          <rPr>
            <b/>
            <sz val="8"/>
            <color indexed="81"/>
            <rFont val="Tahoma"/>
            <family val="2"/>
          </rPr>
          <t>depending on the results of referenda. Do not type in a number unless you are sure your district qualifies.
Please consult this statute and the district's specific referenda results to determine what number should be entered here.
Call a School Finance Consultant if you have questions.</t>
        </r>
        <r>
          <rPr>
            <sz val="9"/>
            <color indexed="81"/>
            <rFont val="Tahoma"/>
            <family val="2"/>
          </rPr>
          <t xml:space="preserve">
</t>
        </r>
      </text>
    </comment>
    <comment ref="F8" authorId="0" shapeId="0" xr:uid="{00000000-0006-0000-0000-000006000000}">
      <text>
        <r>
          <rPr>
            <b/>
            <sz val="8"/>
            <color indexed="81"/>
            <rFont val="Tahoma"/>
            <family val="2"/>
          </rPr>
          <t>Enter the amount for TAX 211 010 211, actual prior year Fund 10 levy from the prior year SD-401 (Dept of Revenue Levy Certification Sheet). (Do not include amounts Chargebacks, Mobile Home Taxes or TIF Settlements.)</t>
        </r>
        <r>
          <rPr>
            <sz val="8"/>
            <color indexed="81"/>
            <rFont val="Tahoma"/>
            <family val="2"/>
          </rPr>
          <t xml:space="preserve">
</t>
        </r>
      </text>
    </comment>
    <comment ref="J8" authorId="4" shapeId="0" xr:uid="{00000000-0006-0000-0000-000007000000}">
      <text>
        <r>
          <rPr>
            <b/>
            <sz val="8"/>
            <color indexed="81"/>
            <rFont val="Tahoma"/>
            <family val="2"/>
          </rPr>
          <t>Per current law, the FY2022-23 per member amount is $0. This is subject to change in the FY2022-23 biennial budget process.
Please call a School Finance Consultant if you have questions.</t>
        </r>
      </text>
    </comment>
    <comment ref="F9" authorId="0" shapeId="0" xr:uid="{00000000-0006-0000-0000-000008000000}">
      <text>
        <r>
          <rPr>
            <b/>
            <sz val="8"/>
            <color indexed="81"/>
            <rFont val="Tahoma"/>
            <family val="2"/>
          </rPr>
          <t xml:space="preserve">Enter the amount for TAX 211 038 211, actual prior year Fund 38 levy from the prior year SD-401 (Dept of Revenue Levy Certification Sheet). </t>
        </r>
      </text>
    </comment>
    <comment ref="J9" authorId="4" shapeId="0" xr:uid="{00000000-0006-0000-0000-000009000000}">
      <text>
        <r>
          <rPr>
            <b/>
            <sz val="8"/>
            <color indexed="81"/>
            <rFont val="Tahoma"/>
            <family val="2"/>
          </rPr>
          <t xml:space="preserve">Additional Low Revenue authority automatically increases the district's per member revenue limit amount. Eligible districts need not do anything special to receive this increase - if the district is eligible an amount will be populated in the cell by DPI. 
The Low Revenue test in districts in a CCDEB will incorporate the value entered in Line 4C. (Non-CCDEB districts should enter a 0 in 4C.)
Please contact a School Finance Consultant if you have questions.
</t>
        </r>
      </text>
    </comment>
    <comment ref="F10" authorId="0" shapeId="0" xr:uid="{00000000-0006-0000-0000-00000A000000}">
      <text>
        <r>
          <rPr>
            <b/>
            <sz val="8"/>
            <color indexed="81"/>
            <rFont val="Tahoma"/>
            <family val="2"/>
          </rPr>
          <t>Enter the amount for TAX 211 041 211, actual prior year Fund 41 levy from the prior year SD-401 (Dept of Revenue Levy Certification Sheet).</t>
        </r>
      </text>
    </comment>
    <comment ref="J10" authorId="0" shapeId="0" xr:uid="{00000000-0006-0000-0000-00000B000000}">
      <text>
        <r>
          <rPr>
            <b/>
            <sz val="8"/>
            <color indexed="81"/>
            <rFont val="Tahoma"/>
            <family val="2"/>
          </rPr>
          <t xml:space="preserve">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The DPI adjustment is based on the PY Final Costs and Student Counts in your district CCDEB's Final Aid calculation. DPI has computed end entered this amount in the 20-21 pre-populated Revenue Limit worksheet. </t>
        </r>
        <r>
          <rPr>
            <b/>
            <i/>
            <u/>
            <sz val="8"/>
            <color indexed="81"/>
            <rFont val="Tahoma"/>
            <family val="2"/>
          </rPr>
          <t xml:space="preserve">You must enter an amount in Line 4C for Line 4B to compute correctly. </t>
        </r>
        <r>
          <rPr>
            <b/>
            <sz val="8"/>
            <color indexed="81"/>
            <rFont val="Tahoma"/>
            <family val="2"/>
          </rPr>
          <t xml:space="preserve">
Please contact a School Finance Consultant if you have questions.</t>
        </r>
      </text>
    </comment>
    <comment ref="F11" authorId="0" shapeId="0" xr:uid="{00000000-0006-0000-0000-00000C000000}">
      <text>
        <r>
          <rPr>
            <b/>
            <sz val="8"/>
            <color indexed="81"/>
            <rFont val="Tahoma"/>
            <family val="2"/>
          </rPr>
          <t xml:space="preserve">Enter the amount of 2021-22 Revenue Limit penalty, if any, from the Results Box  of the </t>
        </r>
        <r>
          <rPr>
            <b/>
            <i/>
            <u/>
            <sz val="8"/>
            <color indexed="81"/>
            <rFont val="Tahoma"/>
            <family val="2"/>
          </rPr>
          <t>FINAL</t>
        </r>
        <r>
          <rPr>
            <b/>
            <sz val="8"/>
            <color indexed="81"/>
            <rFont val="Tahoma"/>
            <family val="2"/>
          </rPr>
          <t xml:space="preserve"> 2021-22 Revenue Limit Worksheet produced by DPI.</t>
        </r>
      </text>
    </comment>
    <comment ref="F12" authorId="5" shapeId="0" xr:uid="{00000000-0006-0000-0000-00000D000000}">
      <text>
        <r>
          <rPr>
            <b/>
            <sz val="8"/>
            <color indexed="81"/>
            <rFont val="Tahoma"/>
            <family val="2"/>
          </rPr>
          <t xml:space="preserve">Enter the amount of non-recurring exemptions in the prior year for which your district actually levied (Line 7B Hold Harmless, Non-Recurring Referenda to Exceed, Declining Enrollment,  Energy Efficiency Exemption or Refunding/Rescinded Taxes) on the "Levy for ALL Non-Recurring Exemptions"  line. 
If you had non-recurring exemptions and did not levy to your maximum, enter the amount you actually levied for those exemptions. 
This second situation could get tricky, so call a finance consultant if you have questions.
</t>
        </r>
      </text>
    </comment>
    <comment ref="F13" authorId="0" shapeId="0" xr:uid="{00000000-0006-0000-0000-00000E000000}">
      <text>
        <r>
          <rPr>
            <b/>
            <sz val="8"/>
            <color indexed="81"/>
            <rFont val="Tahoma"/>
            <family val="2"/>
          </rPr>
          <t xml:space="preserve">Make sure this amount does not exceed (Line 9-Line 7B) of the 2021-22 </t>
        </r>
        <r>
          <rPr>
            <b/>
            <u/>
            <sz val="8"/>
            <color indexed="81"/>
            <rFont val="Tahoma"/>
            <family val="2"/>
          </rPr>
          <t>FINAL</t>
        </r>
        <r>
          <rPr>
            <b/>
            <sz val="8"/>
            <color indexed="81"/>
            <rFont val="Tahoma"/>
            <family val="2"/>
          </rPr>
          <t xml:space="preserve"> Revenue Limit Worksheet to be produced by DPI in June 2022.  If it does, check the following:
1.  Did you have an aid penalty in 2021-22 for levying above the revenue limit?  If so, enter the amount of the aid reduction on the "Aid Penalty for Over Levy" line. (Enter as a positive number......the formula will subtract the number entered.)
2.  Did you have non-recurring exemptions in 2021-22 and levied to the maximum (Declining Enrollment, Line 7B Hold Harmless, Non-Recurring Referenda to Exceed, Energy Exemption or Refunding/Rescinded Taxes)?  If so enter the total amount levied for those exemptions on the "</t>
        </r>
        <r>
          <rPr>
            <b/>
            <u/>
            <sz val="8"/>
            <color indexed="81"/>
            <rFont val="Tahoma"/>
            <family val="2"/>
          </rPr>
          <t>LEVIED</t>
        </r>
        <r>
          <rPr>
            <b/>
            <sz val="8"/>
            <color indexed="81"/>
            <rFont val="Tahoma"/>
            <family val="2"/>
          </rPr>
          <t xml:space="preserve"> Total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8"/>
            <color indexed="81"/>
            <rFont val="Tahoma"/>
            <family val="2"/>
          </rPr>
          <t xml:space="preserve">
</t>
        </r>
      </text>
    </comment>
    <comment ref="J15" authorId="6" shapeId="0" xr:uid="{00000000-0006-0000-0000-00000F000000}">
      <text>
        <r>
          <rPr>
            <b/>
            <sz val="8"/>
            <color indexed="81"/>
            <rFont val="Tahoma"/>
            <family val="2"/>
          </rPr>
          <t>Act 59, 2017-19 biennial Budget, did not alter the Hold Harmless calcuation, so it remains in place.
The Hold Harmless provision ensures that Line 7 of the current Revenue Limit in not less than the amount in Line 1, Base Revenue. Districts do not need to add anything here, as an amount will auto-calculate if the district is eligible.
The type of district most likely to be eligible for this exemption is one that was experiencing severely declining enrollment within the calculation.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t>
        </r>
      </text>
    </comment>
    <comment ref="J18" authorId="7" shapeId="0" xr:uid="{00000000-0006-0000-0000-000010000000}">
      <text>
        <r>
          <rPr>
            <b/>
            <sz val="8"/>
            <color indexed="81"/>
            <rFont val="Tahoma"/>
            <family val="2"/>
          </rPr>
          <t>Applications for Transfer of Service Exemption should be directed to Roselynn Bittorf, DPI (608) 267-9212.
See www.dpi.wi.gov/sfs/tranfer-service for more information.</t>
        </r>
      </text>
    </comment>
    <comment ref="J19" authorId="8" shapeId="0" xr:uid="{00000000-0006-0000-0000-000011000000}">
      <text>
        <r>
          <rPr>
            <b/>
            <sz val="8"/>
            <color indexed="81"/>
            <rFont val="Tahoma"/>
            <family val="2"/>
          </rPr>
          <t xml:space="preserve">For Transfer of Territory contact School Finance Consultant.
Districts eligible for a consolidation exemption in 2021-22 will have an amount pre-populated in this field.
</t>
        </r>
      </text>
    </comment>
    <comment ref="F20" authorId="8" shapeId="0" xr:uid="{00000000-0006-0000-0000-000012000000}">
      <text>
        <r>
          <rPr>
            <b/>
            <sz val="8"/>
            <color indexed="81"/>
            <rFont val="Tahoma"/>
            <family val="2"/>
          </rPr>
          <t>Base 3-year average used in Line 2 of computation at right.</t>
        </r>
      </text>
    </comment>
    <comment ref="J20" authorId="0" shapeId="0" xr:uid="{00000000-0006-0000-0000-000013000000}">
      <text>
        <r>
          <rPr>
            <b/>
            <sz val="8"/>
            <color indexed="81"/>
            <rFont val="Tahoma"/>
            <family val="2"/>
          </rPr>
          <t>Districts that receive less Federal Impact Aid in 2020-21 than was received in 2019-20 are granted an exemption for the amount of the aid reduction.  
Estimate the reduction in aid or contact Terry Casper at DPI for assistance 608-267-9218.</t>
        </r>
        <r>
          <rPr>
            <sz val="8"/>
            <color indexed="81"/>
            <rFont val="Tahoma"/>
            <family val="2"/>
          </rPr>
          <t xml:space="preserve">
</t>
        </r>
      </text>
    </comment>
    <comment ref="J21" authorId="0" shapeId="0" xr:uid="{00000000-0006-0000-0000-000014000000}">
      <text>
        <r>
          <rPr>
            <b/>
            <sz val="8"/>
            <color indexed="81"/>
            <rFont val="Tahoma"/>
            <family val="2"/>
          </rPr>
          <t>Districts that have a referendum-approved exemption to exceed the revenue limit on a recurring basis for which 2018-19 is the first year of the exemption, enter the full amount approved here.  
Do not enter an amount for a referenda-approved recurring exemption that began in a prior year, as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finance consultant should you have questions.</t>
        </r>
      </text>
    </comment>
    <comment ref="B22" authorId="8" shapeId="0" xr:uid="{00000000-0006-0000-0000-000015000000}">
      <text>
        <r>
          <rPr>
            <b/>
            <sz val="8"/>
            <color indexed="81"/>
            <rFont val="Tahoma"/>
            <family val="2"/>
          </rPr>
          <t xml:space="preserve">All summer membership counts must be entered on a full time equivalency basis, rather than a head count.
</t>
        </r>
        <r>
          <rPr>
            <sz val="8"/>
            <color indexed="81"/>
            <rFont val="Tahoma"/>
            <family val="2"/>
          </rPr>
          <t xml:space="preserve">
</t>
        </r>
      </text>
    </comment>
    <comment ref="J24" authorId="7" shapeId="0" xr:uid="{00000000-0006-0000-0000-000016000000}">
      <text>
        <r>
          <rPr>
            <b/>
            <sz val="8"/>
            <color indexed="81"/>
            <rFont val="Tahoma"/>
            <family val="2"/>
          </rPr>
          <t>School Boards are required to notify DPI within 10 days of a board resolution to go to referendum and also of the results within 10 days of the referenda.  Forms are available at: www.dpi.wi.gov/sfs/referendum.html.</t>
        </r>
      </text>
    </comment>
    <comment ref="J25" authorId="5" shapeId="0" xr:uid="{00000000-0006-0000-0000-000017000000}">
      <text>
        <r>
          <rPr>
            <b/>
            <sz val="8"/>
            <color indexed="81"/>
            <rFont val="Tahoma"/>
            <family val="2"/>
          </rPr>
          <t>This uses 100% of the membership decline between the two 3-year rolling averages at the left.
If eligible, a number will automatically fill here. Remember that the declining enrollment exemption is non-recurring.</t>
        </r>
      </text>
    </comment>
    <comment ref="J26" authorId="1" shapeId="0" xr:uid="{00000000-0006-0000-0000-000018000000}">
      <text>
        <r>
          <rPr>
            <b/>
            <sz val="8"/>
            <color indexed="81"/>
            <rFont val="Tahoma"/>
            <family val="2"/>
          </rPr>
          <t>The non-recurring Energy Exemption must be authorized by board resolution. See the following website for information: http://dpi.wi.gov/sfs/limits/exemptions/overview
Please call Roger Kordus at (608) 267-3752 if you have questions.</t>
        </r>
      </text>
    </comment>
    <comment ref="J27" authorId="5" shapeId="0" xr:uid="{00000000-0006-0000-0000-000019000000}">
      <text>
        <r>
          <rPr>
            <b/>
            <sz val="8"/>
            <color indexed="81"/>
            <rFont val="Tahoma"/>
            <family val="2"/>
          </rPr>
          <t>Per ss. 121.91(4)(q), a district is allowed to increase the revenue limit by the amount refunded as a result of a valuation re-determination under ss. 74.41. 
The Department of Revenue computes amounts under ss. 74.41 each fall, and districts would have received information in a letter dated November 15, 2017. SFS will receive from DOR a file of the "certified" allowable chargebacks under this statute and pre-populated this field.
Statutes do not permit a revenue limit exemption for any other kind of chargeback. (Do NOT include uncollectible property tax chargebacks in this line - see Line 15C below.)
Please contact a School Finance Consultant if you have questions.</t>
        </r>
        <r>
          <rPr>
            <b/>
            <sz val="9"/>
            <color indexed="81"/>
            <rFont val="Tahoma"/>
            <family val="2"/>
          </rPr>
          <t xml:space="preserve">
</t>
        </r>
      </text>
    </comment>
    <comment ref="J28" authorId="6" shapeId="0" xr:uid="{00000000-0006-0000-0000-00001A000000}">
      <text>
        <r>
          <rPr>
            <b/>
            <sz val="9"/>
            <color indexed="81"/>
            <rFont val="Tahoma"/>
            <family val="2"/>
          </rPr>
          <t>The Open Enrollment Team at DPI will provide this amount to districts.</t>
        </r>
      </text>
    </comment>
    <comment ref="J29" authorId="6" shapeId="0" xr:uid="{00000000-0006-0000-0000-00001B000000}">
      <text>
        <r>
          <rPr>
            <b/>
            <sz val="8"/>
            <color indexed="81"/>
            <rFont val="Tahoma"/>
            <family val="2"/>
          </rPr>
          <t>Per Act 306 (2014), s.121.91(4)(r), ineligible Community Service expenditures, as determined by DPI, are to be entered as a negative exemption in this box. Amounts will be known in October 2022.
Please call Roger Kordus, School Financial Services Consultant at (608) 267-3752 if you have questions.</t>
        </r>
      </text>
    </comment>
    <comment ref="J30" authorId="3" shapeId="0" xr:uid="{00000000-0006-0000-0000-00001C000000}">
      <text>
        <r>
          <rPr>
            <b/>
            <sz val="8"/>
            <color indexed="81"/>
            <rFont val="Tahoma"/>
            <family val="2"/>
          </rPr>
          <t>Per Act 55 (2015), s. 121.91(4)(qe), a district may increase their revenue limit by the amount spent on debt service costs associated with an environmental remediation project under s. 67.05(7)(er). Also included in this line is the negative adjustment for transferring a residual balnnce for Referendum Approved debt service fund (Fund 39) to the General Fund (Fund 10).</t>
        </r>
      </text>
    </comment>
    <comment ref="F31" authorId="8" shapeId="0" xr:uid="{00000000-0006-0000-0000-00001D000000}">
      <text>
        <r>
          <rPr>
            <b/>
            <sz val="8"/>
            <color indexed="81"/>
            <rFont val="Tahoma"/>
            <family val="2"/>
          </rPr>
          <t>Current 3-year average used in Line 6 in computation at right.</t>
        </r>
      </text>
    </comment>
    <comment ref="J31" authorId="3" shapeId="0" xr:uid="{00000000-0006-0000-0000-00001E000000}">
      <text>
        <r>
          <rPr>
            <b/>
            <sz val="8"/>
            <color indexed="81"/>
            <rFont val="Tahoma"/>
            <family val="2"/>
          </rPr>
          <t xml:space="preserve">Per Act 55 (2015), s. 118.60(4d)(a), districts are allowed to increase their revenue limit through a non-recurring exemption for Racine &amp; Statewide Parental Choice "incoming" pupils. 
Pupils countable for the 2022-23 revenue limit include those who began participating in the program in 2015-16, have stayed enrolled, AND are continuing, and those that are new in 2022-23.
</t>
        </r>
        <r>
          <rPr>
            <b/>
            <u/>
            <sz val="8"/>
            <color indexed="81"/>
            <rFont val="Tahoma"/>
            <family val="2"/>
          </rPr>
          <t xml:space="preserve">Similar to prior years, districts will not know this amount until October 15, 2022. </t>
        </r>
        <r>
          <rPr>
            <b/>
            <sz val="8"/>
            <color indexed="81"/>
            <rFont val="Tahoma"/>
            <family val="2"/>
          </rPr>
          <t xml:space="preserve">
Please contact a School Finance Consultant if you have questions.</t>
        </r>
        <r>
          <rPr>
            <sz val="8"/>
            <color indexed="81"/>
            <rFont val="Tahoma"/>
            <family val="2"/>
          </rPr>
          <t xml:space="preserve">
</t>
        </r>
      </text>
    </comment>
    <comment ref="J32" authorId="2" shapeId="0" xr:uid="{00000000-0006-0000-0000-00001F000000}">
      <text>
        <r>
          <rPr>
            <b/>
            <sz val="9"/>
            <color indexed="81"/>
            <rFont val="Tahoma"/>
            <family val="2"/>
          </rPr>
          <t>Per Act 36 (2017), s. 115.7915, districts are allowed to increase their revenue limit through a non-recurring exemption for Special Needs Scholarship Program pupils. 
Similar to last year, districts will not know this amount until October 15, 2020. 
Please contact a School Finance Consultant if you have questions.</t>
        </r>
        <r>
          <rPr>
            <sz val="9"/>
            <color indexed="81"/>
            <rFont val="Tahoma"/>
            <family val="2"/>
          </rPr>
          <t xml:space="preserve">
</t>
        </r>
      </text>
    </comment>
    <comment ref="D33" authorId="8" shapeId="0" xr:uid="{00000000-0006-0000-0000-000020000000}">
      <text>
        <r>
          <rPr>
            <b/>
            <sz val="8"/>
            <color indexed="81"/>
            <rFont val="Tahoma"/>
            <family val="2"/>
          </rPr>
          <t>You must estimate this number until actual data is available.
Districts in the Ch. 220 Inter Aid Program (Milwaukee suburbs) must count summer resident transfer students at 75% per fte.</t>
        </r>
      </text>
    </comment>
    <comment ref="D34" authorId="7" shapeId="0" xr:uid="{00000000-0006-0000-0000-000021000000}">
      <text>
        <r>
          <rPr>
            <b/>
            <sz val="8"/>
            <color indexed="81"/>
            <rFont val="Tahoma"/>
            <family val="2"/>
          </rPr>
          <t>Summer School   counts 40% for revenue limits.</t>
        </r>
        <r>
          <rPr>
            <sz val="8"/>
            <color indexed="81"/>
            <rFont val="Tahoma"/>
            <family val="2"/>
          </rPr>
          <t xml:space="preserve">
</t>
        </r>
      </text>
    </comment>
    <comment ref="D35" authorId="7" shapeId="0" xr:uid="{00000000-0006-0000-0000-000022000000}">
      <text>
        <r>
          <rPr>
            <b/>
            <sz val="8"/>
            <color indexed="81"/>
            <rFont val="Tahoma"/>
            <family val="2"/>
          </rPr>
          <t>You must estimate this number until actual data is available.
Districts in the Ch. 220 Inter Aid Program (Milwaukee suburbs) must count Sept. resident transfer students at 75% per fte.</t>
        </r>
        <r>
          <rPr>
            <sz val="8"/>
            <color indexed="81"/>
            <rFont val="Tahoma"/>
            <family val="2"/>
          </rPr>
          <t xml:space="preserve">
</t>
        </r>
      </text>
    </comment>
    <comment ref="J35" authorId="3" shapeId="0" xr:uid="{00000000-0006-0000-0000-000023000000}">
      <text>
        <r>
          <rPr>
            <b/>
            <sz val="8"/>
            <color indexed="81"/>
            <rFont val="Tahoma"/>
            <family val="2"/>
          </rPr>
          <t>The October 15, 2020 General Aid Certification must be used in determining actual 2020-21 levies. Until then, estimate General Aid amounts.</t>
        </r>
      </text>
    </comment>
    <comment ref="J36" authorId="3" shapeId="0" xr:uid="{00000000-0006-0000-0000-000024000000}">
      <text>
        <r>
          <rPr>
            <b/>
            <sz val="8"/>
            <color indexed="81"/>
            <rFont val="Tahoma"/>
            <family val="2"/>
          </rPr>
          <t xml:space="preserve">See the following website for High Poverty Aid districts and amounts:
http://dpi.wi.gov/sfs/aid/categorical/aid-high-poverty-districts.
High Poverty Aid must be included in determining the maximum allowable levy under Revenue Limits.
</t>
        </r>
      </text>
    </comment>
    <comment ref="C37" authorId="2" shapeId="0" xr:uid="{00000000-0006-0000-0000-000025000000}">
      <text>
        <r>
          <rPr>
            <b/>
            <sz val="9"/>
            <color indexed="81"/>
            <rFont val="Tahoma"/>
            <family val="2"/>
          </rPr>
          <t>Per Act 55 (2015), a child attending a charter school established under 118.40(2r)(b)1.e. to h. or 118.40(2x) is included in the resident district’s membership in the Revenue Limit computation under s. 120.91(1)(g).
Please contact a School financial Services consultant if you have questions.</t>
        </r>
        <r>
          <rPr>
            <sz val="9"/>
            <color indexed="81"/>
            <rFont val="Tahoma"/>
            <family val="2"/>
          </rPr>
          <t xml:space="preserve">
</t>
        </r>
      </text>
    </comment>
    <comment ref="D37" authorId="2" shapeId="0" xr:uid="{00000000-0006-0000-0000-000026000000}">
      <text>
        <r>
          <rPr>
            <b/>
            <sz val="9"/>
            <color indexed="81"/>
            <rFont val="Tahoma"/>
            <family val="2"/>
          </rPr>
          <t>Per Act 55 (2015), a child attending a charter school established under 118.40(2r)(b)1.e. to h. or 118.40(2x) is included in the resident district’s membership in the Revenue Limit computation under s. 120.91(1)(g).
Please contact a School Financial Services consultant if you have questions.</t>
        </r>
        <r>
          <rPr>
            <sz val="9"/>
            <color indexed="81"/>
            <rFont val="Tahoma"/>
            <family val="2"/>
          </rPr>
          <t xml:space="preserve">
</t>
        </r>
      </text>
    </comment>
    <comment ref="J37" authorId="3" shapeId="0" xr:uid="{00000000-0006-0000-0000-000027000000}">
      <text>
        <r>
          <rPr>
            <b/>
            <sz val="8"/>
            <color indexed="81"/>
            <rFont val="Tahoma"/>
            <family val="2"/>
          </rPr>
          <t>Within the 2017-19 state budget (2017 Wisconsin Act 59), sec. 79.095, Wis. Stats was amended. Computer Aid is no longer based on the district's current year levy rate and exempt computer property value. Instead, DOR computes an amount for each district. 
We will pre-populate the 2020-21 amount in Line 12C when the information is available from DOR.</t>
        </r>
      </text>
    </comment>
    <comment ref="J38" authorId="3" shapeId="0" xr:uid="{00000000-0006-0000-0000-000028000000}">
      <text>
        <r>
          <rPr>
            <b/>
            <sz val="8"/>
            <color indexed="81"/>
            <rFont val="Tahoma"/>
            <family val="2"/>
          </rPr>
          <t>2017 Act 59, created a state aid program equal to the 2017-18 property taxes imposed on machinery, tools, and patterns that were not manufacturing property.  
The 2022-23 amount will be populated when known by DPI.</t>
        </r>
      </text>
    </comment>
    <comment ref="K40" authorId="7" shapeId="0" xr:uid="{00000000-0006-0000-0000-000029000000}">
      <text>
        <r>
          <rPr>
            <b/>
            <sz val="8"/>
            <color indexed="81"/>
            <rFont val="Tahoma"/>
            <family val="2"/>
          </rPr>
          <t xml:space="preserve">The final revenue limit for each district is computed in May of each year.
</t>
        </r>
      </text>
    </comment>
    <comment ref="J41" authorId="3" shapeId="0" xr:uid="{00000000-0006-0000-0000-00002A000000}">
      <text>
        <r>
          <rPr>
            <b/>
            <sz val="8"/>
            <color indexed="81"/>
            <rFont val="Tahoma"/>
            <family val="2"/>
          </rPr>
          <t>If you see a red "Exceeds Limit" in this cell, then you have overlevied.</t>
        </r>
      </text>
    </comment>
    <comment ref="K42" authorId="1" shapeId="0" xr:uid="{00000000-0006-0000-0000-00002B000000}">
      <text>
        <r>
          <rPr>
            <b/>
            <sz val="8"/>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J38. This means you are in a penalty situation and need to reduce something in Lines 14 A,B,C.
Please call a finance consultant should you have questions.</t>
        </r>
      </text>
    </comment>
    <comment ref="F44" authorId="5" shapeId="0" xr:uid="{00000000-0006-0000-0000-00002C000000}">
      <text>
        <r>
          <rPr>
            <b/>
            <sz val="8"/>
            <color indexed="81"/>
            <rFont val="Tahoma"/>
            <family val="2"/>
          </rPr>
          <t>Law provides for a 100% declining enrollment exemption.</t>
        </r>
        <r>
          <rPr>
            <sz val="8"/>
            <color indexed="81"/>
            <rFont val="Tahoma"/>
            <family val="2"/>
          </rPr>
          <t xml:space="preserve">
</t>
        </r>
      </text>
    </comment>
    <comment ref="J44" authorId="0" shapeId="0" xr:uid="{00000000-0006-0000-0000-00002D000000}">
      <text>
        <r>
          <rPr>
            <b/>
            <sz val="8"/>
            <color indexed="81"/>
            <rFont val="Tahoma"/>
            <family val="2"/>
          </rPr>
          <t xml:space="preserve">Enter the amount that district would levy for Fund 10.
  </t>
        </r>
        <r>
          <rPr>
            <sz val="8"/>
            <color indexed="81"/>
            <rFont val="Tahoma"/>
            <family val="2"/>
          </rPr>
          <t xml:space="preserve">
</t>
        </r>
      </text>
    </comment>
    <comment ref="J46" authorId="7" shapeId="0" xr:uid="{00000000-0006-0000-0000-00002E000000}">
      <text>
        <r>
          <rPr>
            <b/>
            <sz val="8"/>
            <color indexed="81"/>
            <rFont val="Tahoma"/>
            <family val="2"/>
          </rPr>
          <t>Annual meeting approval is required for each year of a levy for a capital expansion fund. Contact a school finance consultant for additional information.</t>
        </r>
        <r>
          <rPr>
            <sz val="8"/>
            <color indexed="81"/>
            <rFont val="Tahoma"/>
            <family val="2"/>
          </rPr>
          <t xml:space="preserve">
</t>
        </r>
      </text>
    </comment>
    <comment ref="J48" authorId="0" shapeId="0" xr:uid="{00000000-0006-0000-0000-00002F000000}">
      <text>
        <r>
          <rPr>
            <b/>
            <sz val="8"/>
            <color indexed="81"/>
            <rFont val="Tahoma"/>
            <family val="2"/>
          </rPr>
          <t>Enter the amount of Source 211 to be levied for repayment of Fund 39.</t>
        </r>
        <r>
          <rPr>
            <sz val="8"/>
            <color indexed="81"/>
            <rFont val="Tahoma"/>
            <family val="2"/>
          </rPr>
          <t xml:space="preserve">
</t>
        </r>
      </text>
    </comment>
    <comment ref="J49" authorId="8" shapeId="0" xr:uid="{00000000-0006-0000-0000-000030000000}">
      <text>
        <r>
          <rPr>
            <b/>
            <sz val="8"/>
            <color indexed="81"/>
            <rFont val="Tahoma"/>
            <family val="2"/>
          </rPr>
          <t xml:space="preserve">Enter the amount of Source 211 to be levied in the Community Service Fund.
</t>
        </r>
      </text>
    </comment>
    <comment ref="J50" authorId="0" shapeId="0" xr:uid="{00000000-0006-0000-0000-000031000000}">
      <text>
        <r>
          <rPr>
            <b/>
            <sz val="8"/>
            <color indexed="81"/>
            <rFont val="Tahoma"/>
            <family val="2"/>
          </rPr>
          <t xml:space="preserve">Enter the amount district will levy to repay </t>
        </r>
        <r>
          <rPr>
            <b/>
            <u/>
            <sz val="8"/>
            <color indexed="81"/>
            <rFont val="Tahoma"/>
            <family val="2"/>
          </rPr>
          <t>uncollectible</t>
        </r>
        <r>
          <rPr>
            <b/>
            <sz val="8"/>
            <color indexed="81"/>
            <rFont val="Tahoma"/>
            <family val="2"/>
          </rPr>
          <t xml:space="preserve"> prior year taxes per ss. 74.42.
This is not to be confused with a rescinded-related Property Tax Chargeback under ss. 74.41 (see Line 10D above).
   </t>
        </r>
        <r>
          <rPr>
            <sz val="8"/>
            <color indexed="81"/>
            <rFont val="Tahoma"/>
            <family val="2"/>
          </rPr>
          <t xml:space="preserve">
</t>
        </r>
      </text>
    </comment>
    <comment ref="F51" authorId="3" shapeId="0" xr:uid="{00000000-0006-0000-0000-000032000000}">
      <text>
        <r>
          <rPr>
            <b/>
            <sz val="8"/>
            <color indexed="81"/>
            <rFont val="Tahoma"/>
            <family val="2"/>
          </rPr>
          <t>Districts must estimate this value until actualy certification is received from the Department of Revenue in October 2022.</t>
        </r>
      </text>
    </comment>
    <comment ref="J51" authorId="0" shapeId="0" xr:uid="{00000000-0006-0000-0000-000033000000}">
      <text>
        <r>
          <rPr>
            <b/>
            <sz val="8"/>
            <color indexed="81"/>
            <rFont val="Tahoma"/>
            <family val="2"/>
          </rPr>
          <t xml:space="preserve">Milwaukee Public Schools:  Enter amount of Source 220 for City-Paid Fund 38 debt.                     
Kenosha:  Enter amount deposited to new Capital Improvement Fund. </t>
        </r>
        <r>
          <rPr>
            <sz val="8"/>
            <color indexed="81"/>
            <rFont val="Tahoma"/>
            <family val="2"/>
          </rPr>
          <t xml:space="preserve">
</t>
        </r>
      </text>
    </comment>
  </commentList>
</comments>
</file>

<file path=xl/sharedStrings.xml><?xml version="1.0" encoding="utf-8"?>
<sst xmlns="http://schemas.openxmlformats.org/spreadsheetml/2006/main" count="215" uniqueCount="170">
  <si>
    <t>DISTRICT:</t>
  </si>
  <si>
    <t xml:space="preserve">1.  </t>
  </si>
  <si>
    <t>(from left)</t>
  </si>
  <si>
    <t>=</t>
  </si>
  <si>
    <t xml:space="preserve">2.  </t>
  </si>
  <si>
    <t xml:space="preserve">3.  </t>
  </si>
  <si>
    <t>(with cents)</t>
  </si>
  <si>
    <t>+</t>
  </si>
  <si>
    <t xml:space="preserve">4.  </t>
  </si>
  <si>
    <t xml:space="preserve"> </t>
  </si>
  <si>
    <t>5.</t>
  </si>
  <si>
    <t>6.</t>
  </si>
  <si>
    <t>-</t>
  </si>
  <si>
    <t>7.</t>
  </si>
  <si>
    <t>(rounded)</t>
  </si>
  <si>
    <t>A.</t>
  </si>
  <si>
    <t>8.</t>
  </si>
  <si>
    <t xml:space="preserve">Prior Year Carryover  </t>
  </si>
  <si>
    <t>B.</t>
  </si>
  <si>
    <t>Fund 10, PI-401</t>
  </si>
  <si>
    <t>C.</t>
  </si>
  <si>
    <t>Fund 38, PI-401</t>
  </si>
  <si>
    <t>D.</t>
  </si>
  <si>
    <t>Fund 41, PI-401</t>
  </si>
  <si>
    <t>Count Ch. 220 Inter-District Resident Transfer Pupils @ 75%.</t>
  </si>
  <si>
    <t>E.</t>
  </si>
  <si>
    <t>9.</t>
  </si>
  <si>
    <t>10.</t>
  </si>
  <si>
    <r>
      <t>%</t>
    </r>
    <r>
      <rPr>
        <sz val="9"/>
        <rFont val="Arial"/>
        <family val="2"/>
      </rPr>
      <t xml:space="preserve"> (40,40,40)</t>
    </r>
    <r>
      <rPr>
        <sz val="10"/>
        <rFont val="Arial"/>
        <family val="2"/>
      </rPr>
      <t xml:space="preserve"> </t>
    </r>
  </si>
  <si>
    <t>11.</t>
  </si>
  <si>
    <t>12.</t>
  </si>
  <si>
    <t>13.</t>
  </si>
  <si>
    <t>14.</t>
  </si>
  <si>
    <t xml:space="preserve">Not &gt;line 13   </t>
  </si>
  <si>
    <t>Line 10B:  Declining Enrollment Exemption   =</t>
  </si>
  <si>
    <t>(Proposed Fund 10)</t>
  </si>
  <si>
    <r>
      <t>Average FTE Loss  (</t>
    </r>
    <r>
      <rPr>
        <b/>
        <sz val="10"/>
        <rFont val="Arial"/>
        <family val="2"/>
      </rPr>
      <t xml:space="preserve">Line 2 - Line 6, </t>
    </r>
    <r>
      <rPr>
        <sz val="10"/>
        <rFont val="Arial"/>
        <family val="2"/>
      </rPr>
      <t>if  &gt; 0)</t>
    </r>
  </si>
  <si>
    <t>(to Budget Rpt)</t>
  </si>
  <si>
    <r>
      <t xml:space="preserve">    X   </t>
    </r>
    <r>
      <rPr>
        <sz val="10"/>
        <rFont val="Arial"/>
        <family val="2"/>
      </rPr>
      <t xml:space="preserve">  1.00</t>
    </r>
  </si>
  <si>
    <t xml:space="preserve">     =</t>
  </si>
  <si>
    <t>15.</t>
  </si>
  <si>
    <t xml:space="preserve">          Non-Recurring Exemption Amount:</t>
  </si>
  <si>
    <t xml:space="preserve">Other Levy Revenue - Milwaukee &amp; Kenosha Only </t>
  </si>
  <si>
    <t>16.</t>
  </si>
  <si>
    <t xml:space="preserve">Levy Rate = </t>
  </si>
  <si>
    <t>Total Revenue from Other Levies (A+B+C+D)</t>
  </si>
  <si>
    <t>Max Rev/Memb x Cur Memb Avg (Ln 5 x Ln 6)</t>
  </si>
  <si>
    <t xml:space="preserve">CELL COLOR KEY: </t>
  </si>
  <si>
    <t>Auto-Calc</t>
  </si>
  <si>
    <r>
      <t>September &amp; Summer FTE Membership Averages</t>
    </r>
    <r>
      <rPr>
        <u/>
        <sz val="10"/>
        <rFont val="Arial"/>
        <family val="2"/>
      </rPr>
      <t xml:space="preserve"> </t>
    </r>
  </si>
  <si>
    <t>Prior Year Open Enrollment (uncounted pupil[s])</t>
  </si>
  <si>
    <t>Districts are responsible for the integrity of the revenue limit data &amp; computation. Data appearing here reflects information submitted to DPI and is unaudited.</t>
  </si>
  <si>
    <t>membership values</t>
  </si>
  <si>
    <t>F.</t>
  </si>
  <si>
    <t>G.</t>
  </si>
  <si>
    <r>
      <t>Allowable Limited Revenue:</t>
    </r>
    <r>
      <rPr>
        <sz val="8"/>
        <rFont val="Arial"/>
        <family val="2"/>
      </rPr>
      <t xml:space="preserve">  (Line 11 - Line 12)  </t>
    </r>
  </si>
  <si>
    <r>
      <t xml:space="preserve">Total Limited Revenue To Be Used </t>
    </r>
    <r>
      <rPr>
        <sz val="8"/>
        <rFont val="Arial"/>
        <family val="2"/>
      </rPr>
      <t>(A+B+C)</t>
    </r>
  </si>
  <si>
    <t>H.</t>
  </si>
  <si>
    <t>District-Entered</t>
  </si>
  <si>
    <r>
      <t xml:space="preserve">Entries Required Below: </t>
    </r>
    <r>
      <rPr>
        <sz val="8"/>
        <rFont val="Arial"/>
        <family val="2"/>
      </rPr>
      <t xml:space="preserve"> Enter amnts needed by purpose and fund:</t>
    </r>
  </si>
  <si>
    <t>Enter membership</t>
  </si>
  <si>
    <t xml:space="preserve">values from </t>
  </si>
  <si>
    <t>prior year Rev Lim</t>
  </si>
  <si>
    <t>worksheet.</t>
  </si>
  <si>
    <t>Enter estimated</t>
  </si>
  <si>
    <t>Transfer of Territory/Other Reorg   (if negative, include sign)</t>
  </si>
  <si>
    <t>Prior Year Levy Chargeback for Uncollectible Taxes (Src 212)</t>
  </si>
  <si>
    <t xml:space="preserve">Transfer of Service </t>
  </si>
  <si>
    <t>State Aid to High Poverty Districts (not all districts)</t>
  </si>
  <si>
    <t>Hold Harmless Non-Recurring Exemption</t>
  </si>
  <si>
    <t>Non-Referendum Debt (inside limit)  Fnd 38 Src 211</t>
  </si>
  <si>
    <t>Capital Exp, Annual Meeting Approved:  Fnd 41 Src 211</t>
  </si>
  <si>
    <t>Community Services (Fnd 80 Src 211)</t>
  </si>
  <si>
    <r>
      <t>Reduction for Ineligible Fund 80 Expenditures (</t>
    </r>
    <r>
      <rPr>
        <u/>
        <sz val="8"/>
        <rFont val="Arial"/>
        <family val="2"/>
      </rPr>
      <t>enter as negative</t>
    </r>
    <r>
      <rPr>
        <sz val="8"/>
        <rFont val="Arial"/>
        <family val="2"/>
      </rPr>
      <t>)</t>
    </r>
  </si>
  <si>
    <t>ENTER ALL NUMBERS AS POSITIVE EXCEPT WHERE INDICATED. FORMULAS WILL AUTO-CALCULATE.</t>
  </si>
  <si>
    <t xml:space="preserve">   (Amount can be &lt; 0.)</t>
  </si>
  <si>
    <t>DPI Data</t>
  </si>
  <si>
    <t>(Carry bright yellow box amount to Line 10C. on page 1. See detail computation boxes below.)</t>
  </si>
  <si>
    <t>Referendum Apprvd Debt (Fnd 39 Debt-Src 211)</t>
  </si>
  <si>
    <t>I.</t>
  </si>
  <si>
    <t>State Aid for Exempt Computers (Source 691)</t>
  </si>
  <si>
    <t xml:space="preserve">Gen Operations: Fnd 10 Src 211 </t>
  </si>
  <si>
    <r>
      <t xml:space="preserve">       (10, 38, 41 Levies) </t>
    </r>
    <r>
      <rPr>
        <b/>
        <sz val="8"/>
        <rFont val="Arial"/>
        <family val="2"/>
      </rPr>
      <t xml:space="preserve">   </t>
    </r>
  </si>
  <si>
    <t xml:space="preserve">  Line 16 is the total levy to be apportioned in the PI-401.</t>
  </si>
  <si>
    <t>Charter Schools FTE</t>
  </si>
  <si>
    <t>State Aid for Exempt Personal Property (Source 691)</t>
  </si>
  <si>
    <t>Total Aid to be Used in Computation (12A + 12B + 12C + 12D)</t>
  </si>
  <si>
    <t xml:space="preserve">WPCP and RPCP Private School Voucher Aid Deduction </t>
  </si>
  <si>
    <t>SNSP Private School Voucher Aid Deduction</t>
  </si>
  <si>
    <t>New ICS - Independent</t>
  </si>
  <si>
    <t>Summer FTE:</t>
  </si>
  <si>
    <t>Total FTE</t>
  </si>
  <si>
    <t>Sept FTE:</t>
  </si>
  <si>
    <t>Other Adjustments (Environmental Rem + Fund 39 Bal Transfer)</t>
  </si>
  <si>
    <t>Value of the CCDEB (DPI-Computed-CCDEB Dists only)</t>
  </si>
  <si>
    <t>Low Rev Incr ((Low Rev Ceiling-(3+4A))-4C) NOT &lt;0</t>
  </si>
  <si>
    <t>Line 1 Amount may Not Exceed Line 11 - (Line 7B+Line 10) of Final 21-22 Revenue Limit</t>
  </si>
  <si>
    <t>2021-22 General Aid Certification (21-22 Line 12A, src 621)</t>
  </si>
  <si>
    <t>2021-22 Computer Aid Received (21-22 Line 12C, Src 691)</t>
  </si>
  <si>
    <t>2021-22 Hi Pov Aid (21-22 Line 12B, Src 628)</t>
  </si>
  <si>
    <t>2021-22 Aid for Exempt Personal Property (21-22 Line 12D, Src 691)</t>
  </si>
  <si>
    <t>2021-22 Fnd 10 Levy Cert (21-22 Line 14A, Levy 10 Src 211)</t>
  </si>
  <si>
    <t>2021-22 Fnd 38 Levy Cert (21-22 Line 14B, Levy 38 Src 211)</t>
  </si>
  <si>
    <t>2021-22 Fnd 41 Levy Cert (21-22 Line 14C, Levy 41 Src 211)</t>
  </si>
  <si>
    <t>2021-22 Aid Penalty for Over Levy (21-22 FINAL Rev Limit Wksht)</t>
  </si>
  <si>
    <t>2021-22 Total Levy for All Levied Non-Recurring Exemptions*</t>
  </si>
  <si>
    <r>
      <t xml:space="preserve">Line 2: </t>
    </r>
    <r>
      <rPr>
        <sz val="10"/>
        <rFont val="Arial"/>
        <family val="2"/>
      </rPr>
      <t xml:space="preserve"> Base Avg:(2019</t>
    </r>
    <r>
      <rPr>
        <sz val="9"/>
        <rFont val="Arial"/>
        <family val="2"/>
      </rPr>
      <t>+</t>
    </r>
    <r>
      <rPr>
        <sz val="10"/>
        <rFont val="Arial"/>
        <family val="2"/>
      </rPr>
      <t>.4ss)+(2020+.4ss)+(2021+.4ss) / 3 =</t>
    </r>
  </si>
  <si>
    <t xml:space="preserve"> X  (Line 5, Maximum 2022-2023 Revenue per Memb) =</t>
  </si>
  <si>
    <t>Fall 2022 Cert Property Values (estimate until Oct 2022 values are available from DOR)</t>
  </si>
  <si>
    <t>2022 TIF-Out Tax Apportionment Equalized Valuation</t>
  </si>
  <si>
    <r>
      <t xml:space="preserve">Line 6:  </t>
    </r>
    <r>
      <rPr>
        <sz val="10"/>
        <rFont val="Arial"/>
        <family val="2"/>
      </rPr>
      <t>Curr Avg:(2020</t>
    </r>
    <r>
      <rPr>
        <sz val="9"/>
        <rFont val="Arial"/>
        <family val="2"/>
      </rPr>
      <t>+</t>
    </r>
    <r>
      <rPr>
        <sz val="10"/>
        <rFont val="Arial"/>
        <family val="2"/>
      </rPr>
      <t>.4ss)+(2021+.4ss)+(2022+.4ss) / 3 =</t>
    </r>
  </si>
  <si>
    <t>*For 2021-22 Non-Recurring Exemptions Levy Amount, enter actual amount for which district levied; (7B Hold Harmless, Non-Recurring Referenda, Declining Enrollment, Energy Efficiency Exemption, Refunded/Rescinded Taxes, Prior Year Open Enrollment Pupils, Reduction for Ineligible Fund 80 Expends, Other Adjustments, Private School Voucher Aid Deduction, Private School Special Needs Voucher Aid Deduction)</t>
  </si>
  <si>
    <t>2021-22 Base Revenue (Funds 10, 38, 41)</t>
  </si>
  <si>
    <t>Base Sept Membership Avg  (2019+.4ss, 2020+.4ss, 2021+.4ss)/3</t>
  </si>
  <si>
    <t>2021-22 Base Revenue Per Member (Ln 1 / Ln2)</t>
  </si>
  <si>
    <t xml:space="preserve">2022-23 Per Member Change   (A+B)     </t>
  </si>
  <si>
    <r>
      <t xml:space="preserve">2022-23 Low Revenue Ceiling per s.121.905(1): </t>
    </r>
    <r>
      <rPr>
        <sz val="8"/>
        <color rgb="FFFF0000"/>
        <rFont val="Arial"/>
        <family val="2"/>
      </rPr>
      <t>(must enter number)</t>
    </r>
  </si>
  <si>
    <t>Allowed Per-Member Change for 22-23 ($UPDATE, all districts)</t>
  </si>
  <si>
    <t>2022-23 Maximum Revenue / Member (Ln 3 + Ln 4)</t>
  </si>
  <si>
    <t>Current Membership Avg  (2020+.4ss, 2021+.4ss, 2022+.4ss)/3</t>
  </si>
  <si>
    <t>2022-23 Rev Limit, No Exemptions (Ln7A + Ln 7B)</t>
  </si>
  <si>
    <t>Total 2022-23 Recurring Exemptions  (A+B+C+D+E)</t>
  </si>
  <si>
    <t>Federal Impact Aid Loss  (2020-21 to 2021-22)</t>
  </si>
  <si>
    <t>2022-23 Limit with Recurring Exemptions   (Ln 7 + Ln 8)</t>
  </si>
  <si>
    <t xml:space="preserve">Total 2022-23 Non-Recurring Exemptions  (A+B+C+D+E+F+G+H+I)  </t>
  </si>
  <si>
    <t>Non-Recurring Referenda to Exceed 2022-23 Limit</t>
  </si>
  <si>
    <t>Declining Enrollment Exemption for 2022-23 (from left)</t>
  </si>
  <si>
    <t>Energy Efficiency Net Exemption for 2022-23 (see pg 4 for details)</t>
  </si>
  <si>
    <t>Adjustment for Refunded or Rescinded Taxes, 2022-23</t>
  </si>
  <si>
    <t>2022-23 Revenue Limit With All Exemptions    (Ln 9 + Ln 10)</t>
  </si>
  <si>
    <t>2022-23 October 15 General Aid Certification</t>
  </si>
  <si>
    <r>
      <t xml:space="preserve">Total Fall, 2022 </t>
    </r>
    <r>
      <rPr>
        <b/>
        <sz val="8"/>
        <color rgb="FFFF0000"/>
        <rFont val="Arial"/>
        <family val="2"/>
      </rPr>
      <t>ESTIMATED</t>
    </r>
    <r>
      <rPr>
        <b/>
        <sz val="8"/>
        <rFont val="Arial"/>
        <family val="2"/>
      </rPr>
      <t xml:space="preserve"> All Fund Tax Levy  </t>
    </r>
    <r>
      <rPr>
        <sz val="8"/>
        <rFont val="Arial"/>
        <family val="2"/>
      </rPr>
      <t>(14A + 14B + 14C + 15)</t>
    </r>
  </si>
  <si>
    <t>2022-23 Per-Pupil Categorical Aid</t>
  </si>
  <si>
    <t>2022-23 ENERGY EFFICIENCY EXEMPTION NET TOTAL - LINE 10C.</t>
  </si>
  <si>
    <t>1.) 2020-21 Adjustment for Unspent Energy Exemption (see box below)</t>
  </si>
  <si>
    <t>2.) 2021-22 Adjustment for Unspent Energy Exemption (see box below)</t>
  </si>
  <si>
    <t>3.) 2022-23 EE Expenses for Non-Debt (1-Year Project) per Board Resolution</t>
  </si>
  <si>
    <t>4.) 2022-23 EE Expenses for Debt per Board Resolution</t>
  </si>
  <si>
    <r>
      <t xml:space="preserve">5.) Measured Utility Savings Applied in 2022-23 </t>
    </r>
    <r>
      <rPr>
        <b/>
        <sz val="9"/>
        <color rgb="FFFF0000"/>
        <rFont val="Arial"/>
        <family val="2"/>
      </rPr>
      <t>(entered as a negative)</t>
    </r>
  </si>
  <si>
    <t>6. Total 2022-23 Energy Efficiency Exemption (carry to Line 10 C. on page 2)</t>
  </si>
  <si>
    <t>2020-21 Energy Efficiency Reconciliation - Debt</t>
  </si>
  <si>
    <t>1.) 2020-21 Adjustment for Unspent Energy Exemption (-A-B+C+D, can be &lt; 0)</t>
  </si>
  <si>
    <t xml:space="preserve">  C. Jan-Jun 2021 Debt Service Payment (per 20-21 PI-1506AC)</t>
  </si>
  <si>
    <t xml:space="preserve">  D. Jul-Dec 2021 Debt Service Payment (per 21-22 PI-1506AC)</t>
  </si>
  <si>
    <t xml:space="preserve">         (If Line 1 &lt; 0, see "2022-23 Net Energy Efficiency Exemption" box above.)</t>
  </si>
  <si>
    <t>2021-22 Energy Efficiency Reconciliation - Non-Debt</t>
  </si>
  <si>
    <t>1.) 2021-22 Adjustment for Unspent Energy Exemption (-A+B, can be &lt; 0)</t>
  </si>
  <si>
    <r>
      <t xml:space="preserve">  A. </t>
    </r>
    <r>
      <rPr>
        <sz val="8"/>
        <rFont val="Arial"/>
        <family val="2"/>
      </rPr>
      <t>2021-22 EE Non-Debt Amount Levied</t>
    </r>
    <r>
      <rPr>
        <sz val="9"/>
        <rFont val="Arial"/>
        <family val="2"/>
      </rPr>
      <t xml:space="preserve"> (</t>
    </r>
    <r>
      <rPr>
        <sz val="8"/>
        <color rgb="FFFF0000"/>
        <rFont val="Arial"/>
        <family val="2"/>
      </rPr>
      <t>per 21-22 PI-1506-AC, entered as a negative</t>
    </r>
    <r>
      <rPr>
        <b/>
        <sz val="7"/>
        <color rgb="FFFF0000"/>
        <rFont val="Arial Narrow"/>
        <family val="2"/>
      </rPr>
      <t>)</t>
    </r>
  </si>
  <si>
    <t xml:space="preserve">  B. 2021-22 Actual EE Expenses (per 20-21 PI-1506AC)</t>
  </si>
  <si>
    <t>The 2021-22 Adjustment for Unspent Energy Exemption related to debt cannot be calculated until the 2022-23 PI-1506-AC is submitted in September 2023, after actual calendar year 2022 debt payments (funded by the Fall 2021 levy) are available. This adjustment will be incorporated into Line 10C of the 2023-24 Revenue Limit Calculation.</t>
  </si>
  <si>
    <t>2022 Summer &amp; Sept</t>
  </si>
  <si>
    <t>NET 2022-23 Base Revenue Built from 2021-22 Data (Line 1)</t>
  </si>
  <si>
    <t xml:space="preserve">2022-2023 Revenue Limit Worksheet  </t>
  </si>
  <si>
    <r>
      <t xml:space="preserve">  A. 2020-21 EE Debt Amount Levied </t>
    </r>
    <r>
      <rPr>
        <sz val="9"/>
        <color rgb="FFFF0000"/>
        <rFont val="Arial"/>
        <family val="2"/>
      </rPr>
      <t>(</t>
    </r>
    <r>
      <rPr>
        <sz val="8"/>
        <color rgb="FFFF0000"/>
        <rFont val="Arial"/>
        <family val="2"/>
      </rPr>
      <t>per 20-21 PI-1506-AC, entered as a negative</t>
    </r>
    <r>
      <rPr>
        <sz val="9"/>
        <color rgb="FFFF0000"/>
        <rFont val="Arial"/>
        <family val="2"/>
      </rPr>
      <t>)</t>
    </r>
  </si>
  <si>
    <t>DISTRICTS MUST ESTIMATE A GENERAL AID AMOUNT UNTIL THE JULY 1, 2022 GEN AID EST IS AVAILABLE.</t>
  </si>
  <si>
    <t>Recurring Referenda to Exceed  (If 2022-23 is first year)</t>
  </si>
  <si>
    <t>The 2022-23 Net EE exemption will include adjustments for unspent Fall 2020 Levy (DEBT) and Fall 2021 Levy (NON-DEBT) BOE resolutions. Actual expenditures will be reported to DPI by your auditor in September 2022 via the PI-1506-AC. Until then, districts are to enter their estimates of expenditures made related to the respective EE BOE resolutions.
If, after you enter your anticipated expenditures, negative numbers appear in Line 1 (cells X40 and X49) in either or both the 2020-21 or 2021-22 tables below, this indicates the estimated expenditures entered are less than the amount of the exemption that year. Call a finance consultant if you have questions.</t>
  </si>
  <si>
    <t>In 2022-23, the Per-Pupil aid amount is $742 multiplied by the Current 3-Year Average which does NOT include Special Needs Voucher students, new charter students, or 2x charter students. 
Per-Pupil revenue is coded to Source 695 (note new source code). The Per-Pupil Aid computation uses information from the district's Revenue Limit Computation, but is paid OUTSIDE of the Revenue Limit.  See http://dpi.wi.gov/sfs/aid/categorical/per-pupil-aid for more information.</t>
  </si>
  <si>
    <t>Revenue Limit Summary</t>
  </si>
  <si>
    <t>Category</t>
  </si>
  <si>
    <t>Amount</t>
  </si>
  <si>
    <t>Allowable Limited Revenue</t>
  </si>
  <si>
    <t>Line 14 Total (Revenue Limit Levies)</t>
  </si>
  <si>
    <t>Over Levy</t>
  </si>
  <si>
    <t>Under Levy</t>
  </si>
  <si>
    <t>Carryover to FY22, if applicable</t>
  </si>
  <si>
    <t>21-22 Base-Building Information</t>
  </si>
  <si>
    <t>Total non-recurring exemptions (10 + 7B)</t>
  </si>
  <si>
    <t>Levied total non-recurring exemptions*</t>
  </si>
  <si>
    <t>*to be removed from next year's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</si>
</sst>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00"/>
    <numFmt numFmtId="165" formatCode="&quot;$&quot;#,##0"/>
  </numFmts>
  <fonts count="66" x14ac:knownFonts="1">
    <font>
      <sz val="10"/>
      <name val="Arial"/>
    </font>
    <font>
      <sz val="11"/>
      <color theme="1"/>
      <name val="Calibri"/>
      <family val="2"/>
      <scheme val="minor"/>
    </font>
    <font>
      <b/>
      <sz val="10"/>
      <name val="Arial"/>
      <family val="2"/>
    </font>
    <font>
      <b/>
      <i/>
      <sz val="10"/>
      <name val="Arial"/>
      <family val="2"/>
    </font>
    <font>
      <sz val="9"/>
      <name val="Arial"/>
      <family val="2"/>
    </font>
    <font>
      <sz val="10"/>
      <name val="Times New Roman"/>
      <family val="1"/>
    </font>
    <font>
      <sz val="9"/>
      <name val="Times New Roman"/>
      <family val="1"/>
    </font>
    <font>
      <b/>
      <sz val="10"/>
      <color indexed="8"/>
      <name val="Arial"/>
      <family val="2"/>
    </font>
    <font>
      <sz val="10"/>
      <name val="Arial"/>
      <family val="2"/>
    </font>
    <font>
      <sz val="8"/>
      <name val="Arial"/>
      <family val="2"/>
    </font>
    <font>
      <sz val="11"/>
      <name val="Arial"/>
      <family val="2"/>
    </font>
    <font>
      <b/>
      <sz val="10"/>
      <name val="Times New Roman"/>
      <family val="1"/>
    </font>
    <font>
      <b/>
      <sz val="9"/>
      <name val="Arial"/>
      <family val="2"/>
    </font>
    <font>
      <sz val="7"/>
      <name val="Arial"/>
      <family val="2"/>
    </font>
    <font>
      <sz val="14"/>
      <name val="Arial"/>
      <family val="2"/>
    </font>
    <font>
      <i/>
      <sz val="8"/>
      <name val="Arial"/>
      <family val="2"/>
    </font>
    <font>
      <i/>
      <u/>
      <sz val="10"/>
      <name val="Arial"/>
      <family val="2"/>
    </font>
    <font>
      <b/>
      <sz val="11"/>
      <name val="Arial"/>
      <family val="2"/>
    </font>
    <font>
      <b/>
      <sz val="11"/>
      <name val="Times New Roman"/>
      <family val="1"/>
    </font>
    <font>
      <sz val="11"/>
      <name val="Times New Roman"/>
      <family val="1"/>
    </font>
    <font>
      <b/>
      <sz val="8"/>
      <name val="Arial"/>
      <family val="2"/>
    </font>
    <font>
      <sz val="8"/>
      <color indexed="10"/>
      <name val="Arial"/>
      <family val="2"/>
    </font>
    <font>
      <sz val="8"/>
      <name val="Times New Roman"/>
      <family val="1"/>
    </font>
    <font>
      <b/>
      <u/>
      <sz val="8"/>
      <name val="Arial"/>
      <family val="2"/>
    </font>
    <font>
      <sz val="9"/>
      <color indexed="10"/>
      <name val="Times New Roman"/>
      <family val="1"/>
    </font>
    <font>
      <b/>
      <sz val="8"/>
      <name val="Times New Roman"/>
      <family val="1"/>
    </font>
    <font>
      <b/>
      <sz val="8"/>
      <color indexed="81"/>
      <name val="Tahoma"/>
      <family val="2"/>
    </font>
    <font>
      <b/>
      <u/>
      <sz val="8"/>
      <color indexed="81"/>
      <name val="Tahoma"/>
      <family val="2"/>
    </font>
    <font>
      <sz val="8"/>
      <color indexed="81"/>
      <name val="Tahoma"/>
      <family val="2"/>
    </font>
    <font>
      <b/>
      <sz val="9"/>
      <color indexed="81"/>
      <name val="Tahoma"/>
      <family val="2"/>
    </font>
    <font>
      <sz val="10"/>
      <name val="MS Sans Serif"/>
      <family val="2"/>
    </font>
    <font>
      <b/>
      <u/>
      <sz val="10"/>
      <name val="Arial"/>
      <family val="2"/>
    </font>
    <font>
      <u/>
      <sz val="10"/>
      <name val="Arial"/>
      <family val="2"/>
    </font>
    <font>
      <sz val="8"/>
      <color indexed="9"/>
      <name val="Arial"/>
      <family val="2"/>
    </font>
    <font>
      <b/>
      <sz val="9"/>
      <color rgb="FFFF0000"/>
      <name val="Arial"/>
      <family val="2"/>
    </font>
    <font>
      <b/>
      <sz val="8"/>
      <color rgb="FFFF0000"/>
      <name val="Arial Narrow"/>
      <family val="2"/>
    </font>
    <font>
      <b/>
      <sz val="8"/>
      <color rgb="FFFF0000"/>
      <name val="Arial"/>
      <family val="2"/>
    </font>
    <font>
      <b/>
      <sz val="7"/>
      <color rgb="FFFF0000"/>
      <name val="Arial"/>
      <family val="2"/>
    </font>
    <font>
      <b/>
      <sz val="8"/>
      <color theme="0"/>
      <name val="Arial"/>
      <family val="2"/>
    </font>
    <font>
      <b/>
      <sz val="6"/>
      <color rgb="FFFF0000"/>
      <name val="Arial"/>
      <family val="2"/>
    </font>
    <font>
      <sz val="9"/>
      <color theme="1"/>
      <name val="Arial"/>
      <family val="2"/>
    </font>
    <font>
      <b/>
      <sz val="9"/>
      <color rgb="FF000000"/>
      <name val="Arial"/>
      <family val="2"/>
    </font>
    <font>
      <u/>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u/>
      <sz val="8"/>
      <color indexed="81"/>
      <name val="Tahoma"/>
      <family val="2"/>
    </font>
    <font>
      <b/>
      <sz val="7.5"/>
      <name val="Arial"/>
      <family val="2"/>
    </font>
    <font>
      <b/>
      <sz val="7"/>
      <color rgb="FFFF0000"/>
      <name val="Arial Narrow"/>
      <family val="2"/>
    </font>
    <font>
      <sz val="9"/>
      <color indexed="81"/>
      <name val="Tahoma"/>
      <family val="2"/>
    </font>
    <font>
      <sz val="9"/>
      <color rgb="FFFF0000"/>
      <name val="Arial"/>
      <family val="2"/>
    </font>
    <font>
      <sz val="8"/>
      <color rgb="FFFF0000"/>
      <name val="Arial"/>
      <family val="2"/>
    </font>
    <font>
      <sz val="11"/>
      <color indexed="10"/>
      <name val="Arial"/>
      <family val="2"/>
    </font>
  </fonts>
  <fills count="43">
    <fill>
      <patternFill patternType="none"/>
    </fill>
    <fill>
      <patternFill patternType="gray125"/>
    </fill>
    <fill>
      <patternFill patternType="solid">
        <fgColor theme="5"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rgb="FFE6B8B9"/>
        <bgColor indexed="64"/>
      </patternFill>
    </fill>
    <fill>
      <patternFill patternType="solid">
        <fgColor theme="5" tint="0.59996337778862885"/>
        <bgColor indexed="64"/>
      </patternFill>
    </fill>
  </fills>
  <borders count="62">
    <border>
      <left/>
      <right/>
      <top/>
      <bottom/>
      <diagonal/>
    </border>
    <border>
      <left/>
      <right/>
      <top style="medium">
        <color indexed="64"/>
      </top>
      <bottom/>
      <diagonal/>
    </border>
    <border>
      <left style="medium">
        <color indexed="64"/>
      </left>
      <right/>
      <top/>
      <bottom/>
      <diagonal/>
    </border>
    <border>
      <left/>
      <right style="thick">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right style="thick">
        <color indexed="64"/>
      </right>
      <top style="thin">
        <color indexed="64"/>
      </top>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5">
    <xf numFmtId="0" fontId="0" fillId="0" borderId="0"/>
    <xf numFmtId="43" fontId="8" fillId="0" borderId="0" applyFont="0" applyFill="0" applyBorder="0" applyAlignment="0" applyProtection="0"/>
    <xf numFmtId="0" fontId="30" fillId="0" borderId="0"/>
    <xf numFmtId="0" fontId="43" fillId="0" borderId="0" applyNumberFormat="0" applyFill="0" applyBorder="0" applyAlignment="0" applyProtection="0"/>
    <xf numFmtId="0" fontId="44" fillId="0" borderId="29" applyNumberFormat="0" applyFill="0" applyAlignment="0" applyProtection="0"/>
    <xf numFmtId="0" fontId="45" fillId="0" borderId="30" applyNumberFormat="0" applyFill="0" applyAlignment="0" applyProtection="0"/>
    <xf numFmtId="0" fontId="46" fillId="0" borderId="31"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32" applyNumberFormat="0" applyAlignment="0" applyProtection="0"/>
    <xf numFmtId="0" fontId="51" fillId="11" borderId="33" applyNumberFormat="0" applyAlignment="0" applyProtection="0"/>
    <xf numFmtId="0" fontId="52" fillId="11" borderId="32" applyNumberFormat="0" applyAlignment="0" applyProtection="0"/>
    <xf numFmtId="0" fontId="53" fillId="0" borderId="34" applyNumberFormat="0" applyFill="0" applyAlignment="0" applyProtection="0"/>
    <xf numFmtId="0" fontId="54" fillId="12" borderId="3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7" applyNumberFormat="0" applyFill="0" applyAlignment="0" applyProtection="0"/>
    <xf numFmtId="0" fontId="5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8" fillId="37" borderId="0" applyNumberFormat="0" applyBorder="0" applyAlignment="0" applyProtection="0"/>
    <xf numFmtId="0" fontId="1" fillId="0" borderId="0"/>
    <xf numFmtId="0" fontId="1" fillId="13" borderId="36" applyNumberFormat="0" applyFont="0" applyAlignment="0" applyProtection="0"/>
  </cellStyleXfs>
  <cellXfs count="318">
    <xf numFmtId="0" fontId="0" fillId="0" borderId="0" xfId="0"/>
    <xf numFmtId="0" fontId="5" fillId="0" borderId="0" xfId="0" applyFont="1" applyAlignment="1" applyProtection="1">
      <alignment vertical="center"/>
    </xf>
    <xf numFmtId="0" fontId="5" fillId="0" borderId="0" xfId="0" applyFont="1" applyBorder="1" applyAlignment="1" applyProtection="1">
      <alignment vertical="center"/>
    </xf>
    <xf numFmtId="0" fontId="8" fillId="0" borderId="0" xfId="0" applyFont="1" applyBorder="1" applyAlignment="1" applyProtection="1">
      <alignment vertical="center"/>
    </xf>
    <xf numFmtId="0" fontId="4" fillId="0" borderId="0" xfId="0" applyFont="1" applyFill="1" applyBorder="1" applyAlignment="1" applyProtection="1">
      <alignment vertical="center"/>
    </xf>
    <xf numFmtId="3" fontId="9" fillId="0" borderId="0"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2" xfId="0" applyFont="1" applyFill="1" applyBorder="1" applyAlignment="1" applyProtection="1">
      <alignment vertical="center"/>
    </xf>
    <xf numFmtId="0" fontId="10" fillId="0" borderId="0" xfId="0" quotePrefix="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4" fillId="0" borderId="2" xfId="0" applyFont="1" applyFill="1" applyBorder="1" applyAlignment="1" applyProtection="1">
      <alignment vertical="center"/>
    </xf>
    <xf numFmtId="3" fontId="9" fillId="0" borderId="0" xfId="0" applyNumberFormat="1" applyFont="1" applyFill="1" applyBorder="1" applyAlignment="1" applyProtection="1">
      <alignment vertical="center"/>
    </xf>
    <xf numFmtId="0" fontId="4" fillId="0" borderId="0" xfId="0" applyFont="1" applyBorder="1" applyAlignment="1" applyProtection="1">
      <alignment vertical="center"/>
    </xf>
    <xf numFmtId="0" fontId="13" fillId="0" borderId="0" xfId="0" applyFont="1" applyBorder="1" applyAlignment="1" applyProtection="1">
      <alignment vertical="center"/>
    </xf>
    <xf numFmtId="3" fontId="8" fillId="0" borderId="0" xfId="0" applyNumberFormat="1" applyFont="1" applyFill="1" applyBorder="1" applyAlignment="1" applyProtection="1">
      <alignment vertical="center"/>
    </xf>
    <xf numFmtId="0" fontId="14" fillId="0" borderId="0" xfId="0" quotePrefix="1" applyFont="1" applyFill="1" applyBorder="1" applyAlignment="1" applyProtection="1">
      <alignment horizontal="center" vertical="center"/>
    </xf>
    <xf numFmtId="0" fontId="5" fillId="0" borderId="2" xfId="0" applyFont="1" applyFill="1" applyBorder="1" applyAlignment="1" applyProtection="1">
      <alignment vertical="center"/>
    </xf>
    <xf numFmtId="0" fontId="14" fillId="0" borderId="0" xfId="0" quotePrefix="1" applyFont="1" applyBorder="1" applyAlignment="1" applyProtection="1">
      <alignment horizontal="center" vertical="center"/>
    </xf>
    <xf numFmtId="3" fontId="8" fillId="2" borderId="5" xfId="0" applyNumberFormat="1" applyFont="1" applyFill="1" applyBorder="1" applyAlignment="1" applyProtection="1">
      <alignment vertical="center"/>
      <protection locked="0"/>
    </xf>
    <xf numFmtId="0" fontId="4" fillId="0" borderId="2" xfId="0" applyFont="1" applyBorder="1" applyAlignment="1" applyProtection="1">
      <alignment vertical="center"/>
    </xf>
    <xf numFmtId="0" fontId="8" fillId="0" borderId="0" xfId="0" applyFont="1" applyBorder="1" applyAlignment="1" applyProtection="1">
      <alignment horizontal="left" vertical="center"/>
    </xf>
    <xf numFmtId="3" fontId="8" fillId="0" borderId="8"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2" fillId="0" borderId="9" xfId="0" applyFont="1" applyFill="1" applyBorder="1" applyAlignment="1" applyProtection="1">
      <alignment vertical="center"/>
    </xf>
    <xf numFmtId="3" fontId="8" fillId="0" borderId="10" xfId="0" applyNumberFormat="1" applyFont="1" applyFill="1" applyBorder="1" applyAlignment="1" applyProtection="1">
      <alignment vertical="center"/>
    </xf>
    <xf numFmtId="3" fontId="8" fillId="0" borderId="5" xfId="0" applyNumberFormat="1" applyFont="1" applyFill="1" applyBorder="1" applyAlignment="1" applyProtection="1">
      <alignment vertical="center"/>
    </xf>
    <xf numFmtId="3" fontId="8" fillId="0" borderId="5" xfId="0" quotePrefix="1" applyNumberFormat="1"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3" fontId="8" fillId="2" borderId="14" xfId="0" applyNumberFormat="1" applyFont="1" applyFill="1" applyBorder="1" applyAlignment="1" applyProtection="1">
      <alignment vertical="center"/>
      <protection locked="0"/>
    </xf>
    <xf numFmtId="0" fontId="9"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8" fillId="0" borderId="0" xfId="0" quotePrefix="1" applyFont="1" applyBorder="1" applyAlignment="1" applyProtection="1">
      <alignment vertical="center"/>
    </xf>
    <xf numFmtId="0" fontId="2"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4" fontId="19" fillId="0" borderId="0" xfId="0" applyNumberFormat="1" applyFont="1" applyFill="1" applyBorder="1" applyAlignment="1" applyProtection="1">
      <alignment vertical="center"/>
    </xf>
    <xf numFmtId="0" fontId="20" fillId="0" borderId="0" xfId="0" applyFont="1" applyFill="1" applyBorder="1" applyAlignment="1" applyProtection="1">
      <alignment vertical="center"/>
    </xf>
    <xf numFmtId="0" fontId="9" fillId="0" borderId="0" xfId="0" applyFont="1" applyBorder="1" applyAlignment="1" applyProtection="1">
      <alignment horizontal="center" vertical="center"/>
    </xf>
    <xf numFmtId="0" fontId="12" fillId="0" borderId="0" xfId="0" applyFont="1" applyBorder="1" applyAlignment="1" applyProtection="1">
      <alignment vertical="center"/>
    </xf>
    <xf numFmtId="0" fontId="24"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22" fillId="0" borderId="0" xfId="0" quotePrefix="1" applyFont="1" applyFill="1" applyBorder="1" applyAlignment="1" applyProtection="1">
      <alignment horizontal="right" vertical="center"/>
    </xf>
    <xf numFmtId="0" fontId="22" fillId="0" borderId="0" xfId="0" applyFont="1" applyAlignment="1" applyProtection="1">
      <alignment vertical="center"/>
    </xf>
    <xf numFmtId="0" fontId="6" fillId="0" borderId="0" xfId="0" applyFont="1" applyAlignment="1" applyProtection="1">
      <alignment vertical="center"/>
    </xf>
    <xf numFmtId="3" fontId="5" fillId="0" borderId="0" xfId="0" applyNumberFormat="1" applyFont="1" applyFill="1" applyAlignment="1" applyProtection="1">
      <alignment vertical="center"/>
    </xf>
    <xf numFmtId="3" fontId="5" fillId="0" borderId="0" xfId="0" applyNumberFormat="1" applyFont="1" applyAlignment="1" applyProtection="1">
      <alignment vertical="center"/>
    </xf>
    <xf numFmtId="0" fontId="23" fillId="0" borderId="0" xfId="0" applyFont="1" applyBorder="1" applyAlignment="1" applyProtection="1">
      <alignment horizontal="left" vertical="center"/>
    </xf>
    <xf numFmtId="0" fontId="4" fillId="0" borderId="20" xfId="0" applyFont="1" applyBorder="1" applyAlignment="1" applyProtection="1">
      <alignment horizontal="right" vertical="center"/>
    </xf>
    <xf numFmtId="0" fontId="35" fillId="0" borderId="0" xfId="0" applyFont="1" applyBorder="1" applyAlignment="1" applyProtection="1">
      <alignment vertical="center" wrapText="1"/>
    </xf>
    <xf numFmtId="0" fontId="5" fillId="0" borderId="0" xfId="0" quotePrefix="1" applyFont="1" applyBorder="1" applyAlignment="1" applyProtection="1">
      <alignment horizontal="center" vertical="center"/>
    </xf>
    <xf numFmtId="0" fontId="35" fillId="0" borderId="2" xfId="0" applyFont="1" applyBorder="1" applyAlignment="1" applyProtection="1">
      <alignment vertical="center" wrapText="1"/>
    </xf>
    <xf numFmtId="0" fontId="36" fillId="0" borderId="0" xfId="0" applyFont="1" applyBorder="1" applyAlignment="1" applyProtection="1">
      <alignment horizontal="center" vertical="center" wrapText="1"/>
    </xf>
    <xf numFmtId="3" fontId="8" fillId="2" borderId="10" xfId="0" applyNumberFormat="1" applyFont="1" applyFill="1" applyBorder="1" applyAlignment="1" applyProtection="1">
      <alignment horizontal="right" vertical="center"/>
      <protection locked="0"/>
    </xf>
    <xf numFmtId="3" fontId="8" fillId="2" borderId="5" xfId="0" applyNumberFormat="1" applyFont="1" applyFill="1" applyBorder="1" applyAlignment="1" applyProtection="1">
      <alignment horizontal="right" vertical="center"/>
      <protection locked="0"/>
    </xf>
    <xf numFmtId="3" fontId="8" fillId="2" borderId="10" xfId="0" applyNumberFormat="1" applyFont="1" applyFill="1" applyBorder="1" applyAlignment="1" applyProtection="1">
      <alignment vertical="center"/>
      <protection locked="0"/>
    </xf>
    <xf numFmtId="0" fontId="37" fillId="0" borderId="0" xfId="0" applyFont="1" applyFill="1" applyBorder="1" applyAlignment="1" applyProtection="1">
      <alignment vertical="center"/>
    </xf>
    <xf numFmtId="3" fontId="8" fillId="0" borderId="0" xfId="0" quotePrefix="1" applyNumberFormat="1" applyFont="1" applyFill="1" applyBorder="1" applyAlignment="1" applyProtection="1">
      <alignment horizontal="right" vertical="center"/>
    </xf>
    <xf numFmtId="3" fontId="9" fillId="3" borderId="22" xfId="0" applyNumberFormat="1" applyFont="1" applyFill="1" applyBorder="1" applyAlignment="1" applyProtection="1">
      <alignment vertical="center"/>
    </xf>
    <xf numFmtId="2" fontId="9" fillId="0" borderId="5" xfId="0" applyNumberFormat="1" applyFont="1" applyFill="1" applyBorder="1" applyAlignment="1" applyProtection="1">
      <alignment horizontal="right" vertical="center"/>
    </xf>
    <xf numFmtId="0" fontId="9" fillId="3" borderId="5" xfId="0" applyFont="1" applyFill="1" applyBorder="1" applyAlignment="1" applyProtection="1">
      <alignment horizontal="right" vertical="center"/>
    </xf>
    <xf numFmtId="4" fontId="9" fillId="2" borderId="5" xfId="0" applyNumberFormat="1" applyFont="1" applyFill="1" applyBorder="1" applyAlignment="1" applyProtection="1">
      <alignment horizontal="right" vertical="center"/>
      <protection locked="0"/>
    </xf>
    <xf numFmtId="3" fontId="9" fillId="3" borderId="5" xfId="0" applyNumberFormat="1" applyFont="1" applyFill="1" applyBorder="1" applyAlignment="1" applyProtection="1">
      <alignment vertical="center"/>
    </xf>
    <xf numFmtId="3" fontId="9" fillId="2" borderId="5" xfId="0" applyNumberFormat="1" applyFont="1" applyFill="1" applyBorder="1" applyAlignment="1" applyProtection="1">
      <alignment vertical="center"/>
    </xf>
    <xf numFmtId="3" fontId="9" fillId="2" borderId="5" xfId="0" applyNumberFormat="1" applyFont="1" applyFill="1" applyBorder="1" applyAlignment="1" applyProtection="1">
      <alignment vertical="center"/>
      <protection locked="0"/>
    </xf>
    <xf numFmtId="3" fontId="9" fillId="2" borderId="7" xfId="0" applyNumberFormat="1" applyFont="1" applyFill="1" applyBorder="1" applyAlignment="1" applyProtection="1">
      <alignment vertical="center"/>
      <protection locked="0"/>
    </xf>
    <xf numFmtId="3" fontId="9" fillId="0" borderId="8" xfId="0" applyNumberFormat="1" applyFont="1" applyFill="1" applyBorder="1" applyAlignment="1" applyProtection="1">
      <alignment vertical="center"/>
    </xf>
    <xf numFmtId="3" fontId="9" fillId="2" borderId="6" xfId="0" applyNumberFormat="1" applyFont="1" applyFill="1" applyBorder="1" applyAlignment="1" applyProtection="1">
      <alignment vertical="center"/>
      <protection locked="0"/>
    </xf>
    <xf numFmtId="0" fontId="25" fillId="0" borderId="1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3" fontId="9" fillId="0" borderId="9" xfId="0" applyNumberFormat="1" applyFont="1" applyFill="1" applyBorder="1" applyAlignment="1" applyProtection="1">
      <alignment vertical="center"/>
    </xf>
    <xf numFmtId="0" fontId="22" fillId="0" borderId="0" xfId="0" applyFont="1" applyBorder="1" applyAlignment="1" applyProtection="1">
      <alignment vertical="center"/>
    </xf>
    <xf numFmtId="3" fontId="9" fillId="0" borderId="0" xfId="0" applyNumberFormat="1" applyFont="1" applyFill="1" applyBorder="1" applyAlignment="1" applyProtection="1">
      <alignment horizontal="right" vertical="center"/>
    </xf>
    <xf numFmtId="0" fontId="4" fillId="0" borderId="4" xfId="0" applyFont="1" applyFill="1" applyBorder="1" applyAlignment="1" applyProtection="1">
      <alignment vertical="center"/>
    </xf>
    <xf numFmtId="3" fontId="4" fillId="0" borderId="3" xfId="0" applyNumberFormat="1" applyFont="1" applyFill="1" applyBorder="1" applyAlignment="1" applyProtection="1">
      <alignment vertical="center"/>
    </xf>
    <xf numFmtId="0" fontId="40" fillId="0" borderId="4" xfId="0" applyFont="1" applyBorder="1" applyAlignment="1">
      <alignment vertical="center"/>
    </xf>
    <xf numFmtId="0" fontId="4" fillId="0" borderId="4" xfId="0" applyFont="1" applyBorder="1" applyAlignment="1" applyProtection="1">
      <alignment vertical="center"/>
    </xf>
    <xf numFmtId="0" fontId="4" fillId="0" borderId="3" xfId="0" applyFont="1" applyBorder="1" applyAlignment="1" applyProtection="1">
      <alignment vertical="center"/>
    </xf>
    <xf numFmtId="0" fontId="6" fillId="0" borderId="4" xfId="0" applyFont="1" applyBorder="1" applyAlignment="1" applyProtection="1">
      <alignment vertical="center"/>
    </xf>
    <xf numFmtId="0" fontId="6" fillId="0" borderId="0" xfId="0" applyFont="1" applyFill="1" applyAlignment="1" applyProtection="1">
      <alignment vertical="center"/>
    </xf>
    <xf numFmtId="0" fontId="6" fillId="0" borderId="15" xfId="0" applyFont="1" applyBorder="1" applyAlignment="1" applyProtection="1">
      <alignment vertical="center"/>
    </xf>
    <xf numFmtId="0" fontId="5" fillId="0" borderId="4" xfId="0" applyFont="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5" fillId="0" borderId="18" xfId="0" applyFont="1" applyFill="1" applyBorder="1" applyAlignment="1" applyProtection="1">
      <alignment vertical="center"/>
    </xf>
    <xf numFmtId="0" fontId="4" fillId="0" borderId="15" xfId="0" applyFont="1" applyBorder="1" applyAlignment="1" applyProtection="1">
      <alignment vertical="center"/>
    </xf>
    <xf numFmtId="0" fontId="4" fillId="0" borderId="16" xfId="0" applyFont="1" applyBorder="1" applyAlignment="1" applyProtection="1">
      <alignment vertical="center"/>
    </xf>
    <xf numFmtId="165" fontId="5" fillId="0" borderId="3" xfId="0" applyNumberFormat="1" applyFont="1" applyBorder="1" applyAlignment="1" applyProtection="1">
      <alignment vertical="center"/>
    </xf>
    <xf numFmtId="165" fontId="4" fillId="5" borderId="38" xfId="0" applyNumberFormat="1" applyFont="1" applyFill="1" applyBorder="1" applyAlignment="1" applyProtection="1">
      <alignment vertical="center"/>
    </xf>
    <xf numFmtId="0" fontId="12" fillId="0" borderId="4" xfId="0" applyFont="1" applyBorder="1" applyAlignment="1" applyProtection="1">
      <alignment vertical="center"/>
    </xf>
    <xf numFmtId="165" fontId="4" fillId="0" borderId="0" xfId="0" applyNumberFormat="1" applyFont="1" applyFill="1" applyBorder="1" applyAlignment="1" applyProtection="1">
      <alignment vertical="center"/>
    </xf>
    <xf numFmtId="0" fontId="5" fillId="0" borderId="26" xfId="0" applyFont="1" applyFill="1" applyBorder="1" applyAlignment="1" applyProtection="1">
      <alignment vertical="center"/>
    </xf>
    <xf numFmtId="0" fontId="4" fillId="0" borderId="0" xfId="0" applyFont="1" applyBorder="1" applyAlignment="1" applyProtection="1">
      <alignment vertical="center" wrapText="1"/>
    </xf>
    <xf numFmtId="0" fontId="12" fillId="0" borderId="25" xfId="0" applyFont="1" applyFill="1" applyBorder="1" applyAlignment="1" applyProtection="1">
      <alignment horizontal="right" vertical="center"/>
    </xf>
    <xf numFmtId="0" fontId="40" fillId="0" borderId="0" xfId="0" applyFont="1" applyBorder="1" applyAlignment="1">
      <alignment vertical="center"/>
    </xf>
    <xf numFmtId="3" fontId="9" fillId="3" borderId="5" xfId="0" applyNumberFormat="1" applyFont="1" applyFill="1" applyBorder="1" applyAlignment="1" applyProtection="1">
      <alignment vertical="center"/>
      <protection locked="0"/>
    </xf>
    <xf numFmtId="0" fontId="5" fillId="0" borderId="3" xfId="0" applyFont="1" applyBorder="1" applyAlignment="1" applyProtection="1">
      <alignment vertical="center"/>
    </xf>
    <xf numFmtId="3" fontId="4" fillId="0" borderId="0" xfId="0" applyNumberFormat="1" applyFont="1" applyFill="1" applyBorder="1" applyAlignment="1" applyProtection="1">
      <alignment vertical="center"/>
    </xf>
    <xf numFmtId="0" fontId="40" fillId="0" borderId="0" xfId="0" applyFont="1" applyFill="1" applyBorder="1" applyAlignment="1">
      <alignment vertical="center"/>
    </xf>
    <xf numFmtId="0" fontId="5" fillId="0" borderId="16" xfId="0" applyFont="1" applyBorder="1" applyAlignment="1" applyProtection="1">
      <alignment vertical="center"/>
    </xf>
    <xf numFmtId="165" fontId="40" fillId="41" borderId="39" xfId="0" applyNumberFormat="1" applyFont="1" applyFill="1" applyBorder="1" applyAlignment="1">
      <alignment vertical="center"/>
    </xf>
    <xf numFmtId="165" fontId="4" fillId="41" borderId="40" xfId="0" applyNumberFormat="1" applyFont="1" applyFill="1" applyBorder="1" applyAlignment="1" applyProtection="1">
      <alignment vertical="center"/>
    </xf>
    <xf numFmtId="165" fontId="4" fillId="41" borderId="5" xfId="0" applyNumberFormat="1" applyFont="1" applyFill="1" applyBorder="1" applyAlignment="1" applyProtection="1">
      <alignment vertical="center"/>
    </xf>
    <xf numFmtId="165" fontId="4" fillId="3" borderId="38" xfId="0" applyNumberFormat="1" applyFont="1" applyFill="1" applyBorder="1" applyAlignment="1" applyProtection="1">
      <alignment vertical="center"/>
    </xf>
    <xf numFmtId="165" fontId="4" fillId="42" borderId="5" xfId="0" applyNumberFormat="1" applyFont="1" applyFill="1" applyBorder="1" applyAlignment="1" applyProtection="1">
      <alignment vertical="center"/>
    </xf>
    <xf numFmtId="3" fontId="9" fillId="42" borderId="5" xfId="0" applyNumberFormat="1" applyFont="1" applyFill="1" applyBorder="1" applyAlignment="1" applyProtection="1">
      <alignment vertical="center"/>
      <protection locked="0"/>
    </xf>
    <xf numFmtId="0" fontId="38" fillId="0" borderId="0" xfId="0" applyFont="1" applyFill="1" applyBorder="1" applyAlignment="1" applyProtection="1">
      <alignment horizontal="center" vertical="center" wrapText="1"/>
    </xf>
    <xf numFmtId="0" fontId="35" fillId="0" borderId="0" xfId="0" applyFont="1" applyBorder="1" applyAlignment="1" applyProtection="1">
      <alignment vertical="center"/>
    </xf>
    <xf numFmtId="0" fontId="2" fillId="5" borderId="41" xfId="0" applyFont="1" applyFill="1" applyBorder="1" applyAlignment="1" applyProtection="1">
      <alignment horizontal="left" vertical="center"/>
    </xf>
    <xf numFmtId="3" fontId="8" fillId="2" borderId="40" xfId="0" applyNumberFormat="1" applyFont="1" applyFill="1" applyBorder="1" applyAlignment="1" applyProtection="1">
      <alignment vertical="center"/>
      <protection locked="0"/>
    </xf>
    <xf numFmtId="3" fontId="2" fillId="3" borderId="40" xfId="0" applyNumberFormat="1" applyFont="1" applyFill="1" applyBorder="1" applyAlignment="1" applyProtection="1">
      <alignment vertical="center"/>
    </xf>
    <xf numFmtId="0" fontId="2" fillId="0" borderId="4" xfId="0" applyFont="1" applyBorder="1" applyAlignment="1" applyProtection="1">
      <alignment vertical="center"/>
    </xf>
    <xf numFmtId="3" fontId="2" fillId="3" borderId="40" xfId="0" quotePrefix="1" applyNumberFormat="1" applyFont="1" applyFill="1" applyBorder="1" applyAlignment="1" applyProtection="1">
      <alignment vertical="center"/>
    </xf>
    <xf numFmtId="0" fontId="8" fillId="0" borderId="4" xfId="0" applyFont="1" applyFill="1" applyBorder="1" applyAlignment="1" applyProtection="1">
      <alignment vertical="center"/>
    </xf>
    <xf numFmtId="0" fontId="5" fillId="0" borderId="3" xfId="0" applyFont="1" applyFill="1" applyBorder="1" applyAlignment="1" applyProtection="1">
      <alignment vertical="center"/>
    </xf>
    <xf numFmtId="0" fontId="8" fillId="0" borderId="4" xfId="0" applyFont="1" applyFill="1" applyBorder="1" applyAlignment="1" applyProtection="1">
      <alignment horizontal="left" vertical="center"/>
    </xf>
    <xf numFmtId="3" fontId="8" fillId="0" borderId="4" xfId="0" applyNumberFormat="1" applyFont="1" applyFill="1" applyBorder="1" applyAlignment="1" applyProtection="1">
      <alignment horizontal="center" vertical="center"/>
    </xf>
    <xf numFmtId="0" fontId="5" fillId="0" borderId="4" xfId="0" applyFont="1" applyFill="1" applyBorder="1" applyAlignment="1" applyProtection="1">
      <alignment vertical="center"/>
    </xf>
    <xf numFmtId="0" fontId="2" fillId="0" borderId="4" xfId="0" applyFont="1" applyFill="1" applyBorder="1" applyAlignment="1" applyProtection="1">
      <alignment vertical="center"/>
    </xf>
    <xf numFmtId="3" fontId="15" fillId="0" borderId="3" xfId="0" applyNumberFormat="1" applyFont="1" applyFill="1" applyBorder="1" applyAlignment="1" applyProtection="1">
      <alignment horizontal="left" vertical="center"/>
    </xf>
    <xf numFmtId="0" fontId="37" fillId="0" borderId="3" xfId="0" applyFont="1" applyFill="1" applyBorder="1" applyAlignment="1" applyProtection="1">
      <alignment vertical="center"/>
    </xf>
    <xf numFmtId="3" fontId="8" fillId="3" borderId="40" xfId="0" applyNumberFormat="1" applyFont="1" applyFill="1" applyBorder="1" applyAlignment="1" applyProtection="1">
      <alignment vertical="center"/>
    </xf>
    <xf numFmtId="0" fontId="12" fillId="0" borderId="4" xfId="0" applyFont="1" applyFill="1" applyBorder="1" applyAlignment="1" applyProtection="1">
      <alignment vertical="center"/>
    </xf>
    <xf numFmtId="4" fontId="8" fillId="3" borderId="40" xfId="0" applyNumberFormat="1" applyFont="1" applyFill="1" applyBorder="1" applyAlignment="1" applyProtection="1">
      <alignment vertical="center"/>
    </xf>
    <xf numFmtId="0" fontId="22" fillId="0" borderId="3" xfId="0" applyFont="1" applyFill="1" applyBorder="1" applyAlignment="1" applyProtection="1">
      <alignment horizontal="center" vertical="center"/>
    </xf>
    <xf numFmtId="0" fontId="23" fillId="0" borderId="4" xfId="0" applyFont="1" applyBorder="1" applyAlignment="1" applyProtection="1">
      <alignment horizontal="left" vertical="center"/>
    </xf>
    <xf numFmtId="0" fontId="24" fillId="0" borderId="3" xfId="0" applyFont="1" applyFill="1" applyBorder="1" applyAlignment="1" applyProtection="1">
      <alignment horizontal="right" vertical="center"/>
    </xf>
    <xf numFmtId="0" fontId="4" fillId="0" borderId="44" xfId="0" applyFont="1" applyBorder="1" applyAlignment="1" applyProtection="1">
      <alignment vertical="center"/>
    </xf>
    <xf numFmtId="0" fontId="38" fillId="0" borderId="0" xfId="0" applyFont="1" applyFill="1" applyBorder="1" applyAlignment="1" applyProtection="1">
      <alignment vertical="center"/>
    </xf>
    <xf numFmtId="0" fontId="9" fillId="0" borderId="4" xfId="0" quotePrefix="1" applyFont="1" applyBorder="1" applyAlignment="1" applyProtection="1">
      <alignment horizontal="left" vertical="center"/>
    </xf>
    <xf numFmtId="3" fontId="9" fillId="3" borderId="40" xfId="0" applyNumberFormat="1" applyFont="1" applyFill="1" applyBorder="1" applyAlignment="1" applyProtection="1">
      <alignment vertical="center"/>
    </xf>
    <xf numFmtId="3" fontId="9" fillId="3" borderId="51" xfId="0" applyNumberFormat="1" applyFont="1" applyFill="1" applyBorder="1" applyAlignment="1" applyProtection="1">
      <alignment vertical="center"/>
    </xf>
    <xf numFmtId="4" fontId="9" fillId="3" borderId="51" xfId="0" applyNumberFormat="1" applyFont="1" applyFill="1" applyBorder="1" applyAlignment="1" applyProtection="1">
      <alignment vertical="center"/>
    </xf>
    <xf numFmtId="0" fontId="9" fillId="0" borderId="4" xfId="0" applyFont="1" applyBorder="1" applyAlignment="1" applyProtection="1">
      <alignment horizontal="right" vertical="center"/>
    </xf>
    <xf numFmtId="3" fontId="33" fillId="0" borderId="52" xfId="0" applyNumberFormat="1" applyFont="1" applyFill="1" applyBorder="1" applyAlignment="1" applyProtection="1">
      <alignment vertical="center"/>
    </xf>
    <xf numFmtId="3" fontId="9" fillId="0" borderId="3" xfId="0" applyNumberFormat="1" applyFont="1" applyBorder="1" applyAlignment="1" applyProtection="1">
      <alignment vertical="center"/>
    </xf>
    <xf numFmtId="3" fontId="9" fillId="0" borderId="51" xfId="0" applyNumberFormat="1" applyFont="1" applyBorder="1" applyAlignment="1" applyProtection="1">
      <alignment vertical="center"/>
    </xf>
    <xf numFmtId="4" fontId="9" fillId="3" borderId="40" xfId="0" applyNumberFormat="1" applyFont="1" applyFill="1" applyBorder="1" applyAlignment="1" applyProtection="1">
      <alignment vertical="center"/>
    </xf>
    <xf numFmtId="3" fontId="9" fillId="3" borderId="40" xfId="0" quotePrefix="1" applyNumberFormat="1" applyFont="1" applyFill="1" applyBorder="1" applyAlignment="1" applyProtection="1">
      <alignment vertical="center"/>
    </xf>
    <xf numFmtId="3" fontId="22" fillId="0" borderId="3" xfId="0" applyNumberFormat="1" applyFont="1" applyBorder="1" applyAlignment="1" applyProtection="1">
      <alignment vertical="center"/>
    </xf>
    <xf numFmtId="0" fontId="9" fillId="0" borderId="3" xfId="0" applyFont="1" applyFill="1" applyBorder="1" applyAlignment="1" applyProtection="1">
      <alignment vertical="center"/>
    </xf>
    <xf numFmtId="0" fontId="9" fillId="0" borderId="4" xfId="0" applyFont="1" applyFill="1" applyBorder="1" applyAlignment="1" applyProtection="1">
      <alignment horizontal="right" vertical="center"/>
    </xf>
    <xf numFmtId="0" fontId="9" fillId="0" borderId="3" xfId="0" applyFont="1" applyBorder="1" applyAlignment="1" applyProtection="1">
      <alignment vertical="center"/>
    </xf>
    <xf numFmtId="0" fontId="9" fillId="0" borderId="4" xfId="0" quotePrefix="1" applyFont="1" applyFill="1" applyBorder="1" applyAlignment="1" applyProtection="1">
      <alignment horizontal="left" vertical="center"/>
    </xf>
    <xf numFmtId="0" fontId="9" fillId="0" borderId="4" xfId="0" quotePrefix="1" applyFont="1" applyFill="1" applyBorder="1" applyAlignment="1" applyProtection="1">
      <alignment vertical="center"/>
    </xf>
    <xf numFmtId="3" fontId="9" fillId="0" borderId="52" xfId="0" applyNumberFormat="1" applyFont="1" applyFill="1" applyBorder="1" applyAlignment="1" applyProtection="1">
      <alignment vertical="center"/>
    </xf>
    <xf numFmtId="3" fontId="21" fillId="0" borderId="53" xfId="0" applyNumberFormat="1" applyFont="1" applyFill="1" applyBorder="1" applyAlignment="1" applyProtection="1">
      <alignment horizontal="left" vertical="center"/>
    </xf>
    <xf numFmtId="0" fontId="22" fillId="0" borderId="53" xfId="0" applyFont="1" applyFill="1" applyBorder="1" applyAlignment="1" applyProtection="1">
      <alignment vertical="center"/>
    </xf>
    <xf numFmtId="0" fontId="22" fillId="0" borderId="3" xfId="0" applyFont="1" applyFill="1" applyBorder="1" applyAlignment="1" applyProtection="1">
      <alignment vertical="center"/>
    </xf>
    <xf numFmtId="0" fontId="20" fillId="0" borderId="4" xfId="0" quotePrefix="1" applyFont="1" applyFill="1" applyBorder="1" applyAlignment="1" applyProtection="1">
      <alignment horizontal="left" vertical="center"/>
    </xf>
    <xf numFmtId="3" fontId="20" fillId="3" borderId="40" xfId="1" applyNumberFormat="1" applyFont="1" applyFill="1" applyBorder="1" applyAlignment="1" applyProtection="1">
      <alignment vertical="center"/>
    </xf>
    <xf numFmtId="0" fontId="9" fillId="0" borderId="4" xfId="0" applyFont="1" applyFill="1" applyBorder="1" applyAlignment="1" applyProtection="1">
      <alignment horizontal="left" vertical="center"/>
    </xf>
    <xf numFmtId="3" fontId="20" fillId="3" borderId="40" xfId="0" applyNumberFormat="1" applyFont="1" applyFill="1" applyBorder="1" applyAlignment="1" applyProtection="1">
      <alignment vertical="center"/>
    </xf>
    <xf numFmtId="0" fontId="9" fillId="0" borderId="4" xfId="0" applyFont="1" applyFill="1" applyBorder="1" applyAlignment="1" applyProtection="1">
      <alignment vertical="center"/>
    </xf>
    <xf numFmtId="3" fontId="22" fillId="0" borderId="54" xfId="0" applyNumberFormat="1" applyFont="1" applyFill="1" applyBorder="1" applyAlignment="1" applyProtection="1">
      <alignment vertical="center"/>
    </xf>
    <xf numFmtId="3" fontId="13" fillId="0" borderId="52" xfId="0" applyNumberFormat="1" applyFont="1" applyFill="1" applyBorder="1" applyAlignment="1" applyProtection="1">
      <alignment horizontal="center" vertical="center"/>
    </xf>
    <xf numFmtId="3" fontId="9" fillId="0" borderId="3" xfId="0" applyNumberFormat="1" applyFont="1" applyBorder="1" applyAlignment="1" applyProtection="1">
      <alignment horizontal="center" vertical="center"/>
    </xf>
    <xf numFmtId="3" fontId="21" fillId="0" borderId="3" xfId="0" applyNumberFormat="1" applyFont="1" applyBorder="1" applyAlignment="1" applyProtection="1">
      <alignment horizontal="center" vertical="center"/>
    </xf>
    <xf numFmtId="0" fontId="20" fillId="0" borderId="4" xfId="0" quotePrefix="1" applyFont="1" applyFill="1" applyBorder="1" applyAlignment="1" applyProtection="1">
      <alignment vertical="center"/>
    </xf>
    <xf numFmtId="0" fontId="4" fillId="0" borderId="17" xfId="0" applyFont="1" applyBorder="1" applyAlignment="1" applyProtection="1">
      <alignment vertical="center"/>
    </xf>
    <xf numFmtId="3" fontId="8" fillId="0" borderId="5" xfId="0" applyNumberFormat="1" applyFont="1" applyFill="1" applyBorder="1" applyAlignment="1" applyProtection="1">
      <alignment horizontal="right" vertical="center"/>
    </xf>
    <xf numFmtId="0" fontId="15" fillId="0" borderId="54" xfId="0" applyFont="1" applyFill="1" applyBorder="1" applyAlignment="1" applyProtection="1">
      <alignment vertical="center"/>
    </xf>
    <xf numFmtId="0" fontId="12" fillId="0" borderId="18"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6" xfId="0" applyFont="1" applyBorder="1" applyAlignment="1" applyProtection="1">
      <alignment vertical="center"/>
    </xf>
    <xf numFmtId="0" fontId="12" fillId="0" borderId="18" xfId="0" applyFont="1" applyBorder="1" applyAlignment="1" applyProtection="1">
      <alignment vertical="center"/>
    </xf>
    <xf numFmtId="0" fontId="12" fillId="0" borderId="19" xfId="0" applyFont="1" applyBorder="1" applyAlignment="1" applyProtection="1">
      <alignment vertical="center"/>
    </xf>
    <xf numFmtId="165" fontId="6" fillId="0" borderId="0" xfId="0" applyNumberFormat="1" applyFont="1" applyFill="1" applyBorder="1" applyAlignment="1" applyProtection="1">
      <alignment vertical="center"/>
    </xf>
    <xf numFmtId="0" fontId="39" fillId="0" borderId="3" xfId="0" applyFont="1" applyFill="1" applyBorder="1" applyAlignment="1" applyProtection="1">
      <alignment vertical="center"/>
    </xf>
    <xf numFmtId="164" fontId="9" fillId="0" borderId="3" xfId="0" applyNumberFormat="1" applyFont="1" applyFill="1" applyBorder="1" applyAlignment="1" applyProtection="1">
      <alignment horizontal="center" vertical="center"/>
    </xf>
    <xf numFmtId="3" fontId="2" fillId="0" borderId="3" xfId="0" applyNumberFormat="1" applyFont="1" applyFill="1" applyBorder="1" applyAlignment="1" applyProtection="1">
      <alignment vertical="center"/>
    </xf>
    <xf numFmtId="3" fontId="8" fillId="0" borderId="3" xfId="0" applyNumberFormat="1" applyFont="1" applyFill="1" applyBorder="1" applyAlignment="1" applyProtection="1">
      <alignment vertical="center"/>
      <protection locked="0"/>
    </xf>
    <xf numFmtId="3" fontId="8" fillId="0" borderId="5" xfId="0" applyNumberFormat="1" applyFont="1" applyFill="1" applyBorder="1" applyAlignment="1" applyProtection="1">
      <alignment vertical="center"/>
      <protection locked="0"/>
    </xf>
    <xf numFmtId="3" fontId="8" fillId="0" borderId="10" xfId="0" applyNumberFormat="1" applyFont="1" applyFill="1" applyBorder="1" applyAlignment="1" applyProtection="1">
      <alignment vertical="center"/>
      <protection locked="0"/>
    </xf>
    <xf numFmtId="3" fontId="8" fillId="0" borderId="14" xfId="0" applyNumberFormat="1" applyFont="1" applyFill="1" applyBorder="1" applyAlignment="1" applyProtection="1">
      <alignment vertical="center"/>
      <protection locked="0"/>
    </xf>
    <xf numFmtId="0" fontId="22" fillId="0" borderId="51" xfId="0" applyFont="1" applyFill="1" applyBorder="1" applyAlignment="1" applyProtection="1">
      <alignment vertical="center"/>
    </xf>
    <xf numFmtId="0" fontId="5" fillId="0" borderId="0" xfId="0" applyFont="1" applyFill="1" applyAlignment="1" applyProtection="1">
      <alignment horizontal="right" vertical="center"/>
    </xf>
    <xf numFmtId="165" fontId="4" fillId="0" borderId="21" xfId="0" applyNumberFormat="1" applyFont="1" applyFill="1" applyBorder="1" applyAlignment="1" applyProtection="1">
      <alignment vertical="center"/>
    </xf>
    <xf numFmtId="0" fontId="39" fillId="0" borderId="0" xfId="0" applyFont="1" applyFill="1" applyBorder="1" applyAlignment="1" applyProtection="1">
      <alignment horizontal="center" vertical="center"/>
    </xf>
    <xf numFmtId="0" fontId="39" fillId="0" borderId="3" xfId="0" applyFont="1" applyFill="1" applyBorder="1" applyAlignment="1" applyProtection="1">
      <alignment horizontal="center" vertical="center"/>
    </xf>
    <xf numFmtId="0" fontId="39" fillId="0" borderId="0" xfId="0" applyFont="1" applyFill="1" applyBorder="1" applyAlignment="1" applyProtection="1">
      <alignment horizontal="left" vertical="center"/>
    </xf>
    <xf numFmtId="0" fontId="39" fillId="0" borderId="4" xfId="0" quotePrefix="1" applyFont="1" applyFill="1" applyBorder="1" applyAlignment="1" applyProtection="1">
      <alignment horizontal="left" vertical="center"/>
    </xf>
    <xf numFmtId="0" fontId="9" fillId="0" borderId="0" xfId="0" applyFont="1" applyFill="1" applyAlignment="1" applyProtection="1">
      <alignment horizontal="right" vertical="center"/>
    </xf>
    <xf numFmtId="0" fontId="5" fillId="0" borderId="0" xfId="0" quotePrefix="1" applyFont="1" applyAlignment="1" applyProtection="1">
      <alignment vertical="center"/>
    </xf>
    <xf numFmtId="0" fontId="10" fillId="0" borderId="4" xfId="0" applyFont="1" applyFill="1" applyBorder="1" applyAlignment="1" applyProtection="1">
      <alignment vertical="center"/>
      <protection locked="0"/>
    </xf>
    <xf numFmtId="0" fontId="4" fillId="0" borderId="56" xfId="0" applyFont="1" applyBorder="1" applyAlignment="1" applyProtection="1">
      <alignment vertical="center"/>
    </xf>
    <xf numFmtId="0" fontId="8" fillId="0" borderId="4" xfId="0" applyFont="1" applyFill="1" applyBorder="1" applyAlignment="1" applyProtection="1">
      <alignment vertical="center"/>
      <protection locked="0"/>
    </xf>
    <xf numFmtId="164" fontId="9" fillId="3" borderId="40" xfId="0" applyNumberFormat="1" applyFont="1" applyFill="1" applyBorder="1" applyAlignment="1" applyProtection="1">
      <alignment horizontal="center" vertical="center"/>
    </xf>
    <xf numFmtId="0" fontId="4" fillId="0" borderId="4" xfId="0" applyFont="1" applyBorder="1" applyAlignment="1">
      <alignment vertical="center"/>
    </xf>
    <xf numFmtId="0" fontId="9" fillId="0" borderId="8" xfId="0" applyFont="1" applyFill="1" applyBorder="1" applyAlignment="1" applyProtection="1">
      <alignment vertical="center"/>
    </xf>
    <xf numFmtId="0" fontId="9" fillId="0" borderId="0" xfId="0" applyFont="1" applyFill="1" applyBorder="1" applyAlignment="1" applyProtection="1">
      <alignment horizontal="left" vertical="center"/>
    </xf>
    <xf numFmtId="3" fontId="36" fillId="0" borderId="0" xfId="0" applyNumberFormat="1" applyFont="1" applyFill="1" applyBorder="1" applyAlignment="1" applyProtection="1">
      <alignment horizontal="center" vertical="center"/>
    </xf>
    <xf numFmtId="3" fontId="36" fillId="0" borderId="3" xfId="0" applyNumberFormat="1"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0" fontId="5" fillId="4" borderId="21"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0" fontId="9" fillId="0" borderId="4" xfId="0" applyFont="1" applyBorder="1" applyAlignment="1" applyProtection="1">
      <alignment horizontal="left" vertical="center"/>
    </xf>
    <xf numFmtId="3" fontId="8" fillId="0" borderId="6" xfId="0" applyNumberFormat="1" applyFont="1" applyFill="1" applyBorder="1" applyAlignment="1" applyProtection="1">
      <alignment horizontal="right" vertical="center"/>
      <protection locked="0"/>
    </xf>
    <xf numFmtId="3" fontId="8" fillId="2" borderId="6" xfId="0" applyNumberFormat="1" applyFont="1" applyFill="1" applyBorder="1" applyAlignment="1" applyProtection="1">
      <alignment horizontal="right" vertical="center"/>
      <protection locked="0"/>
    </xf>
    <xf numFmtId="3" fontId="8" fillId="0" borderId="7" xfId="0" applyNumberFormat="1" applyFont="1" applyFill="1" applyBorder="1" applyAlignment="1" applyProtection="1">
      <alignment horizontal="right" vertical="center"/>
      <protection locked="0"/>
    </xf>
    <xf numFmtId="3" fontId="8" fillId="2" borderId="7" xfId="0" applyNumberFormat="1" applyFont="1" applyFill="1" applyBorder="1" applyAlignment="1" applyProtection="1">
      <alignment horizontal="right" vertical="center"/>
      <protection locked="0"/>
    </xf>
    <xf numFmtId="3" fontId="5" fillId="0" borderId="6" xfId="0" applyNumberFormat="1" applyFont="1" applyFill="1" applyBorder="1" applyAlignment="1" applyProtection="1">
      <alignment horizontal="right" vertical="center"/>
    </xf>
    <xf numFmtId="0" fontId="8" fillId="42" borderId="6" xfId="0" applyFont="1" applyFill="1" applyBorder="1" applyAlignment="1" applyProtection="1">
      <alignment horizontal="right" vertical="center"/>
    </xf>
    <xf numFmtId="3" fontId="5" fillId="0" borderId="7" xfId="0" applyNumberFormat="1" applyFont="1" applyFill="1" applyBorder="1" applyAlignment="1" applyProtection="1">
      <alignment horizontal="right" vertical="center"/>
    </xf>
    <xf numFmtId="0" fontId="8" fillId="42" borderId="7" xfId="0" applyFont="1" applyFill="1" applyBorder="1" applyAlignment="1" applyProtection="1">
      <alignment horizontal="right" vertical="center"/>
    </xf>
    <xf numFmtId="3" fontId="9" fillId="0" borderId="5" xfId="0" applyNumberFormat="1" applyFont="1" applyFill="1" applyBorder="1" applyAlignment="1" applyProtection="1">
      <alignment vertical="center"/>
    </xf>
    <xf numFmtId="0" fontId="10" fillId="0" borderId="15" xfId="0" applyFont="1" applyBorder="1" applyAlignment="1" applyProtection="1">
      <alignment vertical="center"/>
      <protection locked="0"/>
    </xf>
    <xf numFmtId="0" fontId="10" fillId="0" borderId="16" xfId="0" applyFont="1" applyBorder="1" applyAlignment="1" applyProtection="1">
      <alignment vertical="center"/>
      <protection locked="0"/>
    </xf>
    <xf numFmtId="0" fontId="10" fillId="0" borderId="17"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17" fillId="0" borderId="57"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0" fillId="0" borderId="3" xfId="0" applyFont="1" applyBorder="1" applyAlignment="1" applyProtection="1">
      <alignment vertical="center"/>
      <protection locked="0"/>
    </xf>
    <xf numFmtId="3" fontId="17" fillId="0" borderId="57" xfId="0" applyNumberFormat="1" applyFont="1" applyBorder="1" applyAlignment="1" applyProtection="1">
      <alignment horizontal="left" vertical="center" wrapText="1"/>
      <protection locked="0"/>
    </xf>
    <xf numFmtId="4" fontId="17" fillId="0" borderId="58" xfId="0" applyNumberFormat="1" applyFont="1" applyBorder="1" applyAlignment="1" applyProtection="1">
      <alignment horizontal="right" vertical="center" wrapText="1"/>
      <protection locked="0"/>
    </xf>
    <xf numFmtId="0" fontId="17" fillId="0" borderId="59" xfId="0" applyFont="1" applyBorder="1" applyAlignment="1" applyProtection="1">
      <alignment horizontal="right" vertical="center"/>
      <protection locked="0"/>
    </xf>
    <xf numFmtId="4" fontId="10" fillId="0" borderId="8" xfId="0" applyNumberFormat="1" applyFont="1" applyBorder="1" applyAlignment="1" applyProtection="1">
      <alignment horizontal="right" vertical="center"/>
      <protection locked="0"/>
    </xf>
    <xf numFmtId="0" fontId="17" fillId="0" borderId="4" xfId="0" applyFont="1" applyBorder="1" applyAlignment="1" applyProtection="1">
      <alignment horizontal="center" vertical="center"/>
      <protection locked="0"/>
    </xf>
    <xf numFmtId="3" fontId="17" fillId="0" borderId="59" xfId="0" applyNumberFormat="1" applyFont="1" applyBorder="1" applyAlignment="1" applyProtection="1">
      <alignment vertical="center" wrapText="1"/>
      <protection locked="0"/>
    </xf>
    <xf numFmtId="4" fontId="17" fillId="0" borderId="8" xfId="0" applyNumberFormat="1" applyFont="1" applyBorder="1" applyAlignment="1" applyProtection="1">
      <alignment horizontal="right" vertical="center" wrapText="1"/>
      <protection locked="0"/>
    </xf>
    <xf numFmtId="0" fontId="17" fillId="0" borderId="59" xfId="0" applyFont="1" applyBorder="1" applyAlignment="1" applyProtection="1">
      <alignment vertical="center"/>
      <protection locked="0"/>
    </xf>
    <xf numFmtId="4" fontId="10" fillId="0" borderId="8" xfId="0" applyNumberFormat="1" applyFont="1" applyBorder="1" applyAlignment="1" applyProtection="1">
      <alignment vertical="center"/>
      <protection locked="0"/>
    </xf>
    <xf numFmtId="0" fontId="17" fillId="0" borderId="60" xfId="0" applyFont="1" applyBorder="1" applyAlignment="1" applyProtection="1">
      <alignment vertical="center"/>
      <protection locked="0"/>
    </xf>
    <xf numFmtId="40" fontId="10" fillId="0" borderId="61" xfId="0" applyNumberFormat="1" applyFont="1" applyBorder="1" applyAlignment="1" applyProtection="1">
      <alignment horizontal="right" vertical="center"/>
      <protection locked="0"/>
    </xf>
    <xf numFmtId="0" fontId="10" fillId="0" borderId="0" xfId="0" applyFont="1" applyAlignment="1" applyProtection="1">
      <alignment vertical="center"/>
      <protection locked="0"/>
    </xf>
    <xf numFmtId="0" fontId="17" fillId="0" borderId="1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3" fontId="17" fillId="0" borderId="59" xfId="0" applyNumberFormat="1" applyFont="1" applyBorder="1" applyAlignment="1" applyProtection="1">
      <alignment horizontal="left" vertical="center"/>
      <protection locked="0"/>
    </xf>
    <xf numFmtId="0" fontId="17" fillId="0" borderId="60" xfId="0" applyFont="1" applyBorder="1" applyAlignment="1" applyProtection="1">
      <alignment vertical="center" wrapText="1"/>
      <protection locked="0"/>
    </xf>
    <xf numFmtId="4" fontId="10" fillId="0" borderId="61" xfId="0" quotePrefix="1" applyNumberFormat="1" applyFont="1" applyBorder="1" applyAlignment="1" applyProtection="1">
      <alignment vertical="center"/>
      <protection locked="0"/>
    </xf>
    <xf numFmtId="3" fontId="17" fillId="0" borderId="0" xfId="0" applyNumberFormat="1" applyFont="1" applyAlignment="1" applyProtection="1">
      <alignment vertical="center" wrapText="1"/>
      <protection locked="0"/>
    </xf>
    <xf numFmtId="4" fontId="10" fillId="0" borderId="0" xfId="0" applyNumberFormat="1" applyFont="1" applyAlignment="1" applyProtection="1">
      <alignment vertical="center"/>
      <protection locked="0"/>
    </xf>
    <xf numFmtId="0" fontId="17" fillId="0" borderId="3" xfId="0" applyFont="1" applyBorder="1" applyAlignment="1" applyProtection="1">
      <alignment vertical="center"/>
      <protection locked="0"/>
    </xf>
    <xf numFmtId="0" fontId="17" fillId="0" borderId="0" xfId="0" applyFont="1" applyAlignment="1" applyProtection="1">
      <alignment vertical="center"/>
      <protection locked="0"/>
    </xf>
    <xf numFmtId="0" fontId="65" fillId="0" borderId="0" xfId="0" applyFont="1" applyAlignment="1" applyProtection="1">
      <alignment vertical="center"/>
      <protection locked="0"/>
    </xf>
    <xf numFmtId="0" fontId="10" fillId="0" borderId="26" xfId="0" applyFont="1" applyBorder="1" applyAlignment="1" applyProtection="1">
      <alignment vertical="center"/>
      <protection locked="0"/>
    </xf>
    <xf numFmtId="0" fontId="10" fillId="0" borderId="18" xfId="0" applyFont="1" applyBorder="1" applyAlignment="1" applyProtection="1">
      <alignment vertical="center"/>
      <protection locked="0"/>
    </xf>
    <xf numFmtId="3" fontId="17" fillId="0" borderId="18" xfId="0" applyNumberFormat="1" applyFont="1" applyBorder="1" applyAlignment="1" applyProtection="1">
      <alignment horizontal="right" vertical="center"/>
      <protection locked="0"/>
    </xf>
    <xf numFmtId="0" fontId="10" fillId="0" borderId="19" xfId="0" applyFont="1" applyBorder="1" applyAlignment="1" applyProtection="1">
      <alignment vertical="center"/>
      <protection locked="0"/>
    </xf>
    <xf numFmtId="40" fontId="10" fillId="0" borderId="8" xfId="0" applyNumberFormat="1" applyFont="1" applyFill="1" applyBorder="1" applyAlignment="1" applyProtection="1">
      <alignment vertical="center"/>
      <protection locked="0"/>
    </xf>
    <xf numFmtId="3" fontId="8" fillId="0" borderId="6" xfId="0" applyNumberFormat="1" applyFont="1" applyFill="1" applyBorder="1" applyAlignment="1" applyProtection="1">
      <alignment horizontal="right" vertical="center"/>
    </xf>
    <xf numFmtId="0" fontId="8" fillId="0" borderId="7" xfId="0" applyFont="1" applyFill="1" applyBorder="1" applyAlignment="1" applyProtection="1">
      <alignment horizontal="right" vertical="center"/>
    </xf>
    <xf numFmtId="0" fontId="17" fillId="3" borderId="18" xfId="0"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0" fontId="41" fillId="39" borderId="23" xfId="0" applyFont="1" applyFill="1" applyBorder="1" applyAlignment="1" applyProtection="1">
      <alignment horizontal="center" vertical="center"/>
    </xf>
    <xf numFmtId="0" fontId="41" fillId="39" borderId="24" xfId="0" applyFont="1" applyFill="1" applyBorder="1" applyAlignment="1" applyProtection="1">
      <alignment horizontal="center" vertical="center"/>
    </xf>
    <xf numFmtId="0" fontId="41" fillId="39" borderId="25" xfId="0" applyFont="1" applyFill="1" applyBorder="1" applyAlignment="1" applyProtection="1">
      <alignment horizontal="center" vertical="center"/>
    </xf>
    <xf numFmtId="0" fontId="12" fillId="38" borderId="23" xfId="0" applyFont="1" applyFill="1" applyBorder="1" applyAlignment="1" applyProtection="1">
      <alignment horizontal="center" vertical="center"/>
    </xf>
    <xf numFmtId="0" fontId="12" fillId="38" borderId="24" xfId="0" applyFont="1" applyFill="1" applyBorder="1" applyAlignment="1" applyProtection="1">
      <alignment horizontal="center" vertical="center"/>
    </xf>
    <xf numFmtId="0" fontId="12" fillId="38" borderId="25" xfId="0" applyFont="1" applyFill="1" applyBorder="1" applyAlignment="1" applyProtection="1">
      <alignment horizontal="center" vertical="center"/>
    </xf>
    <xf numFmtId="0" fontId="8" fillId="0" borderId="15" xfId="0" applyNumberFormat="1" applyFont="1" applyBorder="1" applyAlignment="1" applyProtection="1">
      <alignment horizontal="center" vertical="center" wrapText="1"/>
      <protection locked="0"/>
    </xf>
    <xf numFmtId="0" fontId="8" fillId="0" borderId="16" xfId="0" applyNumberFormat="1" applyFont="1" applyBorder="1" applyAlignment="1" applyProtection="1">
      <alignment horizontal="center" vertical="center" wrapText="1"/>
      <protection locked="0"/>
    </xf>
    <xf numFmtId="0" fontId="8" fillId="0" borderId="17" xfId="0" applyNumberFormat="1" applyFont="1" applyBorder="1" applyAlignment="1" applyProtection="1">
      <alignment horizontal="center" vertical="center" wrapText="1"/>
      <protection locked="0"/>
    </xf>
    <xf numFmtId="0" fontId="8" fillId="0" borderId="4"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3" xfId="0" applyNumberFormat="1" applyFont="1" applyBorder="1" applyAlignment="1" applyProtection="1">
      <alignment horizontal="center" vertical="center" wrapText="1"/>
      <protection locked="0"/>
    </xf>
    <xf numFmtId="0" fontId="8" fillId="0" borderId="26" xfId="0" applyNumberFormat="1" applyFont="1" applyBorder="1" applyAlignment="1" applyProtection="1">
      <alignment horizontal="center" vertical="center" wrapText="1"/>
      <protection locked="0"/>
    </xf>
    <xf numFmtId="0" fontId="8" fillId="0" borderId="18" xfId="0" applyNumberFormat="1" applyFont="1" applyBorder="1" applyAlignment="1" applyProtection="1">
      <alignment horizontal="center" vertical="center" wrapText="1"/>
      <protection locked="0"/>
    </xf>
    <xf numFmtId="0" fontId="8" fillId="0" borderId="19" xfId="0" applyNumberFormat="1" applyFont="1" applyBorder="1" applyAlignment="1" applyProtection="1">
      <alignment horizontal="center" vertical="center" wrapText="1"/>
      <protection locked="0"/>
    </xf>
    <xf numFmtId="0" fontId="12" fillId="40" borderId="23" xfId="0" applyFont="1" applyFill="1" applyBorder="1" applyAlignment="1" applyProtection="1">
      <alignment horizontal="center" vertical="center"/>
    </xf>
    <xf numFmtId="0" fontId="12" fillId="40" borderId="24" xfId="0" applyFont="1" applyFill="1" applyBorder="1" applyAlignment="1" applyProtection="1">
      <alignment horizontal="center" vertical="center"/>
    </xf>
    <xf numFmtId="0" fontId="12" fillId="40" borderId="25" xfId="0" applyFont="1" applyFill="1" applyBorder="1" applyAlignment="1" applyProtection="1">
      <alignment horizontal="center" vertical="center"/>
    </xf>
    <xf numFmtId="0" fontId="17" fillId="5" borderId="23" xfId="0" applyFont="1" applyFill="1" applyBorder="1" applyAlignment="1" applyProtection="1">
      <alignment horizontal="center" vertical="center"/>
    </xf>
    <xf numFmtId="0" fontId="17" fillId="5" borderId="24" xfId="0" applyFont="1" applyFill="1" applyBorder="1" applyAlignment="1" applyProtection="1">
      <alignment horizontal="center" vertical="center"/>
    </xf>
    <xf numFmtId="0" fontId="17" fillId="5" borderId="25" xfId="0"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12" fillId="5" borderId="24" xfId="0" applyFont="1" applyFill="1" applyBorder="1" applyAlignment="1" applyProtection="1">
      <alignment horizontal="center" vertical="center"/>
    </xf>
    <xf numFmtId="0" fontId="12" fillId="5" borderId="25" xfId="0" applyFont="1" applyFill="1" applyBorder="1" applyAlignment="1" applyProtection="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4" fillId="0" borderId="15" xfId="0" applyFont="1" applyFill="1" applyBorder="1" applyAlignment="1" applyProtection="1">
      <alignment horizontal="center" vertical="center" wrapText="1"/>
      <protection locked="0"/>
    </xf>
    <xf numFmtId="0" fontId="34" fillId="0" borderId="16" xfId="0" applyFont="1" applyFill="1" applyBorder="1" applyAlignment="1" applyProtection="1">
      <alignment horizontal="center" vertical="center" wrapText="1"/>
      <protection locked="0"/>
    </xf>
    <xf numFmtId="0" fontId="34" fillId="0" borderId="17" xfId="0" applyFont="1" applyFill="1" applyBorder="1" applyAlignment="1" applyProtection="1">
      <alignment horizontal="center" vertical="center" wrapText="1"/>
      <protection locked="0"/>
    </xf>
    <xf numFmtId="0" fontId="34" fillId="0" borderId="4"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3" xfId="0" applyFont="1" applyFill="1" applyBorder="1" applyAlignment="1" applyProtection="1">
      <alignment horizontal="center" vertical="center" wrapText="1"/>
      <protection locked="0"/>
    </xf>
    <xf numFmtId="0" fontId="34" fillId="0" borderId="26" xfId="0" applyFont="1" applyFill="1" applyBorder="1" applyAlignment="1" applyProtection="1">
      <alignment horizontal="center" vertical="center" wrapText="1"/>
      <protection locked="0"/>
    </xf>
    <xf numFmtId="0" fontId="34" fillId="0" borderId="18" xfId="0" applyFont="1" applyFill="1" applyBorder="1" applyAlignment="1" applyProtection="1">
      <alignment horizontal="center" vertical="center" wrapText="1"/>
      <protection locked="0"/>
    </xf>
    <xf numFmtId="0" fontId="34" fillId="0" borderId="19"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xf>
    <xf numFmtId="0" fontId="38" fillId="6" borderId="46" xfId="0" applyFont="1" applyFill="1" applyBorder="1" applyAlignment="1" applyProtection="1">
      <alignment horizontal="center" vertical="center" wrapText="1"/>
    </xf>
    <xf numFmtId="0" fontId="38" fillId="6" borderId="47" xfId="0" applyFont="1" applyFill="1" applyBorder="1" applyAlignment="1" applyProtection="1">
      <alignment horizontal="center" vertical="center" wrapText="1"/>
    </xf>
    <xf numFmtId="0" fontId="38" fillId="6" borderId="48" xfId="0" applyFont="1" applyFill="1" applyBorder="1" applyAlignment="1" applyProtection="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7"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3" fillId="5" borderId="42" xfId="0" applyFont="1" applyFill="1" applyBorder="1" applyAlignment="1" applyProtection="1">
      <alignment vertical="center"/>
    </xf>
    <xf numFmtId="0" fontId="0" fillId="5" borderId="55" xfId="0" applyFill="1" applyBorder="1" applyAlignment="1" applyProtection="1">
      <alignment vertical="center"/>
    </xf>
    <xf numFmtId="0" fontId="7" fillId="3" borderId="49" xfId="0" applyFont="1" applyFill="1" applyBorder="1" applyAlignment="1" applyProtection="1">
      <alignment horizontal="center" vertical="center"/>
    </xf>
    <xf numFmtId="0" fontId="7" fillId="3" borderId="50"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0" fontId="60" fillId="0" borderId="3" xfId="0" applyFont="1" applyFill="1" applyBorder="1" applyAlignment="1" applyProtection="1">
      <alignment horizontal="center" vertical="center"/>
    </xf>
    <xf numFmtId="0" fontId="31" fillId="0" borderId="4"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3" xfId="0" applyFont="1" applyBorder="1" applyAlignment="1" applyProtection="1">
      <alignment horizontal="center" vertical="center"/>
    </xf>
    <xf numFmtId="0" fontId="13" fillId="0" borderId="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xr:uid="{00000000-0005-0000-0000-000026000000}"/>
    <cellStyle name="Normal 3" xfId="2" xr:uid="{00000000-0005-0000-0000-000027000000}"/>
    <cellStyle name="Note 2" xfId="44" xr:uid="{00000000-0005-0000-0000-000028000000}"/>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E6B8B9"/>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63"/>
  <sheetViews>
    <sheetView tabSelected="1" zoomScaleNormal="100" workbookViewId="0">
      <selection activeCell="B2" sqref="B2:C2"/>
    </sheetView>
  </sheetViews>
  <sheetFormatPr defaultColWidth="9.140625" defaultRowHeight="12.75" x14ac:dyDescent="0.2"/>
  <cols>
    <col min="1" max="1" width="24.85546875" style="1" customWidth="1"/>
    <col min="2" max="4" width="13.140625" style="1" customWidth="1"/>
    <col min="5" max="5" width="2.28515625" style="1" customWidth="1"/>
    <col min="6" max="6" width="19.140625" style="1" customWidth="1"/>
    <col min="7" max="7" width="0.85546875" style="1" customWidth="1"/>
    <col min="8" max="8" width="3" style="46" customWidth="1"/>
    <col min="9" max="9" width="51.28515625" style="6" customWidth="1"/>
    <col min="10" max="10" width="14.85546875" style="47" customWidth="1"/>
    <col min="11" max="11" width="15" style="48" customWidth="1"/>
    <col min="12" max="12" width="3.140625" style="2" customWidth="1"/>
    <col min="13" max="13" width="5.28515625" style="1" customWidth="1"/>
    <col min="14" max="14" width="41.5703125" style="1" bestFit="1" customWidth="1"/>
    <col min="15" max="15" width="16.140625" style="1" customWidth="1"/>
    <col min="16" max="16" width="11.5703125" style="1" customWidth="1"/>
    <col min="17" max="17" width="1.28515625" style="1" customWidth="1"/>
    <col min="18" max="18" width="2.42578125" style="1" customWidth="1"/>
    <col min="19" max="19" width="7" style="1" customWidth="1"/>
    <col min="20" max="20" width="11.42578125" style="1" customWidth="1"/>
    <col min="21" max="21" width="9.140625" style="1"/>
    <col min="22" max="22" width="35.7109375" style="1" customWidth="1"/>
    <col min="23" max="23" width="10.5703125" style="1" customWidth="1"/>
    <col min="24" max="24" width="11.85546875" style="1" customWidth="1"/>
    <col min="25" max="25" width="9.140625" style="1"/>
    <col min="26" max="26" width="66.28515625" style="1" bestFit="1" customWidth="1"/>
    <col min="27" max="29" width="9.140625" style="1"/>
    <col min="30" max="31" width="3" style="1" bestFit="1" customWidth="1"/>
    <col min="32" max="16384" width="9.140625" style="1"/>
  </cols>
  <sheetData>
    <row r="1" spans="1:24" ht="13.5" thickBot="1" x14ac:dyDescent="0.25">
      <c r="I1" s="178"/>
    </row>
    <row r="2" spans="1:24" ht="15.75" customHeight="1" thickTop="1" thickBot="1" x14ac:dyDescent="0.25">
      <c r="A2" s="110" t="s">
        <v>0</v>
      </c>
      <c r="B2" s="304"/>
      <c r="C2" s="305"/>
      <c r="D2" s="88"/>
      <c r="E2" s="101"/>
      <c r="F2" s="161"/>
      <c r="G2" s="187"/>
      <c r="H2" s="82"/>
      <c r="I2" s="306" t="s">
        <v>152</v>
      </c>
      <c r="J2" s="307"/>
      <c r="K2" s="308"/>
      <c r="M2" s="244" t="s">
        <v>158</v>
      </c>
      <c r="N2" s="244"/>
      <c r="O2" s="244"/>
      <c r="P2" s="245"/>
    </row>
    <row r="3" spans="1:24" ht="12" customHeight="1" thickTop="1" x14ac:dyDescent="0.2">
      <c r="A3" s="309" t="s">
        <v>96</v>
      </c>
      <c r="B3" s="310"/>
      <c r="C3" s="310"/>
      <c r="D3" s="310"/>
      <c r="E3" s="310"/>
      <c r="F3" s="311"/>
      <c r="G3" s="3"/>
      <c r="H3" s="131" t="s">
        <v>1</v>
      </c>
      <c r="I3" s="32" t="s">
        <v>112</v>
      </c>
      <c r="J3" s="5" t="s">
        <v>2</v>
      </c>
      <c r="K3" s="132">
        <f>IF(F13&gt;0,MAX(F13,0),"")</f>
        <v>0</v>
      </c>
      <c r="M3" s="208"/>
      <c r="N3" s="209"/>
      <c r="O3" s="209"/>
      <c r="P3" s="210"/>
      <c r="Q3" s="7"/>
    </row>
    <row r="4" spans="1:24" ht="12" customHeight="1" thickBot="1" x14ac:dyDescent="0.25">
      <c r="A4" s="190" t="s">
        <v>97</v>
      </c>
      <c r="B4" s="8"/>
      <c r="C4" s="9"/>
      <c r="D4" s="2"/>
      <c r="E4" s="10" t="s">
        <v>7</v>
      </c>
      <c r="F4" s="111"/>
      <c r="G4" s="12"/>
      <c r="H4" s="131" t="s">
        <v>4</v>
      </c>
      <c r="I4" s="32" t="s">
        <v>113</v>
      </c>
      <c r="J4" s="5" t="s">
        <v>2</v>
      </c>
      <c r="K4" s="133">
        <f>F20</f>
        <v>0</v>
      </c>
      <c r="M4" s="211"/>
      <c r="N4" s="212" t="s">
        <v>159</v>
      </c>
      <c r="O4" s="213" t="s">
        <v>160</v>
      </c>
      <c r="P4" s="214"/>
      <c r="Q4" s="11"/>
    </row>
    <row r="5" spans="1:24" ht="12" customHeight="1" thickTop="1" thickBot="1" x14ac:dyDescent="0.25">
      <c r="A5" s="190" t="s">
        <v>99</v>
      </c>
      <c r="B5" s="8"/>
      <c r="C5" s="2"/>
      <c r="D5" s="2"/>
      <c r="E5" s="10" t="s">
        <v>7</v>
      </c>
      <c r="F5" s="111"/>
      <c r="G5" s="3"/>
      <c r="H5" s="131" t="s">
        <v>5</v>
      </c>
      <c r="I5" s="32" t="s">
        <v>114</v>
      </c>
      <c r="J5" s="5" t="s">
        <v>6</v>
      </c>
      <c r="K5" s="134" t="e">
        <f>IF(F13&gt;0,ROUND((K3/K4),2),"")</f>
        <v>#DIV/0!</v>
      </c>
      <c r="M5" s="211"/>
      <c r="N5" s="215" t="s">
        <v>161</v>
      </c>
      <c r="O5" s="216" t="e">
        <f>K40</f>
        <v>#DIV/0!</v>
      </c>
      <c r="P5" s="214"/>
      <c r="Q5" s="6"/>
      <c r="R5" s="246" t="s">
        <v>132</v>
      </c>
      <c r="S5" s="247"/>
      <c r="T5" s="247"/>
      <c r="U5" s="247"/>
      <c r="V5" s="247"/>
      <c r="W5" s="247"/>
      <c r="X5" s="248"/>
    </row>
    <row r="6" spans="1:24" ht="12" customHeight="1" thickTop="1" x14ac:dyDescent="0.2">
      <c r="A6" s="190" t="s">
        <v>98</v>
      </c>
      <c r="B6" s="2"/>
      <c r="C6" s="2"/>
      <c r="E6" s="10" t="s">
        <v>7</v>
      </c>
      <c r="F6" s="111"/>
      <c r="G6" s="3"/>
      <c r="H6" s="131" t="s">
        <v>8</v>
      </c>
      <c r="I6" s="32" t="s">
        <v>115</v>
      </c>
      <c r="J6" s="14" t="s">
        <v>9</v>
      </c>
      <c r="K6" s="134" t="e">
        <f>J8+J9</f>
        <v>#DIV/0!</v>
      </c>
      <c r="M6" s="211"/>
      <c r="N6" s="217" t="s">
        <v>19</v>
      </c>
      <c r="O6" s="218">
        <f>J44</f>
        <v>0</v>
      </c>
      <c r="P6" s="214"/>
      <c r="R6" s="252" t="s">
        <v>157</v>
      </c>
      <c r="S6" s="253"/>
      <c r="T6" s="253"/>
      <c r="U6" s="253"/>
      <c r="V6" s="253"/>
      <c r="W6" s="253"/>
      <c r="X6" s="254"/>
    </row>
    <row r="7" spans="1:24" ht="12" customHeight="1" x14ac:dyDescent="0.2">
      <c r="A7" s="190" t="s">
        <v>100</v>
      </c>
      <c r="B7" s="2"/>
      <c r="C7" s="2"/>
      <c r="D7" s="2"/>
      <c r="E7" s="10" t="s">
        <v>7</v>
      </c>
      <c r="F7" s="111"/>
      <c r="G7" s="16"/>
      <c r="H7" s="80"/>
      <c r="I7" s="184" t="s">
        <v>116</v>
      </c>
      <c r="J7" s="207">
        <v>10000</v>
      </c>
      <c r="L7" s="11"/>
      <c r="M7" s="219"/>
      <c r="N7" s="217" t="s">
        <v>21</v>
      </c>
      <c r="O7" s="218">
        <f>J45</f>
        <v>0</v>
      </c>
      <c r="P7" s="214"/>
      <c r="Q7" s="46"/>
      <c r="R7" s="255"/>
      <c r="S7" s="256"/>
      <c r="T7" s="256"/>
      <c r="U7" s="256"/>
      <c r="V7" s="256"/>
      <c r="W7" s="256"/>
      <c r="X7" s="257"/>
    </row>
    <row r="8" spans="1:24" ht="12" customHeight="1" x14ac:dyDescent="0.2">
      <c r="A8" s="190" t="s">
        <v>101</v>
      </c>
      <c r="B8" s="4"/>
      <c r="C8" s="13"/>
      <c r="D8" s="2"/>
      <c r="E8" s="10" t="s">
        <v>7</v>
      </c>
      <c r="F8" s="111"/>
      <c r="G8" s="3"/>
      <c r="H8" s="135" t="s">
        <v>15</v>
      </c>
      <c r="I8" s="32" t="s">
        <v>117</v>
      </c>
      <c r="J8" s="61">
        <v>0</v>
      </c>
      <c r="K8" s="136"/>
      <c r="M8" s="211"/>
      <c r="N8" s="217" t="s">
        <v>23</v>
      </c>
      <c r="O8" s="218">
        <f>J46</f>
        <v>0</v>
      </c>
      <c r="P8" s="214"/>
      <c r="Q8" s="46"/>
      <c r="R8" s="255"/>
      <c r="S8" s="256"/>
      <c r="T8" s="256"/>
      <c r="U8" s="256"/>
      <c r="V8" s="256"/>
      <c r="W8" s="256"/>
      <c r="X8" s="257"/>
    </row>
    <row r="9" spans="1:24" ht="12" customHeight="1" x14ac:dyDescent="0.2">
      <c r="A9" s="190" t="s">
        <v>102</v>
      </c>
      <c r="B9" s="4"/>
      <c r="C9" s="13"/>
      <c r="D9" s="2"/>
      <c r="E9" s="10" t="s">
        <v>7</v>
      </c>
      <c r="F9" s="111"/>
      <c r="G9" s="3"/>
      <c r="H9" s="135" t="s">
        <v>18</v>
      </c>
      <c r="I9" s="32" t="s">
        <v>95</v>
      </c>
      <c r="J9" s="62" t="e">
        <f>IF(K5&gt;0,MAX(0,(ROUND((J7-(K5+J8))-J10,2))),"")</f>
        <v>#DIV/0!</v>
      </c>
      <c r="K9" s="137"/>
      <c r="M9" s="211"/>
      <c r="N9" s="220" t="s">
        <v>162</v>
      </c>
      <c r="O9" s="221">
        <f>SUM(O6:O8)</f>
        <v>0</v>
      </c>
      <c r="P9" s="214"/>
      <c r="Q9" s="46"/>
      <c r="R9" s="255"/>
      <c r="S9" s="256"/>
      <c r="T9" s="256"/>
      <c r="U9" s="256"/>
      <c r="V9" s="256"/>
      <c r="W9" s="256"/>
      <c r="X9" s="257"/>
    </row>
    <row r="10" spans="1:24" ht="12" customHeight="1" x14ac:dyDescent="0.2">
      <c r="A10" s="190" t="s">
        <v>103</v>
      </c>
      <c r="B10" s="4"/>
      <c r="C10" s="13"/>
      <c r="D10" s="2"/>
      <c r="E10" s="10" t="s">
        <v>7</v>
      </c>
      <c r="F10" s="111"/>
      <c r="G10" s="3"/>
      <c r="H10" s="135" t="s">
        <v>20</v>
      </c>
      <c r="I10" s="32" t="s">
        <v>94</v>
      </c>
      <c r="J10" s="63"/>
      <c r="K10" s="138"/>
      <c r="M10" s="211"/>
      <c r="N10" s="222" t="s">
        <v>163</v>
      </c>
      <c r="O10" s="241" t="e">
        <f>IF(O9&gt;O5,O9-O5,0)</f>
        <v>#DIV/0!</v>
      </c>
      <c r="P10" s="214"/>
      <c r="Q10" s="46"/>
      <c r="R10" s="255"/>
      <c r="S10" s="256"/>
      <c r="T10" s="256"/>
      <c r="U10" s="256"/>
      <c r="V10" s="256"/>
      <c r="W10" s="256"/>
      <c r="X10" s="257"/>
    </row>
    <row r="11" spans="1:24" ht="12" customHeight="1" x14ac:dyDescent="0.2">
      <c r="A11" s="190" t="s">
        <v>104</v>
      </c>
      <c r="B11" s="4"/>
      <c r="C11" s="4"/>
      <c r="D11" s="2"/>
      <c r="E11" s="18" t="s">
        <v>12</v>
      </c>
      <c r="F11" s="111"/>
      <c r="G11" s="3"/>
      <c r="H11" s="131" t="s">
        <v>10</v>
      </c>
      <c r="I11" s="32" t="s">
        <v>118</v>
      </c>
      <c r="J11" s="14"/>
      <c r="K11" s="139" t="e">
        <f>IF(F13&gt;0,K5+K6,"")</f>
        <v>#DIV/0!</v>
      </c>
      <c r="M11" s="211"/>
      <c r="N11" s="222" t="s">
        <v>164</v>
      </c>
      <c r="O11" s="223" t="e">
        <f>IF(O9&lt;O5,(O9-O5)*-1,0)</f>
        <v>#DIV/0!</v>
      </c>
      <c r="P11" s="214"/>
      <c r="Q11" s="46"/>
      <c r="R11" s="255"/>
      <c r="S11" s="256"/>
      <c r="T11" s="256"/>
      <c r="U11" s="256"/>
      <c r="V11" s="256"/>
      <c r="W11" s="256"/>
      <c r="X11" s="257"/>
    </row>
    <row r="12" spans="1:24" ht="12" customHeight="1" thickBot="1" x14ac:dyDescent="0.25">
      <c r="A12" s="190" t="s">
        <v>105</v>
      </c>
      <c r="B12" s="2"/>
      <c r="C12" s="2"/>
      <c r="D12" s="2"/>
      <c r="E12" s="20" t="s">
        <v>12</v>
      </c>
      <c r="F12" s="111"/>
      <c r="G12" s="3"/>
      <c r="H12" s="131" t="s">
        <v>11</v>
      </c>
      <c r="I12" s="32" t="s">
        <v>119</v>
      </c>
      <c r="J12" s="5" t="s">
        <v>2</v>
      </c>
      <c r="K12" s="140">
        <f xml:space="preserve"> F31</f>
        <v>0</v>
      </c>
      <c r="M12" s="211"/>
      <c r="N12" s="224" t="s">
        <v>165</v>
      </c>
      <c r="O12" s="225" t="e">
        <f>MAX(IF(O11&gt;0,O11-J15-K23,"N/A"),0)</f>
        <v>#DIV/0!</v>
      </c>
      <c r="P12" s="214"/>
      <c r="Q12" s="46"/>
      <c r="R12" s="258"/>
      <c r="S12" s="259"/>
      <c r="T12" s="259"/>
      <c r="U12" s="259"/>
      <c r="V12" s="259"/>
      <c r="W12" s="259"/>
      <c r="X12" s="260"/>
    </row>
    <row r="13" spans="1:24" ht="12" customHeight="1" thickTop="1" x14ac:dyDescent="0.2">
      <c r="A13" s="91" t="s">
        <v>151</v>
      </c>
      <c r="B13" s="2"/>
      <c r="C13" s="2"/>
      <c r="D13" s="2"/>
      <c r="E13" s="52" t="s">
        <v>3</v>
      </c>
      <c r="F13" s="112" t="str">
        <f>IF(F8&gt;0,F4+F5+F6+F7+F8+F9+F10-F11-F12,"")</f>
        <v/>
      </c>
      <c r="G13" s="3"/>
      <c r="H13" s="131" t="s">
        <v>13</v>
      </c>
      <c r="I13" s="32" t="s">
        <v>120</v>
      </c>
      <c r="J13" s="5" t="s">
        <v>14</v>
      </c>
      <c r="K13" s="132" t="e">
        <f>IF(F13&gt;0,J14+J15,0)</f>
        <v>#DIV/0!</v>
      </c>
      <c r="M13" s="211"/>
      <c r="N13" s="226"/>
      <c r="O13" s="226"/>
      <c r="P13" s="214"/>
      <c r="Q13" s="46"/>
    </row>
    <row r="14" spans="1:24" ht="12" customHeight="1" thickBot="1" x14ac:dyDescent="0.25">
      <c r="A14" s="315" t="s">
        <v>111</v>
      </c>
      <c r="B14" s="316"/>
      <c r="C14" s="316"/>
      <c r="D14" s="316"/>
      <c r="E14" s="316"/>
      <c r="F14" s="317"/>
      <c r="G14" s="3"/>
      <c r="H14" s="135" t="s">
        <v>15</v>
      </c>
      <c r="I14" s="32" t="s">
        <v>46</v>
      </c>
      <c r="J14" s="64" t="e">
        <f>IF(F13&gt;0,ROUND((K11*K12),0))</f>
        <v>#DIV/0!</v>
      </c>
      <c r="K14" s="141"/>
      <c r="M14" s="211"/>
      <c r="N14" s="227" t="s">
        <v>166</v>
      </c>
      <c r="O14" s="228" t="s">
        <v>160</v>
      </c>
      <c r="P14" s="214"/>
      <c r="Q14" s="46"/>
    </row>
    <row r="15" spans="1:24" ht="12" customHeight="1" thickTop="1" thickBot="1" x14ac:dyDescent="0.25">
      <c r="A15" s="315"/>
      <c r="B15" s="316"/>
      <c r="C15" s="316"/>
      <c r="D15" s="316"/>
      <c r="E15" s="316"/>
      <c r="F15" s="317"/>
      <c r="G15" s="3"/>
      <c r="H15" s="135" t="s">
        <v>18</v>
      </c>
      <c r="I15" s="32" t="s">
        <v>69</v>
      </c>
      <c r="J15" s="64" t="e">
        <f>ROUND((IF(AND(F13&gt;0,D39&gt;0,(K11*K12)&lt;F13),F13-J14,0)),0)</f>
        <v>#DIV/0!</v>
      </c>
      <c r="K15" s="141"/>
      <c r="M15" s="211"/>
      <c r="N15" s="229" t="s">
        <v>167</v>
      </c>
      <c r="O15" s="218" t="e">
        <f>J15+K23</f>
        <v>#DIV/0!</v>
      </c>
      <c r="P15" s="214"/>
      <c r="Q15" s="46"/>
      <c r="R15" s="264" t="s">
        <v>133</v>
      </c>
      <c r="S15" s="265"/>
      <c r="T15" s="265"/>
      <c r="U15" s="265"/>
      <c r="V15" s="265"/>
      <c r="W15" s="265"/>
      <c r="X15" s="266"/>
    </row>
    <row r="16" spans="1:24" ht="12" customHeight="1" thickTop="1" thickBot="1" x14ac:dyDescent="0.25">
      <c r="A16" s="315"/>
      <c r="B16" s="316"/>
      <c r="C16" s="316"/>
      <c r="D16" s="316"/>
      <c r="E16" s="316"/>
      <c r="F16" s="317"/>
      <c r="G16" s="3"/>
      <c r="H16" s="131" t="s">
        <v>16</v>
      </c>
      <c r="I16" s="32" t="s">
        <v>121</v>
      </c>
      <c r="J16" s="5" t="s">
        <v>14</v>
      </c>
      <c r="K16" s="132">
        <f>IF(F13&gt;0,SUM(J17:J21),"")</f>
        <v>0</v>
      </c>
      <c r="M16" s="211"/>
      <c r="N16" s="230" t="s">
        <v>168</v>
      </c>
      <c r="O16" s="231" t="e">
        <f>MAX(0,$O$14-$O$10)</f>
        <v>#VALUE!</v>
      </c>
      <c r="P16" s="214"/>
      <c r="Q16" s="46"/>
      <c r="R16" s="267" t="s">
        <v>77</v>
      </c>
      <c r="S16" s="268"/>
      <c r="T16" s="268"/>
      <c r="U16" s="268"/>
      <c r="V16" s="268"/>
      <c r="W16" s="268"/>
      <c r="X16" s="269"/>
    </row>
    <row r="17" spans="1:31" ht="12" customHeight="1" thickTop="1" thickBot="1" x14ac:dyDescent="0.25">
      <c r="A17" s="83"/>
      <c r="B17" s="2"/>
      <c r="C17" s="2"/>
      <c r="D17" s="2"/>
      <c r="E17" s="2"/>
      <c r="F17" s="98"/>
      <c r="G17" s="3"/>
      <c r="H17" s="135" t="s">
        <v>15</v>
      </c>
      <c r="I17" s="32" t="s">
        <v>17</v>
      </c>
      <c r="J17" s="65">
        <v>0</v>
      </c>
      <c r="K17" s="142"/>
      <c r="M17" s="211"/>
      <c r="N17" s="232"/>
      <c r="O17" s="233"/>
      <c r="P17" s="234"/>
      <c r="Q17" s="46"/>
      <c r="R17" s="270" t="s">
        <v>74</v>
      </c>
      <c r="S17" s="271"/>
      <c r="T17" s="271"/>
      <c r="U17" s="271"/>
      <c r="V17" s="271"/>
      <c r="W17" s="271"/>
      <c r="X17" s="272"/>
    </row>
    <row r="18" spans="1:31" ht="12" customHeight="1" thickTop="1" x14ac:dyDescent="0.2">
      <c r="A18" s="312" t="s">
        <v>49</v>
      </c>
      <c r="B18" s="313"/>
      <c r="C18" s="313"/>
      <c r="D18" s="313"/>
      <c r="E18" s="313"/>
      <c r="F18" s="314"/>
      <c r="G18" s="3"/>
      <c r="H18" s="135" t="s">
        <v>18</v>
      </c>
      <c r="I18" s="32" t="s">
        <v>67</v>
      </c>
      <c r="J18" s="66">
        <v>0</v>
      </c>
      <c r="K18" s="142"/>
      <c r="M18" s="211"/>
      <c r="N18" s="235" t="s">
        <v>169</v>
      </c>
      <c r="O18" s="236"/>
      <c r="P18" s="214"/>
      <c r="Q18" s="46"/>
      <c r="R18" s="87" t="s">
        <v>134</v>
      </c>
      <c r="S18" s="88"/>
      <c r="T18" s="88"/>
      <c r="U18" s="88"/>
      <c r="V18" s="85"/>
      <c r="W18" s="85"/>
      <c r="X18" s="102">
        <f>X39</f>
        <v>0</v>
      </c>
    </row>
    <row r="19" spans="1:31" ht="12" customHeight="1" thickBot="1" x14ac:dyDescent="0.25">
      <c r="A19" s="198" t="s">
        <v>24</v>
      </c>
      <c r="B19" s="40"/>
      <c r="C19" s="40"/>
      <c r="D19" s="40"/>
      <c r="E19" s="40"/>
      <c r="F19" s="98"/>
      <c r="G19" s="2"/>
      <c r="H19" s="143" t="s">
        <v>20</v>
      </c>
      <c r="I19" s="32" t="s">
        <v>65</v>
      </c>
      <c r="J19" s="67">
        <v>0</v>
      </c>
      <c r="K19" s="142"/>
      <c r="M19" s="237"/>
      <c r="N19" s="238"/>
      <c r="O19" s="239"/>
      <c r="P19" s="240"/>
      <c r="Q19" s="46"/>
      <c r="R19" s="78" t="s">
        <v>135</v>
      </c>
      <c r="X19" s="103">
        <f>X48</f>
        <v>0</v>
      </c>
    </row>
    <row r="20" spans="1:31" ht="12" customHeight="1" thickTop="1" x14ac:dyDescent="0.2">
      <c r="A20" s="113" t="s">
        <v>106</v>
      </c>
      <c r="B20" s="15"/>
      <c r="C20" s="22"/>
      <c r="D20" s="3"/>
      <c r="E20" s="3"/>
      <c r="F20" s="114">
        <f>ROUND(((B28+C28+D28)/3),0)</f>
        <v>0</v>
      </c>
      <c r="G20" s="8"/>
      <c r="H20" s="143" t="s">
        <v>22</v>
      </c>
      <c r="I20" s="32" t="s">
        <v>122</v>
      </c>
      <c r="J20" s="67">
        <v>0</v>
      </c>
      <c r="K20" s="142" t="s">
        <v>9</v>
      </c>
      <c r="M20" s="185"/>
      <c r="N20" s="185"/>
      <c r="O20" s="185"/>
      <c r="P20" s="185"/>
      <c r="Q20" s="46"/>
      <c r="R20" s="75" t="s">
        <v>136</v>
      </c>
      <c r="S20" s="4"/>
      <c r="T20" s="4"/>
      <c r="U20" s="4"/>
      <c r="V20" s="4"/>
      <c r="W20" s="4"/>
      <c r="X20" s="103">
        <v>0</v>
      </c>
    </row>
    <row r="21" spans="1:31" s="6" customFormat="1" ht="12" customHeight="1" x14ac:dyDescent="0.2">
      <c r="A21" s="115"/>
      <c r="B21" s="25">
        <v>2019</v>
      </c>
      <c r="C21" s="26">
        <f>B21+1</f>
        <v>2020</v>
      </c>
      <c r="D21" s="25">
        <f>C21+1</f>
        <v>2021</v>
      </c>
      <c r="E21" s="25"/>
      <c r="F21" s="163"/>
      <c r="G21" s="3"/>
      <c r="H21" s="143" t="s">
        <v>25</v>
      </c>
      <c r="I21" s="32" t="s">
        <v>155</v>
      </c>
      <c r="J21" s="66">
        <v>0</v>
      </c>
      <c r="K21" s="144"/>
      <c r="L21" s="7"/>
      <c r="M21" s="185"/>
      <c r="N21" s="185"/>
      <c r="O21" s="185"/>
      <c r="P21" s="185"/>
      <c r="Q21" s="81"/>
      <c r="R21" s="77" t="s">
        <v>137</v>
      </c>
      <c r="S21" s="4"/>
      <c r="T21" s="4"/>
      <c r="U21" s="4"/>
      <c r="V21" s="4"/>
      <c r="W21" s="4"/>
      <c r="X21" s="103">
        <v>0</v>
      </c>
    </row>
    <row r="22" spans="1:31" s="6" customFormat="1" ht="12" customHeight="1" x14ac:dyDescent="0.2">
      <c r="A22" s="75" t="s">
        <v>90</v>
      </c>
      <c r="B22" s="55"/>
      <c r="C22" s="56"/>
      <c r="D22" s="31"/>
      <c r="E22" s="58" t="s">
        <v>60</v>
      </c>
      <c r="F22" s="116"/>
      <c r="G22" s="23"/>
      <c r="H22" s="145" t="s">
        <v>26</v>
      </c>
      <c r="I22" s="32" t="s">
        <v>123</v>
      </c>
      <c r="J22" s="68"/>
      <c r="K22" s="132" t="e">
        <f>IF(F13&gt;0,K13+K16,"")</f>
        <v>#DIV/0!</v>
      </c>
      <c r="L22" s="7"/>
      <c r="M22" s="185"/>
      <c r="N22" s="185"/>
      <c r="O22" s="185"/>
      <c r="P22" s="185"/>
      <c r="R22" s="77" t="s">
        <v>138</v>
      </c>
      <c r="S22" s="4"/>
      <c r="T22" s="4"/>
      <c r="U22" s="4"/>
      <c r="V22" s="4"/>
      <c r="W22" s="4"/>
      <c r="X22" s="103">
        <v>0</v>
      </c>
    </row>
    <row r="23" spans="1:31" s="6" customFormat="1" ht="12" customHeight="1" thickBot="1" x14ac:dyDescent="0.25">
      <c r="A23" s="115" t="s">
        <v>28</v>
      </c>
      <c r="B23" s="27">
        <f>IF(E8&gt;0,ROUND((0.4*B22),0),"")</f>
        <v>0</v>
      </c>
      <c r="C23" s="27">
        <f>ROUND((0.4*C22),0)</f>
        <v>0</v>
      </c>
      <c r="D23" s="28">
        <f>ROUND((0.4*D22),0)</f>
        <v>0</v>
      </c>
      <c r="E23" s="58" t="s">
        <v>61</v>
      </c>
      <c r="F23" s="116"/>
      <c r="G23" s="8"/>
      <c r="H23" s="146" t="s">
        <v>27</v>
      </c>
      <c r="I23" s="32" t="s">
        <v>124</v>
      </c>
      <c r="J23" s="14"/>
      <c r="K23" s="132">
        <f>IF(F13&gt;0, SUM(J24:J32),"")</f>
        <v>0</v>
      </c>
      <c r="L23" s="7"/>
      <c r="M23" s="185"/>
      <c r="N23" s="185"/>
      <c r="O23" s="185"/>
      <c r="P23" s="185"/>
      <c r="Q23" s="81"/>
      <c r="R23" s="83"/>
      <c r="S23" s="2"/>
      <c r="T23" s="2"/>
      <c r="U23" s="2"/>
      <c r="V23" s="2"/>
      <c r="W23" s="2"/>
      <c r="X23" s="89"/>
    </row>
    <row r="24" spans="1:31" s="6" customFormat="1" ht="12" customHeight="1" thickTop="1" thickBot="1" x14ac:dyDescent="0.25">
      <c r="A24" s="117" t="s">
        <v>92</v>
      </c>
      <c r="B24" s="57"/>
      <c r="C24" s="21"/>
      <c r="D24" s="31"/>
      <c r="E24" s="58" t="s">
        <v>62</v>
      </c>
      <c r="F24" s="116"/>
      <c r="G24" s="8"/>
      <c r="H24" s="143" t="s">
        <v>15</v>
      </c>
      <c r="I24" s="32" t="s">
        <v>125</v>
      </c>
      <c r="J24" s="66"/>
      <c r="K24" s="147"/>
      <c r="L24" s="7"/>
      <c r="M24" s="185"/>
      <c r="N24" s="185"/>
      <c r="O24" s="185"/>
      <c r="P24" s="185"/>
      <c r="Q24" s="81"/>
      <c r="R24" s="91" t="s">
        <v>139</v>
      </c>
      <c r="S24" s="15"/>
      <c r="T24" s="15"/>
      <c r="U24" s="15"/>
      <c r="V24" s="15"/>
      <c r="W24" s="15"/>
      <c r="X24" s="90">
        <f>SUM(X18:X22)</f>
        <v>0</v>
      </c>
    </row>
    <row r="25" spans="1:31" s="6" customFormat="1" ht="12" customHeight="1" thickTop="1" thickBot="1" x14ac:dyDescent="0.25">
      <c r="A25" s="117"/>
      <c r="B25" s="175"/>
      <c r="C25" s="174"/>
      <c r="D25" s="176"/>
      <c r="E25" s="58" t="s">
        <v>63</v>
      </c>
      <c r="F25" s="116"/>
      <c r="G25" s="8"/>
      <c r="H25" s="143" t="s">
        <v>18</v>
      </c>
      <c r="I25" s="32" t="s">
        <v>126</v>
      </c>
      <c r="J25" s="60" t="str">
        <f>IF(F20=F31,"",F42)</f>
        <v/>
      </c>
      <c r="K25" s="148"/>
      <c r="L25" s="7"/>
      <c r="M25" s="185"/>
      <c r="N25" s="185"/>
      <c r="O25" s="185"/>
      <c r="P25" s="185"/>
      <c r="Q25" s="81"/>
      <c r="R25" s="93"/>
      <c r="S25" s="86"/>
      <c r="T25" s="86"/>
      <c r="U25" s="86"/>
      <c r="V25" s="86"/>
      <c r="W25" s="86"/>
      <c r="X25" s="95" t="s">
        <v>75</v>
      </c>
    </row>
    <row r="26" spans="1:31" s="6" customFormat="1" ht="12" customHeight="1" thickTop="1" thickBot="1" x14ac:dyDescent="0.25">
      <c r="A26" s="75" t="s">
        <v>89</v>
      </c>
      <c r="B26" s="199">
        <v>0</v>
      </c>
      <c r="C26" s="199">
        <v>0</v>
      </c>
      <c r="D26" s="200">
        <v>0</v>
      </c>
      <c r="E26" s="58"/>
      <c r="F26" s="116"/>
      <c r="G26" s="8"/>
      <c r="H26" s="143" t="s">
        <v>20</v>
      </c>
      <c r="I26" s="32" t="s">
        <v>127</v>
      </c>
      <c r="J26" s="97">
        <f>X24</f>
        <v>0</v>
      </c>
      <c r="K26" s="149"/>
      <c r="L26" s="7"/>
      <c r="M26" s="185"/>
      <c r="N26" s="185"/>
      <c r="O26" s="185"/>
      <c r="P26" s="185"/>
      <c r="Q26" s="81"/>
    </row>
    <row r="27" spans="1:31" s="6" customFormat="1" ht="12.75" customHeight="1" thickTop="1" x14ac:dyDescent="0.2">
      <c r="A27" s="75" t="s">
        <v>84</v>
      </c>
      <c r="B27" s="201"/>
      <c r="C27" s="201"/>
      <c r="D27" s="202"/>
      <c r="E27" s="58"/>
      <c r="F27" s="116"/>
      <c r="G27" s="8"/>
      <c r="H27" s="143" t="s">
        <v>22</v>
      </c>
      <c r="I27" s="32" t="s">
        <v>128</v>
      </c>
      <c r="J27" s="66"/>
      <c r="K27" s="149"/>
      <c r="L27" s="7"/>
      <c r="M27" s="185"/>
      <c r="N27" s="185"/>
      <c r="O27" s="185"/>
      <c r="P27" s="185"/>
      <c r="Q27" s="81"/>
      <c r="R27" s="273" t="s">
        <v>156</v>
      </c>
      <c r="S27" s="274"/>
      <c r="T27" s="274"/>
      <c r="U27" s="274"/>
      <c r="V27" s="274"/>
      <c r="W27" s="274"/>
      <c r="X27" s="275"/>
      <c r="Z27" s="7"/>
      <c r="AA27" s="7"/>
      <c r="AB27" s="7"/>
      <c r="AC27" s="7"/>
      <c r="AD27" s="7"/>
      <c r="AE27" s="7"/>
    </row>
    <row r="28" spans="1:31" s="6" customFormat="1" ht="12" customHeight="1" x14ac:dyDescent="0.2">
      <c r="A28" s="118" t="s">
        <v>91</v>
      </c>
      <c r="B28" s="29">
        <f>ROUND((B23+B24+B26),0)</f>
        <v>0</v>
      </c>
      <c r="C28" s="29">
        <f>ROUND((C23+C24+C26),0)</f>
        <v>0</v>
      </c>
      <c r="D28" s="29">
        <f>ROUND((D23+D24+D26),0)</f>
        <v>0</v>
      </c>
      <c r="E28" s="58"/>
      <c r="F28" s="116"/>
      <c r="G28" s="8"/>
      <c r="H28" s="143" t="s">
        <v>25</v>
      </c>
      <c r="I28" s="32" t="s">
        <v>50</v>
      </c>
      <c r="J28" s="66"/>
      <c r="K28" s="149"/>
      <c r="L28" s="7"/>
      <c r="M28" s="185"/>
      <c r="N28" s="185"/>
      <c r="O28" s="185"/>
      <c r="P28" s="185"/>
      <c r="Q28" s="81"/>
      <c r="R28" s="276"/>
      <c r="S28" s="277"/>
      <c r="T28" s="277"/>
      <c r="U28" s="277"/>
      <c r="V28" s="277"/>
      <c r="W28" s="277"/>
      <c r="X28" s="278"/>
      <c r="Z28" s="282"/>
      <c r="AA28" s="282"/>
      <c r="AB28" s="282"/>
      <c r="AC28" s="282"/>
      <c r="AD28" s="282"/>
      <c r="AE28" s="282"/>
    </row>
    <row r="29" spans="1:31" s="6" customFormat="1" ht="12" customHeight="1" x14ac:dyDescent="0.2">
      <c r="A29" s="119"/>
      <c r="B29" s="7"/>
      <c r="C29" s="7"/>
      <c r="D29" s="7"/>
      <c r="E29" s="7"/>
      <c r="F29" s="116"/>
      <c r="G29" s="30"/>
      <c r="H29" s="143" t="s">
        <v>53</v>
      </c>
      <c r="I29" s="32" t="s">
        <v>73</v>
      </c>
      <c r="J29" s="69"/>
      <c r="K29" s="149"/>
      <c r="L29" s="7"/>
      <c r="M29" s="185"/>
      <c r="N29" s="185"/>
      <c r="O29" s="185"/>
      <c r="P29" s="185"/>
      <c r="Q29" s="81"/>
      <c r="R29" s="276"/>
      <c r="S29" s="277"/>
      <c r="T29" s="277"/>
      <c r="U29" s="277"/>
      <c r="V29" s="277"/>
      <c r="W29" s="277"/>
      <c r="X29" s="278"/>
      <c r="Z29" s="4"/>
      <c r="AA29" s="4"/>
      <c r="AB29" s="4"/>
      <c r="AC29" s="4"/>
      <c r="AD29" s="4"/>
      <c r="AE29" s="92"/>
    </row>
    <row r="30" spans="1:31" s="6" customFormat="1" ht="12" customHeight="1" x14ac:dyDescent="0.2">
      <c r="A30" s="119"/>
      <c r="B30" s="7"/>
      <c r="C30" s="7"/>
      <c r="D30" s="7"/>
      <c r="E30" s="7"/>
      <c r="F30" s="116"/>
      <c r="G30" s="8"/>
      <c r="H30" s="143" t="s">
        <v>54</v>
      </c>
      <c r="I30" s="32" t="s">
        <v>93</v>
      </c>
      <c r="J30" s="69"/>
      <c r="K30" s="149"/>
      <c r="L30" s="7"/>
      <c r="M30" s="185"/>
      <c r="N30" s="185"/>
      <c r="O30" s="185"/>
      <c r="P30" s="185"/>
      <c r="Q30" s="81"/>
      <c r="R30" s="276"/>
      <c r="S30" s="277"/>
      <c r="T30" s="277"/>
      <c r="U30" s="277"/>
      <c r="V30" s="277"/>
      <c r="W30" s="277"/>
      <c r="X30" s="278"/>
      <c r="Z30" s="4"/>
      <c r="AA30" s="4"/>
      <c r="AB30" s="4"/>
      <c r="AC30" s="4"/>
      <c r="AD30" s="92"/>
      <c r="AE30" s="99"/>
    </row>
    <row r="31" spans="1:31" s="6" customFormat="1" ht="12" customHeight="1" x14ac:dyDescent="0.2">
      <c r="A31" s="120" t="s">
        <v>110</v>
      </c>
      <c r="B31" s="8"/>
      <c r="C31" s="9"/>
      <c r="D31" s="8"/>
      <c r="E31" s="8"/>
      <c r="F31" s="114">
        <f>IF(D35&gt;0,ROUND(((B39+C39+D39)/3),0),0)</f>
        <v>0</v>
      </c>
      <c r="G31" s="8"/>
      <c r="H31" s="143" t="s">
        <v>57</v>
      </c>
      <c r="I31" s="32" t="s">
        <v>87</v>
      </c>
      <c r="J31" s="107"/>
      <c r="K31" s="149"/>
      <c r="L31" s="7"/>
      <c r="M31" s="185"/>
      <c r="N31" s="185"/>
      <c r="O31" s="185"/>
      <c r="P31" s="185"/>
      <c r="Q31" s="81"/>
      <c r="R31" s="276"/>
      <c r="S31" s="277"/>
      <c r="T31" s="277"/>
      <c r="U31" s="277"/>
      <c r="V31" s="277"/>
      <c r="W31" s="277"/>
      <c r="X31" s="278"/>
      <c r="Z31" s="4"/>
      <c r="AA31" s="4"/>
      <c r="AB31" s="4"/>
      <c r="AC31" s="4"/>
      <c r="AD31" s="92"/>
      <c r="AE31" s="99"/>
    </row>
    <row r="32" spans="1:31" s="6" customFormat="1" ht="12" customHeight="1" x14ac:dyDescent="0.2">
      <c r="A32" s="115"/>
      <c r="B32" s="25">
        <f t="shared" ref="B32:C35" si="0">C21</f>
        <v>2020</v>
      </c>
      <c r="C32" s="26">
        <f t="shared" si="0"/>
        <v>2021</v>
      </c>
      <c r="D32" s="25">
        <f>C32+1</f>
        <v>2022</v>
      </c>
      <c r="E32" s="25"/>
      <c r="F32" s="121"/>
      <c r="G32" s="8"/>
      <c r="H32" s="143" t="s">
        <v>79</v>
      </c>
      <c r="I32" s="32" t="s">
        <v>88</v>
      </c>
      <c r="J32" s="107"/>
      <c r="K32" s="177"/>
      <c r="L32" s="7"/>
      <c r="M32" s="185"/>
      <c r="N32" s="185"/>
      <c r="O32" s="185"/>
      <c r="P32" s="185"/>
      <c r="Q32" s="81"/>
      <c r="R32" s="276"/>
      <c r="S32" s="277"/>
      <c r="T32" s="277"/>
      <c r="U32" s="277"/>
      <c r="V32" s="277"/>
      <c r="W32" s="277"/>
      <c r="X32" s="278"/>
      <c r="Z32" s="4"/>
      <c r="AA32" s="7"/>
      <c r="AB32" s="7"/>
      <c r="AC32" s="7"/>
      <c r="AD32" s="92"/>
      <c r="AE32" s="4"/>
    </row>
    <row r="33" spans="1:31" s="6" customFormat="1" ht="12" customHeight="1" x14ac:dyDescent="0.2">
      <c r="A33" s="75" t="s">
        <v>90</v>
      </c>
      <c r="B33" s="28">
        <f t="shared" si="0"/>
        <v>0</v>
      </c>
      <c r="C33" s="28">
        <f t="shared" si="0"/>
        <v>0</v>
      </c>
      <c r="D33" s="21"/>
      <c r="E33" s="58" t="s">
        <v>64</v>
      </c>
      <c r="F33" s="116"/>
      <c r="G33" s="8"/>
      <c r="H33" s="145" t="s">
        <v>29</v>
      </c>
      <c r="I33" s="32" t="s">
        <v>129</v>
      </c>
      <c r="J33" s="14"/>
      <c r="K33" s="132" t="e">
        <f>IF(F13&gt;0,MAX((K22+K23),0),"")</f>
        <v>#DIV/0!</v>
      </c>
      <c r="L33" s="7"/>
      <c r="M33" s="185"/>
      <c r="N33" s="185"/>
      <c r="O33" s="185"/>
      <c r="P33" s="185"/>
      <c r="Q33" s="81"/>
      <c r="R33" s="276"/>
      <c r="S33" s="277"/>
      <c r="T33" s="277"/>
      <c r="U33" s="277"/>
      <c r="V33" s="277"/>
      <c r="W33" s="277"/>
      <c r="X33" s="278"/>
      <c r="Z33" s="100"/>
      <c r="AA33" s="4"/>
      <c r="AB33" s="4"/>
      <c r="AC33" s="4"/>
      <c r="AD33" s="92"/>
      <c r="AE33" s="4"/>
    </row>
    <row r="34" spans="1:31" ht="12" customHeight="1" x14ac:dyDescent="0.2">
      <c r="A34" s="115" t="s">
        <v>28</v>
      </c>
      <c r="B34" s="162">
        <f t="shared" si="0"/>
        <v>0</v>
      </c>
      <c r="C34" s="28">
        <f t="shared" si="0"/>
        <v>0</v>
      </c>
      <c r="D34" s="28">
        <f>ROUND((0.4*D33),0)</f>
        <v>0</v>
      </c>
      <c r="E34" s="58" t="s">
        <v>150</v>
      </c>
      <c r="F34" s="116"/>
      <c r="G34" s="8"/>
      <c r="H34" s="145" t="s">
        <v>30</v>
      </c>
      <c r="I34" s="32" t="s">
        <v>86</v>
      </c>
      <c r="J34" s="14"/>
      <c r="K34" s="132">
        <f>J35+J36+J37+J38</f>
        <v>0</v>
      </c>
      <c r="M34" s="185"/>
      <c r="N34" s="185"/>
      <c r="O34" s="185"/>
      <c r="P34" s="185"/>
      <c r="Q34" s="46"/>
      <c r="R34" s="276"/>
      <c r="S34" s="277"/>
      <c r="T34" s="277"/>
      <c r="U34" s="277"/>
      <c r="V34" s="277"/>
      <c r="W34" s="277"/>
      <c r="X34" s="278"/>
      <c r="Y34" s="6"/>
      <c r="Z34" s="100"/>
      <c r="AA34" s="4"/>
      <c r="AB34" s="4"/>
      <c r="AC34" s="4"/>
      <c r="AD34" s="92"/>
      <c r="AE34" s="4"/>
    </row>
    <row r="35" spans="1:31" ht="12" customHeight="1" x14ac:dyDescent="0.2">
      <c r="A35" s="117" t="s">
        <v>92</v>
      </c>
      <c r="B35" s="28">
        <f t="shared" si="0"/>
        <v>0</v>
      </c>
      <c r="C35" s="28">
        <f t="shared" si="0"/>
        <v>0</v>
      </c>
      <c r="D35" s="21"/>
      <c r="E35" s="58" t="s">
        <v>52</v>
      </c>
      <c r="F35" s="116"/>
      <c r="G35" s="8"/>
      <c r="H35" s="143" t="s">
        <v>15</v>
      </c>
      <c r="I35" s="192" t="s">
        <v>130</v>
      </c>
      <c r="J35" s="66"/>
      <c r="K35" s="150"/>
      <c r="M35" s="185"/>
      <c r="N35" s="185"/>
      <c r="O35" s="185"/>
      <c r="P35" s="185"/>
      <c r="Q35" s="46"/>
      <c r="R35" s="276"/>
      <c r="S35" s="277"/>
      <c r="T35" s="277"/>
      <c r="U35" s="277"/>
      <c r="V35" s="277"/>
      <c r="W35" s="277"/>
      <c r="X35" s="278"/>
      <c r="Y35" s="6"/>
      <c r="Z35" s="100"/>
      <c r="AA35" s="7"/>
      <c r="AB35" s="7"/>
      <c r="AC35" s="7"/>
      <c r="AD35" s="92"/>
      <c r="AE35" s="4"/>
    </row>
    <row r="36" spans="1:31" ht="12" customHeight="1" thickBot="1" x14ac:dyDescent="0.25">
      <c r="A36" s="117"/>
      <c r="B36" s="28"/>
      <c r="C36" s="28"/>
      <c r="D36" s="174"/>
      <c r="E36" s="58"/>
      <c r="F36" s="116"/>
      <c r="G36" s="3"/>
      <c r="H36" s="143" t="s">
        <v>18</v>
      </c>
      <c r="I36" s="32" t="s">
        <v>68</v>
      </c>
      <c r="J36" s="66"/>
      <c r="K36" s="150"/>
      <c r="M36" s="185"/>
      <c r="N36" s="185"/>
      <c r="O36" s="185"/>
      <c r="P36" s="185"/>
      <c r="Q36" s="46"/>
      <c r="R36" s="279"/>
      <c r="S36" s="280"/>
      <c r="T36" s="280"/>
      <c r="U36" s="280"/>
      <c r="V36" s="280"/>
      <c r="W36" s="280"/>
      <c r="X36" s="281"/>
      <c r="Y36" s="6"/>
      <c r="Z36" s="282"/>
      <c r="AA36" s="282"/>
      <c r="AB36" s="282"/>
      <c r="AC36" s="282"/>
      <c r="AD36" s="282"/>
      <c r="AE36" s="282"/>
    </row>
    <row r="37" spans="1:31" ht="12" customHeight="1" thickTop="1" thickBot="1" x14ac:dyDescent="0.25">
      <c r="A37" s="75" t="s">
        <v>89</v>
      </c>
      <c r="B37" s="203">
        <f>C26</f>
        <v>0</v>
      </c>
      <c r="C37" s="242">
        <f>D26</f>
        <v>0</v>
      </c>
      <c r="D37" s="204">
        <v>0</v>
      </c>
      <c r="E37" s="7"/>
      <c r="F37" s="116"/>
      <c r="G37" s="35"/>
      <c r="H37" s="143" t="s">
        <v>20</v>
      </c>
      <c r="I37" s="32" t="s">
        <v>80</v>
      </c>
      <c r="J37" s="66"/>
      <c r="K37" s="170"/>
      <c r="M37" s="185"/>
      <c r="N37" s="185"/>
      <c r="O37" s="185"/>
      <c r="P37" s="185"/>
      <c r="Q37" s="46"/>
      <c r="Z37" s="7"/>
      <c r="AA37" s="7"/>
      <c r="AB37" s="7"/>
      <c r="AC37" s="7"/>
      <c r="AD37" s="7"/>
      <c r="AE37" s="7"/>
    </row>
    <row r="38" spans="1:31" ht="12" customHeight="1" thickTop="1" thickBot="1" x14ac:dyDescent="0.25">
      <c r="A38" s="75" t="s">
        <v>84</v>
      </c>
      <c r="B38" s="205"/>
      <c r="C38" s="243"/>
      <c r="D38" s="206"/>
      <c r="E38" s="7"/>
      <c r="F38" s="116"/>
      <c r="G38" s="35"/>
      <c r="H38" s="143" t="s">
        <v>22</v>
      </c>
      <c r="I38" s="32" t="s">
        <v>85</v>
      </c>
      <c r="J38" s="66"/>
      <c r="K38" s="170"/>
      <c r="M38" s="185"/>
      <c r="N38" s="185"/>
      <c r="O38" s="185"/>
      <c r="P38" s="185"/>
      <c r="Q38" s="46"/>
      <c r="S38" s="261" t="s">
        <v>140</v>
      </c>
      <c r="T38" s="262"/>
      <c r="U38" s="262"/>
      <c r="V38" s="262"/>
      <c r="W38" s="262"/>
      <c r="X38" s="263"/>
      <c r="Z38" s="7"/>
      <c r="AA38" s="7"/>
      <c r="AB38" s="7"/>
      <c r="AC38" s="7"/>
      <c r="AD38" s="7"/>
      <c r="AE38" s="7"/>
    </row>
    <row r="39" spans="1:31" ht="12" customHeight="1" thickTop="1" thickBot="1" x14ac:dyDescent="0.25">
      <c r="A39" s="118" t="s">
        <v>91</v>
      </c>
      <c r="B39" s="28">
        <f>C28</f>
        <v>0</v>
      </c>
      <c r="C39" s="29">
        <f>D28</f>
        <v>0</v>
      </c>
      <c r="D39" s="29">
        <f>ROUND((D34+D35+D37),0)</f>
        <v>0</v>
      </c>
      <c r="E39" s="7"/>
      <c r="F39" s="116"/>
      <c r="G39" s="3"/>
      <c r="H39" s="183" t="s">
        <v>154</v>
      </c>
      <c r="I39" s="182"/>
      <c r="J39" s="180"/>
      <c r="K39" s="181"/>
      <c r="M39" s="185"/>
      <c r="N39" s="185"/>
      <c r="O39" s="185"/>
      <c r="P39" s="185"/>
      <c r="Q39" s="46"/>
      <c r="S39" s="84" t="s">
        <v>141</v>
      </c>
      <c r="T39" s="85"/>
      <c r="U39" s="85"/>
      <c r="V39" s="85"/>
      <c r="W39" s="85"/>
      <c r="X39" s="105">
        <f>IF((SUM(W40:W43))&gt; 0,0,SUM(W40:W43))</f>
        <v>0</v>
      </c>
      <c r="Z39" s="7"/>
      <c r="AA39" s="7"/>
      <c r="AB39" s="7"/>
      <c r="AC39" s="7"/>
      <c r="AD39" s="7"/>
      <c r="AE39" s="7"/>
    </row>
    <row r="40" spans="1:31" ht="12" customHeight="1" thickTop="1" x14ac:dyDescent="0.2">
      <c r="A40" s="83"/>
      <c r="B40" s="2"/>
      <c r="C40" s="2"/>
      <c r="D40" s="2"/>
      <c r="E40" s="59"/>
      <c r="F40" s="122"/>
      <c r="G40" s="3"/>
      <c r="H40" s="151" t="s">
        <v>31</v>
      </c>
      <c r="I40" s="39" t="s">
        <v>55</v>
      </c>
      <c r="J40" s="14"/>
      <c r="K40" s="152" t="e">
        <f>ROUND(IF(F13&gt;0,MAX((K33-K34),0),""),0)</f>
        <v>#DIV/0!</v>
      </c>
      <c r="L40" s="7"/>
      <c r="M40" s="185"/>
      <c r="N40" s="185"/>
      <c r="O40" s="185"/>
      <c r="P40" s="185"/>
      <c r="Q40" s="46"/>
      <c r="R40" s="96"/>
      <c r="S40" s="75" t="s">
        <v>153</v>
      </c>
      <c r="T40" s="4"/>
      <c r="U40" s="4"/>
      <c r="V40" s="4"/>
      <c r="W40" s="104">
        <v>0</v>
      </c>
      <c r="X40" s="76"/>
      <c r="Z40" s="7"/>
      <c r="AA40" s="7"/>
      <c r="AB40" s="7"/>
      <c r="AC40" s="7"/>
      <c r="AD40" s="7"/>
      <c r="AE40" s="7"/>
    </row>
    <row r="41" spans="1:31" ht="12" customHeight="1" x14ac:dyDescent="0.2">
      <c r="A41" s="119"/>
      <c r="B41" s="7"/>
      <c r="C41" s="7"/>
      <c r="D41" s="7"/>
      <c r="E41" s="7"/>
      <c r="F41" s="116"/>
      <c r="G41" s="3"/>
      <c r="H41" s="153"/>
      <c r="I41" s="32" t="s">
        <v>82</v>
      </c>
      <c r="J41" s="193" t="e">
        <f>IF(K42 &gt;K40,"EXCEEDS LIMIT !!","")</f>
        <v>#DIV/0!</v>
      </c>
      <c r="K41" s="194"/>
      <c r="M41" s="185"/>
      <c r="N41" s="185"/>
      <c r="O41" s="185"/>
      <c r="P41" s="185"/>
      <c r="Q41" s="46"/>
      <c r="R41" s="96"/>
      <c r="S41" s="75"/>
      <c r="T41" s="4"/>
      <c r="U41" s="4"/>
      <c r="V41" s="4"/>
      <c r="W41" s="179"/>
      <c r="X41" s="76"/>
    </row>
    <row r="42" spans="1:31" ht="12" customHeight="1" x14ac:dyDescent="0.2">
      <c r="A42" s="120" t="s">
        <v>34</v>
      </c>
      <c r="B42" s="33"/>
      <c r="C42" s="19"/>
      <c r="D42" s="34"/>
      <c r="E42" s="34"/>
      <c r="F42" s="112" t="str">
        <f>IF(D35&gt;0,IF(F46&gt;0,F46,""),"")</f>
        <v/>
      </c>
      <c r="G42" s="3"/>
      <c r="H42" s="151" t="s">
        <v>32</v>
      </c>
      <c r="I42" s="39" t="s">
        <v>56</v>
      </c>
      <c r="J42" s="70" t="s">
        <v>33</v>
      </c>
      <c r="K42" s="154">
        <f>ROUND(IF(F13&gt;0,J44+J45+J46,""),0)</f>
        <v>0</v>
      </c>
      <c r="M42" s="185"/>
      <c r="N42" s="185"/>
      <c r="O42" s="185"/>
      <c r="P42" s="185"/>
      <c r="Q42" s="46"/>
      <c r="R42" s="41"/>
      <c r="S42" s="75" t="s">
        <v>142</v>
      </c>
      <c r="T42" s="2"/>
      <c r="U42" s="2"/>
      <c r="V42" s="2"/>
      <c r="W42" s="104">
        <v>0</v>
      </c>
      <c r="X42" s="79"/>
    </row>
    <row r="43" spans="1:31" ht="12" customHeight="1" x14ac:dyDescent="0.2">
      <c r="A43" s="115" t="s">
        <v>36</v>
      </c>
      <c r="B43" s="7"/>
      <c r="C43" s="12"/>
      <c r="D43" s="17"/>
      <c r="E43" s="17"/>
      <c r="F43" s="123" t="str">
        <f>IF(D35&gt;0,IF(F20&gt;F31,(F20-F31), ""),"")</f>
        <v/>
      </c>
      <c r="H43" s="155"/>
      <c r="I43" s="71" t="s">
        <v>59</v>
      </c>
      <c r="J43" s="72"/>
      <c r="K43" s="156"/>
      <c r="M43" s="185"/>
      <c r="N43" s="185"/>
      <c r="O43" s="185"/>
      <c r="P43" s="185"/>
      <c r="Q43" s="46"/>
      <c r="R43" s="7"/>
      <c r="S43" s="78" t="s">
        <v>143</v>
      </c>
      <c r="T43" s="15"/>
      <c r="U43" s="15"/>
      <c r="V43" s="15"/>
      <c r="W43" s="104">
        <v>0</v>
      </c>
      <c r="X43" s="79"/>
    </row>
    <row r="44" spans="1:31" ht="12" customHeight="1" x14ac:dyDescent="0.2">
      <c r="A44" s="115"/>
      <c r="B44" s="2"/>
      <c r="C44" s="36" t="s">
        <v>38</v>
      </c>
      <c r="D44" s="37" t="s">
        <v>39</v>
      </c>
      <c r="E44" s="37"/>
      <c r="F44" s="123" t="str">
        <f>IF(D35&gt;0,IF(F20&gt;F31,ROUND((1 * F43),0),""),"")</f>
        <v/>
      </c>
      <c r="H44" s="143" t="s">
        <v>15</v>
      </c>
      <c r="I44" s="32" t="s">
        <v>81</v>
      </c>
      <c r="J44" s="69"/>
      <c r="K44" s="157" t="s">
        <v>35</v>
      </c>
      <c r="M44" s="185"/>
      <c r="N44" s="185"/>
      <c r="O44" s="185"/>
      <c r="P44" s="185"/>
      <c r="Q44" s="46"/>
      <c r="R44" s="2"/>
      <c r="S44" s="77"/>
      <c r="T44" s="2"/>
      <c r="U44" s="2"/>
      <c r="V44" s="2"/>
      <c r="W44" s="169"/>
      <c r="X44" s="98"/>
      <c r="Y44" s="12"/>
    </row>
    <row r="45" spans="1:31" s="6" customFormat="1" ht="12" customHeight="1" thickBot="1" x14ac:dyDescent="0.25">
      <c r="A45" s="124" t="s">
        <v>107</v>
      </c>
      <c r="B45" s="7"/>
      <c r="C45" s="13"/>
      <c r="D45" s="38"/>
      <c r="E45" s="38"/>
      <c r="F45" s="125" t="str">
        <f>IF(D35&gt;0,IF((F20&gt;F31),K11,""),"")</f>
        <v/>
      </c>
      <c r="H45" s="135" t="s">
        <v>18</v>
      </c>
      <c r="I45" s="32" t="s">
        <v>70</v>
      </c>
      <c r="J45" s="66"/>
      <c r="K45" s="158" t="s">
        <v>37</v>
      </c>
      <c r="L45" s="7"/>
      <c r="M45" s="185"/>
      <c r="N45" s="185"/>
      <c r="O45" s="185"/>
      <c r="P45" s="185"/>
      <c r="Q45" s="81"/>
      <c r="R45" s="7"/>
      <c r="S45" s="166" t="s">
        <v>144</v>
      </c>
      <c r="T45" s="167"/>
      <c r="U45" s="167"/>
      <c r="V45" s="167"/>
      <c r="W45" s="167"/>
      <c r="X45" s="168"/>
    </row>
    <row r="46" spans="1:31" s="6" customFormat="1" ht="12" customHeight="1" thickTop="1" thickBot="1" x14ac:dyDescent="0.25">
      <c r="A46" s="115"/>
      <c r="B46" s="39" t="s">
        <v>41</v>
      </c>
      <c r="C46" s="9"/>
      <c r="D46" s="17"/>
      <c r="E46" s="24"/>
      <c r="F46" s="123" t="str">
        <f>IF(D35&gt;0,IF((F20&gt;F31),ROUND((F44*F45),0),""),"")</f>
        <v/>
      </c>
      <c r="H46" s="135" t="s">
        <v>20</v>
      </c>
      <c r="I46" s="32" t="s">
        <v>71</v>
      </c>
      <c r="J46" s="66"/>
      <c r="K46" s="158" t="s">
        <v>37</v>
      </c>
      <c r="L46" s="7"/>
      <c r="M46" s="185"/>
      <c r="N46" s="185"/>
      <c r="O46" s="185"/>
      <c r="P46" s="185"/>
      <c r="Q46" s="81"/>
      <c r="R46" s="94"/>
    </row>
    <row r="47" spans="1:31" s="6" customFormat="1" ht="12" customHeight="1" thickTop="1" thickBot="1" x14ac:dyDescent="0.25">
      <c r="A47" s="83"/>
      <c r="B47" s="2"/>
      <c r="C47" s="2"/>
      <c r="D47" s="2"/>
      <c r="E47" s="2"/>
      <c r="F47" s="98"/>
      <c r="H47" s="151" t="s">
        <v>40</v>
      </c>
      <c r="I47" s="39" t="s">
        <v>45</v>
      </c>
      <c r="J47" s="5"/>
      <c r="K47" s="132" t="str">
        <f>IF(F8&gt;0,J48+J49+J50+J51,"")</f>
        <v/>
      </c>
      <c r="L47" s="7"/>
      <c r="M47" s="185"/>
      <c r="N47" s="185"/>
      <c r="O47" s="185"/>
      <c r="P47" s="185"/>
      <c r="Q47" s="81"/>
      <c r="R47" s="94"/>
      <c r="S47" s="249" t="s">
        <v>145</v>
      </c>
      <c r="T47" s="250"/>
      <c r="U47" s="250"/>
      <c r="V47" s="250"/>
      <c r="W47" s="250"/>
      <c r="X47" s="251"/>
    </row>
    <row r="48" spans="1:31" ht="12" customHeight="1" thickTop="1" thickBot="1" x14ac:dyDescent="0.25">
      <c r="A48" s="120"/>
      <c r="B48" s="2"/>
      <c r="C48" s="3"/>
      <c r="D48" s="40"/>
      <c r="E48" s="40"/>
      <c r="F48" s="172"/>
      <c r="G48" s="2"/>
      <c r="H48" s="135" t="s">
        <v>15</v>
      </c>
      <c r="I48" s="32" t="s">
        <v>78</v>
      </c>
      <c r="J48" s="66"/>
      <c r="K48" s="159" t="str">
        <f>IF(J48="","Entry Required","")</f>
        <v>Entry Required</v>
      </c>
      <c r="M48" s="185"/>
      <c r="N48" s="185"/>
      <c r="O48" s="185"/>
      <c r="P48" s="185"/>
      <c r="Q48" s="46"/>
      <c r="R48" s="94"/>
      <c r="S48" s="84" t="s">
        <v>146</v>
      </c>
      <c r="T48" s="85"/>
      <c r="U48" s="85"/>
      <c r="V48" s="85"/>
      <c r="W48" s="85"/>
      <c r="X48" s="105">
        <f>IF((SUM(W49:W50))&gt; 0,0,SUM(W49:W50))</f>
        <v>0</v>
      </c>
    </row>
    <row r="49" spans="1:25" ht="12" customHeight="1" thickTop="1" x14ac:dyDescent="0.2">
      <c r="A49" s="83"/>
      <c r="B49" s="41"/>
      <c r="C49" s="7"/>
      <c r="D49" s="7"/>
      <c r="E49" s="7"/>
      <c r="F49" s="126"/>
      <c r="G49" s="2"/>
      <c r="H49" s="135" t="s">
        <v>18</v>
      </c>
      <c r="I49" s="191" t="s">
        <v>72</v>
      </c>
      <c r="J49" s="66"/>
      <c r="K49" s="158" t="s">
        <v>37</v>
      </c>
      <c r="M49" s="185"/>
      <c r="N49" s="185"/>
      <c r="O49" s="185"/>
      <c r="P49" s="185"/>
      <c r="Q49" s="46"/>
      <c r="R49" s="94"/>
      <c r="S49" s="75" t="s">
        <v>147</v>
      </c>
      <c r="T49" s="4"/>
      <c r="U49" s="4"/>
      <c r="V49" s="4"/>
      <c r="W49" s="106">
        <v>0</v>
      </c>
      <c r="X49" s="76"/>
    </row>
    <row r="50" spans="1:25" ht="12" customHeight="1" x14ac:dyDescent="0.2">
      <c r="A50" s="127" t="s">
        <v>108</v>
      </c>
      <c r="B50" s="49"/>
      <c r="C50" s="49"/>
      <c r="D50" s="2"/>
      <c r="E50" s="42"/>
      <c r="F50" s="128"/>
      <c r="G50" s="2"/>
      <c r="H50" s="135" t="s">
        <v>20</v>
      </c>
      <c r="I50" s="32" t="s">
        <v>66</v>
      </c>
      <c r="J50" s="67"/>
      <c r="K50" s="158" t="s">
        <v>37</v>
      </c>
      <c r="M50" s="185"/>
      <c r="N50" s="185"/>
      <c r="O50" s="185"/>
      <c r="P50" s="185"/>
      <c r="Q50" s="46"/>
      <c r="R50" s="94"/>
      <c r="S50" s="75" t="s">
        <v>148</v>
      </c>
      <c r="T50" s="2"/>
      <c r="U50" s="2"/>
      <c r="V50" s="2"/>
      <c r="W50" s="106">
        <v>0</v>
      </c>
      <c r="X50" s="79"/>
    </row>
    <row r="51" spans="1:25" ht="12" customHeight="1" thickBot="1" x14ac:dyDescent="0.25">
      <c r="A51" s="188" t="s">
        <v>109</v>
      </c>
      <c r="B51" s="7"/>
      <c r="C51" s="7"/>
      <c r="D51" s="43"/>
      <c r="E51" s="44"/>
      <c r="F51" s="111"/>
      <c r="G51" s="2"/>
      <c r="H51" s="135" t="s">
        <v>22</v>
      </c>
      <c r="I51" s="32" t="s">
        <v>42</v>
      </c>
      <c r="J51" s="66"/>
      <c r="K51" s="158" t="s">
        <v>37</v>
      </c>
      <c r="M51" s="185"/>
      <c r="N51" s="185"/>
      <c r="O51" s="185"/>
      <c r="P51" s="185"/>
      <c r="S51" s="166" t="s">
        <v>144</v>
      </c>
      <c r="T51" s="164"/>
      <c r="U51" s="164"/>
      <c r="V51" s="164"/>
      <c r="W51" s="164"/>
      <c r="X51" s="165"/>
    </row>
    <row r="52" spans="1:25" ht="12" customHeight="1" thickTop="1" thickBot="1" x14ac:dyDescent="0.25">
      <c r="A52" s="186"/>
      <c r="B52" s="7"/>
      <c r="C52" s="7"/>
      <c r="D52" s="43"/>
      <c r="E52" s="44"/>
      <c r="F52" s="173"/>
      <c r="G52" s="2"/>
      <c r="H52" s="160" t="s">
        <v>43</v>
      </c>
      <c r="I52" s="39" t="s">
        <v>131</v>
      </c>
      <c r="J52" s="68"/>
      <c r="K52" s="154" t="e">
        <f>J44+J45+J46+K47</f>
        <v>#VALUE!</v>
      </c>
      <c r="M52" s="185"/>
      <c r="N52" s="185"/>
      <c r="O52" s="185"/>
      <c r="P52" s="185"/>
      <c r="Q52" s="2"/>
      <c r="Y52" s="2"/>
    </row>
    <row r="53" spans="1:25" ht="12" customHeight="1" thickTop="1" x14ac:dyDescent="0.2">
      <c r="A53" s="295"/>
      <c r="B53" s="296"/>
      <c r="C53" s="296"/>
      <c r="D53" s="296"/>
      <c r="E53" s="296"/>
      <c r="F53" s="297"/>
      <c r="G53" s="2"/>
      <c r="H53" s="160"/>
      <c r="I53" s="32" t="s">
        <v>83</v>
      </c>
      <c r="J53" s="74" t="s">
        <v>44</v>
      </c>
      <c r="K53" s="189" t="str">
        <f>IF(F51&lt;&gt;"",(K52/F51),"")</f>
        <v/>
      </c>
      <c r="M53" s="185"/>
      <c r="N53" s="185"/>
      <c r="O53" s="185"/>
      <c r="P53" s="185"/>
      <c r="Q53" s="2"/>
      <c r="S53" s="286" t="s">
        <v>149</v>
      </c>
      <c r="T53" s="287"/>
      <c r="U53" s="287"/>
      <c r="V53" s="287"/>
      <c r="W53" s="287"/>
      <c r="X53" s="288"/>
      <c r="Y53" s="2"/>
    </row>
    <row r="54" spans="1:25" s="45" customFormat="1" ht="12.75" customHeight="1" x14ac:dyDescent="0.2">
      <c r="A54" s="298"/>
      <c r="B54" s="299"/>
      <c r="C54" s="299"/>
      <c r="D54" s="299"/>
      <c r="E54" s="299"/>
      <c r="F54" s="300"/>
      <c r="G54" s="2"/>
      <c r="H54" s="160"/>
      <c r="I54" s="32"/>
      <c r="J54" s="74"/>
      <c r="K54" s="171"/>
      <c r="L54" s="73"/>
      <c r="M54" s="185"/>
      <c r="N54" s="185"/>
      <c r="O54" s="185"/>
      <c r="P54" s="185"/>
      <c r="Q54" s="73"/>
      <c r="S54" s="289"/>
      <c r="T54" s="290"/>
      <c r="U54" s="290"/>
      <c r="V54" s="290"/>
      <c r="W54" s="290"/>
      <c r="X54" s="291"/>
      <c r="Y54" s="73"/>
    </row>
    <row r="55" spans="1:25" ht="28.5" customHeight="1" x14ac:dyDescent="0.2">
      <c r="A55" s="298"/>
      <c r="B55" s="299"/>
      <c r="C55" s="299"/>
      <c r="D55" s="299"/>
      <c r="E55" s="299"/>
      <c r="F55" s="300"/>
      <c r="G55" s="130"/>
      <c r="H55" s="160"/>
      <c r="I55" s="32"/>
      <c r="J55" s="74"/>
      <c r="K55" s="171"/>
      <c r="L55" s="108"/>
      <c r="M55" s="108"/>
      <c r="Q55" s="2"/>
      <c r="S55" s="289"/>
      <c r="T55" s="290"/>
      <c r="U55" s="290"/>
      <c r="V55" s="290"/>
      <c r="W55" s="290"/>
      <c r="X55" s="291"/>
      <c r="Y55" s="2"/>
    </row>
    <row r="56" spans="1:25" ht="13.5" customHeight="1" thickBot="1" x14ac:dyDescent="0.25">
      <c r="A56" s="298"/>
      <c r="B56" s="299"/>
      <c r="C56" s="299"/>
      <c r="D56" s="299"/>
      <c r="E56" s="299"/>
      <c r="F56" s="300"/>
      <c r="G56" s="2"/>
      <c r="H56" s="160"/>
      <c r="I56" s="32"/>
      <c r="J56" s="74"/>
      <c r="K56" s="171"/>
      <c r="S56" s="292"/>
      <c r="T56" s="293"/>
      <c r="U56" s="293"/>
      <c r="V56" s="293"/>
      <c r="W56" s="293"/>
      <c r="X56" s="294"/>
    </row>
    <row r="57" spans="1:25" ht="14.25" thickTop="1" thickBot="1" x14ac:dyDescent="0.25">
      <c r="A57" s="301"/>
      <c r="B57" s="302"/>
      <c r="C57" s="302"/>
      <c r="D57" s="302"/>
      <c r="E57" s="302"/>
      <c r="F57" s="303"/>
      <c r="G57" s="54"/>
      <c r="H57" s="160"/>
      <c r="I57" s="32"/>
      <c r="J57" s="74"/>
      <c r="K57" s="171"/>
      <c r="S57" s="94"/>
      <c r="T57" s="94"/>
      <c r="U57" s="94"/>
      <c r="V57" s="94"/>
      <c r="W57" s="94"/>
      <c r="X57" s="94"/>
    </row>
    <row r="58" spans="1:25" ht="12.75" customHeight="1" thickBot="1" x14ac:dyDescent="0.25">
      <c r="A58" s="129"/>
      <c r="B58" s="50" t="s">
        <v>47</v>
      </c>
      <c r="C58" s="195" t="s">
        <v>48</v>
      </c>
      <c r="D58" s="196" t="s">
        <v>76</v>
      </c>
      <c r="E58" s="196"/>
      <c r="F58" s="197" t="s">
        <v>58</v>
      </c>
      <c r="H58" s="160"/>
      <c r="I58" s="32"/>
      <c r="J58" s="74"/>
      <c r="K58" s="171"/>
    </row>
    <row r="59" spans="1:25" ht="24.75" customHeight="1" thickBot="1" x14ac:dyDescent="0.25">
      <c r="A59" s="283" t="s">
        <v>51</v>
      </c>
      <c r="B59" s="284"/>
      <c r="C59" s="284"/>
      <c r="D59" s="284"/>
      <c r="E59" s="284"/>
      <c r="F59" s="285"/>
      <c r="H59" s="283" t="s">
        <v>51</v>
      </c>
      <c r="I59" s="284"/>
      <c r="J59" s="284"/>
      <c r="K59" s="285"/>
    </row>
    <row r="60" spans="1:25" ht="13.5" thickTop="1" x14ac:dyDescent="0.2">
      <c r="A60" s="109"/>
      <c r="B60" s="73"/>
      <c r="C60" s="73"/>
      <c r="D60" s="73"/>
      <c r="E60" s="73"/>
      <c r="F60" s="73"/>
      <c r="H60" s="54"/>
      <c r="I60" s="54"/>
      <c r="J60" s="54"/>
      <c r="K60" s="54"/>
    </row>
    <row r="61" spans="1:25" x14ac:dyDescent="0.2">
      <c r="B61" s="54"/>
      <c r="C61" s="54"/>
      <c r="D61" s="54"/>
      <c r="E61" s="54"/>
      <c r="F61" s="54"/>
    </row>
    <row r="62" spans="1:25" x14ac:dyDescent="0.2">
      <c r="A62" s="53"/>
      <c r="B62" s="51"/>
      <c r="C62" s="51"/>
      <c r="D62" s="51"/>
      <c r="E62" s="51"/>
      <c r="F62" s="51"/>
      <c r="I62" s="47"/>
    </row>
    <row r="63" spans="1:25" x14ac:dyDescent="0.2">
      <c r="A63" s="51"/>
      <c r="B63" s="51"/>
      <c r="C63" s="51"/>
      <c r="D63" s="51"/>
      <c r="E63" s="51"/>
      <c r="F63" s="51"/>
    </row>
  </sheetData>
  <sheetProtection selectLockedCells="1"/>
  <mergeCells count="20">
    <mergeCell ref="B2:C2"/>
    <mergeCell ref="I2:K2"/>
    <mergeCell ref="A3:F3"/>
    <mergeCell ref="A18:F18"/>
    <mergeCell ref="A14:F16"/>
    <mergeCell ref="Z28:AE28"/>
    <mergeCell ref="Z36:AE36"/>
    <mergeCell ref="A59:F59"/>
    <mergeCell ref="H59:K59"/>
    <mergeCell ref="S53:X56"/>
    <mergeCell ref="A53:F57"/>
    <mergeCell ref="M2:P2"/>
    <mergeCell ref="R5:X5"/>
    <mergeCell ref="S47:X47"/>
    <mergeCell ref="R6:X12"/>
    <mergeCell ref="S38:X38"/>
    <mergeCell ref="R15:X15"/>
    <mergeCell ref="R16:X16"/>
    <mergeCell ref="R17:X17"/>
    <mergeCell ref="R27:X36"/>
  </mergeCells>
  <pageMargins left="0.86" right="0.16" top="0.56000000000000005" bottom="0.17" header="0.78" footer="0.17"/>
  <pageSetup orientation="portrait" r:id="rId1"/>
  <headerFooter alignWithMargins="0"/>
  <colBreaks count="3" manualBreakCount="3">
    <brk id="6" max="1048575" man="1"/>
    <brk id="11" max="1048575" man="1"/>
    <brk id="1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22-23 Rev Lim Calc</vt:lpstr>
      <vt:lpstr>'22-23 Rev Lim Calc'!Print_Area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Revenue Limit Worksheet (blank)</dc:title>
  <dc:creator>DPI.SchoolFinancialServices@dpi.wi.gov</dc:creator>
  <cp:keywords>2020, 2021, revenue, limit, worksheet, wisconsin, public, instruction</cp:keywords>
  <cp:lastModifiedBy>Ben Kopitzke</cp:lastModifiedBy>
  <cp:lastPrinted>2020-07-31T20:14:02Z</cp:lastPrinted>
  <dcterms:created xsi:type="dcterms:W3CDTF">2011-06-08T17:57:24Z</dcterms:created>
  <dcterms:modified xsi:type="dcterms:W3CDTF">2021-12-14T19:31:40Z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