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G:\FT\Ben Files\LIM2324 BK\_Blank Executable Revlim24\"/>
    </mc:Choice>
  </mc:AlternateContent>
  <xr:revisionPtr revIDLastSave="0" documentId="13_ncr:1_{FE824B17-F71D-4F65-99AD-9C5F83A36EC2}" xr6:coauthVersionLast="47" xr6:coauthVersionMax="47" xr10:uidLastSave="{00000000-0000-0000-0000-000000000000}"/>
  <bookViews>
    <workbookView xWindow="-110" yWindow="-110" windowWidth="19420" windowHeight="11020" xr2:uid="{00000000-000D-0000-FFFF-FFFF00000000}"/>
  </bookViews>
  <sheets>
    <sheet name="23-24 Rev Lim Calc" sheetId="1" r:id="rId1"/>
  </sheets>
  <definedNames>
    <definedName name="_xlnm.Print_Area" localSheetId="0">'23-24 Rev Lim Calc'!$A$1:$X$59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 l="1"/>
  <c r="O9" i="1"/>
  <c r="O8" i="1"/>
  <c r="O7" i="1"/>
  <c r="O6" i="1"/>
  <c r="C21" i="1"/>
  <c r="F13" i="1" l="1"/>
  <c r="X26" i="1" l="1"/>
  <c r="K34" i="1" l="1"/>
  <c r="B37" i="1" l="1"/>
  <c r="D21" i="1" l="1"/>
  <c r="X5" i="1" l="1"/>
  <c r="X34" i="1"/>
  <c r="X6" i="1" s="1"/>
  <c r="X11" i="1" l="1"/>
  <c r="J26" i="1" l="1"/>
  <c r="B32" i="1"/>
  <c r="C32" i="1"/>
  <c r="D32" i="1" s="1"/>
  <c r="K48" i="1"/>
  <c r="D34" i="1"/>
  <c r="D39" i="1" s="1"/>
  <c r="C35" i="1"/>
  <c r="B35" i="1"/>
  <c r="C33" i="1"/>
  <c r="B33" i="1"/>
  <c r="B23" i="1"/>
  <c r="B28" i="1" s="1"/>
  <c r="D23" i="1"/>
  <c r="D28" i="1" s="1"/>
  <c r="K47" i="1"/>
  <c r="K52" i="1" s="1"/>
  <c r="K53" i="1" s="1"/>
  <c r="C23" i="1"/>
  <c r="C28" i="1" s="1"/>
  <c r="C34" i="1" l="1"/>
  <c r="C39" i="1"/>
  <c r="B39" i="1"/>
  <c r="K42" i="1"/>
  <c r="K3" i="1"/>
  <c r="K16" i="1"/>
  <c r="B34" i="1"/>
  <c r="F31" i="1" l="1"/>
  <c r="K12" i="1" s="1"/>
  <c r="F20" i="1"/>
  <c r="F43" i="1" l="1"/>
  <c r="F44" i="1" s="1"/>
  <c r="K4" i="1"/>
  <c r="K5" i="1" s="1"/>
  <c r="J9" i="1" s="1"/>
  <c r="K6" i="1" s="1"/>
  <c r="K11" i="1" l="1"/>
  <c r="F45" i="1"/>
  <c r="F46" i="1" s="1"/>
  <c r="F42" i="1" s="1"/>
  <c r="J25" i="1" s="1"/>
  <c r="K23" i="1" s="1"/>
  <c r="J14" i="1" l="1"/>
  <c r="J15" i="1" s="1"/>
  <c r="O15" i="1" s="1"/>
  <c r="K13" i="1" l="1"/>
  <c r="K22" i="1" s="1"/>
  <c r="K33" i="1" s="1"/>
  <c r="K40" i="1" l="1"/>
  <c r="O5" i="1" s="1"/>
  <c r="O11" i="1" l="1"/>
  <c r="O12" i="1" s="1"/>
  <c r="O10" i="1"/>
  <c r="O16" i="1" s="1"/>
  <c r="J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Karen A Kucharz Robbe</author>
    <author>Sliter, Derek J.   DPI</author>
    <author>Department of Public Instruction</author>
    <author>Marta A. Skwarczek</author>
    <author>Karen A. Kucharz</author>
    <author>Robert P. Avery</author>
    <author>State of Wisconsin</author>
    <author>Karen Kucharz</author>
  </authors>
  <commentList>
    <comment ref="F4" authorId="0" shapeId="0" xr:uid="{00000000-0006-0000-0000-00000100000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https://dpi.wi.gov/sfs/aid/general/equalization/worksheets-general-aid</t>
        </r>
      </text>
    </comment>
    <comment ref="F5" authorId="0" shapeId="0" xr:uid="{00000000-0006-0000-0000-000002000000}">
      <text>
        <r>
          <rPr>
            <b/>
            <sz val="8"/>
            <color indexed="81"/>
            <rFont val="Tahoma"/>
            <family val="2"/>
          </rPr>
          <t>Enter the amount of Computer Aid the district received in the prior year.</t>
        </r>
      </text>
    </comment>
    <comment ref="F6" authorId="1" shapeId="0" xr:uid="{00000000-0006-0000-0000-000003000000}">
      <text>
        <r>
          <rPr>
            <b/>
            <sz val="8"/>
            <color indexed="81"/>
            <rFont val="Tahoma"/>
            <family val="2"/>
          </rPr>
          <t>Enter the amount received in Source 628, High Poverty Aid, in the prior year.  This amount can be found on the prior year's Revenue Limit worksheet, Line 12B.</t>
        </r>
      </text>
    </comment>
    <comment ref="F7" authorId="2" shapeId="0" xr:uid="{00000000-0006-0000-0000-000004000000}">
      <text>
        <r>
          <rPr>
            <b/>
            <sz val="8"/>
            <color indexed="81"/>
            <rFont val="Tahoma"/>
            <family val="2"/>
          </rPr>
          <t>Enter the amount of Aid for Exempt Personal Property the district received in the prior year.</t>
        </r>
      </text>
    </comment>
    <comment ref="J7" authorId="3" shapeId="0" xr:uid="{00000000-0006-0000-0000-000005000000}">
      <text>
        <r>
          <rPr>
            <b/>
            <sz val="8"/>
            <color indexed="81"/>
            <rFont val="Tahoma"/>
            <family val="2"/>
          </rPr>
          <t xml:space="preserve">Per s. 121.905(1), the Low Revenue Ceiling to be used in a district's "low revenue" computation can </t>
        </r>
        <r>
          <rPr>
            <b/>
            <u/>
            <sz val="8"/>
            <color indexed="81"/>
            <rFont val="Tahoma"/>
            <family val="2"/>
          </rPr>
          <t xml:space="preserve">vary from district to district </t>
        </r>
        <r>
          <rPr>
            <b/>
            <sz val="8"/>
            <color indexed="81"/>
            <rFont val="Tahoma"/>
            <family val="2"/>
          </rPr>
          <t>depending on the results of referenda. Do not type in a number unless you are sure your district qualifies.
Please consult this statute and the district's specific referenda results to determine what number should be entered here.
Call a School Finance Consultant if you have questions.</t>
        </r>
        <r>
          <rPr>
            <sz val="9"/>
            <color indexed="81"/>
            <rFont val="Tahoma"/>
            <family val="2"/>
          </rPr>
          <t xml:space="preserve">
</t>
        </r>
      </text>
    </comment>
    <comment ref="F8" authorId="0" shapeId="0" xr:uid="{00000000-0006-0000-0000-000006000000}">
      <text>
        <r>
          <rPr>
            <b/>
            <sz val="8"/>
            <color indexed="81"/>
            <rFont val="Tahoma"/>
            <family val="2"/>
          </rPr>
          <t>Enter the amount for TAX 211 010 211, actual prior year Fund 10 levy from the prior year SD-401 (Dept of Revenue Levy Certification Sheet). (Do not include amounts Chargebacks, Mobile Home Taxes or TIF Settlements.)</t>
        </r>
        <r>
          <rPr>
            <sz val="8"/>
            <color indexed="81"/>
            <rFont val="Tahoma"/>
            <family val="2"/>
          </rPr>
          <t xml:space="preserve">
</t>
        </r>
      </text>
    </comment>
    <comment ref="J8" authorId="4" shapeId="0" xr:uid="{00000000-0006-0000-0000-000007000000}">
      <text>
        <r>
          <rPr>
            <b/>
            <sz val="8"/>
            <color indexed="81"/>
            <rFont val="Tahoma"/>
            <family val="2"/>
          </rPr>
          <t>As of 2022-23, this amount is $0. This amount is subject to change in the 2023-25 biennial budget process.
Please call a School Finance Consultant if you have questions.</t>
        </r>
      </text>
    </comment>
    <comment ref="F9" authorId="0" shapeId="0" xr:uid="{00000000-0006-0000-0000-000008000000}">
      <text>
        <r>
          <rPr>
            <b/>
            <sz val="8"/>
            <color indexed="81"/>
            <rFont val="Tahoma"/>
            <family val="2"/>
          </rPr>
          <t xml:space="preserve">Enter the amount for TAX 211 038 211, actual prior year Fund 38 levy from the prior year SD-401 (Dept of Revenue Levy Certification Sheet). </t>
        </r>
      </text>
    </comment>
    <comment ref="J9" authorId="4" shapeId="0" xr:uid="{00000000-0006-0000-0000-000009000000}">
      <text>
        <r>
          <rPr>
            <b/>
            <sz val="8"/>
            <color indexed="81"/>
            <rFont val="Tahoma"/>
            <family val="2"/>
          </rPr>
          <t xml:space="preserve">Additional Low Revenue authority automatically increases the district's per member revenue limit amount. Eligible districts need not do anything special to receive this increase - if the district is eligible an amount will be populated in the cell by DPI. 
The Low Revenue test in districts in a CCDEB will incorporate the value entered in Line 4C. (Non-CCDEB districts should enter a 0 in 4C.)
Please contact a School Finance Consultant if you have questions.
</t>
        </r>
      </text>
    </comment>
    <comment ref="F10" authorId="0" shapeId="0" xr:uid="{00000000-0006-0000-0000-00000A000000}">
      <text>
        <r>
          <rPr>
            <b/>
            <sz val="8"/>
            <color indexed="81"/>
            <rFont val="Tahoma"/>
            <family val="2"/>
          </rPr>
          <t>Enter the amount for TAX 211 041 211, actual prior year Fund 41 levy from the prior year SD-401 (Dept of Revenue Levy Certification Sheet).</t>
        </r>
      </text>
    </comment>
    <comment ref="J10" authorId="0" shapeId="0" xr:uid="{00000000-0006-0000-0000-00000B000000}">
      <text>
        <r>
          <rPr>
            <b/>
            <sz val="8"/>
            <color indexed="81"/>
            <rFont val="Tahoma"/>
            <family val="2"/>
          </rPr>
          <t xml:space="preserve">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The DPI adjustment is based on the PY Final Costs and Student Counts in your district CCDEB's Final Aid calculation. DPI has computed end entered this amount in the 22-23 pre-populated Revenue Limit worksheet. </t>
        </r>
        <r>
          <rPr>
            <b/>
            <i/>
            <u/>
            <sz val="8"/>
            <color indexed="81"/>
            <rFont val="Tahoma"/>
            <family val="2"/>
          </rPr>
          <t xml:space="preserve">You must enter an amount in Line 4C for Line 4B to compute correctly. </t>
        </r>
        <r>
          <rPr>
            <b/>
            <sz val="8"/>
            <color indexed="81"/>
            <rFont val="Tahoma"/>
            <family val="2"/>
          </rPr>
          <t xml:space="preserve">
Please contact a School Finance Consultant if you have questions.</t>
        </r>
      </text>
    </comment>
    <comment ref="F11" authorId="0" shapeId="0" xr:uid="{00000000-0006-0000-0000-00000C000000}">
      <text>
        <r>
          <rPr>
            <b/>
            <sz val="8"/>
            <color indexed="81"/>
            <rFont val="Tahoma"/>
            <family val="2"/>
          </rPr>
          <t xml:space="preserve">Enter the amount of 2022-23 Revenue Limit penalty, if any, from the Results Box  of the </t>
        </r>
        <r>
          <rPr>
            <b/>
            <i/>
            <u/>
            <sz val="8"/>
            <color indexed="81"/>
            <rFont val="Tahoma"/>
            <family val="2"/>
          </rPr>
          <t>FINAL</t>
        </r>
        <r>
          <rPr>
            <b/>
            <sz val="8"/>
            <color indexed="81"/>
            <rFont val="Tahoma"/>
            <family val="2"/>
          </rPr>
          <t xml:space="preserve"> 2022-23 Revenue Limit Worksheet produced by DPI.</t>
        </r>
      </text>
    </comment>
    <comment ref="F12" authorId="5" shapeId="0" xr:uid="{00000000-0006-0000-0000-00000D00000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3" authorId="0" shapeId="0" xr:uid="{00000000-0006-0000-0000-00000E000000}">
      <text>
        <r>
          <rPr>
            <b/>
            <sz val="8"/>
            <color indexed="81"/>
            <rFont val="Tahoma"/>
            <family val="2"/>
          </rPr>
          <t xml:space="preserve">Make sure this amount does not exceed (Line 9-Line 7B) of the 2022-23 </t>
        </r>
        <r>
          <rPr>
            <b/>
            <u/>
            <sz val="8"/>
            <color indexed="81"/>
            <rFont val="Tahoma"/>
            <family val="2"/>
          </rPr>
          <t>FINAL</t>
        </r>
        <r>
          <rPr>
            <b/>
            <sz val="8"/>
            <color indexed="81"/>
            <rFont val="Tahoma"/>
            <family val="2"/>
          </rPr>
          <t xml:space="preserve"> Revenue Limit Worksheet to be produced by DPI in June 2023.  If it does, check the following:
1.  Did you have an aid penalty in 2022-23 for levying above the revenue limit?  If so, enter the amount of the aid reduction on the "Aid Penalty for Over Levy" line. (Enter as a positive number......the formula will subtract the number entered.)
2.  Did you have non-recurring exemptions in 2022-23 and levied to the maximum (Declining Enrollment, Line 7B Hold Harmless, Non-Recurring Referenda to Exceed, Energy Exemption or Refunding/Rescinded Taxes)?  If so enter the total amount levied for those exemptions on the "</t>
        </r>
        <r>
          <rPr>
            <b/>
            <u/>
            <sz val="8"/>
            <color indexed="81"/>
            <rFont val="Tahoma"/>
            <family val="2"/>
          </rPr>
          <t>LEVIED</t>
        </r>
        <r>
          <rPr>
            <b/>
            <sz val="8"/>
            <color indexed="81"/>
            <rFont val="Tahoma"/>
            <family val="2"/>
          </rPr>
          <t xml:space="preserve"> Total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5" authorId="6" shapeId="0" xr:uid="{00000000-0006-0000-0000-00000F000000}">
      <text>
        <r>
          <rPr>
            <b/>
            <sz val="8"/>
            <color indexed="81"/>
            <rFont val="Tahoma"/>
            <family val="2"/>
          </rPr>
          <t>Act 59, 2017-19 biennial Budget, did not alter the Hold Harmless calcuation, so it remains in place.
The Hold Harmless provision ensures that Line 7 of the current Revenue Limit in not less than the amount in Line 1, Base Revenue. Districts do not need to add anything here, as an amount will auto-calculate if the district is eligible.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text>
    </comment>
    <comment ref="J18" authorId="7" shapeId="0" xr:uid="{00000000-0006-0000-0000-000010000000}">
      <text>
        <r>
          <rPr>
            <b/>
            <sz val="8"/>
            <color indexed="81"/>
            <rFont val="Tahoma"/>
            <family val="2"/>
          </rPr>
          <t>Applications for Transfer of Service Exemption should be directed to Kathy Fry, DPI (608) 224-5343.
See http://dpi.wi.gov/sfs/limits/exemptions/transfer-service for more information.</t>
        </r>
      </text>
    </comment>
    <comment ref="J19" authorId="8" shapeId="0" xr:uid="{00000000-0006-0000-0000-000011000000}">
      <text>
        <r>
          <rPr>
            <b/>
            <sz val="8"/>
            <color indexed="81"/>
            <rFont val="Tahoma"/>
            <family val="2"/>
          </rPr>
          <t xml:space="preserve">Districts eligible for a Transfer of Territory/Other Reorg exemption will have an amount pre-populated in this field.
Contact a School Finance Consultant with questions.
</t>
        </r>
      </text>
    </comment>
    <comment ref="F20" authorId="8" shapeId="0" xr:uid="{00000000-0006-0000-0000-000012000000}">
      <text>
        <r>
          <rPr>
            <b/>
            <sz val="8"/>
            <color indexed="81"/>
            <rFont val="Tahoma"/>
            <family val="2"/>
          </rPr>
          <t>Base 3-year average used in Line 2 of computation at right.</t>
        </r>
      </text>
    </comment>
    <comment ref="J20" authorId="0" shapeId="0" xr:uid="{00000000-0006-0000-0000-000013000000}">
      <text>
        <r>
          <rPr>
            <b/>
            <sz val="8"/>
            <color indexed="81"/>
            <rFont val="Tahoma"/>
            <family val="2"/>
          </rPr>
          <t>Districts that receive less Federal Impact Aid in 2022-23 than was received in 2021-22 are granted an exemption for the amount of the aid reduction.  
Estimate the reduction in aid or call School Financial Services at (608) 267-9114 if you have questions.</t>
        </r>
        <r>
          <rPr>
            <sz val="8"/>
            <color indexed="81"/>
            <rFont val="Tahoma"/>
            <family val="2"/>
          </rPr>
          <t xml:space="preserve">
</t>
        </r>
      </text>
    </comment>
    <comment ref="J21" authorId="0" shapeId="0" xr:uid="{00000000-0006-0000-0000-000014000000}">
      <text>
        <r>
          <rPr>
            <b/>
            <sz val="8"/>
            <color indexed="81"/>
            <rFont val="Tahoma"/>
            <family val="2"/>
          </rPr>
          <t>Districts that have a referendum-approved exemption to exceed the revenue limit on a recurring basis for which 2023-24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School Finance Consultant should you have questions.</t>
        </r>
      </text>
    </comment>
    <comment ref="B22" authorId="8" shapeId="0" xr:uid="{00000000-0006-0000-0000-000015000000}">
      <text>
        <r>
          <rPr>
            <b/>
            <sz val="8"/>
            <color indexed="81"/>
            <rFont val="Tahoma"/>
            <family val="2"/>
          </rPr>
          <t xml:space="preserve">All summer membership counts must be entered on a full time equivalency basis, rather than a head count.
</t>
        </r>
        <r>
          <rPr>
            <sz val="8"/>
            <color indexed="81"/>
            <rFont val="Tahoma"/>
            <family val="2"/>
          </rPr>
          <t xml:space="preserve">
</t>
        </r>
      </text>
    </comment>
    <comment ref="J24" authorId="7" shapeId="0" xr:uid="{00000000-0006-0000-0000-000016000000}">
      <text>
        <r>
          <rPr>
            <b/>
            <sz val="8"/>
            <color indexed="81"/>
            <rFont val="Tahoma"/>
            <family val="2"/>
          </rPr>
          <t>School Boards are required to notify DPI within 10 days of a board resolution to go to referendum and also of the results within 10 days of the referenda.  Forms are available at: www.dpi.wi.gov/sfs/referendum.html.</t>
        </r>
      </text>
    </comment>
    <comment ref="J25" authorId="5" shapeId="0" xr:uid="{00000000-0006-0000-0000-00001700000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6" authorId="1" shapeId="0" xr:uid="{00000000-0006-0000-0000-000018000000}">
      <text>
        <r>
          <rPr>
            <b/>
            <sz val="8"/>
            <color indexed="81"/>
            <rFont val="Tahoma"/>
            <family val="2"/>
          </rPr>
          <t>The non-recurring Energy Exemption must be authorized by board resolution. See the following website for information: http://dpi.wi.gov/sfs/limits/exemptions/overview
Please call Roger Kordus at (608) 267-3752 if you have questions.</t>
        </r>
      </text>
    </comment>
    <comment ref="J27" authorId="5" shapeId="0" xr:uid="{00000000-0006-0000-0000-00001900000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2017.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a School Finance Consultant if you have questions.</t>
        </r>
        <r>
          <rPr>
            <b/>
            <sz val="9"/>
            <color indexed="81"/>
            <rFont val="Tahoma"/>
            <family val="2"/>
          </rPr>
          <t xml:space="preserve">
</t>
        </r>
      </text>
    </comment>
    <comment ref="J28" authorId="6" shapeId="0" xr:uid="{00000000-0006-0000-0000-00001A000000}">
      <text>
        <r>
          <rPr>
            <b/>
            <sz val="9"/>
            <color indexed="81"/>
            <rFont val="Tahoma"/>
            <family val="2"/>
          </rPr>
          <t>The Open Enrollment Team at DPI will provide this amount to districts.</t>
        </r>
      </text>
    </comment>
    <comment ref="J29" authorId="6" shapeId="0" xr:uid="{00000000-0006-0000-0000-00001B000000}">
      <text>
        <r>
          <rPr>
            <b/>
            <sz val="8"/>
            <color indexed="81"/>
            <rFont val="Tahoma"/>
            <family val="2"/>
          </rPr>
          <t>Per Act 306 (2014), s.121.91(4)(r), ineligible Community Service expenditures, as determined by DPI, are to be entered as a negative exemption in this box. Amounts will be known in October 2023.
Please call Roger Kordus, School Financial Services Consultant at (608) 267-3752 if you have questions.</t>
        </r>
      </text>
    </comment>
    <comment ref="J30" authorId="3" shapeId="0" xr:uid="{00000000-0006-0000-0000-00001C000000}">
      <text>
        <r>
          <rPr>
            <b/>
            <sz val="8"/>
            <color indexed="81"/>
            <rFont val="Tahoma"/>
            <family val="2"/>
          </rPr>
          <t>Per Act 55 (2015), s. 121.91(4)(qe), a district may increase their revenue limit by the amount spent on debt service costs associated with an environmental remediation project under s. 67.05(7)(er). Also included in this line is the negative adjustment for transferring a residual balnnce for Referendum Approved debt service fund (Fund 39) to the General Fund (Fund 10).</t>
        </r>
      </text>
    </comment>
    <comment ref="F31" authorId="8" shapeId="0" xr:uid="{00000000-0006-0000-0000-00001D000000}">
      <text>
        <r>
          <rPr>
            <b/>
            <sz val="8"/>
            <color indexed="81"/>
            <rFont val="Tahoma"/>
            <family val="2"/>
          </rPr>
          <t>Current 3-year average used in Line 6 in computation at right.</t>
        </r>
      </text>
    </comment>
    <comment ref="J31" authorId="3" shapeId="0" xr:uid="{00000000-0006-0000-0000-00001E000000}">
      <text>
        <r>
          <rPr>
            <b/>
            <sz val="8"/>
            <color indexed="81"/>
            <rFont val="Tahoma"/>
            <family val="2"/>
          </rPr>
          <t xml:space="preserve">Per Act 55 (2015), s. 118.60(4d)(a), districts are allowed to increase their revenue limit through a non-recurring exemption for Racine &amp; Statewide Parental Choice "incoming" pupils. 
Pupils countable for the 2023-24 revenue limit include those who began participating in the program in 2015-16, have stayed enrolled, AND are continuing, and those that are new in 2023-24.
</t>
        </r>
        <r>
          <rPr>
            <b/>
            <u/>
            <sz val="8"/>
            <color indexed="81"/>
            <rFont val="Tahoma"/>
            <family val="2"/>
          </rPr>
          <t xml:space="preserve">Similar to prior years, districts will not know this amount until October 15, 2023. </t>
        </r>
        <r>
          <rPr>
            <b/>
            <sz val="8"/>
            <color indexed="81"/>
            <rFont val="Tahoma"/>
            <family val="2"/>
          </rPr>
          <t xml:space="preserve">
Please contact a School Finance Consultant if you have questions.</t>
        </r>
        <r>
          <rPr>
            <sz val="8"/>
            <color indexed="81"/>
            <rFont val="Tahoma"/>
            <family val="2"/>
          </rPr>
          <t xml:space="preserve">
</t>
        </r>
      </text>
    </comment>
    <comment ref="J32" authorId="2" shapeId="0" xr:uid="{00000000-0006-0000-0000-00001F000000}">
      <text>
        <r>
          <rPr>
            <b/>
            <sz val="9"/>
            <color indexed="81"/>
            <rFont val="Tahoma"/>
            <family val="2"/>
          </rPr>
          <t>Per Act 36 (2017), s. 115.7915, districts are allowed to increase their revenue limit through a non-recurring exemption for Special Needs Scholarship Program pupils. 
Similar to last year, districts will not know this amount until October 15, 2023. 
Please contact a School Finance Consultant if you have questions.</t>
        </r>
        <r>
          <rPr>
            <sz val="9"/>
            <color indexed="81"/>
            <rFont val="Tahoma"/>
            <family val="2"/>
          </rPr>
          <t xml:space="preserve">
</t>
        </r>
      </text>
    </comment>
    <comment ref="D33" authorId="8" shapeId="0" xr:uid="{00000000-0006-0000-0000-000020000000}">
      <text>
        <r>
          <rPr>
            <b/>
            <sz val="8"/>
            <color indexed="81"/>
            <rFont val="Tahoma"/>
            <family val="2"/>
          </rPr>
          <t>You must estimate this number until actual data is available.
Districts in the Ch. 220 Inter Aid Program (Milwaukee suburbs) must count summer resident transfer students at 75% per fte.</t>
        </r>
      </text>
    </comment>
    <comment ref="D34" authorId="7" shapeId="0" xr:uid="{00000000-0006-0000-0000-000021000000}">
      <text>
        <r>
          <rPr>
            <b/>
            <sz val="8"/>
            <color indexed="81"/>
            <rFont val="Tahoma"/>
            <family val="2"/>
          </rPr>
          <t>Summer School   counts 40% for revenue limits.</t>
        </r>
        <r>
          <rPr>
            <sz val="8"/>
            <color indexed="81"/>
            <rFont val="Tahoma"/>
            <family val="2"/>
          </rPr>
          <t xml:space="preserve">
</t>
        </r>
      </text>
    </comment>
    <comment ref="D35" authorId="7" shapeId="0" xr:uid="{00000000-0006-0000-0000-000022000000}">
      <text>
        <r>
          <rPr>
            <b/>
            <sz val="8"/>
            <color indexed="81"/>
            <rFont val="Tahoma"/>
            <family val="2"/>
          </rPr>
          <t>You must estimate this number until actual data is available.
Districts in the Ch. 220 Inter Aid Program (Milwaukee suburbs) must count Sept. resident transfer students at 75% per fte.</t>
        </r>
        <r>
          <rPr>
            <sz val="8"/>
            <color indexed="81"/>
            <rFont val="Tahoma"/>
            <family val="2"/>
          </rPr>
          <t xml:space="preserve">
</t>
        </r>
      </text>
    </comment>
    <comment ref="J35" authorId="3" shapeId="0" xr:uid="{00000000-0006-0000-0000-000023000000}">
      <text>
        <r>
          <rPr>
            <b/>
            <sz val="8"/>
            <color indexed="81"/>
            <rFont val="Tahoma"/>
            <family val="2"/>
          </rPr>
          <t>The October 15, 2023 General Aid Certification must be used in determining actual 2023-24 levies. Until then, estimate General Aid amounts.</t>
        </r>
      </text>
    </comment>
    <comment ref="J36" authorId="3" shapeId="0" xr:uid="{00000000-0006-0000-0000-000024000000}">
      <text>
        <r>
          <rPr>
            <b/>
            <sz val="8"/>
            <color indexed="81"/>
            <rFont val="Tahoma"/>
            <family val="2"/>
          </rPr>
          <t xml:space="preserve">See the following website for High Poverty Aid districts and amounts:
http://dpi.wi.gov/sfs/aid/categorical/aid-high-poverty-districts.
High Poverty Aid must be included in determining the maximum allowable levy under Revenue Limits.
</t>
        </r>
      </text>
    </comment>
    <comment ref="C37" authorId="2" shapeId="0" xr:uid="{00000000-0006-0000-0000-000025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financial Services consultant if you have questions.</t>
        </r>
        <r>
          <rPr>
            <sz val="9"/>
            <color indexed="81"/>
            <rFont val="Tahoma"/>
            <family val="2"/>
          </rPr>
          <t xml:space="preserve">
</t>
        </r>
      </text>
    </comment>
    <comment ref="D37" authorId="2" shapeId="0" xr:uid="{00000000-0006-0000-0000-000026000000}">
      <text>
        <r>
          <rPr>
            <b/>
            <sz val="9"/>
            <color indexed="81"/>
            <rFont val="Tahoma"/>
            <family val="2"/>
          </rPr>
          <t>Per Act 55 (2015), a child attending a charter school established under 118.40(2r)(b)1.e. to h. or 118.40(2x) is included in the resident district’s membership in the Revenue Limit computation under s. 120.91(1)(g).
Please contact a School Financial Services consultant if you have questions.</t>
        </r>
        <r>
          <rPr>
            <sz val="9"/>
            <color indexed="81"/>
            <rFont val="Tahoma"/>
            <family val="2"/>
          </rPr>
          <t xml:space="preserve">
</t>
        </r>
      </text>
    </comment>
    <comment ref="J37" authorId="3" shapeId="0" xr:uid="{00000000-0006-0000-0000-000027000000}">
      <text>
        <r>
          <rPr>
            <b/>
            <sz val="8"/>
            <color indexed="81"/>
            <rFont val="Tahoma"/>
            <family val="2"/>
          </rPr>
          <t>Within the 2017-19 state budget (2017 Wisconsin Act 59), sec. 79.095, Wis. Stats was amended. Computer Aid is no longer based on the district's current year levy rate and exempt computer property value. Instead, DOR computes an amount for each district. 
We will pre-populate the 2023-24 amount in Line 12C when the information is available from DOR.</t>
        </r>
      </text>
    </comment>
    <comment ref="J38" authorId="3" shapeId="0" xr:uid="{00000000-0006-0000-0000-000028000000}">
      <text>
        <r>
          <rPr>
            <b/>
            <sz val="8"/>
            <color indexed="81"/>
            <rFont val="Tahoma"/>
            <family val="2"/>
          </rPr>
          <t>2017 Act 59, created a state aid program equal to the 2017-18 property taxes imposed on machinery, tools, and patterns that were not manufacturing property.  
The 2023-24 amount will be populated when known by DPI.</t>
        </r>
      </text>
    </comment>
    <comment ref="K40" authorId="7" shapeId="0" xr:uid="{00000000-0006-0000-0000-000029000000}">
      <text>
        <r>
          <rPr>
            <b/>
            <sz val="8"/>
            <color indexed="81"/>
            <rFont val="Tahoma"/>
            <family val="2"/>
          </rPr>
          <t xml:space="preserve">The final revenue limit for each district is computed in May of each year.
</t>
        </r>
      </text>
    </comment>
    <comment ref="J41" authorId="3" shapeId="0" xr:uid="{00000000-0006-0000-0000-00002A000000}">
      <text>
        <r>
          <rPr>
            <b/>
            <sz val="8"/>
            <color indexed="81"/>
            <rFont val="Tahoma"/>
            <family val="2"/>
          </rPr>
          <t>If you see a red "Exceeds Limit" in this cell, then you have overlevied.</t>
        </r>
      </text>
    </comment>
    <comment ref="K42" authorId="1" shapeId="0" xr:uid="{00000000-0006-0000-0000-00002B00000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J38. This means you are in a penalty situation and need to reduce something in Lines 14 A,B,C.
Please call a finance consultant should you have questions.</t>
        </r>
      </text>
    </comment>
    <comment ref="F44" authorId="5" shapeId="0" xr:uid="{00000000-0006-0000-0000-00002C000000}">
      <text>
        <r>
          <rPr>
            <b/>
            <sz val="8"/>
            <color indexed="81"/>
            <rFont val="Tahoma"/>
            <family val="2"/>
          </rPr>
          <t>Law provides for a 100% declining enrollment exemption.</t>
        </r>
        <r>
          <rPr>
            <sz val="8"/>
            <color indexed="81"/>
            <rFont val="Tahoma"/>
            <family val="2"/>
          </rPr>
          <t xml:space="preserve">
</t>
        </r>
      </text>
    </comment>
    <comment ref="J44" authorId="0" shapeId="0" xr:uid="{00000000-0006-0000-0000-00002D000000}">
      <text>
        <r>
          <rPr>
            <b/>
            <sz val="8"/>
            <color indexed="81"/>
            <rFont val="Tahoma"/>
            <family val="2"/>
          </rPr>
          <t xml:space="preserve">Enter the amount that district would levy for Fund 10.
  </t>
        </r>
        <r>
          <rPr>
            <sz val="8"/>
            <color indexed="81"/>
            <rFont val="Tahoma"/>
            <family val="2"/>
          </rPr>
          <t xml:space="preserve">
</t>
        </r>
      </text>
    </comment>
    <comment ref="J46" authorId="7" shapeId="0" xr:uid="{00000000-0006-0000-0000-00002E000000}">
      <text>
        <r>
          <rPr>
            <b/>
            <sz val="8"/>
            <color indexed="81"/>
            <rFont val="Tahoma"/>
            <family val="2"/>
          </rPr>
          <t>Annual meeting approval is required for each year of a levy for a capital expansion fund. Contact a school finance consultant for additional information.</t>
        </r>
        <r>
          <rPr>
            <sz val="8"/>
            <color indexed="81"/>
            <rFont val="Tahoma"/>
            <family val="2"/>
          </rPr>
          <t xml:space="preserve">
</t>
        </r>
      </text>
    </comment>
    <comment ref="J48" authorId="0" shapeId="0" xr:uid="{00000000-0006-0000-0000-00002F000000}">
      <text>
        <r>
          <rPr>
            <b/>
            <sz val="8"/>
            <color indexed="81"/>
            <rFont val="Tahoma"/>
            <family val="2"/>
          </rPr>
          <t>Enter the amount of Source 211 to be levied for repayment of Fund 39.</t>
        </r>
        <r>
          <rPr>
            <sz val="8"/>
            <color indexed="81"/>
            <rFont val="Tahoma"/>
            <family val="2"/>
          </rPr>
          <t xml:space="preserve">
</t>
        </r>
      </text>
    </comment>
    <comment ref="J49" authorId="8" shapeId="0" xr:uid="{00000000-0006-0000-0000-000030000000}">
      <text>
        <r>
          <rPr>
            <b/>
            <sz val="8"/>
            <color indexed="81"/>
            <rFont val="Tahoma"/>
            <family val="2"/>
          </rPr>
          <t xml:space="preserve">Enter the amount of Source 211 to be levied in the Community Service Fund.
</t>
        </r>
      </text>
    </comment>
    <comment ref="J50" authorId="0" shapeId="0" xr:uid="{00000000-0006-0000-0000-00003100000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F51" authorId="3" shapeId="0" xr:uid="{00000000-0006-0000-0000-000032000000}">
      <text>
        <r>
          <rPr>
            <b/>
            <sz val="8"/>
            <color indexed="81"/>
            <rFont val="Tahoma"/>
            <family val="2"/>
          </rPr>
          <t>Districts must estimate this value until actualy certification is received from the Department of Revenue in October 2023.</t>
        </r>
      </text>
    </comment>
    <comment ref="J51" authorId="0" shapeId="0" xr:uid="{00000000-0006-0000-0000-00003300000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List>
</comments>
</file>

<file path=xl/sharedStrings.xml><?xml version="1.0" encoding="utf-8"?>
<sst xmlns="http://schemas.openxmlformats.org/spreadsheetml/2006/main" count="216" uniqueCount="171">
  <si>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</si>
  <si>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</si>
  <si>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</si>
  <si>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</si>
  <si>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</si>
  <si>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</si>
  <si>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</si>
  <si>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</si>
  <si>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</si>
  <si>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</si>
  <si>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</si>
  <si>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</si>
  <si>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</si>
  <si>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</si>
  <si>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</si>
  <si>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</si>
  <si>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</si>
  <si>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</si>
  <si>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</si>
  <si>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</si>
  <si>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</si>
  <si>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</si>
  <si>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</si>
  <si>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</si>
  <si>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</si>
  <si>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</si>
  <si>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</si>
  <si>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</si>
  <si>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r>
      <t>%</t>
    </r>
    <r>
      <rPr>
        <sz val="9"/>
        <rFont val="Arial"/>
        <family val="2"/>
      </rPr>
      <t xml:space="preserve"> (40,40,40)</t>
    </r>
    <r>
      <rPr>
        <sz val="10"/>
        <rFont val="Arial"/>
        <family val="2"/>
      </rPr>
      <t xml:space="preserve"> </t>
    </r>
  </si>
  <si>
    <t>11.</t>
  </si>
  <si>
    <t>12.</t>
  </si>
  <si>
    <t>13.</t>
  </si>
  <si>
    <t>14.</t>
  </si>
  <si>
    <t xml:space="preserve">Not &gt;line 13   </t>
  </si>
  <si>
    <t>Line 10B:  Declining Enrollment Exemption   =</t>
  </si>
  <si>
    <t>(Proposed Fund 10)</t>
  </si>
  <si>
    <r>
      <t>Average FTE Loss  (</t>
    </r>
    <r>
      <rPr>
        <b/>
        <sz val="10"/>
        <rFont val="Arial"/>
        <family val="2"/>
      </rPr>
      <t xml:space="preserve">Line 2 - Line 6, </t>
    </r>
    <r>
      <rPr>
        <sz val="10"/>
        <rFont val="Arial"/>
        <family val="2"/>
      </rPr>
      <t>if  &gt; 0)</t>
    </r>
  </si>
  <si>
    <t>(to Budget Rpt)</t>
  </si>
  <si>
    <r>
      <t xml:space="preserve">    X   </t>
    </r>
    <r>
      <rPr>
        <sz val="10"/>
        <rFont val="Arial"/>
        <family val="2"/>
      </rPr>
      <t xml:space="preserve">  1.00</t>
    </r>
  </si>
  <si>
    <t xml:space="preserve">     =</t>
  </si>
  <si>
    <t>15.</t>
  </si>
  <si>
    <t xml:space="preserve">          Non-Recurring Exemption Amount:</t>
  </si>
  <si>
    <t xml:space="preserve">Other Levy Revenue - Milwaukee &amp; Kenosha Only </t>
  </si>
  <si>
    <t>16.</t>
  </si>
  <si>
    <t xml:space="preserve">Levy Rate = </t>
  </si>
  <si>
    <t>Total Revenue from Other Levies (A+B+C+D)</t>
  </si>
  <si>
    <t>Max Rev/Memb x Cur Memb Avg (Ln 5 x Ln 6)</t>
  </si>
  <si>
    <t xml:space="preserve">CELL COLOR KEY: </t>
  </si>
  <si>
    <t>Auto-Calc</t>
  </si>
  <si>
    <r>
      <t>September &amp; Summer FTE Membership Averages</t>
    </r>
    <r>
      <rPr>
        <u/>
        <sz val="10"/>
        <rFont val="Arial"/>
        <family val="2"/>
      </rPr>
      <t xml:space="preserve"> </t>
    </r>
  </si>
  <si>
    <t>Prior Year Open Enrollment (uncounted pupil[s])</t>
  </si>
  <si>
    <t>Districts are responsible for the integrity of the revenue limit data &amp; computation. Data appearing here reflects information submitted to DPI and is unaudited.</t>
  </si>
  <si>
    <t>membership values</t>
  </si>
  <si>
    <t>F.</t>
  </si>
  <si>
    <t>G.</t>
  </si>
  <si>
    <r>
      <t>Allowable Limited Revenue:</t>
    </r>
    <r>
      <rPr>
        <sz val="8"/>
        <rFont val="Arial"/>
        <family val="2"/>
      </rPr>
      <t xml:space="preserve">  (Line 11 - Line 12)  </t>
    </r>
  </si>
  <si>
    <r>
      <t xml:space="preserve">Total Limited Revenue To Be Used </t>
    </r>
    <r>
      <rPr>
        <sz val="8"/>
        <rFont val="Arial"/>
        <family val="2"/>
      </rPr>
      <t>(A+B+C)</t>
    </r>
  </si>
  <si>
    <t>H.</t>
  </si>
  <si>
    <t>District-Entered</t>
  </si>
  <si>
    <r>
      <t xml:space="preserve">Entries Required Below: </t>
    </r>
    <r>
      <rPr>
        <sz val="8"/>
        <rFont val="Arial"/>
        <family val="2"/>
      </rPr>
      <t xml:space="preserve"> Enter amnts needed by purpose and fund:</t>
    </r>
  </si>
  <si>
    <t>Enter membership</t>
  </si>
  <si>
    <t xml:space="preserve">values from </t>
  </si>
  <si>
    <t>prior year Rev Lim</t>
  </si>
  <si>
    <t>worksheet.</t>
  </si>
  <si>
    <t>Enter estimated</t>
  </si>
  <si>
    <t>Transfer of Territory/Other Reorg   (if negative, include sign)</t>
  </si>
  <si>
    <t>Prior Year Levy Chargeback for Uncollectible Taxes (Src 212)</t>
  </si>
  <si>
    <t xml:space="preserve">Transfer of Service </t>
  </si>
  <si>
    <t>State Aid to High Poverty Districts (not all districts)</t>
  </si>
  <si>
    <t>Hold Harmless Non-Recurring Exemption</t>
  </si>
  <si>
    <t>Non-Referendum Debt (inside limit)  Fnd 38 Src 211</t>
  </si>
  <si>
    <t>Capital Exp, Annual Meeting Approved:  Fnd 41 Src 211</t>
  </si>
  <si>
    <t>Community Services (Fnd 80 Src 211)</t>
  </si>
  <si>
    <r>
      <t>Reduction for Ineligible Fund 80 Expenditures (</t>
    </r>
    <r>
      <rPr>
        <u/>
        <sz val="8"/>
        <rFont val="Arial"/>
        <family val="2"/>
      </rPr>
      <t>enter as negative</t>
    </r>
    <r>
      <rPr>
        <sz val="8"/>
        <rFont val="Arial"/>
        <family val="2"/>
      </rPr>
      <t>)</t>
    </r>
  </si>
  <si>
    <t>ENTER ALL NUMBERS AS POSITIVE EXCEPT WHERE INDICATED. FORMULAS WILL AUTO-CALCULATE.</t>
  </si>
  <si>
    <t xml:space="preserve">   (Amount can be &lt; 0.)</t>
  </si>
  <si>
    <t>DPI Data</t>
  </si>
  <si>
    <t>(Carry bright yellow box amount to Line 10C. on page 1. See detail computation boxes below.)</t>
  </si>
  <si>
    <t>Referendum Apprvd Debt (Fnd 39 Debt-Src 211)</t>
  </si>
  <si>
    <t>I.</t>
  </si>
  <si>
    <t>State Aid for Exempt Computers (Source 691)</t>
  </si>
  <si>
    <t xml:space="preserve">Gen Operations: Fnd 10 Src 211 </t>
  </si>
  <si>
    <r>
      <t xml:space="preserve">       (10, 38, 41 Levies) </t>
    </r>
    <r>
      <rPr>
        <b/>
        <sz val="8"/>
        <rFont val="Arial"/>
        <family val="2"/>
      </rPr>
      <t xml:space="preserve">   </t>
    </r>
  </si>
  <si>
    <t xml:space="preserve">  Line 16 is the total levy to be apportioned in the PI-401.</t>
  </si>
  <si>
    <t>Charter Schools FTE</t>
  </si>
  <si>
    <t>State Aid for Exempt Personal Property (Source 691)</t>
  </si>
  <si>
    <t>Total Aid to be Used in Computation (12A + 12B + 12C + 12D)</t>
  </si>
  <si>
    <t xml:space="preserve">WPCP and RPCP Private School Voucher Aid Deduction </t>
  </si>
  <si>
    <t>SNSP Private School Voucher Aid Deduction</t>
  </si>
  <si>
    <t>New ICS - Independent</t>
  </si>
  <si>
    <t>Summer FTE:</t>
  </si>
  <si>
    <t>Total FTE</t>
  </si>
  <si>
    <t>Sept FTE:</t>
  </si>
  <si>
    <t>Other Adjustments (Environmental Rem + Fund 39 Bal Transfer)</t>
  </si>
  <si>
    <t>Value of the CCDEB (DPI-Computed-CCDEB Dists only)</t>
  </si>
  <si>
    <t>Low Rev Incr ((Low Rev Ceiling-(3+4A))-4C) NOT &lt;0</t>
  </si>
  <si>
    <t>DISTRICTS MUST ESTIMATE A GENERAL AID AMOUNT UNTIL THE JULY 1, 2022 GEN AID EST IS AVAILABLE.</t>
  </si>
  <si>
    <t>Revenue Limit Summary</t>
  </si>
  <si>
    <t>Category</t>
  </si>
  <si>
    <t>Amount</t>
  </si>
  <si>
    <t>Allowable Limited Revenue</t>
  </si>
  <si>
    <t>Line 14 Total (Revenue Limit Levies)</t>
  </si>
  <si>
    <t>Over Levy</t>
  </si>
  <si>
    <t>Under Levy</t>
  </si>
  <si>
    <t>Total non-recurring exemptions (10 + 7B)</t>
  </si>
  <si>
    <t>Levied total non-recurring exemptions*</t>
  </si>
  <si>
    <t>*to be removed from next year's base</t>
  </si>
  <si>
    <t>2022-23 General Aid Certification (22-23 Line 12A, src 621)</t>
  </si>
  <si>
    <t>2022-23 Hi Pov Aid (22-23 Line 12B, Src 628)</t>
  </si>
  <si>
    <t>2022-23 Computer Aid Received (22-23 Line 12C, Src 691)</t>
  </si>
  <si>
    <t>2022-23 Aid for Exempt Personal Property (22-23 Line 12D, Src 691)</t>
  </si>
  <si>
    <t>2022-23 Fnd 10 Levy Cert (22-23 Line 14A, Levy 10 Src 211)</t>
  </si>
  <si>
    <t>2022-23 Fnd 38 Levy Cert (22-23 Line 14B, Levy 38 Src 211)</t>
  </si>
  <si>
    <t>2022-23 Fnd 41 Levy Cert (22-23 Line 14C, Levy 41 Src 211)</t>
  </si>
  <si>
    <t>2022-23 Aid Penalty for Over Levy (22-23 FINAL Rev Limit Wksht)</t>
  </si>
  <si>
    <t>2022-23 Total Levy for All Levied Non-Recurring Exemptions*</t>
  </si>
  <si>
    <t>*For 2022-23 Non-Recurring Exemptions Levy Amount, enter actual amount for which district levied; (7B Hold Harmless, Non-Recurring Referenda, Declining Enrollment, Energy Efficiency Exemption, Refunded/Rescinded Taxes, Prior Year Open Enrollment Pupils, Reduction for Ineligible Fund 80 Expends, Other Adjustments, Private School Voucher Aid Deduction, Private School Special Needs Voucher Aid Deduction)</t>
  </si>
  <si>
    <t>NET 2023-24 Base Revenue Built from 2022-23 Data (Line 1)</t>
  </si>
  <si>
    <t>Line 1 Amount may Not Exceed Line 11 - (Line 7B+Line 10) of Final 22-23 Revenue Limit</t>
  </si>
  <si>
    <t>Values may be impacted by 2023-25 biennial budget.</t>
  </si>
  <si>
    <r>
      <t xml:space="preserve">Line 2: </t>
    </r>
    <r>
      <rPr>
        <sz val="10"/>
        <rFont val="Arial"/>
        <family val="2"/>
      </rPr>
      <t xml:space="preserve"> Base Avg:(2020</t>
    </r>
    <r>
      <rPr>
        <sz val="9"/>
        <rFont val="Arial"/>
        <family val="2"/>
      </rPr>
      <t>+</t>
    </r>
    <r>
      <rPr>
        <sz val="10"/>
        <rFont val="Arial"/>
        <family val="2"/>
      </rPr>
      <t>.4ss)+(2021+.4ss)+(2022+.4ss) / 3 =</t>
    </r>
  </si>
  <si>
    <r>
      <t xml:space="preserve">Line 6:  </t>
    </r>
    <r>
      <rPr>
        <sz val="10"/>
        <rFont val="Arial"/>
        <family val="2"/>
      </rPr>
      <t>Curr Avg:(2021</t>
    </r>
    <r>
      <rPr>
        <sz val="9"/>
        <rFont val="Arial"/>
        <family val="2"/>
      </rPr>
      <t>+</t>
    </r>
    <r>
      <rPr>
        <sz val="10"/>
        <rFont val="Arial"/>
        <family val="2"/>
      </rPr>
      <t>.4ss)+(2022+.4ss)+(2023+.4ss) / 3 =</t>
    </r>
  </si>
  <si>
    <t>2023 Summer &amp; Sept</t>
  </si>
  <si>
    <t xml:space="preserve"> X  (Line 5, Maximum 2023-2024 Revenue per Memb) =</t>
  </si>
  <si>
    <t>Fall 2023 Cert Property Values (estimate until Oct 2023 values are available from DOR)</t>
  </si>
  <si>
    <t>2023 TIF-Out Tax Apportionment Equalized Valuation</t>
  </si>
  <si>
    <t xml:space="preserve">2023-2024 Revenue Limit Worksheet  </t>
  </si>
  <si>
    <t>2023-24 Base Revenue (Funds 10, 38, 41)</t>
  </si>
  <si>
    <t>Base Sept Membership Avg  (2020+.4ss, 2021+.4ss, 2022+.4ss)/3</t>
  </si>
  <si>
    <t>2023-24 Base Revenue Per Member (Ln 1 / Ln2)</t>
  </si>
  <si>
    <t xml:space="preserve">2023-24 Per Member Change   (A+B)     </t>
  </si>
  <si>
    <r>
      <t xml:space="preserve">2023-24 Low Revenue Ceiling per s.121.905(1): </t>
    </r>
    <r>
      <rPr>
        <sz val="8"/>
        <color rgb="FFFF0000"/>
        <rFont val="Arial"/>
        <family val="2"/>
      </rPr>
      <t>(must enter number)</t>
    </r>
  </si>
  <si>
    <t>Allowed Per-Member Change for 23-24 ($UPDATE, all districts)</t>
  </si>
  <si>
    <t>2023-24 Maximum Revenue / Member (Ln 3 + Ln 4)</t>
  </si>
  <si>
    <t>Current Membership Avg  (2021+.4ss, 2022+.4ss, 2023+.4ss)/3</t>
  </si>
  <si>
    <t>2023-24 Rev Limit, No Exemptions (Ln7A + Ln 7B)</t>
  </si>
  <si>
    <t>Total 2023-24 Recurring Exemptions  (A+B+C+D+E)</t>
  </si>
  <si>
    <t>Federal Impact Aid Loss  (2021-22 to 2022-23)</t>
  </si>
  <si>
    <t>Recurring Referenda to Exceed  (If 2023-24 is first year)</t>
  </si>
  <si>
    <t>2023-24 Limit with Recurring Exemptions   (Ln 7 + Ln 8)</t>
  </si>
  <si>
    <t xml:space="preserve">Total 2023-24 Non-Recurring Exemptions  (A+B+C+D+E+F+G+H+I)  </t>
  </si>
  <si>
    <t>Non-Recurring Referenda to Exceed 2023-24 Limit</t>
  </si>
  <si>
    <t>Declining Enrollment Exemption for 2023-24 (from left)</t>
  </si>
  <si>
    <t>Energy Efficiency Net Exemption for 2023-24 (see pg 4 for details)</t>
  </si>
  <si>
    <t>Adjustment for Refunded or Rescinded Taxes, 2023-24</t>
  </si>
  <si>
    <t>2023-24 Revenue Limit With All Exemptions    (Ln 9 + Ln 10)</t>
  </si>
  <si>
    <t>2023-24 October 15 General Aid Certification</t>
  </si>
  <si>
    <t>24-25 Base-Building Information</t>
  </si>
  <si>
    <t>Carryover to FY25, if applicable</t>
  </si>
  <si>
    <t>2023-24 ENERGY EFFICIENCY EXEMPTION NET TOTAL - LINE 10C.</t>
  </si>
  <si>
    <t>1.) 2021-22 Adjustment for Unspent Energy Exemption (see box below)</t>
  </si>
  <si>
    <t>2.) 2022-23 Adjustment for Unspent Energy Exemption (see box below)</t>
  </si>
  <si>
    <t>3.) 2023-24 EE Expenses for Non-Debt (1-Year Project) per Board Resolution</t>
  </si>
  <si>
    <t>4.) 2023-24 EE Expenses for Debt per Board Resolution</t>
  </si>
  <si>
    <r>
      <t xml:space="preserve">5.) Measured Utility Savings Applied in 2023-24 </t>
    </r>
    <r>
      <rPr>
        <b/>
        <sz val="9"/>
        <color rgb="FFFF0000"/>
        <rFont val="Arial"/>
        <family val="2"/>
      </rPr>
      <t>(entered as a negative)</t>
    </r>
  </si>
  <si>
    <t>6. Total 2023-24 Energy Efficiency Exemption (carry to Line 10 C. on page 2)</t>
  </si>
  <si>
    <t>The 2023-24 Net EE exemption will include adjustments for unspent Fall 2021 Levy (DEBT) and Fall 2022 Levy (NON-DEBT) BOE resolutions. Actual expenditures will be reported to DPI by your auditor in September 2023 via the PI-1506-AC. Until then, districts are to enter their estimates of expenditures made related to the respective EE BOE resolutions.
If, after you enter your anticipated expenditures, negative numbers appear in Line 1 (cells X40 and X49) in either or both the 2021-22 or 2022-23 tables below, this indicates the estimated expenditures entered are less than the amount of the exemption that year. Call a finance consultant if you have questions.</t>
  </si>
  <si>
    <t>2021-22 Energy Efficiency Reconciliation - Debt</t>
  </si>
  <si>
    <t>1.) 2021-22 Adjustment for Unspent Energy Exemption (-A-B+C+D, can be &lt; 0)</t>
  </si>
  <si>
    <r>
      <t xml:space="preserve">  A. 2021-22 EE Debt Amount Levied </t>
    </r>
    <r>
      <rPr>
        <sz val="9"/>
        <color rgb="FFFF0000"/>
        <rFont val="Arial"/>
        <family val="2"/>
      </rPr>
      <t>(per 21-22 PI-1506-AC, entered as a negative)</t>
    </r>
  </si>
  <si>
    <t xml:space="preserve">  B. Jan-Jun 2022 Debt Service Payment (per 21-22 PI-1506AC)</t>
  </si>
  <si>
    <t xml:space="preserve">  C. Jul-Dec 2022 Debt Service Payment (per 22-23 PI-1506AC)</t>
  </si>
  <si>
    <t xml:space="preserve">         (If Line 1 &lt; 0, see "2023-24 Net Energy Efficiency Exemption" box above.)</t>
  </si>
  <si>
    <t>2022-23 Energy Efficiency Reconciliation - Non-Debt</t>
  </si>
  <si>
    <t>1.) 2022-23 Adjustment for Unspent Energy Exemption (-A+B, can be &lt; 0)</t>
  </si>
  <si>
    <r>
      <t xml:space="preserve">  A. 2022-23 EE Non-Debt Amount Levied (</t>
    </r>
    <r>
      <rPr>
        <sz val="9"/>
        <color rgb="FFFF0000"/>
        <rFont val="Arial"/>
        <family val="2"/>
      </rPr>
      <t>per 22-23 PI-1506-AC, entered as a negative</t>
    </r>
    <r>
      <rPr>
        <b/>
        <sz val="9"/>
        <color rgb="FFFF0000"/>
        <rFont val="Arial Narrow"/>
        <family val="2"/>
      </rPr>
      <t>)</t>
    </r>
  </si>
  <si>
    <t xml:space="preserve">  B. 2022-23 Actual EE Expenses (per 22-23 PI-1506AC)</t>
  </si>
  <si>
    <t>The 2022-23 Adjustment for Unspent Energy Exemption related to debt cannot be calculated until the 2023-24 PI-1506-AC is submitted in September 2024, after actual calendar year 2023 debt payments (funded by the Fall 2022 levy) are available. This adjustment will be incorporated into Line 10C of the 2024-25 Revenue Limit Calculation.</t>
  </si>
  <si>
    <r>
      <t xml:space="preserve">Total Fall, 2023 </t>
    </r>
    <r>
      <rPr>
        <b/>
        <sz val="8"/>
        <color rgb="FFFF0000"/>
        <rFont val="Arial"/>
        <family val="2"/>
      </rPr>
      <t>ESTIMATED</t>
    </r>
    <r>
      <rPr>
        <b/>
        <sz val="8"/>
        <rFont val="Arial"/>
        <family val="2"/>
      </rPr>
      <t xml:space="preserve"> All Fund Tax Levy  </t>
    </r>
    <r>
      <rPr>
        <sz val="8"/>
        <rFont val="Arial"/>
        <family val="2"/>
      </rPr>
      <t>(14A + 14B + 14C + 15)</t>
    </r>
  </si>
  <si>
    <t>2023-24 Per-Pupil Categorical Aid</t>
  </si>
  <si>
    <t>In 2023-24, the Per-Pupil aid amount is $742 multiplied by the Current 3-Year Average which does NOT include Special Needs Voucher students, new charter students, or 2x charter students. 
Per-Pupil revenue is coded to Source 695 (note new source code). The Per-Pupil Aid computation uses information from the district's Revenue Limit Computation, but is paid OUTSIDE of the Revenue Limit.  
See http://dpi.wi.gov/sfs/aid/categorical/per-pupil-aid for more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</si>
</sst>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0000"/>
    <numFmt numFmtId="165" formatCode="&quot;$&quot;#,##0"/>
  </numFmts>
  <fonts count="65" x14ac:knownFonts="1">
    <font>
      <sz val="10"/>
      <name val="Arial"/>
    </font>
    <font>
      <sz val="11"/>
      <color theme="1"/>
      <name val="Calibri"/>
      <family val="2"/>
      <scheme val="minor"/>
    </font>
    <font>
      <b/>
      <sz val="10"/>
      <name val="Arial"/>
      <family val="2"/>
    </font>
    <font>
      <b/>
      <i/>
      <sz val="10"/>
      <name val="Arial"/>
      <family val="2"/>
    </font>
    <font>
      <sz val="9"/>
      <name val="Arial"/>
      <family val="2"/>
    </font>
    <font>
      <sz val="10"/>
      <name val="Times New Roman"/>
      <family val="1"/>
    </font>
    <font>
      <sz val="9"/>
      <name val="Times New Roman"/>
      <family val="1"/>
    </font>
    <font>
      <b/>
      <sz val="10"/>
      <color indexed="8"/>
      <name val="Arial"/>
      <family val="2"/>
    </font>
    <font>
      <sz val="10"/>
      <name val="Arial"/>
      <family val="2"/>
    </font>
    <font>
      <sz val="8"/>
      <name val="Arial"/>
      <family val="2"/>
    </font>
    <font>
      <sz val="11"/>
      <name val="Arial"/>
      <family val="2"/>
    </font>
    <font>
      <b/>
      <sz val="10"/>
      <name val="Times New Roman"/>
      <family val="1"/>
    </font>
    <font>
      <b/>
      <sz val="9"/>
      <name val="Arial"/>
      <family val="2"/>
    </font>
    <font>
      <sz val="7"/>
      <name val="Arial"/>
      <family val="2"/>
    </font>
    <font>
      <sz val="14"/>
      <name val="Arial"/>
      <family val="2"/>
    </font>
    <font>
      <i/>
      <sz val="8"/>
      <name val="Arial"/>
      <family val="2"/>
    </font>
    <font>
      <i/>
      <u/>
      <sz val="10"/>
      <name val="Arial"/>
      <family val="2"/>
    </font>
    <font>
      <b/>
      <sz val="11"/>
      <name val="Arial"/>
      <family val="2"/>
    </font>
    <font>
      <b/>
      <sz val="11"/>
      <name val="Times New Roman"/>
      <family val="1"/>
    </font>
    <font>
      <sz val="11"/>
      <name val="Times New Roman"/>
      <family val="1"/>
    </font>
    <font>
      <b/>
      <sz val="8"/>
      <name val="Arial"/>
      <family val="2"/>
    </font>
    <font>
      <sz val="8"/>
      <color indexed="10"/>
      <name val="Arial"/>
      <family val="2"/>
    </font>
    <font>
      <sz val="8"/>
      <name val="Times New Roman"/>
      <family val="1"/>
    </font>
    <font>
      <b/>
      <u/>
      <sz val="8"/>
      <name val="Arial"/>
      <family val="2"/>
    </font>
    <font>
      <sz val="9"/>
      <color indexed="10"/>
      <name val="Times New Roman"/>
      <family val="1"/>
    </font>
    <font>
      <b/>
      <sz val="8"/>
      <name val="Times New Roman"/>
      <family val="1"/>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u/>
      <sz val="10"/>
      <name val="Arial"/>
      <family val="2"/>
    </font>
    <font>
      <u/>
      <sz val="10"/>
      <name val="Arial"/>
      <family val="2"/>
    </font>
    <font>
      <b/>
      <sz val="9"/>
      <color rgb="FFFF0000"/>
      <name val="Arial"/>
      <family val="2"/>
    </font>
    <font>
      <b/>
      <sz val="8"/>
      <color rgb="FFFF0000"/>
      <name val="Arial Narrow"/>
      <family val="2"/>
    </font>
    <font>
      <b/>
      <sz val="8"/>
      <color rgb="FFFF0000"/>
      <name val="Arial"/>
      <family val="2"/>
    </font>
    <font>
      <b/>
      <sz val="7"/>
      <color rgb="FFFF0000"/>
      <name val="Arial"/>
      <family val="2"/>
    </font>
    <font>
      <b/>
      <sz val="8"/>
      <color theme="0"/>
      <name val="Arial"/>
      <family val="2"/>
    </font>
    <font>
      <b/>
      <sz val="6"/>
      <color rgb="FFFF0000"/>
      <name val="Arial"/>
      <family val="2"/>
    </font>
    <font>
      <sz val="9"/>
      <color theme="1"/>
      <name val="Arial"/>
      <family val="2"/>
    </font>
    <font>
      <b/>
      <sz val="9"/>
      <color rgb="FF000000"/>
      <name val="Arial"/>
      <family val="2"/>
    </font>
    <font>
      <u/>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u/>
      <sz val="8"/>
      <color indexed="81"/>
      <name val="Tahoma"/>
      <family val="2"/>
    </font>
    <font>
      <b/>
      <sz val="7.5"/>
      <name val="Arial"/>
      <family val="2"/>
    </font>
    <font>
      <sz val="9"/>
      <color indexed="81"/>
      <name val="Tahoma"/>
      <family val="2"/>
    </font>
    <font>
      <sz val="9"/>
      <color rgb="FFFF0000"/>
      <name val="Arial"/>
      <family val="2"/>
    </font>
    <font>
      <sz val="8"/>
      <color rgb="FFFF0000"/>
      <name val="Arial"/>
      <family val="2"/>
    </font>
    <font>
      <sz val="11"/>
      <color indexed="10"/>
      <name val="Arial"/>
      <family val="2"/>
    </font>
    <font>
      <b/>
      <sz val="9"/>
      <color rgb="FFFF0000"/>
      <name val="Arial Narrow"/>
      <family val="2"/>
    </font>
  </fonts>
  <fills count="44">
    <fill>
      <patternFill patternType="none"/>
    </fill>
    <fill>
      <patternFill patternType="gray125"/>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rgb="FFE6B8B9"/>
        <bgColor indexed="64"/>
      </patternFill>
    </fill>
    <fill>
      <patternFill patternType="solid">
        <fgColor theme="5" tint="0.59996337778862885"/>
        <bgColor indexed="64"/>
      </patternFill>
    </fill>
    <fill>
      <patternFill patternType="solid">
        <fgColor rgb="FFFF00FF"/>
        <bgColor indexed="64"/>
      </patternFill>
    </fill>
  </fills>
  <borders count="73">
    <border>
      <left/>
      <right/>
      <top/>
      <bottom/>
      <diagonal/>
    </border>
    <border>
      <left/>
      <right/>
      <top style="medium">
        <color indexed="64"/>
      </top>
      <bottom/>
      <diagonal/>
    </border>
    <border>
      <left style="medium">
        <color indexed="64"/>
      </left>
      <right/>
      <top/>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45">
    <xf numFmtId="0" fontId="0" fillId="0" borderId="0"/>
    <xf numFmtId="43" fontId="8" fillId="0" borderId="0" applyFont="0" applyFill="0" applyBorder="0" applyAlignment="0" applyProtection="0"/>
    <xf numFmtId="0" fontId="30" fillId="0" borderId="0"/>
    <xf numFmtId="0" fontId="42" fillId="0" borderId="0" applyNumberFormat="0" applyFill="0" applyBorder="0" applyAlignment="0" applyProtection="0"/>
    <xf numFmtId="0" fontId="43" fillId="0" borderId="29" applyNumberFormat="0" applyFill="0" applyAlignment="0" applyProtection="0"/>
    <xf numFmtId="0" fontId="44" fillId="0" borderId="30" applyNumberFormat="0" applyFill="0" applyAlignment="0" applyProtection="0"/>
    <xf numFmtId="0" fontId="45" fillId="0" borderId="31" applyNumberFormat="0" applyFill="0" applyAlignment="0" applyProtection="0"/>
    <xf numFmtId="0" fontId="45" fillId="0" borderId="0" applyNumberFormat="0" applyFill="0" applyBorder="0" applyAlignment="0" applyProtection="0"/>
    <xf numFmtId="0" fontId="46" fillId="7" borderId="0" applyNumberFormat="0" applyBorder="0" applyAlignment="0" applyProtection="0"/>
    <xf numFmtId="0" fontId="47" fillId="8" borderId="0" applyNumberFormat="0" applyBorder="0" applyAlignment="0" applyProtection="0"/>
    <xf numFmtId="0" fontId="48" fillId="9" borderId="0" applyNumberFormat="0" applyBorder="0" applyAlignment="0" applyProtection="0"/>
    <xf numFmtId="0" fontId="49" fillId="10" borderId="32" applyNumberFormat="0" applyAlignment="0" applyProtection="0"/>
    <xf numFmtId="0" fontId="50" fillId="11" borderId="33" applyNumberFormat="0" applyAlignment="0" applyProtection="0"/>
    <xf numFmtId="0" fontId="51" fillId="11" borderId="32" applyNumberFormat="0" applyAlignment="0" applyProtection="0"/>
    <xf numFmtId="0" fontId="52" fillId="0" borderId="34" applyNumberFormat="0" applyFill="0" applyAlignment="0" applyProtection="0"/>
    <xf numFmtId="0" fontId="53" fillId="12" borderId="35"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37" applyNumberFormat="0" applyFill="0" applyAlignment="0" applyProtection="0"/>
    <xf numFmtId="0" fontId="5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7" fillId="21" borderId="0" applyNumberFormat="0" applyBorder="0" applyAlignment="0" applyProtection="0"/>
    <xf numFmtId="0" fontId="5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7" fillId="25" borderId="0" applyNumberFormat="0" applyBorder="0" applyAlignment="0" applyProtection="0"/>
    <xf numFmtId="0" fontId="5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7" fillId="37" borderId="0" applyNumberFormat="0" applyBorder="0" applyAlignment="0" applyProtection="0"/>
    <xf numFmtId="0" fontId="1" fillId="0" borderId="0"/>
    <xf numFmtId="0" fontId="1" fillId="13" borderId="36" applyNumberFormat="0" applyFont="0" applyAlignment="0" applyProtection="0"/>
  </cellStyleXfs>
  <cellXfs count="319">
    <xf numFmtId="0" fontId="0" fillId="0" borderId="0" xfId="0"/>
    <xf numFmtId="0" fontId="5" fillId="0" borderId="0" xfId="0" applyFont="1" applyAlignment="1" applyProtection="1">
      <alignment vertical="center"/>
    </xf>
    <xf numFmtId="0" fontId="5" fillId="0" borderId="0"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2" xfId="0" applyFont="1" applyFill="1" applyBorder="1" applyAlignment="1" applyProtection="1">
      <alignment vertical="center"/>
    </xf>
    <xf numFmtId="0" fontId="10" fillId="0" borderId="0" xfId="0" quotePrefix="1"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4" fillId="0" borderId="2" xfId="0" applyFont="1" applyFill="1" applyBorder="1" applyAlignment="1" applyProtection="1">
      <alignment vertical="center"/>
    </xf>
    <xf numFmtId="3" fontId="9" fillId="0" borderId="0" xfId="0" applyNumberFormat="1" applyFont="1" applyFill="1" applyBorder="1" applyAlignment="1" applyProtection="1">
      <alignment vertical="center"/>
    </xf>
    <xf numFmtId="0" fontId="4" fillId="0" borderId="0" xfId="0" applyFont="1" applyBorder="1" applyAlignment="1" applyProtection="1">
      <alignment vertical="center"/>
    </xf>
    <xf numFmtId="0" fontId="13" fillId="0" borderId="0" xfId="0" applyFont="1" applyBorder="1" applyAlignment="1" applyProtection="1">
      <alignment vertical="center"/>
    </xf>
    <xf numFmtId="3" fontId="8" fillId="0" borderId="0" xfId="0" applyNumberFormat="1" applyFont="1" applyFill="1" applyBorder="1" applyAlignment="1" applyProtection="1">
      <alignment vertical="center"/>
    </xf>
    <xf numFmtId="0" fontId="14" fillId="0" borderId="0" xfId="0" quotePrefix="1" applyFont="1" applyFill="1" applyBorder="1" applyAlignment="1" applyProtection="1">
      <alignment horizontal="center" vertical="center"/>
    </xf>
    <xf numFmtId="0" fontId="5" fillId="0" borderId="2" xfId="0" applyFont="1" applyFill="1" applyBorder="1" applyAlignment="1" applyProtection="1">
      <alignment vertical="center"/>
    </xf>
    <xf numFmtId="0" fontId="14" fillId="0" borderId="0" xfId="0" quotePrefix="1" applyFont="1" applyBorder="1" applyAlignment="1" applyProtection="1">
      <alignment horizontal="center" vertical="center"/>
    </xf>
    <xf numFmtId="3" fontId="8" fillId="2" borderId="5" xfId="0" applyNumberFormat="1" applyFont="1" applyFill="1" applyBorder="1" applyAlignment="1" applyProtection="1">
      <alignment vertical="center"/>
      <protection locked="0"/>
    </xf>
    <xf numFmtId="0" fontId="4" fillId="0" borderId="2" xfId="0" applyFont="1" applyBorder="1" applyAlignment="1" applyProtection="1">
      <alignment vertical="center"/>
    </xf>
    <xf numFmtId="0" fontId="8" fillId="0" borderId="0" xfId="0" applyFont="1" applyBorder="1" applyAlignment="1" applyProtection="1">
      <alignment horizontal="left" vertical="center"/>
    </xf>
    <xf numFmtId="3" fontId="8" fillId="0" borderId="8"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9" xfId="0" applyFont="1" applyFill="1" applyBorder="1" applyAlignment="1" applyProtection="1">
      <alignment vertical="center"/>
    </xf>
    <xf numFmtId="3" fontId="8" fillId="0" borderId="10" xfId="0" applyNumberFormat="1" applyFont="1" applyFill="1" applyBorder="1" applyAlignment="1" applyProtection="1">
      <alignment vertical="center"/>
    </xf>
    <xf numFmtId="3" fontId="8" fillId="0" borderId="5" xfId="0" applyNumberFormat="1" applyFont="1" applyFill="1" applyBorder="1" applyAlignment="1" applyProtection="1">
      <alignment vertical="center"/>
    </xf>
    <xf numFmtId="3" fontId="8" fillId="0" borderId="5" xfId="0" quotePrefix="1"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3" fontId="8" fillId="2" borderId="14" xfId="0" applyNumberFormat="1" applyFont="1" applyFill="1" applyBorder="1" applyAlignment="1" applyProtection="1">
      <alignment vertical="center"/>
      <protection locked="0"/>
    </xf>
    <xf numFmtId="0" fontId="9"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8" fillId="0" borderId="0" xfId="0" quotePrefix="1" applyFont="1" applyBorder="1" applyAlignment="1" applyProtection="1">
      <alignment vertical="center"/>
    </xf>
    <xf numFmtId="0" fontId="2"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4" fontId="19"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12" fillId="0" borderId="0" xfId="0" applyFont="1" applyBorder="1" applyAlignment="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horizontal="center" vertical="center"/>
    </xf>
    <xf numFmtId="0" fontId="22" fillId="0" borderId="0" xfId="0" quotePrefix="1" applyFont="1" applyFill="1" applyBorder="1" applyAlignment="1" applyProtection="1">
      <alignment horizontal="right" vertical="center"/>
    </xf>
    <xf numFmtId="0" fontId="22" fillId="0" borderId="0" xfId="0" applyFont="1" applyAlignment="1" applyProtection="1">
      <alignment vertical="center"/>
    </xf>
    <xf numFmtId="0" fontId="6" fillId="0" borderId="0" xfId="0" applyFont="1" applyAlignment="1" applyProtection="1">
      <alignment vertical="center"/>
    </xf>
    <xf numFmtId="3" fontId="5" fillId="0" borderId="0" xfId="0" applyNumberFormat="1" applyFont="1" applyFill="1" applyAlignment="1" applyProtection="1">
      <alignment vertical="center"/>
    </xf>
    <xf numFmtId="3" fontId="5" fillId="0" borderId="0" xfId="0" applyNumberFormat="1" applyFont="1" applyAlignment="1" applyProtection="1">
      <alignment vertical="center"/>
    </xf>
    <xf numFmtId="0" fontId="23" fillId="0" borderId="0" xfId="0" applyFont="1" applyBorder="1" applyAlignment="1" applyProtection="1">
      <alignment horizontal="left" vertical="center"/>
    </xf>
    <xf numFmtId="0" fontId="4" fillId="0" borderId="20" xfId="0" applyFont="1" applyBorder="1" applyAlignment="1" applyProtection="1">
      <alignment horizontal="right" vertical="center"/>
    </xf>
    <xf numFmtId="0" fontId="34" fillId="0" borderId="0" xfId="0" applyFont="1" applyBorder="1" applyAlignment="1" applyProtection="1">
      <alignment vertical="center" wrapText="1"/>
    </xf>
    <xf numFmtId="0" fontId="5" fillId="0" borderId="0" xfId="0" quotePrefix="1" applyFont="1" applyBorder="1" applyAlignment="1" applyProtection="1">
      <alignment horizontal="center" vertical="center"/>
    </xf>
    <xf numFmtId="0" fontId="34" fillId="0" borderId="2" xfId="0" applyFont="1" applyBorder="1" applyAlignment="1" applyProtection="1">
      <alignment vertical="center" wrapText="1"/>
    </xf>
    <xf numFmtId="0" fontId="35" fillId="0" borderId="0" xfId="0" applyFont="1" applyBorder="1" applyAlignment="1" applyProtection="1">
      <alignment horizontal="center" vertical="center" wrapText="1"/>
    </xf>
    <xf numFmtId="3" fontId="8" fillId="2" borderId="10" xfId="0" applyNumberFormat="1" applyFont="1" applyFill="1" applyBorder="1" applyAlignment="1" applyProtection="1">
      <alignment horizontal="right" vertical="center"/>
      <protection locked="0"/>
    </xf>
    <xf numFmtId="3" fontId="8" fillId="2" borderId="5" xfId="0" applyNumberFormat="1" applyFont="1" applyFill="1" applyBorder="1" applyAlignment="1" applyProtection="1">
      <alignment horizontal="right" vertical="center"/>
      <protection locked="0"/>
    </xf>
    <xf numFmtId="3" fontId="8" fillId="2" borderId="10" xfId="0" applyNumberFormat="1" applyFont="1" applyFill="1" applyBorder="1" applyAlignment="1" applyProtection="1">
      <alignment vertical="center"/>
      <protection locked="0"/>
    </xf>
    <xf numFmtId="0" fontId="36" fillId="0" borderId="0" xfId="0" applyFont="1" applyFill="1" applyBorder="1" applyAlignment="1" applyProtection="1">
      <alignment vertical="center"/>
    </xf>
    <xf numFmtId="3" fontId="8" fillId="0" borderId="0" xfId="0" quotePrefix="1" applyNumberFormat="1" applyFont="1" applyFill="1" applyBorder="1" applyAlignment="1" applyProtection="1">
      <alignment horizontal="right" vertical="center"/>
    </xf>
    <xf numFmtId="3" fontId="9" fillId="3" borderId="22" xfId="0" applyNumberFormat="1" applyFont="1" applyFill="1" applyBorder="1" applyAlignment="1" applyProtection="1">
      <alignment vertical="center"/>
    </xf>
    <xf numFmtId="2" fontId="9" fillId="0" borderId="5" xfId="0" applyNumberFormat="1" applyFont="1" applyFill="1" applyBorder="1" applyAlignment="1" applyProtection="1">
      <alignment horizontal="right" vertical="center"/>
    </xf>
    <xf numFmtId="0" fontId="9" fillId="3" borderId="5" xfId="0" applyFont="1" applyFill="1" applyBorder="1" applyAlignment="1" applyProtection="1">
      <alignment horizontal="right" vertical="center"/>
    </xf>
    <xf numFmtId="4" fontId="9" fillId="2" borderId="5" xfId="0" applyNumberFormat="1" applyFont="1" applyFill="1" applyBorder="1" applyAlignment="1" applyProtection="1">
      <alignment horizontal="right" vertical="center"/>
      <protection locked="0"/>
    </xf>
    <xf numFmtId="3" fontId="9" fillId="3" borderId="5" xfId="0" applyNumberFormat="1" applyFont="1" applyFill="1" applyBorder="1" applyAlignment="1" applyProtection="1">
      <alignment vertical="center"/>
    </xf>
    <xf numFmtId="3" fontId="9" fillId="2" borderId="5" xfId="0" applyNumberFormat="1" applyFont="1" applyFill="1" applyBorder="1" applyAlignment="1" applyProtection="1">
      <alignment vertical="center"/>
    </xf>
    <xf numFmtId="3" fontId="9" fillId="2" borderId="5"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0" borderId="8" xfId="0" applyNumberFormat="1" applyFont="1" applyFill="1" applyBorder="1" applyAlignment="1" applyProtection="1">
      <alignment vertical="center"/>
    </xf>
    <xf numFmtId="3" fontId="9" fillId="2" borderId="6" xfId="0" applyNumberFormat="1" applyFont="1" applyFill="1" applyBorder="1" applyAlignment="1" applyProtection="1">
      <alignment vertical="center"/>
      <protection locked="0"/>
    </xf>
    <xf numFmtId="0" fontId="25" fillId="0" borderId="10"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3" fontId="9" fillId="0" borderId="9" xfId="0" applyNumberFormat="1" applyFont="1" applyFill="1" applyBorder="1" applyAlignment="1" applyProtection="1">
      <alignment vertical="center"/>
    </xf>
    <xf numFmtId="0" fontId="22" fillId="0" borderId="0" xfId="0" applyFont="1" applyBorder="1" applyAlignment="1" applyProtection="1">
      <alignment vertical="center"/>
    </xf>
    <xf numFmtId="3" fontId="9" fillId="0" borderId="0" xfId="0" applyNumberFormat="1" applyFont="1" applyFill="1" applyBorder="1" applyAlignment="1" applyProtection="1">
      <alignment horizontal="right" vertical="center"/>
    </xf>
    <xf numFmtId="0" fontId="4" fillId="0" borderId="4" xfId="0" applyFont="1" applyFill="1" applyBorder="1" applyAlignment="1" applyProtection="1">
      <alignment vertical="center"/>
    </xf>
    <xf numFmtId="3" fontId="4" fillId="0" borderId="3" xfId="0" applyNumberFormat="1" applyFont="1" applyFill="1" applyBorder="1" applyAlignment="1" applyProtection="1">
      <alignment vertical="center"/>
    </xf>
    <xf numFmtId="0" fontId="39" fillId="0" borderId="4" xfId="0" applyFont="1" applyBorder="1" applyAlignment="1">
      <alignment vertical="center"/>
    </xf>
    <xf numFmtId="0" fontId="4" fillId="0" borderId="4" xfId="0" applyFont="1" applyBorder="1" applyAlignment="1" applyProtection="1">
      <alignment vertical="center"/>
    </xf>
    <xf numFmtId="0" fontId="4" fillId="0" borderId="3" xfId="0" applyFont="1" applyBorder="1" applyAlignment="1" applyProtection="1">
      <alignment vertical="center"/>
    </xf>
    <xf numFmtId="0" fontId="6" fillId="0" borderId="4" xfId="0" applyFont="1" applyBorder="1" applyAlignment="1" applyProtection="1">
      <alignment vertical="center"/>
    </xf>
    <xf numFmtId="0" fontId="6" fillId="0" borderId="0" xfId="0" applyFont="1" applyFill="1" applyAlignment="1" applyProtection="1">
      <alignment vertical="center"/>
    </xf>
    <xf numFmtId="0" fontId="6" fillId="0" borderId="15" xfId="0" applyFont="1" applyBorder="1" applyAlignment="1" applyProtection="1">
      <alignment vertical="center"/>
    </xf>
    <xf numFmtId="0" fontId="5" fillId="0" borderId="4" xfId="0" applyFont="1" applyBorder="1" applyAlignment="1" applyProtection="1">
      <alignment vertical="center"/>
    </xf>
    <xf numFmtId="0" fontId="4" fillId="0" borderId="15" xfId="0" applyFont="1" applyFill="1" applyBorder="1" applyAlignment="1" applyProtection="1">
      <alignment vertical="center"/>
    </xf>
    <xf numFmtId="0" fontId="4" fillId="0" borderId="16" xfId="0" applyFont="1" applyFill="1" applyBorder="1" applyAlignment="1" applyProtection="1">
      <alignment vertical="center"/>
    </xf>
    <xf numFmtId="0" fontId="5" fillId="0" borderId="18" xfId="0" applyFont="1" applyFill="1" applyBorder="1" applyAlignment="1" applyProtection="1">
      <alignment vertical="center"/>
    </xf>
    <xf numFmtId="0" fontId="4" fillId="0" borderId="15" xfId="0" applyFont="1" applyBorder="1" applyAlignment="1" applyProtection="1">
      <alignment vertical="center"/>
    </xf>
    <xf numFmtId="0" fontId="4" fillId="0" borderId="16" xfId="0" applyFont="1" applyBorder="1" applyAlignment="1" applyProtection="1">
      <alignment vertical="center"/>
    </xf>
    <xf numFmtId="165" fontId="5" fillId="0" borderId="3" xfId="0" applyNumberFormat="1" applyFont="1" applyBorder="1" applyAlignment="1" applyProtection="1">
      <alignment vertical="center"/>
    </xf>
    <xf numFmtId="165" fontId="4" fillId="5" borderId="38" xfId="0" applyNumberFormat="1" applyFont="1" applyFill="1" applyBorder="1" applyAlignment="1" applyProtection="1">
      <alignment vertical="center"/>
    </xf>
    <xf numFmtId="0" fontId="12" fillId="0" borderId="4" xfId="0" applyFont="1" applyBorder="1" applyAlignment="1" applyProtection="1">
      <alignment vertical="center"/>
    </xf>
    <xf numFmtId="165" fontId="4" fillId="0" borderId="0" xfId="0" applyNumberFormat="1" applyFont="1" applyFill="1" applyBorder="1" applyAlignment="1" applyProtection="1">
      <alignment vertical="center"/>
    </xf>
    <xf numFmtId="0" fontId="5" fillId="0" borderId="26" xfId="0" applyFont="1" applyFill="1" applyBorder="1" applyAlignment="1" applyProtection="1">
      <alignment vertical="center"/>
    </xf>
    <xf numFmtId="0" fontId="4" fillId="0" borderId="0" xfId="0" applyFont="1" applyBorder="1" applyAlignment="1" applyProtection="1">
      <alignment vertical="center" wrapText="1"/>
    </xf>
    <xf numFmtId="0" fontId="12" fillId="0" borderId="25" xfId="0" applyFont="1" applyFill="1" applyBorder="1" applyAlignment="1" applyProtection="1">
      <alignment horizontal="right" vertical="center"/>
    </xf>
    <xf numFmtId="0" fontId="39" fillId="0" borderId="0" xfId="0" applyFont="1" applyBorder="1" applyAlignment="1">
      <alignment vertical="center"/>
    </xf>
    <xf numFmtId="3" fontId="9" fillId="3" borderId="5" xfId="0" applyNumberFormat="1" applyFont="1" applyFill="1" applyBorder="1" applyAlignment="1" applyProtection="1">
      <alignment vertical="center"/>
      <protection locked="0"/>
    </xf>
    <xf numFmtId="0" fontId="5" fillId="0" borderId="3" xfId="0" applyFont="1" applyBorder="1" applyAlignment="1" applyProtection="1">
      <alignment vertical="center"/>
    </xf>
    <xf numFmtId="3" fontId="4" fillId="0" borderId="0" xfId="0" applyNumberFormat="1" applyFont="1" applyFill="1" applyBorder="1" applyAlignment="1" applyProtection="1">
      <alignment vertical="center"/>
    </xf>
    <xf numFmtId="0" fontId="39" fillId="0" borderId="0" xfId="0" applyFont="1" applyFill="1" applyBorder="1" applyAlignment="1">
      <alignment vertical="center"/>
    </xf>
    <xf numFmtId="0" fontId="5" fillId="0" borderId="16" xfId="0" applyFont="1" applyBorder="1" applyAlignment="1" applyProtection="1">
      <alignment vertical="center"/>
    </xf>
    <xf numFmtId="165" fontId="39" fillId="41" borderId="39" xfId="0" applyNumberFormat="1" applyFont="1" applyFill="1" applyBorder="1" applyAlignment="1">
      <alignment vertical="center"/>
    </xf>
    <xf numFmtId="165" fontId="4" fillId="41" borderId="40" xfId="0" applyNumberFormat="1" applyFont="1" applyFill="1" applyBorder="1" applyAlignment="1" applyProtection="1">
      <alignment vertical="center"/>
    </xf>
    <xf numFmtId="165" fontId="4" fillId="41" borderId="5" xfId="0" applyNumberFormat="1" applyFont="1" applyFill="1" applyBorder="1" applyAlignment="1" applyProtection="1">
      <alignment vertical="center"/>
    </xf>
    <xf numFmtId="165" fontId="4" fillId="3" borderId="38" xfId="0" applyNumberFormat="1" applyFont="1" applyFill="1" applyBorder="1" applyAlignment="1" applyProtection="1">
      <alignment vertical="center"/>
    </xf>
    <xf numFmtId="165" fontId="4" fillId="42" borderId="5" xfId="0" applyNumberFormat="1" applyFont="1" applyFill="1" applyBorder="1" applyAlignment="1" applyProtection="1">
      <alignment vertical="center"/>
    </xf>
    <xf numFmtId="3" fontId="9" fillId="42" borderId="5" xfId="0" applyNumberFormat="1" applyFont="1" applyFill="1" applyBorder="1" applyAlignment="1" applyProtection="1">
      <alignment vertical="center"/>
      <protection locked="0"/>
    </xf>
    <xf numFmtId="0" fontId="37" fillId="0" borderId="0" xfId="0" applyFont="1" applyFill="1" applyBorder="1" applyAlignment="1" applyProtection="1">
      <alignment horizontal="center" vertical="center" wrapText="1"/>
    </xf>
    <xf numFmtId="0" fontId="34" fillId="0" borderId="0" xfId="0" applyFont="1" applyBorder="1" applyAlignment="1" applyProtection="1">
      <alignment vertical="center"/>
    </xf>
    <xf numFmtId="0" fontId="2" fillId="5" borderId="41" xfId="0" applyFont="1" applyFill="1" applyBorder="1" applyAlignment="1" applyProtection="1">
      <alignment horizontal="left" vertical="center"/>
    </xf>
    <xf numFmtId="3" fontId="8" fillId="2" borderId="40" xfId="0" applyNumberFormat="1" applyFont="1" applyFill="1" applyBorder="1" applyAlignment="1" applyProtection="1">
      <alignment vertical="center"/>
      <protection locked="0"/>
    </xf>
    <xf numFmtId="3" fontId="2" fillId="3" borderId="40" xfId="0" applyNumberFormat="1" applyFont="1" applyFill="1" applyBorder="1" applyAlignment="1" applyProtection="1">
      <alignment vertical="center"/>
    </xf>
    <xf numFmtId="0" fontId="2" fillId="0" borderId="4" xfId="0" applyFont="1" applyBorder="1" applyAlignment="1" applyProtection="1">
      <alignment vertical="center"/>
    </xf>
    <xf numFmtId="3" fontId="2" fillId="3" borderId="40" xfId="0" quotePrefix="1" applyNumberFormat="1" applyFont="1" applyFill="1" applyBorder="1" applyAlignment="1" applyProtection="1">
      <alignment vertical="center"/>
    </xf>
    <xf numFmtId="0" fontId="8" fillId="0" borderId="4" xfId="0" applyFont="1" applyFill="1" applyBorder="1" applyAlignment="1" applyProtection="1">
      <alignment vertical="center"/>
    </xf>
    <xf numFmtId="0" fontId="5" fillId="0" borderId="3" xfId="0" applyFont="1" applyFill="1" applyBorder="1" applyAlignment="1" applyProtection="1">
      <alignment vertical="center"/>
    </xf>
    <xf numFmtId="0" fontId="8" fillId="0" borderId="4" xfId="0" applyFont="1" applyFill="1" applyBorder="1" applyAlignment="1" applyProtection="1">
      <alignment horizontal="left" vertical="center"/>
    </xf>
    <xf numFmtId="3" fontId="8" fillId="0" borderId="4" xfId="0" applyNumberFormat="1" applyFont="1" applyFill="1" applyBorder="1" applyAlignment="1" applyProtection="1">
      <alignment horizontal="center" vertical="center"/>
    </xf>
    <xf numFmtId="0" fontId="5" fillId="0" borderId="4" xfId="0" applyFont="1" applyFill="1" applyBorder="1" applyAlignment="1" applyProtection="1">
      <alignment vertical="center"/>
    </xf>
    <xf numFmtId="0" fontId="2" fillId="0" borderId="4" xfId="0" applyFont="1" applyFill="1" applyBorder="1" applyAlignment="1" applyProtection="1">
      <alignment vertical="center"/>
    </xf>
    <xf numFmtId="3" fontId="15" fillId="0" borderId="3" xfId="0" applyNumberFormat="1" applyFont="1" applyFill="1" applyBorder="1" applyAlignment="1" applyProtection="1">
      <alignment horizontal="left" vertical="center"/>
    </xf>
    <xf numFmtId="0" fontId="36" fillId="0" borderId="3" xfId="0" applyFont="1" applyFill="1" applyBorder="1" applyAlignment="1" applyProtection="1">
      <alignment vertical="center"/>
    </xf>
    <xf numFmtId="3" fontId="8" fillId="3" borderId="40" xfId="0" applyNumberFormat="1" applyFont="1" applyFill="1" applyBorder="1" applyAlignment="1" applyProtection="1">
      <alignment vertical="center"/>
    </xf>
    <xf numFmtId="0" fontId="12" fillId="0" borderId="4" xfId="0" applyFont="1" applyFill="1" applyBorder="1" applyAlignment="1" applyProtection="1">
      <alignment vertical="center"/>
    </xf>
    <xf numFmtId="4" fontId="8" fillId="3" borderId="40" xfId="0" applyNumberFormat="1" applyFont="1" applyFill="1" applyBorder="1" applyAlignment="1" applyProtection="1">
      <alignment vertical="center"/>
    </xf>
    <xf numFmtId="0" fontId="22" fillId="0" borderId="3" xfId="0" applyFont="1" applyFill="1" applyBorder="1" applyAlignment="1" applyProtection="1">
      <alignment horizontal="center" vertical="center"/>
    </xf>
    <xf numFmtId="0" fontId="23" fillId="0" borderId="4" xfId="0" applyFont="1" applyBorder="1" applyAlignment="1" applyProtection="1">
      <alignment horizontal="left" vertical="center"/>
    </xf>
    <xf numFmtId="0" fontId="24" fillId="0" borderId="3" xfId="0" applyFont="1" applyFill="1" applyBorder="1" applyAlignment="1" applyProtection="1">
      <alignment horizontal="right" vertical="center"/>
    </xf>
    <xf numFmtId="0" fontId="4" fillId="0" borderId="44" xfId="0" applyFont="1" applyBorder="1" applyAlignment="1" applyProtection="1">
      <alignment vertical="center"/>
    </xf>
    <xf numFmtId="0" fontId="37" fillId="0" borderId="0" xfId="0" applyFont="1" applyFill="1" applyBorder="1" applyAlignment="1" applyProtection="1">
      <alignment vertical="center"/>
    </xf>
    <xf numFmtId="0" fontId="9" fillId="0" borderId="4" xfId="0" quotePrefix="1" applyFont="1" applyBorder="1" applyAlignment="1" applyProtection="1">
      <alignment horizontal="left" vertical="center"/>
    </xf>
    <xf numFmtId="3" fontId="9" fillId="3" borderId="40" xfId="0" applyNumberFormat="1" applyFont="1" applyFill="1" applyBorder="1" applyAlignment="1" applyProtection="1">
      <alignment vertical="center"/>
    </xf>
    <xf numFmtId="3" fontId="9" fillId="3" borderId="51" xfId="0" applyNumberFormat="1" applyFont="1" applyFill="1" applyBorder="1" applyAlignment="1" applyProtection="1">
      <alignment vertical="center"/>
    </xf>
    <xf numFmtId="4" fontId="9" fillId="3" borderId="51" xfId="0" applyNumberFormat="1" applyFont="1" applyFill="1" applyBorder="1" applyAlignment="1" applyProtection="1">
      <alignment vertical="center"/>
    </xf>
    <xf numFmtId="0" fontId="9" fillId="0" borderId="4" xfId="0" applyFont="1" applyBorder="1" applyAlignment="1" applyProtection="1">
      <alignment horizontal="right" vertical="center"/>
    </xf>
    <xf numFmtId="3" fontId="9" fillId="0" borderId="51" xfId="0" applyNumberFormat="1" applyFont="1" applyBorder="1" applyAlignment="1" applyProtection="1">
      <alignment vertical="center"/>
    </xf>
    <xf numFmtId="4" fontId="9" fillId="3" borderId="40" xfId="0" applyNumberFormat="1" applyFont="1" applyFill="1" applyBorder="1" applyAlignment="1" applyProtection="1">
      <alignment vertical="center"/>
    </xf>
    <xf numFmtId="3" fontId="9" fillId="3" borderId="40" xfId="0" quotePrefix="1" applyNumberFormat="1" applyFont="1" applyFill="1" applyBorder="1" applyAlignment="1" applyProtection="1">
      <alignment vertical="center"/>
    </xf>
    <xf numFmtId="3" fontId="22" fillId="0" borderId="3" xfId="0" applyNumberFormat="1" applyFont="1" applyBorder="1" applyAlignment="1" applyProtection="1">
      <alignment vertical="center"/>
    </xf>
    <xf numFmtId="0" fontId="9" fillId="0" borderId="3" xfId="0" applyFont="1" applyFill="1" applyBorder="1" applyAlignment="1" applyProtection="1">
      <alignment vertical="center"/>
    </xf>
    <xf numFmtId="0" fontId="9" fillId="0" borderId="4" xfId="0" applyFont="1" applyFill="1" applyBorder="1" applyAlignment="1" applyProtection="1">
      <alignment horizontal="right" vertical="center"/>
    </xf>
    <xf numFmtId="0" fontId="9" fillId="0" borderId="3" xfId="0" applyFont="1" applyBorder="1" applyAlignment="1" applyProtection="1">
      <alignment vertical="center"/>
    </xf>
    <xf numFmtId="0" fontId="9" fillId="0" borderId="4" xfId="0" quotePrefix="1" applyFont="1" applyFill="1" applyBorder="1" applyAlignment="1" applyProtection="1">
      <alignment horizontal="left" vertical="center"/>
    </xf>
    <xf numFmtId="0" fontId="9" fillId="0" borderId="4" xfId="0" quotePrefix="1" applyFont="1" applyFill="1" applyBorder="1" applyAlignment="1" applyProtection="1">
      <alignment vertical="center"/>
    </xf>
    <xf numFmtId="3" fontId="9" fillId="0" borderId="52" xfId="0" applyNumberFormat="1" applyFont="1" applyFill="1" applyBorder="1" applyAlignment="1" applyProtection="1">
      <alignment vertical="center"/>
    </xf>
    <xf numFmtId="3" fontId="21" fillId="0" borderId="53" xfId="0" applyNumberFormat="1" applyFont="1" applyFill="1" applyBorder="1" applyAlignment="1" applyProtection="1">
      <alignment horizontal="left" vertical="center"/>
    </xf>
    <xf numFmtId="0" fontId="22" fillId="0" borderId="53" xfId="0" applyFont="1" applyFill="1" applyBorder="1" applyAlignment="1" applyProtection="1">
      <alignment vertical="center"/>
    </xf>
    <xf numFmtId="0" fontId="22" fillId="0" borderId="3" xfId="0" applyFont="1" applyFill="1" applyBorder="1" applyAlignment="1" applyProtection="1">
      <alignment vertical="center"/>
    </xf>
    <xf numFmtId="0" fontId="20" fillId="0" borderId="4" xfId="0" quotePrefix="1" applyFont="1" applyFill="1" applyBorder="1" applyAlignment="1" applyProtection="1">
      <alignment horizontal="left" vertical="center"/>
    </xf>
    <xf numFmtId="3" fontId="20" fillId="3" borderId="40" xfId="1" applyNumberFormat="1" applyFont="1" applyFill="1" applyBorder="1" applyAlignment="1" applyProtection="1">
      <alignment vertical="center"/>
    </xf>
    <xf numFmtId="0" fontId="9" fillId="0" borderId="4" xfId="0" applyFont="1" applyFill="1" applyBorder="1" applyAlignment="1" applyProtection="1">
      <alignment horizontal="left" vertical="center"/>
    </xf>
    <xf numFmtId="3" fontId="20" fillId="3" borderId="40" xfId="0" applyNumberFormat="1" applyFont="1" applyFill="1" applyBorder="1" applyAlignment="1" applyProtection="1">
      <alignment vertical="center"/>
    </xf>
    <xf numFmtId="0" fontId="9" fillId="0" borderId="4" xfId="0" applyFont="1" applyFill="1" applyBorder="1" applyAlignment="1" applyProtection="1">
      <alignment vertical="center"/>
    </xf>
    <xf numFmtId="3" fontId="22" fillId="0" borderId="54" xfId="0" applyNumberFormat="1" applyFont="1" applyFill="1" applyBorder="1" applyAlignment="1" applyProtection="1">
      <alignment vertical="center"/>
    </xf>
    <xf numFmtId="3" fontId="13" fillId="0" borderId="52" xfId="0" applyNumberFormat="1" applyFont="1" applyFill="1" applyBorder="1" applyAlignment="1" applyProtection="1">
      <alignment horizontal="center" vertical="center"/>
    </xf>
    <xf numFmtId="3" fontId="9" fillId="0" borderId="3" xfId="0" applyNumberFormat="1" applyFont="1" applyBorder="1" applyAlignment="1" applyProtection="1">
      <alignment horizontal="center" vertical="center"/>
    </xf>
    <xf numFmtId="3" fontId="21" fillId="0" borderId="3" xfId="0" applyNumberFormat="1" applyFont="1" applyBorder="1" applyAlignment="1" applyProtection="1">
      <alignment horizontal="center" vertical="center"/>
    </xf>
    <xf numFmtId="0" fontId="20" fillId="0" borderId="4" xfId="0" quotePrefix="1" applyFont="1" applyFill="1" applyBorder="1" applyAlignment="1" applyProtection="1">
      <alignment vertical="center"/>
    </xf>
    <xf numFmtId="0" fontId="4" fillId="0" borderId="17" xfId="0" applyFont="1" applyBorder="1" applyAlignment="1" applyProtection="1">
      <alignment vertical="center"/>
    </xf>
    <xf numFmtId="3" fontId="8" fillId="0" borderId="5" xfId="0" applyNumberFormat="1" applyFont="1" applyFill="1" applyBorder="1" applyAlignment="1" applyProtection="1">
      <alignment horizontal="right" vertical="center"/>
    </xf>
    <xf numFmtId="0" fontId="15" fillId="0" borderId="54" xfId="0" applyFont="1" applyFill="1" applyBorder="1" applyAlignment="1" applyProtection="1">
      <alignment vertical="center"/>
    </xf>
    <xf numFmtId="0" fontId="12" fillId="0" borderId="18"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2" fillId="0" borderId="26" xfId="0" applyFont="1" applyBorder="1" applyAlignment="1" applyProtection="1">
      <alignment vertical="center"/>
    </xf>
    <xf numFmtId="0" fontId="12" fillId="0" borderId="18" xfId="0" applyFont="1" applyBorder="1" applyAlignment="1" applyProtection="1">
      <alignment vertical="center"/>
    </xf>
    <xf numFmtId="0" fontId="12" fillId="0" borderId="19" xfId="0" applyFont="1" applyBorder="1" applyAlignment="1" applyProtection="1">
      <alignment vertical="center"/>
    </xf>
    <xf numFmtId="165" fontId="6" fillId="0" borderId="0" xfId="0" applyNumberFormat="1" applyFont="1" applyFill="1" applyBorder="1" applyAlignment="1" applyProtection="1">
      <alignment vertical="center"/>
    </xf>
    <xf numFmtId="0" fontId="38" fillId="0" borderId="3" xfId="0" applyFont="1" applyFill="1" applyBorder="1" applyAlignment="1" applyProtection="1">
      <alignment vertical="center"/>
    </xf>
    <xf numFmtId="164" fontId="9" fillId="0" borderId="3" xfId="0" applyNumberFormat="1" applyFont="1" applyFill="1" applyBorder="1" applyAlignment="1" applyProtection="1">
      <alignment horizontal="center" vertical="center"/>
    </xf>
    <xf numFmtId="3" fontId="2" fillId="0" borderId="3" xfId="0" applyNumberFormat="1" applyFont="1" applyFill="1" applyBorder="1" applyAlignment="1" applyProtection="1">
      <alignment vertical="center"/>
    </xf>
    <xf numFmtId="3" fontId="8" fillId="0" borderId="3" xfId="0" applyNumberFormat="1" applyFont="1" applyFill="1" applyBorder="1" applyAlignment="1" applyProtection="1">
      <alignment vertical="center"/>
      <protection locked="0"/>
    </xf>
    <xf numFmtId="3" fontId="8" fillId="0" borderId="5" xfId="0" applyNumberFormat="1" applyFont="1" applyFill="1" applyBorder="1" applyAlignment="1" applyProtection="1">
      <alignment vertical="center"/>
      <protection locked="0"/>
    </xf>
    <xf numFmtId="3" fontId="8" fillId="0" borderId="10" xfId="0" applyNumberFormat="1" applyFont="1" applyFill="1" applyBorder="1" applyAlignment="1" applyProtection="1">
      <alignment vertical="center"/>
      <protection locked="0"/>
    </xf>
    <xf numFmtId="3" fontId="8" fillId="0" borderId="14" xfId="0" applyNumberFormat="1" applyFont="1" applyFill="1" applyBorder="1" applyAlignment="1" applyProtection="1">
      <alignment vertical="center"/>
      <protection locked="0"/>
    </xf>
    <xf numFmtId="0" fontId="22" fillId="0" borderId="51" xfId="0" applyFont="1" applyFill="1" applyBorder="1" applyAlignment="1" applyProtection="1">
      <alignment vertical="center"/>
    </xf>
    <xf numFmtId="0" fontId="5" fillId="0" borderId="0" xfId="0" applyFont="1" applyFill="1" applyAlignment="1" applyProtection="1">
      <alignment horizontal="right" vertical="center"/>
    </xf>
    <xf numFmtId="0" fontId="38" fillId="0" borderId="0" xfId="0" applyFont="1" applyFill="1" applyBorder="1" applyAlignment="1" applyProtection="1">
      <alignment horizontal="center" vertical="center"/>
    </xf>
    <xf numFmtId="0" fontId="38" fillId="0" borderId="3" xfId="0" applyFont="1" applyFill="1" applyBorder="1" applyAlignment="1" applyProtection="1">
      <alignment horizontal="center" vertical="center"/>
    </xf>
    <xf numFmtId="0" fontId="38" fillId="0" borderId="0" xfId="0" applyFont="1" applyFill="1" applyBorder="1" applyAlignment="1" applyProtection="1">
      <alignment horizontal="left" vertical="center"/>
    </xf>
    <xf numFmtId="0" fontId="38" fillId="0" borderId="4" xfId="0" quotePrefix="1" applyFont="1" applyFill="1" applyBorder="1" applyAlignment="1" applyProtection="1">
      <alignment horizontal="left" vertical="center"/>
    </xf>
    <xf numFmtId="0" fontId="9" fillId="0" borderId="0" xfId="0" applyFont="1" applyFill="1" applyAlignment="1" applyProtection="1">
      <alignment horizontal="right" vertical="center"/>
    </xf>
    <xf numFmtId="0" fontId="5" fillId="0" borderId="0" xfId="0" quotePrefix="1" applyFont="1" applyAlignment="1" applyProtection="1">
      <alignment vertical="center"/>
    </xf>
    <xf numFmtId="0" fontId="10" fillId="0" borderId="4" xfId="0" applyFont="1" applyFill="1" applyBorder="1" applyAlignment="1" applyProtection="1">
      <alignment vertical="center"/>
      <protection locked="0"/>
    </xf>
    <xf numFmtId="0" fontId="4" fillId="0" borderId="56" xfId="0" applyFont="1" applyBorder="1" applyAlignment="1" applyProtection="1">
      <alignment vertical="center"/>
    </xf>
    <xf numFmtId="0" fontId="8" fillId="0" borderId="4" xfId="0" applyFont="1" applyFill="1" applyBorder="1" applyAlignment="1" applyProtection="1">
      <alignment vertical="center"/>
      <protection locked="0"/>
    </xf>
    <xf numFmtId="164" fontId="9" fillId="3" borderId="40" xfId="0" applyNumberFormat="1" applyFont="1" applyFill="1" applyBorder="1" applyAlignment="1" applyProtection="1">
      <alignment horizontal="center" vertical="center"/>
    </xf>
    <xf numFmtId="0" fontId="4" fillId="0" borderId="4" xfId="0" applyFont="1" applyBorder="1" applyAlignment="1">
      <alignment vertical="center"/>
    </xf>
    <xf numFmtId="0" fontId="9" fillId="0" borderId="8" xfId="0" applyFont="1" applyFill="1" applyBorder="1" applyAlignment="1" applyProtection="1">
      <alignment vertical="center"/>
    </xf>
    <xf numFmtId="0" fontId="9" fillId="0" borderId="0" xfId="0" applyFont="1" applyFill="1" applyBorder="1" applyAlignment="1" applyProtection="1">
      <alignment horizontal="left" vertical="center"/>
    </xf>
    <xf numFmtId="3" fontId="35" fillId="0" borderId="0" xfId="0" applyNumberFormat="1" applyFont="1" applyFill="1" applyBorder="1" applyAlignment="1" applyProtection="1">
      <alignment horizontal="center" vertical="center"/>
    </xf>
    <xf numFmtId="3" fontId="35" fillId="0" borderId="3" xfId="0" applyNumberFormat="1"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0" fontId="5" fillId="4" borderId="21"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9" fillId="0" borderId="4" xfId="0" applyFont="1" applyBorder="1" applyAlignment="1" applyProtection="1">
      <alignment horizontal="left" vertical="center"/>
    </xf>
    <xf numFmtId="3" fontId="8" fillId="0" borderId="6" xfId="0" applyNumberFormat="1" applyFont="1" applyFill="1" applyBorder="1" applyAlignment="1" applyProtection="1">
      <alignment horizontal="right" vertical="center"/>
      <protection locked="0"/>
    </xf>
    <xf numFmtId="3" fontId="8" fillId="2" borderId="6" xfId="0" applyNumberFormat="1" applyFont="1" applyFill="1" applyBorder="1" applyAlignment="1" applyProtection="1">
      <alignment horizontal="right" vertical="center"/>
      <protection locked="0"/>
    </xf>
    <xf numFmtId="3" fontId="8" fillId="0" borderId="7" xfId="0" applyNumberFormat="1" applyFont="1" applyFill="1" applyBorder="1" applyAlignment="1" applyProtection="1">
      <alignment horizontal="right" vertical="center"/>
      <protection locked="0"/>
    </xf>
    <xf numFmtId="3" fontId="8" fillId="2" borderId="7"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xf>
    <xf numFmtId="0" fontId="8" fillId="42" borderId="6" xfId="0" applyFont="1" applyFill="1" applyBorder="1" applyAlignment="1" applyProtection="1">
      <alignment horizontal="right" vertical="center"/>
    </xf>
    <xf numFmtId="3" fontId="5" fillId="0" borderId="7" xfId="0" applyNumberFormat="1" applyFont="1" applyFill="1" applyBorder="1" applyAlignment="1" applyProtection="1">
      <alignment horizontal="right" vertical="center"/>
    </xf>
    <xf numFmtId="0" fontId="8" fillId="42" borderId="7" xfId="0" applyFont="1" applyFill="1" applyBorder="1" applyAlignment="1" applyProtection="1">
      <alignment horizontal="right" vertical="center"/>
    </xf>
    <xf numFmtId="3" fontId="9" fillId="0" borderId="5" xfId="0" applyNumberFormat="1" applyFont="1" applyFill="1" applyBorder="1" applyAlignment="1" applyProtection="1">
      <alignment vertical="center"/>
    </xf>
    <xf numFmtId="0" fontId="10" fillId="0" borderId="4" xfId="0" applyFont="1" applyBorder="1" applyAlignment="1" applyProtection="1">
      <alignment vertical="center"/>
      <protection locked="0"/>
    </xf>
    <xf numFmtId="0" fontId="17" fillId="0" borderId="57" xfId="0" applyFont="1" applyBorder="1" applyAlignment="1" applyProtection="1">
      <alignment horizontal="center" vertical="center"/>
      <protection locked="0"/>
    </xf>
    <xf numFmtId="0" fontId="17" fillId="0" borderId="58" xfId="0" applyFont="1" applyBorder="1" applyAlignment="1" applyProtection="1">
      <alignment horizontal="center" vertical="center"/>
      <protection locked="0"/>
    </xf>
    <xf numFmtId="0" fontId="10" fillId="0" borderId="3" xfId="0" applyFont="1" applyBorder="1" applyAlignment="1" applyProtection="1">
      <alignment vertical="center"/>
      <protection locked="0"/>
    </xf>
    <xf numFmtId="3" fontId="17" fillId="0" borderId="57" xfId="0" applyNumberFormat="1" applyFont="1" applyBorder="1" applyAlignment="1" applyProtection="1">
      <alignment horizontal="left" vertical="center" wrapText="1"/>
      <protection locked="0"/>
    </xf>
    <xf numFmtId="4" fontId="17" fillId="0" borderId="58" xfId="0" applyNumberFormat="1" applyFont="1" applyBorder="1" applyAlignment="1" applyProtection="1">
      <alignment horizontal="right" vertical="center" wrapText="1"/>
      <protection locked="0"/>
    </xf>
    <xf numFmtId="0" fontId="17" fillId="0" borderId="59" xfId="0" applyFont="1" applyBorder="1" applyAlignment="1" applyProtection="1">
      <alignment horizontal="right" vertical="center"/>
      <protection locked="0"/>
    </xf>
    <xf numFmtId="4" fontId="10" fillId="0" borderId="8" xfId="0" applyNumberFormat="1" applyFont="1" applyBorder="1" applyAlignment="1" applyProtection="1">
      <alignment horizontal="right" vertical="center"/>
      <protection locked="0"/>
    </xf>
    <xf numFmtId="0" fontId="17" fillId="0" borderId="4" xfId="0" applyFont="1" applyBorder="1" applyAlignment="1" applyProtection="1">
      <alignment horizontal="center" vertical="center"/>
      <protection locked="0"/>
    </xf>
    <xf numFmtId="3" fontId="17" fillId="0" borderId="59" xfId="0" applyNumberFormat="1" applyFont="1" applyBorder="1" applyAlignment="1" applyProtection="1">
      <alignment vertical="center" wrapText="1"/>
      <protection locked="0"/>
    </xf>
    <xf numFmtId="4" fontId="17" fillId="0" borderId="8" xfId="0" applyNumberFormat="1" applyFont="1" applyBorder="1" applyAlignment="1" applyProtection="1">
      <alignment horizontal="right" vertical="center" wrapText="1"/>
      <protection locked="0"/>
    </xf>
    <xf numFmtId="0" fontId="17" fillId="0" borderId="59" xfId="0" applyFont="1" applyBorder="1" applyAlignment="1" applyProtection="1">
      <alignment vertical="center"/>
      <protection locked="0"/>
    </xf>
    <xf numFmtId="4" fontId="10" fillId="0" borderId="8" xfId="0" applyNumberFormat="1" applyFont="1" applyBorder="1" applyAlignment="1" applyProtection="1">
      <alignment vertical="center"/>
      <protection locked="0"/>
    </xf>
    <xf numFmtId="40" fontId="10" fillId="0" borderId="61" xfId="0" applyNumberFormat="1" applyFont="1" applyBorder="1" applyAlignment="1" applyProtection="1">
      <alignment horizontal="right" vertical="center"/>
      <protection locked="0"/>
    </xf>
    <xf numFmtId="0" fontId="10" fillId="0" borderId="0" xfId="0" applyFont="1" applyAlignment="1" applyProtection="1">
      <alignment vertical="center"/>
      <protection locked="0"/>
    </xf>
    <xf numFmtId="0" fontId="17" fillId="0" borderId="14" xfId="0" applyFont="1" applyBorder="1" applyAlignment="1" applyProtection="1">
      <alignment horizontal="center" vertical="center"/>
      <protection locked="0"/>
    </xf>
    <xf numFmtId="3" fontId="17" fillId="0" borderId="59" xfId="0" applyNumberFormat="1" applyFont="1" applyBorder="1" applyAlignment="1" applyProtection="1">
      <alignment horizontal="left" vertical="center"/>
      <protection locked="0"/>
    </xf>
    <xf numFmtId="0" fontId="17" fillId="0" borderId="60" xfId="0" applyFont="1" applyBorder="1" applyAlignment="1" applyProtection="1">
      <alignment vertical="center" wrapText="1"/>
      <protection locked="0"/>
    </xf>
    <xf numFmtId="4" fontId="10" fillId="0" borderId="61" xfId="0" quotePrefix="1" applyNumberFormat="1" applyFont="1" applyBorder="1" applyAlignment="1" applyProtection="1">
      <alignment vertical="center"/>
      <protection locked="0"/>
    </xf>
    <xf numFmtId="3" fontId="17" fillId="0" borderId="0" xfId="0" applyNumberFormat="1" applyFont="1" applyAlignment="1" applyProtection="1">
      <alignment vertical="center" wrapText="1"/>
      <protection locked="0"/>
    </xf>
    <xf numFmtId="4" fontId="10" fillId="0" borderId="0" xfId="0" applyNumberFormat="1" applyFont="1" applyAlignment="1" applyProtection="1">
      <alignment vertical="center"/>
      <protection locked="0"/>
    </xf>
    <xf numFmtId="0" fontId="17" fillId="0" borderId="3" xfId="0" applyFont="1" applyBorder="1" applyAlignment="1" applyProtection="1">
      <alignment vertical="center"/>
      <protection locked="0"/>
    </xf>
    <xf numFmtId="0" fontId="17" fillId="0" borderId="0" xfId="0" applyFont="1" applyAlignment="1" applyProtection="1">
      <alignment vertical="center"/>
      <protection locked="0"/>
    </xf>
    <xf numFmtId="0" fontId="63" fillId="0" borderId="0" xfId="0" applyFont="1" applyAlignment="1" applyProtection="1">
      <alignment vertical="center"/>
      <protection locked="0"/>
    </xf>
    <xf numFmtId="0" fontId="10" fillId="0" borderId="26" xfId="0" applyFont="1" applyBorder="1" applyAlignment="1" applyProtection="1">
      <alignment vertical="center"/>
      <protection locked="0"/>
    </xf>
    <xf numFmtId="0" fontId="10" fillId="0" borderId="18" xfId="0" applyFont="1" applyBorder="1" applyAlignment="1" applyProtection="1">
      <alignment vertical="center"/>
      <protection locked="0"/>
    </xf>
    <xf numFmtId="3" fontId="17" fillId="0" borderId="18" xfId="0" applyNumberFormat="1" applyFont="1" applyBorder="1" applyAlignment="1" applyProtection="1">
      <alignment horizontal="right" vertical="center"/>
      <protection locked="0"/>
    </xf>
    <xf numFmtId="0" fontId="10" fillId="0" borderId="19" xfId="0" applyFont="1" applyBorder="1" applyAlignment="1" applyProtection="1">
      <alignment vertical="center"/>
      <protection locked="0"/>
    </xf>
    <xf numFmtId="40" fontId="10" fillId="0" borderId="8" xfId="0" applyNumberFormat="1" applyFont="1" applyFill="1" applyBorder="1" applyAlignment="1" applyProtection="1">
      <alignment vertical="center"/>
      <protection locked="0"/>
    </xf>
    <xf numFmtId="3" fontId="8" fillId="0" borderId="6" xfId="0" applyNumberFormat="1" applyFont="1" applyFill="1" applyBorder="1" applyAlignment="1" applyProtection="1">
      <alignment horizontal="right" vertical="center"/>
    </xf>
    <xf numFmtId="0" fontId="8" fillId="0" borderId="7" xfId="0" applyFont="1" applyFill="1" applyBorder="1" applyAlignment="1" applyProtection="1">
      <alignment horizontal="right" vertical="center"/>
    </xf>
    <xf numFmtId="0" fontId="6" fillId="0" borderId="0" xfId="0" applyFont="1" applyBorder="1" applyAlignment="1" applyProtection="1">
      <alignment vertical="center"/>
    </xf>
    <xf numFmtId="0" fontId="6" fillId="0" borderId="3" xfId="0" applyFont="1" applyBorder="1" applyAlignment="1" applyProtection="1">
      <alignment vertical="center"/>
    </xf>
    <xf numFmtId="0" fontId="12" fillId="38" borderId="23" xfId="0" applyFont="1" applyFill="1" applyBorder="1" applyAlignment="1" applyProtection="1">
      <alignment vertical="center"/>
    </xf>
    <xf numFmtId="0" fontId="12" fillId="38" borderId="24" xfId="0" applyFont="1" applyFill="1" applyBorder="1" applyAlignment="1" applyProtection="1">
      <alignment vertical="center"/>
    </xf>
    <xf numFmtId="0" fontId="12" fillId="38" borderId="25" xfId="0" applyFont="1" applyFill="1" applyBorder="1" applyAlignment="1" applyProtection="1">
      <alignment vertical="center"/>
    </xf>
    <xf numFmtId="0" fontId="12" fillId="40" borderId="23" xfId="0" applyFont="1" applyFill="1" applyBorder="1" applyAlignment="1" applyProtection="1">
      <alignment vertical="center"/>
    </xf>
    <xf numFmtId="0" fontId="12" fillId="40" borderId="24" xfId="0" applyFont="1" applyFill="1" applyBorder="1" applyAlignment="1" applyProtection="1">
      <alignment vertical="center"/>
    </xf>
    <xf numFmtId="0" fontId="12" fillId="40" borderId="25" xfId="0" applyFont="1" applyFill="1" applyBorder="1" applyAlignment="1" applyProtection="1">
      <alignment vertical="center"/>
    </xf>
    <xf numFmtId="0" fontId="3" fillId="5" borderId="42" xfId="0" applyFont="1" applyFill="1" applyBorder="1" applyAlignment="1" applyProtection="1">
      <alignment vertical="center"/>
    </xf>
    <xf numFmtId="0" fontId="0" fillId="5" borderId="55" xfId="0" applyFill="1" applyBorder="1" applyAlignment="1" applyProtection="1">
      <alignment vertical="center"/>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59" fillId="0" borderId="4"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3" xfId="0" applyFont="1" applyFill="1" applyBorder="1" applyAlignment="1" applyProtection="1">
      <alignment horizontal="center" vertical="center"/>
    </xf>
    <xf numFmtId="0" fontId="31" fillId="0" borderId="4"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3" xfId="0" applyFont="1" applyBorder="1" applyAlignment="1" applyProtection="1">
      <alignment horizontal="center" vertical="center"/>
    </xf>
    <xf numFmtId="0" fontId="13" fillId="0" borderId="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0" borderId="25" xfId="0" applyFont="1" applyBorder="1" applyAlignment="1">
      <alignment horizontal="center" vertical="center"/>
    </xf>
    <xf numFmtId="0" fontId="12" fillId="0" borderId="0" xfId="0" applyFont="1" applyFill="1" applyBorder="1" applyAlignment="1" applyProtection="1">
      <alignment horizontal="center" vertical="center"/>
    </xf>
    <xf numFmtId="0" fontId="37" fillId="6" borderId="46" xfId="0" applyFont="1" applyFill="1" applyBorder="1" applyAlignment="1" applyProtection="1">
      <alignment horizontal="center" vertical="center" wrapText="1"/>
    </xf>
    <xf numFmtId="0" fontId="37" fillId="6" borderId="47" xfId="0" applyFont="1" applyFill="1" applyBorder="1" applyAlignment="1" applyProtection="1">
      <alignment horizontal="center" vertical="center" wrapText="1"/>
    </xf>
    <xf numFmtId="0" fontId="37" fillId="6" borderId="48" xfId="0" applyFont="1" applyFill="1" applyBorder="1" applyAlignment="1" applyProtection="1">
      <alignment horizontal="center" vertical="center" wrapText="1"/>
    </xf>
    <xf numFmtId="0" fontId="4" fillId="0" borderId="27"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7" fillId="5" borderId="23" xfId="0" applyFont="1" applyFill="1" applyBorder="1" applyAlignment="1" applyProtection="1">
      <alignment horizontal="center" vertical="center"/>
    </xf>
    <xf numFmtId="0" fontId="17" fillId="5" borderId="24" xfId="0" applyFont="1" applyFill="1" applyBorder="1" applyAlignment="1" applyProtection="1">
      <alignment horizontal="center" vertical="center"/>
    </xf>
    <xf numFmtId="0" fontId="17" fillId="5" borderId="25"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7" fillId="0" borderId="60" xfId="0" applyFont="1" applyFill="1" applyBorder="1" applyAlignment="1" applyProtection="1">
      <alignment vertical="center"/>
      <protection locked="0"/>
    </xf>
    <xf numFmtId="0" fontId="17" fillId="0" borderId="10" xfId="0" applyFont="1" applyFill="1" applyBorder="1" applyAlignment="1" applyProtection="1">
      <alignment horizontal="center" vertical="center"/>
      <protection locked="0"/>
    </xf>
    <xf numFmtId="0" fontId="40" fillId="39" borderId="62" xfId="0" applyFont="1" applyFill="1" applyBorder="1" applyAlignment="1" applyProtection="1">
      <alignment horizontal="center" vertical="center"/>
    </xf>
    <xf numFmtId="0" fontId="40" fillId="39" borderId="63" xfId="0" applyFont="1" applyFill="1" applyBorder="1" applyAlignment="1" applyProtection="1">
      <alignment horizontal="center" vertical="center"/>
    </xf>
    <xf numFmtId="0" fontId="40" fillId="39" borderId="64" xfId="0" applyFont="1" applyFill="1" applyBorder="1" applyAlignment="1" applyProtection="1">
      <alignment horizontal="center" vertical="center"/>
    </xf>
    <xf numFmtId="0" fontId="8" fillId="0" borderId="65" xfId="0" applyNumberFormat="1" applyFont="1" applyBorder="1" applyAlignment="1" applyProtection="1">
      <alignment horizontal="left" vertical="center" wrapText="1"/>
      <protection locked="0"/>
    </xf>
    <xf numFmtId="0" fontId="8" fillId="0" borderId="1" xfId="0" applyNumberFormat="1" applyFont="1" applyBorder="1" applyAlignment="1" applyProtection="1">
      <alignment horizontal="left" vertical="center" wrapText="1"/>
      <protection locked="0"/>
    </xf>
    <xf numFmtId="0" fontId="8" fillId="0" borderId="66" xfId="0" applyNumberFormat="1" applyFont="1" applyBorder="1" applyAlignment="1" applyProtection="1">
      <alignment horizontal="left" vertical="center" wrapText="1"/>
      <protection locked="0"/>
    </xf>
    <xf numFmtId="0" fontId="8" fillId="0" borderId="2"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0" fontId="8" fillId="0" borderId="67" xfId="0" applyNumberFormat="1" applyFont="1" applyBorder="1" applyAlignment="1" applyProtection="1">
      <alignment horizontal="left" vertical="center" wrapText="1"/>
      <protection locked="0"/>
    </xf>
    <xf numFmtId="0" fontId="8" fillId="0" borderId="68" xfId="0" applyNumberFormat="1" applyFont="1" applyBorder="1" applyAlignment="1" applyProtection="1">
      <alignment horizontal="left" vertical="center" wrapText="1"/>
      <protection locked="0"/>
    </xf>
    <xf numFmtId="0" fontId="8" fillId="0" borderId="12" xfId="0" applyNumberFormat="1" applyFont="1" applyBorder="1" applyAlignment="1" applyProtection="1">
      <alignment horizontal="left" vertical="center" wrapText="1"/>
      <protection locked="0"/>
    </xf>
    <xf numFmtId="0" fontId="8" fillId="0" borderId="69" xfId="0" applyNumberFormat="1" applyFont="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33" fillId="0" borderId="16" xfId="0" applyFont="1" applyFill="1" applyBorder="1" applyAlignment="1" applyProtection="1">
      <alignment horizontal="left" vertical="center" wrapText="1"/>
      <protection locked="0"/>
    </xf>
    <xf numFmtId="0" fontId="33" fillId="0" borderId="17" xfId="0" applyFont="1" applyFill="1" applyBorder="1" applyAlignment="1" applyProtection="1">
      <alignment horizontal="left" vertical="center" wrapText="1"/>
      <protection locked="0"/>
    </xf>
    <xf numFmtId="0" fontId="33" fillId="0" borderId="4" xfId="0" applyFont="1" applyFill="1" applyBorder="1" applyAlignment="1" applyProtection="1">
      <alignment horizontal="left" vertical="center" wrapText="1"/>
      <protection locked="0"/>
    </xf>
    <xf numFmtId="0" fontId="33" fillId="0" borderId="0" xfId="0" applyFont="1" applyFill="1" applyBorder="1" applyAlignment="1" applyProtection="1">
      <alignment horizontal="left" vertical="center" wrapText="1"/>
      <protection locked="0"/>
    </xf>
    <xf numFmtId="0" fontId="33" fillId="0" borderId="3" xfId="0" applyFont="1" applyFill="1" applyBorder="1" applyAlignment="1" applyProtection="1">
      <alignment horizontal="left" vertical="center" wrapText="1"/>
      <protection locked="0"/>
    </xf>
    <xf numFmtId="0" fontId="33" fillId="0" borderId="26" xfId="0" applyFont="1" applyFill="1" applyBorder="1" applyAlignment="1" applyProtection="1">
      <alignment horizontal="left" vertical="center" wrapText="1"/>
      <protection locked="0"/>
    </xf>
    <xf numFmtId="0" fontId="33" fillId="0" borderId="18" xfId="0" applyFont="1" applyFill="1" applyBorder="1" applyAlignment="1" applyProtection="1">
      <alignment horizontal="left" vertical="center" wrapText="1"/>
      <protection locked="0"/>
    </xf>
    <xf numFmtId="0" fontId="33" fillId="0" borderId="19" xfId="0" applyFont="1" applyFill="1" applyBorder="1" applyAlignment="1" applyProtection="1">
      <alignment horizontal="left" vertical="center" wrapText="1"/>
      <protection locked="0"/>
    </xf>
    <xf numFmtId="0" fontId="10" fillId="0" borderId="0" xfId="0" applyFont="1" applyBorder="1" applyAlignment="1" applyProtection="1">
      <alignment vertical="center"/>
      <protection locked="0"/>
    </xf>
    <xf numFmtId="165" fontId="4" fillId="43" borderId="70" xfId="0" applyNumberFormat="1" applyFont="1" applyFill="1" applyBorder="1" applyAlignment="1" applyProtection="1">
      <alignment horizontal="center" vertical="center" wrapText="1"/>
    </xf>
    <xf numFmtId="165" fontId="4" fillId="43" borderId="71" xfId="0" applyNumberFormat="1" applyFont="1" applyFill="1" applyBorder="1" applyAlignment="1" applyProtection="1">
      <alignment horizontal="center" vertical="center" wrapText="1"/>
    </xf>
    <xf numFmtId="165" fontId="4" fillId="43" borderId="72" xfId="0" applyNumberFormat="1" applyFont="1" applyFill="1" applyBorder="1" applyAlignment="1" applyProtection="1">
      <alignment horizontal="center" vertical="center" wrapText="1"/>
    </xf>
    <xf numFmtId="165" fontId="17" fillId="3" borderId="23" xfId="0" applyNumberFormat="1" applyFont="1" applyFill="1" applyBorder="1" applyAlignment="1" applyProtection="1">
      <alignment horizontal="center" vertical="center"/>
    </xf>
    <xf numFmtId="165" fontId="17" fillId="3" borderId="24" xfId="0" applyNumberFormat="1" applyFont="1" applyFill="1" applyBorder="1" applyAlignment="1" applyProtection="1">
      <alignment horizontal="center" vertical="center"/>
    </xf>
    <xf numFmtId="165" fontId="17" fillId="3" borderId="25" xfId="0" applyNumberFormat="1" applyFont="1" applyFill="1" applyBorder="1" applyAlignment="1" applyProtection="1">
      <alignment horizontal="center" vertical="center"/>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xr:uid="{00000000-0005-0000-0000-000026000000}"/>
    <cellStyle name="Normal 3" xfId="2" xr:uid="{00000000-0005-0000-0000-000027000000}"/>
    <cellStyle name="Note 2" xfId="44" xr:uid="{00000000-0005-0000-0000-000028000000}"/>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CCFFCC"/>
      <color rgb="FFFF00FF"/>
      <color rgb="FFE6B8B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63"/>
  <sheetViews>
    <sheetView tabSelected="1" zoomScale="80" zoomScaleNormal="80" workbookViewId="0">
      <selection activeCell="F2" sqref="F2"/>
    </sheetView>
  </sheetViews>
  <sheetFormatPr defaultColWidth="9.1796875" defaultRowHeight="13" x14ac:dyDescent="0.25"/>
  <cols>
    <col min="1" max="1" width="24.81640625" style="1" customWidth="1"/>
    <col min="2" max="4" width="13.1796875" style="1" customWidth="1"/>
    <col min="5" max="5" width="2.26953125" style="1" customWidth="1"/>
    <col min="6" max="6" width="19.1796875" style="1" customWidth="1"/>
    <col min="7" max="7" width="0.81640625" style="1" customWidth="1"/>
    <col min="8" max="8" width="3" style="46" customWidth="1"/>
    <col min="9" max="9" width="51.26953125" style="6" customWidth="1"/>
    <col min="10" max="10" width="14.81640625" style="47" customWidth="1"/>
    <col min="11" max="11" width="15" style="48" customWidth="1"/>
    <col min="12" max="12" width="3.1796875" style="2" customWidth="1"/>
    <col min="13" max="13" width="4.08984375" style="1" customWidth="1"/>
    <col min="14" max="14" width="41.54296875" style="1" bestFit="1" customWidth="1"/>
    <col min="15" max="15" width="16.1796875" style="1" customWidth="1"/>
    <col min="16" max="16" width="3.54296875" style="1" customWidth="1"/>
    <col min="17" max="17" width="1.26953125" style="1" customWidth="1"/>
    <col min="18" max="18" width="2.453125" style="1" customWidth="1"/>
    <col min="19" max="19" width="7" style="1" customWidth="1"/>
    <col min="20" max="20" width="11.453125" style="1" customWidth="1"/>
    <col min="21" max="21" width="9.1796875" style="1"/>
    <col min="22" max="22" width="37.36328125" style="1" customWidth="1"/>
    <col min="23" max="23" width="10.54296875" style="1" customWidth="1"/>
    <col min="24" max="24" width="11.81640625" style="1" customWidth="1"/>
    <col min="25" max="25" width="9.1796875" style="1"/>
    <col min="26" max="26" width="66.26953125" style="1" bestFit="1" customWidth="1"/>
    <col min="27" max="29" width="9.1796875" style="1"/>
    <col min="30" max="31" width="3" style="1" bestFit="1" customWidth="1"/>
    <col min="32" max="16384" width="9.1796875" style="1"/>
  </cols>
  <sheetData>
    <row r="1" spans="1:24" ht="13.5" thickBot="1" x14ac:dyDescent="0.3">
      <c r="I1" s="176"/>
    </row>
    <row r="2" spans="1:24" ht="15.75" customHeight="1" thickTop="1" thickBot="1" x14ac:dyDescent="0.3">
      <c r="A2" s="110" t="s">
        <v>0</v>
      </c>
      <c r="B2" s="244"/>
      <c r="C2" s="245"/>
      <c r="D2" s="88"/>
      <c r="E2" s="101"/>
      <c r="F2" s="159"/>
      <c r="G2" s="184"/>
      <c r="H2" s="82"/>
      <c r="I2" s="246" t="s">
        <v>126</v>
      </c>
      <c r="J2" s="247"/>
      <c r="K2" s="248"/>
      <c r="M2" s="316" t="s">
        <v>97</v>
      </c>
      <c r="N2" s="317"/>
      <c r="O2" s="317"/>
      <c r="P2" s="318"/>
      <c r="R2" s="283" t="s">
        <v>149</v>
      </c>
      <c r="S2" s="284"/>
      <c r="T2" s="284"/>
      <c r="U2" s="284"/>
      <c r="V2" s="284"/>
      <c r="W2" s="284"/>
      <c r="X2" s="285"/>
    </row>
    <row r="3" spans="1:24" ht="12" customHeight="1" thickTop="1" thickBot="1" x14ac:dyDescent="0.3">
      <c r="A3" s="249" t="s">
        <v>118</v>
      </c>
      <c r="B3" s="250"/>
      <c r="C3" s="250"/>
      <c r="D3" s="250"/>
      <c r="E3" s="250"/>
      <c r="F3" s="251"/>
      <c r="G3" s="3"/>
      <c r="H3" s="131" t="s">
        <v>1</v>
      </c>
      <c r="I3" s="32" t="s">
        <v>127</v>
      </c>
      <c r="J3" s="5" t="s">
        <v>2</v>
      </c>
      <c r="K3" s="132">
        <f>IF(F13&gt;0,MAX(F13,0),"")</f>
        <v>0</v>
      </c>
      <c r="M3" s="205"/>
      <c r="N3" s="312"/>
      <c r="O3" s="312"/>
      <c r="P3" s="208"/>
      <c r="Q3" s="7"/>
      <c r="R3" s="286" t="s">
        <v>77</v>
      </c>
      <c r="S3" s="287"/>
      <c r="T3" s="287"/>
      <c r="U3" s="287"/>
      <c r="V3" s="287"/>
      <c r="W3" s="287"/>
      <c r="X3" s="288"/>
    </row>
    <row r="4" spans="1:24" ht="12" customHeight="1" thickTop="1" thickBot="1" x14ac:dyDescent="0.3">
      <c r="A4" s="187" t="s">
        <v>107</v>
      </c>
      <c r="B4" s="8"/>
      <c r="C4" s="9"/>
      <c r="D4" s="2"/>
      <c r="E4" s="10" t="s">
        <v>7</v>
      </c>
      <c r="F4" s="111"/>
      <c r="G4" s="12"/>
      <c r="H4" s="131" t="s">
        <v>4</v>
      </c>
      <c r="I4" s="32" t="s">
        <v>128</v>
      </c>
      <c r="J4" s="5" t="s">
        <v>2</v>
      </c>
      <c r="K4" s="133">
        <f>F20</f>
        <v>0</v>
      </c>
      <c r="M4" s="205"/>
      <c r="N4" s="206" t="s">
        <v>98</v>
      </c>
      <c r="O4" s="207" t="s">
        <v>99</v>
      </c>
      <c r="P4" s="208"/>
      <c r="Q4" s="11"/>
      <c r="R4" s="258" t="s">
        <v>74</v>
      </c>
      <c r="S4" s="259"/>
      <c r="T4" s="259"/>
      <c r="U4" s="259"/>
      <c r="V4" s="259"/>
      <c r="W4" s="259"/>
      <c r="X4" s="260"/>
    </row>
    <row r="5" spans="1:24" ht="12" customHeight="1" thickTop="1" x14ac:dyDescent="0.25">
      <c r="A5" s="187" t="s">
        <v>108</v>
      </c>
      <c r="B5" s="8"/>
      <c r="C5" s="2"/>
      <c r="D5" s="2"/>
      <c r="E5" s="10" t="s">
        <v>7</v>
      </c>
      <c r="F5" s="111"/>
      <c r="G5" s="3"/>
      <c r="H5" s="131" t="s">
        <v>5</v>
      </c>
      <c r="I5" s="32" t="s">
        <v>129</v>
      </c>
      <c r="J5" s="5" t="s">
        <v>6</v>
      </c>
      <c r="K5" s="134" t="e">
        <f>IF(F13&gt;0,ROUND((K3/K4),2),"")</f>
        <v>#DIV/0!</v>
      </c>
      <c r="M5" s="205"/>
      <c r="N5" s="209" t="s">
        <v>100</v>
      </c>
      <c r="O5" s="210" t="e">
        <f>K40</f>
        <v>#DIV/0!</v>
      </c>
      <c r="P5" s="208"/>
      <c r="Q5" s="6"/>
      <c r="R5" s="87" t="s">
        <v>150</v>
      </c>
      <c r="S5" s="88"/>
      <c r="T5" s="88"/>
      <c r="U5" s="88"/>
      <c r="V5" s="85"/>
      <c r="W5" s="85"/>
      <c r="X5" s="102">
        <f>X26</f>
        <v>0</v>
      </c>
    </row>
    <row r="6" spans="1:24" ht="12" customHeight="1" thickBot="1" x14ac:dyDescent="0.3">
      <c r="A6" s="187" t="s">
        <v>109</v>
      </c>
      <c r="B6" s="2"/>
      <c r="C6" s="2"/>
      <c r="E6" s="10" t="s">
        <v>7</v>
      </c>
      <c r="F6" s="111"/>
      <c r="G6" s="3"/>
      <c r="H6" s="131" t="s">
        <v>8</v>
      </c>
      <c r="I6" s="32" t="s">
        <v>130</v>
      </c>
      <c r="J6" s="14" t="s">
        <v>9</v>
      </c>
      <c r="K6" s="134" t="e">
        <f>J8+J9</f>
        <v>#DIV/0!</v>
      </c>
      <c r="M6" s="205"/>
      <c r="N6" s="211" t="s">
        <v>19</v>
      </c>
      <c r="O6" s="212">
        <f>J44</f>
        <v>0</v>
      </c>
      <c r="P6" s="208"/>
      <c r="R6" s="78" t="s">
        <v>151</v>
      </c>
      <c r="X6" s="103">
        <f>X34</f>
        <v>0</v>
      </c>
    </row>
    <row r="7" spans="1:24" ht="12" customHeight="1" thickTop="1" x14ac:dyDescent="0.25">
      <c r="A7" s="187" t="s">
        <v>110</v>
      </c>
      <c r="B7" s="2"/>
      <c r="C7" s="2"/>
      <c r="D7" s="2"/>
      <c r="E7" s="10" t="s">
        <v>7</v>
      </c>
      <c r="F7" s="111"/>
      <c r="G7" s="16"/>
      <c r="H7" s="80"/>
      <c r="I7" s="181" t="s">
        <v>131</v>
      </c>
      <c r="J7" s="204">
        <v>10000</v>
      </c>
      <c r="K7" s="313" t="s">
        <v>119</v>
      </c>
      <c r="L7" s="11"/>
      <c r="M7" s="213"/>
      <c r="N7" s="211" t="s">
        <v>21</v>
      </c>
      <c r="O7" s="212">
        <f>J45</f>
        <v>0</v>
      </c>
      <c r="P7" s="208"/>
      <c r="Q7" s="46"/>
      <c r="R7" s="75" t="s">
        <v>152</v>
      </c>
      <c r="S7" s="4"/>
      <c r="T7" s="4"/>
      <c r="U7" s="4"/>
      <c r="V7" s="4"/>
      <c r="W7" s="4"/>
      <c r="X7" s="103">
        <v>0</v>
      </c>
    </row>
    <row r="8" spans="1:24" ht="12" customHeight="1" x14ac:dyDescent="0.25">
      <c r="A8" s="187" t="s">
        <v>111</v>
      </c>
      <c r="B8" s="4"/>
      <c r="C8" s="13"/>
      <c r="D8" s="2"/>
      <c r="E8" s="10" t="s">
        <v>7</v>
      </c>
      <c r="F8" s="111"/>
      <c r="G8" s="3"/>
      <c r="H8" s="135" t="s">
        <v>15</v>
      </c>
      <c r="I8" s="32" t="s">
        <v>132</v>
      </c>
      <c r="J8" s="61">
        <v>0</v>
      </c>
      <c r="K8" s="314"/>
      <c r="M8" s="205"/>
      <c r="N8" s="211" t="s">
        <v>23</v>
      </c>
      <c r="O8" s="212">
        <f>J46</f>
        <v>0</v>
      </c>
      <c r="P8" s="208"/>
      <c r="Q8" s="46"/>
      <c r="R8" s="77" t="s">
        <v>153</v>
      </c>
      <c r="S8" s="4"/>
      <c r="T8" s="4"/>
      <c r="U8" s="4"/>
      <c r="V8" s="4"/>
      <c r="W8" s="4"/>
      <c r="X8" s="103">
        <v>0</v>
      </c>
    </row>
    <row r="9" spans="1:24" ht="12" customHeight="1" thickBot="1" x14ac:dyDescent="0.3">
      <c r="A9" s="187" t="s">
        <v>112</v>
      </c>
      <c r="B9" s="4"/>
      <c r="C9" s="13"/>
      <c r="D9" s="2"/>
      <c r="E9" s="10" t="s">
        <v>7</v>
      </c>
      <c r="F9" s="111"/>
      <c r="G9" s="3"/>
      <c r="H9" s="135" t="s">
        <v>18</v>
      </c>
      <c r="I9" s="32" t="s">
        <v>95</v>
      </c>
      <c r="J9" s="62" t="e">
        <f>IF(K5&gt;0,MAX(0,(ROUND((J7-(K5+J8))-J10,2))),"")</f>
        <v>#DIV/0!</v>
      </c>
      <c r="K9" s="315"/>
      <c r="M9" s="205"/>
      <c r="N9" s="214" t="s">
        <v>101</v>
      </c>
      <c r="O9" s="215">
        <f>SUM(O6:O8)</f>
        <v>0</v>
      </c>
      <c r="P9" s="208"/>
      <c r="Q9" s="46"/>
      <c r="R9" s="77" t="s">
        <v>154</v>
      </c>
      <c r="S9" s="4"/>
      <c r="T9" s="4"/>
      <c r="U9" s="4"/>
      <c r="V9" s="4"/>
      <c r="W9" s="4"/>
      <c r="X9" s="103">
        <v>0</v>
      </c>
    </row>
    <row r="10" spans="1:24" ht="12" customHeight="1" thickTop="1" thickBot="1" x14ac:dyDescent="0.3">
      <c r="A10" s="187" t="s">
        <v>113</v>
      </c>
      <c r="B10" s="4"/>
      <c r="C10" s="13"/>
      <c r="D10" s="2"/>
      <c r="E10" s="10" t="s">
        <v>7</v>
      </c>
      <c r="F10" s="111"/>
      <c r="G10" s="3"/>
      <c r="H10" s="135" t="s">
        <v>20</v>
      </c>
      <c r="I10" s="32" t="s">
        <v>94</v>
      </c>
      <c r="J10" s="63"/>
      <c r="K10" s="136"/>
      <c r="M10" s="205"/>
      <c r="N10" s="216" t="s">
        <v>102</v>
      </c>
      <c r="O10" s="233" t="e">
        <f>IF(O9&gt;O5,O9-O5,0)</f>
        <v>#DIV/0!</v>
      </c>
      <c r="P10" s="208"/>
      <c r="Q10" s="46"/>
      <c r="R10" s="83"/>
      <c r="S10" s="2"/>
      <c r="T10" s="2"/>
      <c r="U10" s="2"/>
      <c r="V10" s="2"/>
      <c r="W10" s="2"/>
      <c r="X10" s="89"/>
    </row>
    <row r="11" spans="1:24" ht="12" customHeight="1" thickTop="1" thickBot="1" x14ac:dyDescent="0.3">
      <c r="A11" s="187" t="s">
        <v>114</v>
      </c>
      <c r="B11" s="4"/>
      <c r="C11" s="4"/>
      <c r="D11" s="2"/>
      <c r="E11" s="18" t="s">
        <v>12</v>
      </c>
      <c r="F11" s="111"/>
      <c r="G11" s="3"/>
      <c r="H11" s="131" t="s">
        <v>10</v>
      </c>
      <c r="I11" s="32" t="s">
        <v>133</v>
      </c>
      <c r="J11" s="14"/>
      <c r="K11" s="137" t="e">
        <f>IF(F13&gt;0,K5+K6,"")</f>
        <v>#DIV/0!</v>
      </c>
      <c r="M11" s="205"/>
      <c r="N11" s="216" t="s">
        <v>103</v>
      </c>
      <c r="O11" s="217" t="e">
        <f>IF(O9&lt;O5,(O9-O5)*-1,0)</f>
        <v>#DIV/0!</v>
      </c>
      <c r="P11" s="208"/>
      <c r="Q11" s="46"/>
      <c r="R11" s="91" t="s">
        <v>155</v>
      </c>
      <c r="S11" s="15"/>
      <c r="T11" s="15"/>
      <c r="U11" s="15"/>
      <c r="V11" s="15"/>
      <c r="W11" s="15"/>
      <c r="X11" s="90">
        <f>SUM(X5:X9)</f>
        <v>0</v>
      </c>
    </row>
    <row r="12" spans="1:24" ht="12" customHeight="1" thickTop="1" thickBot="1" x14ac:dyDescent="0.3">
      <c r="A12" s="187" t="s">
        <v>115</v>
      </c>
      <c r="B12" s="2"/>
      <c r="C12" s="2"/>
      <c r="D12" s="2"/>
      <c r="E12" s="20" t="s">
        <v>12</v>
      </c>
      <c r="F12" s="111"/>
      <c r="G12" s="3"/>
      <c r="H12" s="131" t="s">
        <v>11</v>
      </c>
      <c r="I12" s="32" t="s">
        <v>134</v>
      </c>
      <c r="J12" s="5" t="s">
        <v>2</v>
      </c>
      <c r="K12" s="138">
        <f xml:space="preserve"> F31</f>
        <v>0</v>
      </c>
      <c r="M12" s="205"/>
      <c r="N12" s="289" t="s">
        <v>148</v>
      </c>
      <c r="O12" s="218" t="e">
        <f>MAX(IF(O11&gt;0,O11-J15-K23,"N/A"),0)</f>
        <v>#DIV/0!</v>
      </c>
      <c r="P12" s="208"/>
      <c r="Q12" s="46"/>
      <c r="R12" s="93"/>
      <c r="S12" s="86"/>
      <c r="T12" s="86"/>
      <c r="U12" s="86"/>
      <c r="V12" s="86"/>
      <c r="W12" s="86"/>
      <c r="X12" s="95" t="s">
        <v>75</v>
      </c>
    </row>
    <row r="13" spans="1:24" ht="12" customHeight="1" thickTop="1" thickBot="1" x14ac:dyDescent="0.3">
      <c r="A13" s="91" t="s">
        <v>117</v>
      </c>
      <c r="B13" s="2"/>
      <c r="C13" s="2"/>
      <c r="D13" s="2"/>
      <c r="E13" s="52" t="s">
        <v>3</v>
      </c>
      <c r="F13" s="112" t="str">
        <f>IF(F8&gt;0,F4+F5+F6+F7+F8+F9+F10-F11-F12,"")</f>
        <v/>
      </c>
      <c r="G13" s="3"/>
      <c r="H13" s="131" t="s">
        <v>13</v>
      </c>
      <c r="I13" s="32" t="s">
        <v>135</v>
      </c>
      <c r="J13" s="5" t="s">
        <v>14</v>
      </c>
      <c r="K13" s="132" t="e">
        <f>IF(F13&gt;0,J14+J15,0)</f>
        <v>#DIV/0!</v>
      </c>
      <c r="M13" s="205"/>
      <c r="N13" s="219"/>
      <c r="O13" s="219"/>
      <c r="P13" s="208"/>
      <c r="Q13" s="46"/>
      <c r="R13" s="6"/>
      <c r="S13" s="6"/>
      <c r="T13" s="6"/>
      <c r="U13" s="6"/>
      <c r="V13" s="6"/>
      <c r="W13" s="6"/>
      <c r="X13" s="6"/>
    </row>
    <row r="14" spans="1:24" ht="12" customHeight="1" thickTop="1" x14ac:dyDescent="0.25">
      <c r="A14" s="255" t="s">
        <v>116</v>
      </c>
      <c r="B14" s="256"/>
      <c r="C14" s="256"/>
      <c r="D14" s="256"/>
      <c r="E14" s="256"/>
      <c r="F14" s="257"/>
      <c r="G14" s="3"/>
      <c r="H14" s="135" t="s">
        <v>15</v>
      </c>
      <c r="I14" s="32" t="s">
        <v>46</v>
      </c>
      <c r="J14" s="64" t="e">
        <f>IF(F13&gt;0,ROUND((K11*K12),0))</f>
        <v>#DIV/0!</v>
      </c>
      <c r="K14" s="139"/>
      <c r="M14" s="205"/>
      <c r="N14" s="290" t="s">
        <v>147</v>
      </c>
      <c r="O14" s="220" t="s">
        <v>99</v>
      </c>
      <c r="P14" s="208"/>
      <c r="Q14" s="46"/>
      <c r="R14" s="303" t="s">
        <v>156</v>
      </c>
      <c r="S14" s="304"/>
      <c r="T14" s="304"/>
      <c r="U14" s="304"/>
      <c r="V14" s="304"/>
      <c r="W14" s="304"/>
      <c r="X14" s="305"/>
    </row>
    <row r="15" spans="1:24" ht="12" customHeight="1" x14ac:dyDescent="0.25">
      <c r="A15" s="255"/>
      <c r="B15" s="256"/>
      <c r="C15" s="256"/>
      <c r="D15" s="256"/>
      <c r="E15" s="256"/>
      <c r="F15" s="257"/>
      <c r="G15" s="3"/>
      <c r="H15" s="135" t="s">
        <v>18</v>
      </c>
      <c r="I15" s="32" t="s">
        <v>69</v>
      </c>
      <c r="J15" s="64" t="e">
        <f>ROUND((IF(AND(F13&gt;0,D39&gt;0,(K11*K12)&lt;F13),F13-J14,0)),0)</f>
        <v>#DIV/0!</v>
      </c>
      <c r="K15" s="139"/>
      <c r="M15" s="205"/>
      <c r="N15" s="221" t="s">
        <v>104</v>
      </c>
      <c r="O15" s="212" t="e">
        <f>J15+K23</f>
        <v>#DIV/0!</v>
      </c>
      <c r="P15" s="208"/>
      <c r="Q15" s="46"/>
      <c r="R15" s="306"/>
      <c r="S15" s="307"/>
      <c r="T15" s="307"/>
      <c r="U15" s="307"/>
      <c r="V15" s="307"/>
      <c r="W15" s="307"/>
      <c r="X15" s="308"/>
    </row>
    <row r="16" spans="1:24" ht="12" customHeight="1" x14ac:dyDescent="0.25">
      <c r="A16" s="255"/>
      <c r="B16" s="256"/>
      <c r="C16" s="256"/>
      <c r="D16" s="256"/>
      <c r="E16" s="256"/>
      <c r="F16" s="257"/>
      <c r="G16" s="3"/>
      <c r="H16" s="131" t="s">
        <v>16</v>
      </c>
      <c r="I16" s="32" t="s">
        <v>136</v>
      </c>
      <c r="J16" s="5" t="s">
        <v>14</v>
      </c>
      <c r="K16" s="132">
        <f>IF(F13&gt;0,SUM(J17:J21),"")</f>
        <v>0</v>
      </c>
      <c r="M16" s="205"/>
      <c r="N16" s="222" t="s">
        <v>105</v>
      </c>
      <c r="O16" s="223" t="e">
        <f>MAX(0,$O$14-$O$10)</f>
        <v>#VALUE!</v>
      </c>
      <c r="P16" s="208"/>
      <c r="Q16" s="46"/>
      <c r="R16" s="306"/>
      <c r="S16" s="307"/>
      <c r="T16" s="307"/>
      <c r="U16" s="307"/>
      <c r="V16" s="307"/>
      <c r="W16" s="307"/>
      <c r="X16" s="308"/>
    </row>
    <row r="17" spans="1:31" ht="12" customHeight="1" x14ac:dyDescent="0.25">
      <c r="A17" s="83"/>
      <c r="B17" s="2"/>
      <c r="C17" s="2"/>
      <c r="D17" s="2"/>
      <c r="E17" s="2"/>
      <c r="F17" s="98"/>
      <c r="G17" s="3"/>
      <c r="H17" s="135" t="s">
        <v>15</v>
      </c>
      <c r="I17" s="32" t="s">
        <v>17</v>
      </c>
      <c r="J17" s="65">
        <v>0</v>
      </c>
      <c r="K17" s="140"/>
      <c r="M17" s="205"/>
      <c r="N17" s="224"/>
      <c r="O17" s="225"/>
      <c r="P17" s="226"/>
      <c r="Q17" s="46"/>
      <c r="R17" s="306"/>
      <c r="S17" s="307"/>
      <c r="T17" s="307"/>
      <c r="U17" s="307"/>
      <c r="V17" s="307"/>
      <c r="W17" s="307"/>
      <c r="X17" s="308"/>
    </row>
    <row r="18" spans="1:31" ht="12" customHeight="1" x14ac:dyDescent="0.25">
      <c r="A18" s="252" t="s">
        <v>49</v>
      </c>
      <c r="B18" s="253"/>
      <c r="C18" s="253"/>
      <c r="D18" s="253"/>
      <c r="E18" s="253"/>
      <c r="F18" s="254"/>
      <c r="G18" s="3"/>
      <c r="H18" s="135" t="s">
        <v>18</v>
      </c>
      <c r="I18" s="32" t="s">
        <v>67</v>
      </c>
      <c r="J18" s="66">
        <v>0</v>
      </c>
      <c r="K18" s="140"/>
      <c r="M18" s="205"/>
      <c r="N18" s="227" t="s">
        <v>106</v>
      </c>
      <c r="O18" s="228"/>
      <c r="P18" s="208"/>
      <c r="Q18" s="46"/>
      <c r="R18" s="306"/>
      <c r="S18" s="307"/>
      <c r="T18" s="307"/>
      <c r="U18" s="307"/>
      <c r="V18" s="307"/>
      <c r="W18" s="307"/>
      <c r="X18" s="308"/>
    </row>
    <row r="19" spans="1:31" ht="12" customHeight="1" thickBot="1" x14ac:dyDescent="0.3">
      <c r="A19" s="195" t="s">
        <v>24</v>
      </c>
      <c r="B19" s="40"/>
      <c r="C19" s="40"/>
      <c r="D19" s="40"/>
      <c r="E19" s="40"/>
      <c r="F19" s="98"/>
      <c r="G19" s="2"/>
      <c r="H19" s="141" t="s">
        <v>20</v>
      </c>
      <c r="I19" s="32" t="s">
        <v>65</v>
      </c>
      <c r="J19" s="67">
        <v>0</v>
      </c>
      <c r="K19" s="140"/>
      <c r="M19" s="229"/>
      <c r="N19" s="230"/>
      <c r="O19" s="231"/>
      <c r="P19" s="232"/>
      <c r="Q19" s="46"/>
      <c r="R19" s="306"/>
      <c r="S19" s="307"/>
      <c r="T19" s="307"/>
      <c r="U19" s="307"/>
      <c r="V19" s="307"/>
      <c r="W19" s="307"/>
      <c r="X19" s="308"/>
    </row>
    <row r="20" spans="1:31" ht="12" customHeight="1" thickTop="1" thickBot="1" x14ac:dyDescent="0.3">
      <c r="A20" s="113" t="s">
        <v>120</v>
      </c>
      <c r="B20" s="15"/>
      <c r="C20" s="22"/>
      <c r="D20" s="3"/>
      <c r="E20" s="3"/>
      <c r="F20" s="114">
        <f>ROUND(((B28+C28+D28)/3),0)</f>
        <v>0</v>
      </c>
      <c r="G20" s="8"/>
      <c r="H20" s="141" t="s">
        <v>22</v>
      </c>
      <c r="I20" s="32" t="s">
        <v>137</v>
      </c>
      <c r="J20" s="67">
        <v>0</v>
      </c>
      <c r="K20" s="140" t="s">
        <v>9</v>
      </c>
      <c r="M20" s="182"/>
      <c r="N20" s="182"/>
      <c r="O20" s="182"/>
      <c r="P20" s="182"/>
      <c r="Q20" s="46"/>
      <c r="R20" s="306"/>
      <c r="S20" s="307"/>
      <c r="T20" s="307"/>
      <c r="U20" s="307"/>
      <c r="V20" s="307"/>
      <c r="W20" s="307"/>
      <c r="X20" s="308"/>
    </row>
    <row r="21" spans="1:31" s="6" customFormat="1" ht="12" customHeight="1" thickBot="1" x14ac:dyDescent="0.3">
      <c r="A21" s="115"/>
      <c r="B21" s="25">
        <v>2020</v>
      </c>
      <c r="C21" s="26">
        <f>B21+1</f>
        <v>2021</v>
      </c>
      <c r="D21" s="25">
        <f>C21+1</f>
        <v>2022</v>
      </c>
      <c r="E21" s="25"/>
      <c r="F21" s="161"/>
      <c r="G21" s="3"/>
      <c r="H21" s="141" t="s">
        <v>25</v>
      </c>
      <c r="I21" s="32" t="s">
        <v>138</v>
      </c>
      <c r="J21" s="66">
        <v>0</v>
      </c>
      <c r="K21" s="142"/>
      <c r="L21" s="7"/>
      <c r="M21" s="291" t="s">
        <v>169</v>
      </c>
      <c r="N21" s="292"/>
      <c r="O21" s="292"/>
      <c r="P21" s="293"/>
      <c r="Q21" s="81"/>
      <c r="R21" s="306"/>
      <c r="S21" s="307"/>
      <c r="T21" s="307"/>
      <c r="U21" s="307"/>
      <c r="V21" s="307"/>
      <c r="W21" s="307"/>
      <c r="X21" s="308"/>
    </row>
    <row r="22" spans="1:31" s="6" customFormat="1" ht="12" customHeight="1" x14ac:dyDescent="0.25">
      <c r="A22" s="75" t="s">
        <v>90</v>
      </c>
      <c r="B22" s="55"/>
      <c r="C22" s="56"/>
      <c r="D22" s="31"/>
      <c r="E22" s="58" t="s">
        <v>60</v>
      </c>
      <c r="F22" s="116"/>
      <c r="G22" s="23"/>
      <c r="H22" s="143" t="s">
        <v>26</v>
      </c>
      <c r="I22" s="32" t="s">
        <v>139</v>
      </c>
      <c r="J22" s="68"/>
      <c r="K22" s="132" t="e">
        <f>IF(F13&gt;0,K13+K16,"")</f>
        <v>#DIV/0!</v>
      </c>
      <c r="L22" s="7"/>
      <c r="M22" s="294" t="s">
        <v>170</v>
      </c>
      <c r="N22" s="295"/>
      <c r="O22" s="295"/>
      <c r="P22" s="296"/>
      <c r="R22" s="306"/>
      <c r="S22" s="307"/>
      <c r="T22" s="307"/>
      <c r="U22" s="307"/>
      <c r="V22" s="307"/>
      <c r="W22" s="307"/>
      <c r="X22" s="308"/>
    </row>
    <row r="23" spans="1:31" s="6" customFormat="1" ht="12" customHeight="1" thickBot="1" x14ac:dyDescent="0.3">
      <c r="A23" s="115" t="s">
        <v>28</v>
      </c>
      <c r="B23" s="27">
        <f>IF(E8&gt;0,ROUND((0.4*B22),0),"")</f>
        <v>0</v>
      </c>
      <c r="C23" s="27">
        <f>ROUND((0.4*C22),0)</f>
        <v>0</v>
      </c>
      <c r="D23" s="28">
        <f>ROUND((0.4*D22),0)</f>
        <v>0</v>
      </c>
      <c r="E23" s="58" t="s">
        <v>61</v>
      </c>
      <c r="F23" s="116"/>
      <c r="G23" s="8"/>
      <c r="H23" s="144" t="s">
        <v>27</v>
      </c>
      <c r="I23" s="32" t="s">
        <v>140</v>
      </c>
      <c r="J23" s="14"/>
      <c r="K23" s="132">
        <f>IF(F13&gt;0, SUM(J24:J32),"")</f>
        <v>0</v>
      </c>
      <c r="L23" s="7"/>
      <c r="M23" s="297"/>
      <c r="N23" s="298"/>
      <c r="O23" s="298"/>
      <c r="P23" s="299"/>
      <c r="Q23" s="81"/>
      <c r="R23" s="309"/>
      <c r="S23" s="310"/>
      <c r="T23" s="310"/>
      <c r="U23" s="310"/>
      <c r="V23" s="310"/>
      <c r="W23" s="310"/>
      <c r="X23" s="311"/>
    </row>
    <row r="24" spans="1:31" s="6" customFormat="1" ht="12" customHeight="1" thickTop="1" thickBot="1" x14ac:dyDescent="0.3">
      <c r="A24" s="117" t="s">
        <v>92</v>
      </c>
      <c r="B24" s="57"/>
      <c r="C24" s="21"/>
      <c r="D24" s="31"/>
      <c r="E24" s="58" t="s">
        <v>62</v>
      </c>
      <c r="F24" s="116"/>
      <c r="G24" s="8"/>
      <c r="H24" s="141" t="s">
        <v>15</v>
      </c>
      <c r="I24" s="32" t="s">
        <v>141</v>
      </c>
      <c r="J24" s="66"/>
      <c r="K24" s="145"/>
      <c r="L24" s="7"/>
      <c r="M24" s="297"/>
      <c r="N24" s="298"/>
      <c r="O24" s="298"/>
      <c r="P24" s="299"/>
      <c r="Q24" s="81"/>
      <c r="R24" s="1"/>
      <c r="S24" s="1"/>
      <c r="T24" s="1"/>
      <c r="U24" s="1"/>
      <c r="V24" s="1"/>
      <c r="W24" s="1"/>
      <c r="X24" s="1"/>
    </row>
    <row r="25" spans="1:31" s="6" customFormat="1" ht="12" customHeight="1" thickTop="1" thickBot="1" x14ac:dyDescent="0.3">
      <c r="A25" s="117"/>
      <c r="B25" s="173"/>
      <c r="C25" s="172"/>
      <c r="D25" s="174"/>
      <c r="E25" s="58" t="s">
        <v>63</v>
      </c>
      <c r="F25" s="116"/>
      <c r="G25" s="8"/>
      <c r="H25" s="141" t="s">
        <v>18</v>
      </c>
      <c r="I25" s="32" t="s">
        <v>142</v>
      </c>
      <c r="J25" s="60" t="str">
        <f>IF(F20=F31,"",F42)</f>
        <v/>
      </c>
      <c r="K25" s="146"/>
      <c r="L25" s="7"/>
      <c r="M25" s="297"/>
      <c r="N25" s="298"/>
      <c r="O25" s="298"/>
      <c r="P25" s="299"/>
      <c r="Q25" s="81"/>
      <c r="R25" s="1"/>
      <c r="S25" s="241" t="s">
        <v>157</v>
      </c>
      <c r="T25" s="242"/>
      <c r="U25" s="242"/>
      <c r="V25" s="242"/>
      <c r="W25" s="242"/>
      <c r="X25" s="243"/>
    </row>
    <row r="26" spans="1:31" s="6" customFormat="1" ht="12" customHeight="1" thickTop="1" thickBot="1" x14ac:dyDescent="0.3">
      <c r="A26" s="75" t="s">
        <v>89</v>
      </c>
      <c r="B26" s="196">
        <v>0</v>
      </c>
      <c r="C26" s="196">
        <v>0</v>
      </c>
      <c r="D26" s="197">
        <v>0</v>
      </c>
      <c r="E26" s="58"/>
      <c r="F26" s="116"/>
      <c r="G26" s="8"/>
      <c r="H26" s="141" t="s">
        <v>20</v>
      </c>
      <c r="I26" s="32" t="s">
        <v>143</v>
      </c>
      <c r="J26" s="97">
        <f>X11</f>
        <v>0</v>
      </c>
      <c r="K26" s="147"/>
      <c r="L26" s="7"/>
      <c r="M26" s="297"/>
      <c r="N26" s="298"/>
      <c r="O26" s="298"/>
      <c r="P26" s="299"/>
      <c r="Q26" s="81"/>
      <c r="R26" s="1"/>
      <c r="S26" s="84" t="s">
        <v>158</v>
      </c>
      <c r="T26" s="85"/>
      <c r="U26" s="85"/>
      <c r="V26" s="85"/>
      <c r="W26" s="85"/>
      <c r="X26" s="105">
        <f>IF((SUM(W27:W29))&gt; 0,0,SUM(W27:W29))</f>
        <v>0</v>
      </c>
    </row>
    <row r="27" spans="1:31" s="6" customFormat="1" ht="12.75" customHeight="1" thickTop="1" x14ac:dyDescent="0.25">
      <c r="A27" s="75" t="s">
        <v>84</v>
      </c>
      <c r="B27" s="198"/>
      <c r="C27" s="198"/>
      <c r="D27" s="199"/>
      <c r="E27" s="58"/>
      <c r="F27" s="116"/>
      <c r="G27" s="8"/>
      <c r="H27" s="141" t="s">
        <v>22</v>
      </c>
      <c r="I27" s="32" t="s">
        <v>144</v>
      </c>
      <c r="J27" s="66"/>
      <c r="K27" s="147"/>
      <c r="L27" s="7"/>
      <c r="M27" s="297"/>
      <c r="N27" s="298"/>
      <c r="O27" s="298"/>
      <c r="P27" s="299"/>
      <c r="Q27" s="81"/>
      <c r="R27" s="96"/>
      <c r="S27" s="75" t="s">
        <v>159</v>
      </c>
      <c r="T27" s="4"/>
      <c r="U27" s="4"/>
      <c r="V27" s="4"/>
      <c r="W27" s="104">
        <v>0</v>
      </c>
      <c r="X27" s="76"/>
      <c r="Z27" s="7"/>
      <c r="AA27" s="7"/>
      <c r="AB27" s="7"/>
      <c r="AC27" s="7"/>
      <c r="AD27" s="7"/>
      <c r="AE27" s="7"/>
    </row>
    <row r="28" spans="1:31" s="6" customFormat="1" ht="12" customHeight="1" x14ac:dyDescent="0.25">
      <c r="A28" s="118" t="s">
        <v>91</v>
      </c>
      <c r="B28" s="29">
        <f>ROUND((B23+B24+B26),0)</f>
        <v>0</v>
      </c>
      <c r="C28" s="29">
        <f>ROUND((C23+C24+C26),0)</f>
        <v>0</v>
      </c>
      <c r="D28" s="29">
        <f>ROUND((D23+D24+D26),0)</f>
        <v>0</v>
      </c>
      <c r="E28" s="58"/>
      <c r="F28" s="116"/>
      <c r="G28" s="8"/>
      <c r="H28" s="141" t="s">
        <v>25</v>
      </c>
      <c r="I28" s="32" t="s">
        <v>50</v>
      </c>
      <c r="J28" s="66"/>
      <c r="K28" s="147"/>
      <c r="L28" s="7"/>
      <c r="M28" s="297"/>
      <c r="N28" s="298"/>
      <c r="O28" s="298"/>
      <c r="P28" s="299"/>
      <c r="Q28" s="81"/>
      <c r="R28" s="96"/>
      <c r="S28" s="75" t="s">
        <v>160</v>
      </c>
      <c r="T28" s="236"/>
      <c r="U28" s="236"/>
      <c r="V28" s="236"/>
      <c r="W28" s="104">
        <v>0</v>
      </c>
      <c r="X28" s="79"/>
      <c r="Z28" s="261"/>
      <c r="AA28" s="261"/>
      <c r="AB28" s="261"/>
      <c r="AC28" s="261"/>
      <c r="AD28" s="261"/>
      <c r="AE28" s="261"/>
    </row>
    <row r="29" spans="1:31" s="6" customFormat="1" ht="12" customHeight="1" x14ac:dyDescent="0.25">
      <c r="A29" s="119"/>
      <c r="B29" s="7"/>
      <c r="C29" s="7"/>
      <c r="D29" s="7"/>
      <c r="E29" s="7"/>
      <c r="F29" s="116"/>
      <c r="G29" s="30"/>
      <c r="H29" s="141" t="s">
        <v>53</v>
      </c>
      <c r="I29" s="32" t="s">
        <v>73</v>
      </c>
      <c r="J29" s="69"/>
      <c r="K29" s="147"/>
      <c r="L29" s="7"/>
      <c r="M29" s="297"/>
      <c r="N29" s="298"/>
      <c r="O29" s="298"/>
      <c r="P29" s="299"/>
      <c r="Q29" s="81"/>
      <c r="R29" s="41"/>
      <c r="S29" s="78" t="s">
        <v>161</v>
      </c>
      <c r="T29" s="15"/>
      <c r="U29" s="15"/>
      <c r="V29" s="15"/>
      <c r="W29" s="104">
        <v>0</v>
      </c>
      <c r="X29" s="79"/>
      <c r="Z29" s="4"/>
      <c r="AA29" s="4"/>
      <c r="AB29" s="4"/>
      <c r="AC29" s="4"/>
      <c r="AD29" s="4"/>
      <c r="AE29" s="92"/>
    </row>
    <row r="30" spans="1:31" s="6" customFormat="1" ht="12" customHeight="1" x14ac:dyDescent="0.25">
      <c r="A30" s="119"/>
      <c r="B30" s="7"/>
      <c r="C30" s="7"/>
      <c r="D30" s="7"/>
      <c r="E30" s="7"/>
      <c r="F30" s="116"/>
      <c r="G30" s="8"/>
      <c r="H30" s="141" t="s">
        <v>54</v>
      </c>
      <c r="I30" s="32" t="s">
        <v>93</v>
      </c>
      <c r="J30" s="69"/>
      <c r="K30" s="147"/>
      <c r="L30" s="7"/>
      <c r="M30" s="297"/>
      <c r="N30" s="298"/>
      <c r="O30" s="298"/>
      <c r="P30" s="299"/>
      <c r="Q30" s="81"/>
      <c r="R30" s="7"/>
      <c r="S30" s="77"/>
      <c r="T30" s="236"/>
      <c r="U30" s="236"/>
      <c r="V30" s="236"/>
      <c r="W30" s="167"/>
      <c r="X30" s="237"/>
      <c r="Z30" s="4"/>
      <c r="AA30" s="4"/>
      <c r="AB30" s="4"/>
      <c r="AC30" s="4"/>
      <c r="AD30" s="92"/>
      <c r="AE30" s="99"/>
    </row>
    <row r="31" spans="1:31" s="6" customFormat="1" ht="12" customHeight="1" thickBot="1" x14ac:dyDescent="0.3">
      <c r="A31" s="120" t="s">
        <v>121</v>
      </c>
      <c r="B31" s="8"/>
      <c r="C31" s="9"/>
      <c r="D31" s="8"/>
      <c r="E31" s="8"/>
      <c r="F31" s="114">
        <f>IF(D35&gt;0,ROUND(((B39+C39+D39)/3),0),0)</f>
        <v>0</v>
      </c>
      <c r="G31" s="8"/>
      <c r="H31" s="141" t="s">
        <v>57</v>
      </c>
      <c r="I31" s="32" t="s">
        <v>87</v>
      </c>
      <c r="J31" s="107"/>
      <c r="K31" s="147"/>
      <c r="L31" s="7"/>
      <c r="M31" s="300"/>
      <c r="N31" s="301"/>
      <c r="O31" s="301"/>
      <c r="P31" s="302"/>
      <c r="Q31" s="81"/>
      <c r="R31" s="2"/>
      <c r="S31" s="164" t="s">
        <v>162</v>
      </c>
      <c r="T31" s="165"/>
      <c r="U31" s="165"/>
      <c r="V31" s="165"/>
      <c r="W31" s="165"/>
      <c r="X31" s="166"/>
      <c r="Z31" s="4"/>
      <c r="AA31" s="4"/>
      <c r="AB31" s="4"/>
      <c r="AC31" s="4"/>
      <c r="AD31" s="92"/>
      <c r="AE31" s="99"/>
    </row>
    <row r="32" spans="1:31" s="6" customFormat="1" ht="12" customHeight="1" thickBot="1" x14ac:dyDescent="0.3">
      <c r="A32" s="115"/>
      <c r="B32" s="25">
        <f t="shared" ref="B32:C35" si="0">C21</f>
        <v>2021</v>
      </c>
      <c r="C32" s="26">
        <f t="shared" si="0"/>
        <v>2022</v>
      </c>
      <c r="D32" s="25">
        <f>C32+1</f>
        <v>2023</v>
      </c>
      <c r="E32" s="25"/>
      <c r="F32" s="121"/>
      <c r="G32" s="8"/>
      <c r="H32" s="141" t="s">
        <v>79</v>
      </c>
      <c r="I32" s="32" t="s">
        <v>88</v>
      </c>
      <c r="J32" s="107"/>
      <c r="K32" s="175"/>
      <c r="L32" s="7"/>
      <c r="M32" s="182"/>
      <c r="N32" s="182"/>
      <c r="O32" s="182"/>
      <c r="P32" s="182"/>
      <c r="Q32" s="81"/>
      <c r="R32" s="7"/>
      <c r="S32" s="81"/>
      <c r="T32" s="81"/>
      <c r="U32" s="81"/>
      <c r="V32" s="81"/>
      <c r="W32" s="81"/>
      <c r="X32" s="81"/>
      <c r="Z32" s="4"/>
      <c r="AA32" s="7"/>
      <c r="AB32" s="7"/>
      <c r="AC32" s="7"/>
      <c r="AD32" s="92"/>
      <c r="AE32" s="4"/>
    </row>
    <row r="33" spans="1:31" s="6" customFormat="1" ht="12" customHeight="1" thickTop="1" thickBot="1" x14ac:dyDescent="0.3">
      <c r="A33" s="75" t="s">
        <v>90</v>
      </c>
      <c r="B33" s="28">
        <f t="shared" si="0"/>
        <v>0</v>
      </c>
      <c r="C33" s="28">
        <f t="shared" si="0"/>
        <v>0</v>
      </c>
      <c r="D33" s="21"/>
      <c r="E33" s="58" t="s">
        <v>64</v>
      </c>
      <c r="F33" s="116"/>
      <c r="G33" s="8"/>
      <c r="H33" s="143" t="s">
        <v>29</v>
      </c>
      <c r="I33" s="32" t="s">
        <v>145</v>
      </c>
      <c r="J33" s="14"/>
      <c r="K33" s="132" t="e">
        <f>IF(F13&gt;0,MAX((K22+K23),0),"")</f>
        <v>#DIV/0!</v>
      </c>
      <c r="L33" s="7"/>
      <c r="M33" s="182"/>
      <c r="N33" s="182"/>
      <c r="O33" s="182"/>
      <c r="P33" s="182"/>
      <c r="Q33" s="81"/>
      <c r="R33" s="94"/>
      <c r="S33" s="238" t="s">
        <v>163</v>
      </c>
      <c r="T33" s="239"/>
      <c r="U33" s="239"/>
      <c r="V33" s="239"/>
      <c r="W33" s="239"/>
      <c r="X33" s="240"/>
      <c r="Z33" s="100"/>
      <c r="AA33" s="4"/>
      <c r="AB33" s="4"/>
      <c r="AC33" s="4"/>
      <c r="AD33" s="92"/>
      <c r="AE33" s="4"/>
    </row>
    <row r="34" spans="1:31" ht="12" customHeight="1" thickTop="1" thickBot="1" x14ac:dyDescent="0.3">
      <c r="A34" s="115" t="s">
        <v>28</v>
      </c>
      <c r="B34" s="160">
        <f t="shared" si="0"/>
        <v>0</v>
      </c>
      <c r="C34" s="28">
        <f t="shared" si="0"/>
        <v>0</v>
      </c>
      <c r="D34" s="28">
        <f>ROUND((0.4*D33),0)</f>
        <v>0</v>
      </c>
      <c r="E34" s="58" t="s">
        <v>122</v>
      </c>
      <c r="F34" s="116"/>
      <c r="G34" s="8"/>
      <c r="H34" s="143" t="s">
        <v>30</v>
      </c>
      <c r="I34" s="32" t="s">
        <v>86</v>
      </c>
      <c r="J34" s="14"/>
      <c r="K34" s="132">
        <f>J35+J36+J37+J38</f>
        <v>0</v>
      </c>
      <c r="M34" s="182"/>
      <c r="N34" s="182"/>
      <c r="O34" s="182"/>
      <c r="P34" s="182"/>
      <c r="Q34" s="46"/>
      <c r="R34" s="94"/>
      <c r="S34" s="84" t="s">
        <v>164</v>
      </c>
      <c r="T34" s="85"/>
      <c r="U34" s="85"/>
      <c r="V34" s="85"/>
      <c r="W34" s="85"/>
      <c r="X34" s="105">
        <f>IF((SUM(W35:W36))&gt; 0,0,SUM(W35:W36))</f>
        <v>0</v>
      </c>
      <c r="Y34" s="6"/>
      <c r="Z34" s="100"/>
      <c r="AA34" s="4"/>
      <c r="AB34" s="4"/>
      <c r="AC34" s="4"/>
      <c r="AD34" s="92"/>
      <c r="AE34" s="4"/>
    </row>
    <row r="35" spans="1:31" ht="12" customHeight="1" thickTop="1" x14ac:dyDescent="0.25">
      <c r="A35" s="117" t="s">
        <v>92</v>
      </c>
      <c r="B35" s="28">
        <f t="shared" si="0"/>
        <v>0</v>
      </c>
      <c r="C35" s="28">
        <f t="shared" si="0"/>
        <v>0</v>
      </c>
      <c r="D35" s="21"/>
      <c r="E35" s="58" t="s">
        <v>52</v>
      </c>
      <c r="F35" s="116"/>
      <c r="G35" s="8"/>
      <c r="H35" s="141" t="s">
        <v>15</v>
      </c>
      <c r="I35" s="189" t="s">
        <v>146</v>
      </c>
      <c r="J35" s="66"/>
      <c r="K35" s="148"/>
      <c r="M35" s="182"/>
      <c r="N35" s="182"/>
      <c r="O35" s="182"/>
      <c r="P35" s="182"/>
      <c r="Q35" s="46"/>
      <c r="R35" s="94"/>
      <c r="S35" s="75" t="s">
        <v>165</v>
      </c>
      <c r="T35" s="4"/>
      <c r="U35" s="4"/>
      <c r="V35" s="4"/>
      <c r="W35" s="106">
        <v>0</v>
      </c>
      <c r="X35" s="76"/>
      <c r="Y35" s="6"/>
      <c r="Z35" s="100"/>
      <c r="AA35" s="7"/>
      <c r="AB35" s="7"/>
      <c r="AC35" s="7"/>
      <c r="AD35" s="92"/>
      <c r="AE35" s="4"/>
    </row>
    <row r="36" spans="1:31" ht="12" customHeight="1" x14ac:dyDescent="0.25">
      <c r="A36" s="117"/>
      <c r="B36" s="28"/>
      <c r="C36" s="28"/>
      <c r="D36" s="172"/>
      <c r="E36" s="58"/>
      <c r="F36" s="116"/>
      <c r="G36" s="3"/>
      <c r="H36" s="141" t="s">
        <v>18</v>
      </c>
      <c r="I36" s="32" t="s">
        <v>68</v>
      </c>
      <c r="J36" s="66"/>
      <c r="K36" s="148"/>
      <c r="M36" s="182"/>
      <c r="N36" s="182"/>
      <c r="O36" s="182"/>
      <c r="P36" s="182"/>
      <c r="Q36" s="46"/>
      <c r="R36" s="94"/>
      <c r="S36" s="75" t="s">
        <v>166</v>
      </c>
      <c r="T36" s="236"/>
      <c r="U36" s="236"/>
      <c r="V36" s="236"/>
      <c r="W36" s="106">
        <v>0</v>
      </c>
      <c r="X36" s="79"/>
      <c r="Y36" s="6"/>
      <c r="Z36" s="261"/>
      <c r="AA36" s="261"/>
      <c r="AB36" s="261"/>
      <c r="AC36" s="261"/>
      <c r="AD36" s="261"/>
      <c r="AE36" s="261"/>
    </row>
    <row r="37" spans="1:31" ht="12" customHeight="1" thickBot="1" x14ac:dyDescent="0.3">
      <c r="A37" s="75" t="s">
        <v>89</v>
      </c>
      <c r="B37" s="200">
        <f>C26</f>
        <v>0</v>
      </c>
      <c r="C37" s="234">
        <f>D26</f>
        <v>0</v>
      </c>
      <c r="D37" s="201">
        <v>0</v>
      </c>
      <c r="E37" s="7"/>
      <c r="F37" s="116"/>
      <c r="G37" s="35"/>
      <c r="H37" s="141" t="s">
        <v>20</v>
      </c>
      <c r="I37" s="32" t="s">
        <v>80</v>
      </c>
      <c r="J37" s="66"/>
      <c r="K37" s="168"/>
      <c r="M37" s="182"/>
      <c r="N37" s="182"/>
      <c r="O37" s="182"/>
      <c r="P37" s="182"/>
      <c r="Q37" s="46"/>
      <c r="R37" s="94"/>
      <c r="S37" s="164" t="s">
        <v>162</v>
      </c>
      <c r="T37" s="162"/>
      <c r="U37" s="162"/>
      <c r="V37" s="162"/>
      <c r="W37" s="162"/>
      <c r="X37" s="163"/>
      <c r="Z37" s="7"/>
      <c r="AA37" s="7"/>
      <c r="AB37" s="7"/>
      <c r="AC37" s="7"/>
      <c r="AD37" s="7"/>
      <c r="AE37" s="7"/>
    </row>
    <row r="38" spans="1:31" ht="12" customHeight="1" thickTop="1" thickBot="1" x14ac:dyDescent="0.3">
      <c r="A38" s="75" t="s">
        <v>84</v>
      </c>
      <c r="B38" s="202"/>
      <c r="C38" s="235"/>
      <c r="D38" s="203"/>
      <c r="E38" s="7"/>
      <c r="F38" s="116"/>
      <c r="G38" s="35"/>
      <c r="H38" s="141" t="s">
        <v>22</v>
      </c>
      <c r="I38" s="32" t="s">
        <v>85</v>
      </c>
      <c r="J38" s="66"/>
      <c r="K38" s="168"/>
      <c r="M38" s="182"/>
      <c r="N38" s="182"/>
      <c r="O38" s="182"/>
      <c r="P38" s="182"/>
      <c r="Q38" s="46"/>
      <c r="S38" s="46"/>
      <c r="T38" s="46"/>
      <c r="U38" s="46"/>
      <c r="V38" s="46"/>
      <c r="W38" s="46"/>
      <c r="X38" s="46"/>
      <c r="Z38" s="7"/>
      <c r="AA38" s="7"/>
      <c r="AB38" s="7"/>
      <c r="AC38" s="7"/>
      <c r="AD38" s="7"/>
      <c r="AE38" s="7"/>
    </row>
    <row r="39" spans="1:31" ht="12" customHeight="1" thickTop="1" x14ac:dyDescent="0.25">
      <c r="A39" s="118" t="s">
        <v>91</v>
      </c>
      <c r="B39" s="28">
        <f>C28</f>
        <v>0</v>
      </c>
      <c r="C39" s="29">
        <f>D28</f>
        <v>0</v>
      </c>
      <c r="D39" s="29">
        <f>ROUND((D34+D35+D37),0)</f>
        <v>0</v>
      </c>
      <c r="E39" s="7"/>
      <c r="F39" s="116"/>
      <c r="G39" s="3"/>
      <c r="H39" s="180" t="s">
        <v>96</v>
      </c>
      <c r="I39" s="179"/>
      <c r="J39" s="177"/>
      <c r="K39" s="178"/>
      <c r="M39" s="182"/>
      <c r="N39" s="182"/>
      <c r="O39" s="182"/>
      <c r="P39" s="182"/>
      <c r="Q39" s="46"/>
      <c r="S39" s="274" t="s">
        <v>167</v>
      </c>
      <c r="T39" s="275"/>
      <c r="U39" s="275"/>
      <c r="V39" s="275"/>
      <c r="W39" s="275"/>
      <c r="X39" s="276"/>
      <c r="Z39" s="7"/>
      <c r="AA39" s="7"/>
      <c r="AB39" s="7"/>
      <c r="AC39" s="7"/>
      <c r="AD39" s="7"/>
      <c r="AE39" s="7"/>
    </row>
    <row r="40" spans="1:31" ht="12" customHeight="1" x14ac:dyDescent="0.25">
      <c r="A40" s="83"/>
      <c r="B40" s="2"/>
      <c r="C40" s="2"/>
      <c r="D40" s="2"/>
      <c r="E40" s="59"/>
      <c r="F40" s="122"/>
      <c r="G40" s="3"/>
      <c r="H40" s="149" t="s">
        <v>31</v>
      </c>
      <c r="I40" s="39" t="s">
        <v>55</v>
      </c>
      <c r="J40" s="14"/>
      <c r="K40" s="150" t="e">
        <f>ROUND(IF(F13&gt;0,MAX((K33-K34),0),""),0)</f>
        <v>#DIV/0!</v>
      </c>
      <c r="L40" s="7"/>
      <c r="M40" s="182"/>
      <c r="N40" s="182"/>
      <c r="O40" s="182"/>
      <c r="P40" s="182"/>
      <c r="Q40" s="46"/>
      <c r="S40" s="277"/>
      <c r="T40" s="278"/>
      <c r="U40" s="278"/>
      <c r="V40" s="278"/>
      <c r="W40" s="278"/>
      <c r="X40" s="279"/>
      <c r="Z40" s="7"/>
      <c r="AA40" s="7"/>
      <c r="AB40" s="7"/>
      <c r="AC40" s="7"/>
      <c r="AD40" s="7"/>
      <c r="AE40" s="7"/>
    </row>
    <row r="41" spans="1:31" ht="12" customHeight="1" x14ac:dyDescent="0.25">
      <c r="A41" s="119"/>
      <c r="B41" s="7"/>
      <c r="C41" s="7"/>
      <c r="D41" s="7"/>
      <c r="E41" s="7"/>
      <c r="F41" s="116"/>
      <c r="G41" s="3"/>
      <c r="H41" s="151"/>
      <c r="I41" s="32" t="s">
        <v>82</v>
      </c>
      <c r="J41" s="190" t="e">
        <f>IF(K42 &gt;K40,"EXCEEDS LIMIT !!","")</f>
        <v>#DIV/0!</v>
      </c>
      <c r="K41" s="191"/>
      <c r="M41" s="182"/>
      <c r="N41" s="182"/>
      <c r="O41" s="182"/>
      <c r="P41" s="182"/>
      <c r="Q41" s="46"/>
      <c r="R41" s="45"/>
      <c r="S41" s="277"/>
      <c r="T41" s="278"/>
      <c r="U41" s="278"/>
      <c r="V41" s="278"/>
      <c r="W41" s="278"/>
      <c r="X41" s="279"/>
    </row>
    <row r="42" spans="1:31" ht="12" customHeight="1" thickBot="1" x14ac:dyDescent="0.3">
      <c r="A42" s="120" t="s">
        <v>34</v>
      </c>
      <c r="B42" s="33"/>
      <c r="C42" s="19"/>
      <c r="D42" s="34"/>
      <c r="E42" s="34"/>
      <c r="F42" s="112" t="str">
        <f>IF(D35&gt;0,IF(F46&gt;0,F46,""),"")</f>
        <v/>
      </c>
      <c r="G42" s="3"/>
      <c r="H42" s="149" t="s">
        <v>32</v>
      </c>
      <c r="I42" s="39" t="s">
        <v>56</v>
      </c>
      <c r="J42" s="70" t="s">
        <v>33</v>
      </c>
      <c r="K42" s="152">
        <f>ROUND(IF(F13&gt;0,J44+J45+J46,""),0)</f>
        <v>0</v>
      </c>
      <c r="M42" s="182"/>
      <c r="N42" s="182"/>
      <c r="O42" s="182"/>
      <c r="P42" s="182"/>
      <c r="Q42" s="46"/>
      <c r="S42" s="280"/>
      <c r="T42" s="281"/>
      <c r="U42" s="281"/>
      <c r="V42" s="281"/>
      <c r="W42" s="281"/>
      <c r="X42" s="282"/>
    </row>
    <row r="43" spans="1:31" ht="12" customHeight="1" thickTop="1" x14ac:dyDescent="0.25">
      <c r="A43" s="115" t="s">
        <v>36</v>
      </c>
      <c r="B43" s="7"/>
      <c r="C43" s="12"/>
      <c r="D43" s="17"/>
      <c r="E43" s="17"/>
      <c r="F43" s="123" t="str">
        <f>IF(D35&gt;0,IF(F20&gt;F31,(F20-F31), ""),"")</f>
        <v/>
      </c>
      <c r="H43" s="153"/>
      <c r="I43" s="71" t="s">
        <v>59</v>
      </c>
      <c r="J43" s="72"/>
      <c r="K43" s="154"/>
      <c r="M43" s="182"/>
      <c r="N43" s="182"/>
      <c r="O43" s="182"/>
      <c r="P43" s="182"/>
      <c r="Q43" s="46"/>
    </row>
    <row r="44" spans="1:31" ht="12" customHeight="1" x14ac:dyDescent="0.25">
      <c r="A44" s="115"/>
      <c r="B44" s="2"/>
      <c r="C44" s="36" t="s">
        <v>38</v>
      </c>
      <c r="D44" s="37" t="s">
        <v>39</v>
      </c>
      <c r="E44" s="37"/>
      <c r="F44" s="123" t="str">
        <f>IF(D35&gt;0,IF(F20&gt;F31,ROUND((1 * F43),0),""),"")</f>
        <v/>
      </c>
      <c r="H44" s="141" t="s">
        <v>15</v>
      </c>
      <c r="I44" s="32" t="s">
        <v>81</v>
      </c>
      <c r="J44" s="69"/>
      <c r="K44" s="155" t="s">
        <v>35</v>
      </c>
      <c r="M44" s="182"/>
      <c r="N44" s="182"/>
      <c r="O44" s="182"/>
      <c r="P44" s="182"/>
      <c r="Q44" s="46"/>
      <c r="Y44" s="12"/>
    </row>
    <row r="45" spans="1:31" s="6" customFormat="1" ht="12" customHeight="1" x14ac:dyDescent="0.25">
      <c r="A45" s="124" t="s">
        <v>123</v>
      </c>
      <c r="B45" s="7"/>
      <c r="C45" s="13"/>
      <c r="D45" s="38"/>
      <c r="E45" s="38"/>
      <c r="F45" s="125" t="str">
        <f>IF(D35&gt;0,IF((F20&gt;F31),K11,""),"")</f>
        <v/>
      </c>
      <c r="H45" s="135" t="s">
        <v>18</v>
      </c>
      <c r="I45" s="32" t="s">
        <v>70</v>
      </c>
      <c r="J45" s="66"/>
      <c r="K45" s="156" t="s">
        <v>37</v>
      </c>
      <c r="L45" s="7"/>
      <c r="M45" s="182"/>
      <c r="N45" s="182"/>
      <c r="O45" s="182"/>
      <c r="P45" s="182"/>
      <c r="Q45" s="81"/>
    </row>
    <row r="46" spans="1:31" s="6" customFormat="1" ht="12" customHeight="1" x14ac:dyDescent="0.25">
      <c r="A46" s="115"/>
      <c r="B46" s="39" t="s">
        <v>41</v>
      </c>
      <c r="C46" s="9"/>
      <c r="D46" s="17"/>
      <c r="E46" s="24"/>
      <c r="F46" s="123" t="str">
        <f>IF(D35&gt;0,IF((F20&gt;F31),ROUND((F44*F45),0),""),"")</f>
        <v/>
      </c>
      <c r="H46" s="135" t="s">
        <v>20</v>
      </c>
      <c r="I46" s="32" t="s">
        <v>71</v>
      </c>
      <c r="J46" s="66"/>
      <c r="K46" s="156" t="s">
        <v>37</v>
      </c>
      <c r="L46" s="7"/>
      <c r="M46" s="182"/>
      <c r="N46" s="182"/>
      <c r="O46" s="182"/>
      <c r="P46" s="182"/>
      <c r="Q46" s="81"/>
    </row>
    <row r="47" spans="1:31" s="6" customFormat="1" ht="12" customHeight="1" x14ac:dyDescent="0.25">
      <c r="A47" s="83"/>
      <c r="B47" s="2"/>
      <c r="C47" s="2"/>
      <c r="D47" s="2"/>
      <c r="E47" s="2"/>
      <c r="F47" s="98"/>
      <c r="H47" s="149" t="s">
        <v>40</v>
      </c>
      <c r="I47" s="39" t="s">
        <v>45</v>
      </c>
      <c r="J47" s="5"/>
      <c r="K47" s="132" t="str">
        <f>IF(F8&gt;0,J48+J49+J50+J51,"")</f>
        <v/>
      </c>
      <c r="L47" s="7"/>
      <c r="M47" s="182"/>
      <c r="N47" s="182"/>
      <c r="O47" s="182"/>
      <c r="P47" s="182"/>
      <c r="Q47" s="81"/>
    </row>
    <row r="48" spans="1:31" ht="12" customHeight="1" x14ac:dyDescent="0.25">
      <c r="A48" s="120"/>
      <c r="B48" s="2"/>
      <c r="C48" s="3"/>
      <c r="D48" s="40"/>
      <c r="E48" s="40"/>
      <c r="F48" s="170"/>
      <c r="G48" s="2"/>
      <c r="H48" s="135" t="s">
        <v>15</v>
      </c>
      <c r="I48" s="32" t="s">
        <v>78</v>
      </c>
      <c r="J48" s="66"/>
      <c r="K48" s="157" t="str">
        <f>IF(J48="","Entry Required","")</f>
        <v>Entry Required</v>
      </c>
      <c r="M48" s="182"/>
      <c r="N48" s="182"/>
      <c r="O48" s="182"/>
      <c r="P48" s="182"/>
      <c r="Q48" s="46"/>
    </row>
    <row r="49" spans="1:25" ht="12" customHeight="1" x14ac:dyDescent="0.25">
      <c r="A49" s="83"/>
      <c r="B49" s="41"/>
      <c r="C49" s="7"/>
      <c r="D49" s="7"/>
      <c r="E49" s="7"/>
      <c r="F49" s="126"/>
      <c r="G49" s="2"/>
      <c r="H49" s="135" t="s">
        <v>18</v>
      </c>
      <c r="I49" s="188" t="s">
        <v>72</v>
      </c>
      <c r="J49" s="66"/>
      <c r="K49" s="156" t="s">
        <v>37</v>
      </c>
      <c r="M49" s="182"/>
      <c r="N49" s="182"/>
      <c r="O49" s="182"/>
      <c r="P49" s="182"/>
      <c r="Q49" s="46"/>
    </row>
    <row r="50" spans="1:25" ht="12" customHeight="1" x14ac:dyDescent="0.25">
      <c r="A50" s="127" t="s">
        <v>124</v>
      </c>
      <c r="B50" s="49"/>
      <c r="C50" s="49"/>
      <c r="D50" s="2"/>
      <c r="E50" s="42"/>
      <c r="F50" s="128"/>
      <c r="G50" s="2"/>
      <c r="H50" s="135" t="s">
        <v>20</v>
      </c>
      <c r="I50" s="32" t="s">
        <v>66</v>
      </c>
      <c r="J50" s="67"/>
      <c r="K50" s="156" t="s">
        <v>37</v>
      </c>
      <c r="M50" s="182"/>
      <c r="N50" s="182"/>
      <c r="O50" s="182"/>
      <c r="P50" s="182"/>
      <c r="Q50" s="46"/>
    </row>
    <row r="51" spans="1:25" ht="12" customHeight="1" x14ac:dyDescent="0.25">
      <c r="A51" s="185" t="s">
        <v>125</v>
      </c>
      <c r="B51" s="7"/>
      <c r="C51" s="7"/>
      <c r="D51" s="43"/>
      <c r="E51" s="44"/>
      <c r="F51" s="111"/>
      <c r="G51" s="2"/>
      <c r="H51" s="135" t="s">
        <v>22</v>
      </c>
      <c r="I51" s="32" t="s">
        <v>42</v>
      </c>
      <c r="J51" s="66"/>
      <c r="K51" s="156" t="s">
        <v>37</v>
      </c>
      <c r="M51" s="182"/>
      <c r="N51" s="182"/>
      <c r="O51" s="182"/>
      <c r="P51" s="182"/>
    </row>
    <row r="52" spans="1:25" ht="12" customHeight="1" thickBot="1" x14ac:dyDescent="0.3">
      <c r="A52" s="183"/>
      <c r="B52" s="7"/>
      <c r="C52" s="7"/>
      <c r="D52" s="43"/>
      <c r="E52" s="44"/>
      <c r="F52" s="171"/>
      <c r="G52" s="2"/>
      <c r="H52" s="158" t="s">
        <v>43</v>
      </c>
      <c r="I52" s="39" t="s">
        <v>168</v>
      </c>
      <c r="J52" s="68"/>
      <c r="K52" s="152" t="e">
        <f>J44+J45+J46+K47</f>
        <v>#VALUE!</v>
      </c>
      <c r="M52" s="182"/>
      <c r="N52" s="182"/>
      <c r="O52" s="182"/>
      <c r="P52" s="182"/>
      <c r="Q52" s="2"/>
      <c r="Y52" s="2"/>
    </row>
    <row r="53" spans="1:25" ht="12" customHeight="1" x14ac:dyDescent="0.25">
      <c r="A53" s="265"/>
      <c r="B53" s="266"/>
      <c r="C53" s="266"/>
      <c r="D53" s="266"/>
      <c r="E53" s="266"/>
      <c r="F53" s="267"/>
      <c r="G53" s="2"/>
      <c r="H53" s="158"/>
      <c r="I53" s="32" t="s">
        <v>83</v>
      </c>
      <c r="J53" s="74" t="s">
        <v>44</v>
      </c>
      <c r="K53" s="186" t="str">
        <f>IF(F51&lt;&gt;"",(K52/F51),"")</f>
        <v/>
      </c>
      <c r="M53" s="182"/>
      <c r="N53" s="182"/>
      <c r="O53" s="182"/>
      <c r="P53" s="182"/>
      <c r="Q53" s="2"/>
      <c r="Y53" s="2"/>
    </row>
    <row r="54" spans="1:25" s="45" customFormat="1" ht="12.75" customHeight="1" x14ac:dyDescent="0.25">
      <c r="A54" s="268"/>
      <c r="B54" s="269"/>
      <c r="C54" s="269"/>
      <c r="D54" s="269"/>
      <c r="E54" s="269"/>
      <c r="F54" s="270"/>
      <c r="G54" s="2"/>
      <c r="H54" s="158"/>
      <c r="I54" s="32"/>
      <c r="J54" s="74"/>
      <c r="K54" s="169"/>
      <c r="L54" s="73"/>
      <c r="M54" s="182"/>
      <c r="N54" s="182"/>
      <c r="O54" s="182"/>
      <c r="P54" s="182"/>
      <c r="Q54" s="73"/>
      <c r="Y54" s="73"/>
    </row>
    <row r="55" spans="1:25" ht="28.5" customHeight="1" x14ac:dyDescent="0.25">
      <c r="A55" s="268"/>
      <c r="B55" s="269"/>
      <c r="C55" s="269"/>
      <c r="D55" s="269"/>
      <c r="E55" s="269"/>
      <c r="F55" s="270"/>
      <c r="G55" s="130"/>
      <c r="H55" s="158"/>
      <c r="I55" s="32"/>
      <c r="J55" s="74"/>
      <c r="K55" s="169"/>
      <c r="L55" s="108"/>
      <c r="M55" s="108"/>
      <c r="Q55" s="2"/>
      <c r="Y55" s="2"/>
    </row>
    <row r="56" spans="1:25" ht="13.5" customHeight="1" x14ac:dyDescent="0.25">
      <c r="A56" s="268"/>
      <c r="B56" s="269"/>
      <c r="C56" s="269"/>
      <c r="D56" s="269"/>
      <c r="E56" s="269"/>
      <c r="F56" s="270"/>
      <c r="G56" s="2"/>
      <c r="H56" s="158"/>
      <c r="I56" s="32"/>
      <c r="J56" s="74"/>
      <c r="K56" s="169"/>
    </row>
    <row r="57" spans="1:25" ht="13.5" thickBot="1" x14ac:dyDescent="0.3">
      <c r="A57" s="271"/>
      <c r="B57" s="272"/>
      <c r="C57" s="272"/>
      <c r="D57" s="272"/>
      <c r="E57" s="272"/>
      <c r="F57" s="273"/>
      <c r="G57" s="54"/>
      <c r="H57" s="158"/>
      <c r="I57" s="32"/>
      <c r="J57" s="74"/>
      <c r="K57" s="169"/>
      <c r="S57" s="94"/>
      <c r="T57" s="94"/>
      <c r="U57" s="94"/>
      <c r="V57" s="94"/>
      <c r="W57" s="94"/>
      <c r="X57" s="94"/>
    </row>
    <row r="58" spans="1:25" ht="12.75" customHeight="1" thickBot="1" x14ac:dyDescent="0.3">
      <c r="A58" s="129"/>
      <c r="B58" s="50" t="s">
        <v>47</v>
      </c>
      <c r="C58" s="192" t="s">
        <v>48</v>
      </c>
      <c r="D58" s="193" t="s">
        <v>76</v>
      </c>
      <c r="E58" s="193"/>
      <c r="F58" s="194" t="s">
        <v>58</v>
      </c>
      <c r="H58" s="158"/>
      <c r="I58" s="32"/>
      <c r="J58" s="74"/>
      <c r="K58" s="169"/>
    </row>
    <row r="59" spans="1:25" ht="24.75" customHeight="1" thickBot="1" x14ac:dyDescent="0.3">
      <c r="A59" s="262" t="s">
        <v>51</v>
      </c>
      <c r="B59" s="263"/>
      <c r="C59" s="263"/>
      <c r="D59" s="263"/>
      <c r="E59" s="263"/>
      <c r="F59" s="264"/>
      <c r="H59" s="262" t="s">
        <v>51</v>
      </c>
      <c r="I59" s="263"/>
      <c r="J59" s="263"/>
      <c r="K59" s="264"/>
    </row>
    <row r="60" spans="1:25" ht="13.5" thickTop="1" x14ac:dyDescent="0.25">
      <c r="A60" s="109"/>
      <c r="B60" s="73"/>
      <c r="C60" s="73"/>
      <c r="D60" s="73"/>
      <c r="E60" s="73"/>
      <c r="F60" s="73"/>
      <c r="H60" s="54"/>
      <c r="I60" s="54"/>
      <c r="J60" s="54"/>
      <c r="K60" s="54"/>
    </row>
    <row r="61" spans="1:25" x14ac:dyDescent="0.25">
      <c r="B61" s="54"/>
      <c r="C61" s="54"/>
      <c r="D61" s="54"/>
      <c r="E61" s="54"/>
      <c r="F61" s="54"/>
    </row>
    <row r="62" spans="1:25" x14ac:dyDescent="0.25">
      <c r="A62" s="53"/>
      <c r="B62" s="51"/>
      <c r="C62" s="51"/>
      <c r="D62" s="51"/>
      <c r="E62" s="51"/>
      <c r="F62" s="51"/>
      <c r="I62" s="47"/>
    </row>
    <row r="63" spans="1:25" x14ac:dyDescent="0.25">
      <c r="A63" s="51"/>
      <c r="B63" s="51"/>
      <c r="C63" s="51"/>
      <c r="D63" s="51"/>
      <c r="E63" s="51"/>
      <c r="F63" s="51"/>
    </row>
  </sheetData>
  <sheetProtection selectLockedCells="1"/>
  <mergeCells count="19">
    <mergeCell ref="R2:X2"/>
    <mergeCell ref="R3:X3"/>
    <mergeCell ref="R4:X4"/>
    <mergeCell ref="R14:X23"/>
    <mergeCell ref="M2:P2"/>
    <mergeCell ref="Z28:AE28"/>
    <mergeCell ref="Z36:AE36"/>
    <mergeCell ref="A59:F59"/>
    <mergeCell ref="H59:K59"/>
    <mergeCell ref="A53:F57"/>
    <mergeCell ref="S39:X42"/>
    <mergeCell ref="M21:P21"/>
    <mergeCell ref="M22:P31"/>
    <mergeCell ref="B2:C2"/>
    <mergeCell ref="I2:K2"/>
    <mergeCell ref="A3:F3"/>
    <mergeCell ref="A18:F18"/>
    <mergeCell ref="A14:F16"/>
    <mergeCell ref="K7:K9"/>
  </mergeCells>
  <pageMargins left="0.86" right="0.16" top="0.56000000000000005" bottom="0.17" header="0.78" footer="0.17"/>
  <pageSetup orientation="portrait" r:id="rId1"/>
  <headerFooter alignWithMargins="0"/>
  <colBreaks count="3" manualBreakCount="3">
    <brk id="6" max="1048575" man="1"/>
    <brk id="11" max="1048575" man="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23-24 Rev Lim Calc</vt:lpstr>
      <vt:lpstr>'23-24 Rev Lim Calc'!Print_Area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Revenue Limit Worksheet (blank)</dc:title>
  <dc:creator>DPI.SchoolFinancialServices@dpi.wi.gov</dc:creator>
  <cp:keywords>2020, 2021, revenue, limit, worksheet, wisconsin, public, instruction</cp:keywords>
  <cp:lastModifiedBy>Ben Kopitzke</cp:lastModifiedBy>
  <cp:lastPrinted>2020-07-31T20:14:02Z</cp:lastPrinted>
  <dcterms:created xsi:type="dcterms:W3CDTF">2011-06-08T17:57:24Z</dcterms:created>
  <dcterms:modified xsi:type="dcterms:W3CDTF">2022-12-12T21:02:27Z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