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500" windowWidth="15480" windowHeight="10470" activeTab="0"/>
  </bookViews>
  <sheets>
    <sheet name="11-12 July 1 Est" sheetId="1" r:id="rId1"/>
    <sheet name="Guarante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14" authorId="0">
      <text>
        <r>
          <rPr>
            <sz val="8"/>
            <rFont val="Tahoma"/>
            <family val="2"/>
          </rPr>
          <t xml:space="preserve">((Sept 10 FTE + Jan 11 FTE) / 2) + Summer School 2010 + part-time attendance + foster group home equiv.
(Ch 220 Resident Inter FTE counts only 75%)
</t>
        </r>
      </text>
    </comment>
    <comment ref="B15" authorId="0">
      <text>
        <r>
          <rPr>
            <sz val="8"/>
            <rFont val="Tahoma"/>
            <family val="2"/>
          </rPr>
          <t>Enter shared cost from 2010-11 Budget Report.</t>
        </r>
      </text>
    </comment>
    <comment ref="B34" authorId="0">
      <text>
        <r>
          <rPr>
            <sz val="8"/>
            <rFont val="Tahoma"/>
            <family val="2"/>
          </rPr>
          <t>Use the Oct/Final 2009-10 Equalization Aid Adjustment. (calculated by DPI in May, 2010. See Final 09-10 Aid Run on website.)</t>
        </r>
      </text>
    </comment>
  </commentList>
</comments>
</file>

<file path=xl/sharedStrings.xml><?xml version="1.0" encoding="utf-8"?>
<sst xmlns="http://schemas.openxmlformats.org/spreadsheetml/2006/main" count="48" uniqueCount="47">
  <si>
    <t>UHS / K8, enter 2 or 3</t>
  </si>
  <si>
    <t>1=K-12;   2=UHS;   3=K-8</t>
  </si>
  <si>
    <t>Local Factors:</t>
  </si>
  <si>
    <t>State Factors:</t>
  </si>
  <si>
    <t>Primary cost ceiling:</t>
  </si>
  <si>
    <t>Secondary cost ceiling:</t>
  </si>
  <si>
    <t>Primary guarantee:</t>
  </si>
  <si>
    <t>Secondary guarantee:</t>
  </si>
  <si>
    <t>Equalized Value Per Pupil</t>
  </si>
  <si>
    <t>Tertiary guarantee:</t>
  </si>
  <si>
    <t xml:space="preserve"> Primary Level</t>
  </si>
  <si>
    <t>Secondary Level</t>
  </si>
  <si>
    <t>Tertiary Level</t>
  </si>
  <si>
    <t>District Shared Cost per Pupil</t>
  </si>
  <si>
    <t>District Value Per Pupil</t>
  </si>
  <si>
    <t>Guaranteed Value Per Pupil</t>
  </si>
  <si>
    <t>State Share Per Pupil</t>
  </si>
  <si>
    <t>Percent State Share</t>
  </si>
  <si>
    <t>Estimated K-12 Guarantees</t>
  </si>
  <si>
    <t>District Type Multiplier</t>
  </si>
  <si>
    <t xml:space="preserve"> </t>
  </si>
  <si>
    <t>This sheet is protected.  Unprotecting and changing these guarantees will compromise the validity of your aid estimate.</t>
  </si>
  <si>
    <t>Shared Cost per Pupil</t>
  </si>
  <si>
    <t>Total Cost Sharing (Equal Aid) Percent</t>
  </si>
  <si>
    <t>Equalization Aid per Pupil</t>
  </si>
  <si>
    <t>Percent Local Share**</t>
  </si>
  <si>
    <t>Local Share Per Pupil***</t>
  </si>
  <si>
    <t>* Ch 220 Resident Inter FTE counts only 75%.</t>
  </si>
  <si>
    <t>**  Percent Local Share is District Value per Pupil divided by State Guaranteed Value per Pupil.</t>
  </si>
  <si>
    <t xml:space="preserve">*** Local Cost per Pupil is Percent Local Share multiplied by District Shared Cost per Pupil. </t>
  </si>
  <si>
    <r>
      <t>H1:</t>
    </r>
    <r>
      <rPr>
        <sz val="11.5"/>
        <rFont val="Times New Roman"/>
        <family val="1"/>
      </rPr>
      <t xml:space="preserve">   Calculated Aid  (not &lt; 0)</t>
    </r>
  </si>
  <si>
    <r>
      <t>H4:</t>
    </r>
    <r>
      <rPr>
        <sz val="11.5"/>
        <rFont val="Times New Roman"/>
        <family val="1"/>
      </rPr>
      <t xml:space="preserve">   Prior Year Eq Aid Adjustment</t>
    </r>
  </si>
  <si>
    <r>
      <t>Total Equalization Aid (</t>
    </r>
    <r>
      <rPr>
        <b/>
        <sz val="11.5"/>
        <rFont val="Times New Roman"/>
        <family val="1"/>
      </rPr>
      <t>G5,G10,G15</t>
    </r>
    <r>
      <rPr>
        <sz val="11.5"/>
        <rFont val="Times New Roman"/>
        <family val="1"/>
      </rPr>
      <t>)</t>
    </r>
  </si>
  <si>
    <t>This computation worksheet contains a simplified Equalization Aid calculation that utilizing percentages, which is not the exact methodology</t>
  </si>
  <si>
    <t>Simplified Percentage Method</t>
  </si>
  <si>
    <t>The actual computation may be found at http://www.dpi.state.wi.us/sfs/equalaid.html</t>
  </si>
  <si>
    <t>required by statute; however, for estimation and pedegogical purposes, this method is useful. For many districts, the results are nearly equal.</t>
  </si>
  <si>
    <t>Place numbers in shaded spaces only. All totals are automatically calculated.</t>
  </si>
  <si>
    <t>Using 2010-11 BUDGET Report Data</t>
  </si>
  <si>
    <t>A7:  10-11 Aid Membership*</t>
  </si>
  <si>
    <t>E5:  10-11 Total Shared Cost</t>
  </si>
  <si>
    <r>
      <t>F1:</t>
    </r>
    <r>
      <rPr>
        <sz val="11"/>
        <rFont val="Times New Roman"/>
        <family val="1"/>
      </rPr>
      <t xml:space="preserve">  2010 TIF-Out School Aid+Comp Value (5/11 Cert)</t>
    </r>
  </si>
  <si>
    <t>2011-12 Eq Aid after Reductions (H1+H2+H3))</t>
  </si>
  <si>
    <t>OCTOBER 15 CERTIFICATION of 2011-12 Equalization Aid</t>
  </si>
  <si>
    <r>
      <t>H3:</t>
    </r>
    <r>
      <rPr>
        <sz val="11.5"/>
        <rFont val="Times New Roman"/>
        <family val="1"/>
      </rPr>
      <t xml:space="preserve">   MCP Reduction (</t>
    </r>
    <r>
      <rPr>
        <sz val="11.5"/>
        <color indexed="10"/>
        <rFont val="Times New Roman"/>
        <family val="1"/>
      </rPr>
      <t>-.0128221814</t>
    </r>
    <r>
      <rPr>
        <sz val="11.5"/>
        <rFont val="Times New Roman"/>
        <family val="1"/>
      </rPr>
      <t xml:space="preserve"> * H1)</t>
    </r>
  </si>
  <si>
    <r>
      <t xml:space="preserve">H2: </t>
    </r>
    <r>
      <rPr>
        <sz val="11.5"/>
        <rFont val="Times New Roman"/>
        <family val="1"/>
      </rPr>
      <t xml:space="preserve">  MPCP Reduction (just Milwaukee/Racine)</t>
    </r>
  </si>
  <si>
    <r>
      <t xml:space="preserve">H6:   October 15, 2011 Cert </t>
    </r>
    <r>
      <rPr>
        <sz val="11.5"/>
        <rFont val="Times New Roman"/>
        <family val="1"/>
      </rPr>
      <t>(H1+H2+H3+H4)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</si>
</sst>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0000%"/>
    <numFmt numFmtId="167" formatCode="0.000000%"/>
    <numFmt numFmtId="168" formatCode="0.0000000%"/>
    <numFmt numFmtId="169" formatCode="0.00000000%"/>
    <numFmt numFmtId="170" formatCode="0.000000000%"/>
    <numFmt numFmtId="171" formatCode="&quot;$&quot;#,##0.0_);[Red]\(&quot;$&quot;#,##0.0\)"/>
    <numFmt numFmtId="172" formatCode="0.0000;[Red]0.0000"/>
    <numFmt numFmtId="173" formatCode="&quot;$&quot;#,##0.0000_);\(&quot;$&quot;#,##0.0000\)"/>
    <numFmt numFmtId="174" formatCode="&quot;$&quot;#,##0.0_);\(&quot;$&quot;#,##0.0\)"/>
    <numFmt numFmtId="175" formatCode="#,##0.0"/>
    <numFmt numFmtId="176" formatCode="mmmm\ d\,\ yyyy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8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.5"/>
      <name val="MS Sans Serif"/>
      <family val="2"/>
    </font>
    <font>
      <sz val="11.5"/>
      <name val="Times New Roman"/>
      <family val="1"/>
    </font>
    <font>
      <sz val="11.5"/>
      <name val="Arial"/>
      <family val="2"/>
    </font>
    <font>
      <b/>
      <i/>
      <sz val="11.5"/>
      <name val="Times New Roman"/>
      <family val="1"/>
    </font>
    <font>
      <sz val="11.5"/>
      <color indexed="12"/>
      <name val="Times New Roman"/>
      <family val="1"/>
    </font>
    <font>
      <i/>
      <sz val="11.5"/>
      <name val="Times New Roman"/>
      <family val="1"/>
    </font>
    <font>
      <b/>
      <sz val="9"/>
      <name val="MS Sans Serif"/>
      <family val="2"/>
    </font>
    <font>
      <b/>
      <sz val="9"/>
      <name val="Times New Roman"/>
      <family val="1"/>
    </font>
    <font>
      <b/>
      <sz val="13"/>
      <color indexed="10"/>
      <name val="Times New Roman"/>
      <family val="1"/>
    </font>
    <font>
      <sz val="11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6" fontId="17" fillId="34" borderId="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6" fontId="17" fillId="0" borderId="0" xfId="0" applyNumberFormat="1" applyFont="1" applyAlignment="1" applyProtection="1">
      <alignment/>
      <protection/>
    </xf>
    <xf numFmtId="6" fontId="18" fillId="0" borderId="0" xfId="0" applyNumberFormat="1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right"/>
      <protection/>
    </xf>
    <xf numFmtId="6" fontId="17" fillId="33" borderId="0" xfId="0" applyNumberFormat="1" applyFont="1" applyFill="1" applyBorder="1" applyAlignment="1" applyProtection="1">
      <alignment/>
      <protection/>
    </xf>
    <xf numFmtId="6" fontId="17" fillId="33" borderId="0" xfId="0" applyNumberFormat="1" applyFont="1" applyFill="1" applyBorder="1" applyAlignment="1" applyProtection="1">
      <alignment horizontal="right"/>
      <protection/>
    </xf>
    <xf numFmtId="3" fontId="17" fillId="33" borderId="0" xfId="0" applyNumberFormat="1" applyFont="1" applyFill="1" applyBorder="1" applyAlignment="1" applyProtection="1">
      <alignment/>
      <protection/>
    </xf>
    <xf numFmtId="10" fontId="17" fillId="33" borderId="0" xfId="0" applyNumberFormat="1" applyFont="1" applyFill="1" applyBorder="1" applyAlignment="1" applyProtection="1">
      <alignment/>
      <protection/>
    </xf>
    <xf numFmtId="7" fontId="17" fillId="33" borderId="0" xfId="0" applyNumberFormat="1" applyFont="1" applyFill="1" applyBorder="1" applyAlignment="1" applyProtection="1">
      <alignment/>
      <protection/>
    </xf>
    <xf numFmtId="5" fontId="17" fillId="33" borderId="0" xfId="0" applyNumberFormat="1" applyFont="1" applyFill="1" applyBorder="1" applyAlignment="1" applyProtection="1">
      <alignment/>
      <protection/>
    </xf>
    <xf numFmtId="0" fontId="17" fillId="33" borderId="0" xfId="0" applyNumberFormat="1" applyFont="1" applyFill="1" applyBorder="1" applyAlignment="1" applyProtection="1">
      <alignment horizontal="right"/>
      <protection/>
    </xf>
    <xf numFmtId="0" fontId="18" fillId="33" borderId="0" xfId="0" applyFont="1" applyFill="1" applyBorder="1" applyAlignment="1" applyProtection="1">
      <alignment/>
      <protection/>
    </xf>
    <xf numFmtId="4" fontId="17" fillId="33" borderId="0" xfId="0" applyNumberFormat="1" applyFont="1" applyFill="1" applyBorder="1" applyAlignment="1" applyProtection="1">
      <alignment horizontal="right"/>
      <protection/>
    </xf>
    <xf numFmtId="10" fontId="19" fillId="33" borderId="0" xfId="0" applyNumberFormat="1" applyFont="1" applyFill="1" applyBorder="1" applyAlignment="1" applyProtection="1">
      <alignment/>
      <protection/>
    </xf>
    <xf numFmtId="5" fontId="17" fillId="33" borderId="0" xfId="0" applyNumberFormat="1" applyFont="1" applyFill="1" applyBorder="1" applyAlignment="1" applyProtection="1">
      <alignment horizontal="right"/>
      <protection/>
    </xf>
    <xf numFmtId="10" fontId="21" fillId="33" borderId="0" xfId="0" applyNumberFormat="1" applyFont="1" applyFill="1" applyBorder="1" applyAlignment="1" applyProtection="1">
      <alignment/>
      <protection/>
    </xf>
    <xf numFmtId="4" fontId="17" fillId="33" borderId="0" xfId="0" applyNumberFormat="1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12" xfId="0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"/>
      <protection/>
    </xf>
    <xf numFmtId="3" fontId="17" fillId="34" borderId="0" xfId="0" applyNumberFormat="1" applyFont="1" applyFill="1" applyBorder="1" applyAlignment="1" applyProtection="1">
      <alignment/>
      <protection locked="0"/>
    </xf>
    <xf numFmtId="0" fontId="17" fillId="34" borderId="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/>
    </xf>
    <xf numFmtId="0" fontId="17" fillId="34" borderId="11" xfId="0" applyFont="1" applyFill="1" applyBorder="1" applyAlignment="1" applyProtection="1">
      <alignment/>
      <protection/>
    </xf>
    <xf numFmtId="0" fontId="17" fillId="34" borderId="12" xfId="0" applyFont="1" applyFill="1" applyBorder="1" applyAlignment="1" applyProtection="1">
      <alignment/>
      <protection/>
    </xf>
    <xf numFmtId="7" fontId="17" fillId="33" borderId="11" xfId="0" applyNumberFormat="1" applyFont="1" applyFill="1" applyBorder="1" applyAlignment="1" applyProtection="1">
      <alignment/>
      <protection/>
    </xf>
    <xf numFmtId="7" fontId="17" fillId="33" borderId="12" xfId="0" applyNumberFormat="1" applyFont="1" applyFill="1" applyBorder="1" applyAlignment="1" applyProtection="1">
      <alignment/>
      <protection/>
    </xf>
    <xf numFmtId="7" fontId="17" fillId="33" borderId="10" xfId="0" applyNumberFormat="1" applyFont="1" applyFill="1" applyBorder="1" applyAlignment="1" applyProtection="1">
      <alignment/>
      <protection/>
    </xf>
    <xf numFmtId="6" fontId="13" fillId="33" borderId="10" xfId="0" applyNumberFormat="1" applyFont="1" applyFill="1" applyBorder="1" applyAlignment="1" applyProtection="1">
      <alignment horizontal="right"/>
      <protection/>
    </xf>
    <xf numFmtId="4" fontId="17" fillId="34" borderId="0" xfId="0" applyNumberFormat="1" applyFont="1" applyFill="1" applyBorder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 horizontal="center"/>
      <protection/>
    </xf>
    <xf numFmtId="0" fontId="17" fillId="33" borderId="14" xfId="0" applyFont="1" applyFill="1" applyBorder="1" applyAlignment="1" applyProtection="1">
      <alignment/>
      <protection/>
    </xf>
    <xf numFmtId="0" fontId="17" fillId="33" borderId="13" xfId="0" applyFont="1" applyFill="1" applyBorder="1" applyAlignment="1" applyProtection="1">
      <alignment/>
      <protection/>
    </xf>
    <xf numFmtId="0" fontId="13" fillId="33" borderId="13" xfId="0" applyFont="1" applyFill="1" applyBorder="1" applyAlignment="1" applyProtection="1">
      <alignment horizontal="center"/>
      <protection/>
    </xf>
    <xf numFmtId="0" fontId="13" fillId="33" borderId="14" xfId="0" applyFont="1" applyFill="1" applyBorder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/>
      <protection/>
    </xf>
    <xf numFmtId="6" fontId="17" fillId="33" borderId="14" xfId="0" applyNumberFormat="1" applyFont="1" applyFill="1" applyBorder="1" applyAlignment="1" applyProtection="1">
      <alignment horizontal="center"/>
      <protection/>
    </xf>
    <xf numFmtId="6" fontId="20" fillId="33" borderId="14" xfId="0" applyNumberFormat="1" applyFont="1" applyFill="1" applyBorder="1" applyAlignment="1" applyProtection="1">
      <alignment horizontal="center"/>
      <protection/>
    </xf>
    <xf numFmtId="0" fontId="11" fillId="33" borderId="13" xfId="0" applyFont="1" applyFill="1" applyBorder="1" applyAlignment="1" applyProtection="1">
      <alignment/>
      <protection/>
    </xf>
    <xf numFmtId="6" fontId="17" fillId="33" borderId="13" xfId="0" applyNumberFormat="1" applyFont="1" applyFill="1" applyBorder="1" applyAlignment="1" applyProtection="1">
      <alignment/>
      <protection/>
    </xf>
    <xf numFmtId="6" fontId="17" fillId="33" borderId="14" xfId="0" applyNumberFormat="1" applyFont="1" applyFill="1" applyBorder="1" applyAlignment="1" applyProtection="1">
      <alignment/>
      <protection/>
    </xf>
    <xf numFmtId="10" fontId="17" fillId="33" borderId="14" xfId="0" applyNumberFormat="1" applyFont="1" applyFill="1" applyBorder="1" applyAlignment="1" applyProtection="1">
      <alignment/>
      <protection/>
    </xf>
    <xf numFmtId="7" fontId="17" fillId="33" borderId="14" xfId="0" applyNumberFormat="1" applyFont="1" applyFill="1" applyBorder="1" applyAlignment="1" applyProtection="1">
      <alignment/>
      <protection/>
    </xf>
    <xf numFmtId="0" fontId="13" fillId="33" borderId="13" xfId="0" applyFont="1" applyFill="1" applyBorder="1" applyAlignment="1" applyProtection="1">
      <alignment/>
      <protection/>
    </xf>
    <xf numFmtId="0" fontId="18" fillId="33" borderId="14" xfId="0" applyFont="1" applyFill="1" applyBorder="1" applyAlignment="1" applyProtection="1">
      <alignment/>
      <protection/>
    </xf>
    <xf numFmtId="0" fontId="17" fillId="33" borderId="15" xfId="0" applyFont="1" applyFill="1" applyBorder="1" applyAlignment="1" applyProtection="1">
      <alignment/>
      <protection/>
    </xf>
    <xf numFmtId="0" fontId="17" fillId="33" borderId="16" xfId="0" applyFont="1" applyFill="1" applyBorder="1" applyAlignment="1" applyProtection="1">
      <alignment/>
      <protection/>
    </xf>
    <xf numFmtId="0" fontId="17" fillId="33" borderId="17" xfId="0" applyFont="1" applyFill="1" applyBorder="1" applyAlignment="1" applyProtection="1">
      <alignment/>
      <protection/>
    </xf>
    <xf numFmtId="0" fontId="23" fillId="33" borderId="13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21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center"/>
      <protection/>
    </xf>
    <xf numFmtId="0" fontId="7" fillId="33" borderId="23" xfId="0" applyFont="1" applyFill="1" applyBorder="1" applyAlignment="1" applyProtection="1">
      <alignment horizontal="center"/>
      <protection/>
    </xf>
    <xf numFmtId="0" fontId="24" fillId="33" borderId="13" xfId="0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 horizontal="center"/>
      <protection/>
    </xf>
    <xf numFmtId="0" fontId="24" fillId="33" borderId="14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A4" sqref="A4:D4"/>
    </sheetView>
  </sheetViews>
  <sheetFormatPr defaultColWidth="12.7109375" defaultRowHeight="12.75"/>
  <cols>
    <col min="1" max="1" width="49.7109375" style="12" customWidth="1"/>
    <col min="2" max="2" width="21.140625" style="12" customWidth="1"/>
    <col min="3" max="3" width="20.421875" style="12" bestFit="1" customWidth="1"/>
    <col min="4" max="4" width="17.57421875" style="12" customWidth="1"/>
    <col min="5" max="16384" width="12.7109375" style="12" customWidth="1"/>
  </cols>
  <sheetData>
    <row r="1" spans="1:5" s="8" customFormat="1" ht="16.5">
      <c r="A1" s="69" t="s">
        <v>43</v>
      </c>
      <c r="B1" s="70"/>
      <c r="C1" s="70"/>
      <c r="D1" s="71"/>
      <c r="E1" s="7"/>
    </row>
    <row r="2" spans="1:5" s="8" customFormat="1" ht="16.5">
      <c r="A2" s="72" t="s">
        <v>34</v>
      </c>
      <c r="B2" s="73"/>
      <c r="C2" s="73"/>
      <c r="D2" s="74"/>
      <c r="E2" s="7"/>
    </row>
    <row r="3" spans="1:4" s="7" customFormat="1" ht="17.25" thickBot="1">
      <c r="A3" s="75" t="s">
        <v>38</v>
      </c>
      <c r="B3" s="76"/>
      <c r="C3" s="76"/>
      <c r="D3" s="77"/>
    </row>
    <row r="4" spans="1:4" s="7" customFormat="1" ht="13.5" customHeight="1">
      <c r="A4" s="78"/>
      <c r="B4" s="79"/>
      <c r="C4" s="79"/>
      <c r="D4" s="80"/>
    </row>
    <row r="5" spans="1:4" s="9" customFormat="1" ht="12">
      <c r="A5" s="48" t="s">
        <v>33</v>
      </c>
      <c r="B5" s="17"/>
      <c r="C5" s="17"/>
      <c r="D5" s="49"/>
    </row>
    <row r="6" spans="1:4" s="9" customFormat="1" ht="12">
      <c r="A6" s="48" t="s">
        <v>36</v>
      </c>
      <c r="B6" s="17"/>
      <c r="C6" s="17"/>
      <c r="D6" s="49"/>
    </row>
    <row r="7" spans="1:4" s="9" customFormat="1" ht="12">
      <c r="A7" s="67" t="s">
        <v>35</v>
      </c>
      <c r="B7" s="17"/>
      <c r="C7" s="17"/>
      <c r="D7" s="49"/>
    </row>
    <row r="8" spans="2:5" ht="15">
      <c r="B8" s="18"/>
      <c r="C8" s="18" t="s">
        <v>20</v>
      </c>
      <c r="D8" s="50"/>
      <c r="E8" s="11"/>
    </row>
    <row r="9" spans="1:5" ht="15">
      <c r="A9" s="41" t="s">
        <v>37</v>
      </c>
      <c r="B9" s="42"/>
      <c r="C9" s="19"/>
      <c r="D9" s="50"/>
      <c r="E9" s="11"/>
    </row>
    <row r="10" spans="1:5" ht="15">
      <c r="A10" s="51"/>
      <c r="B10" s="19"/>
      <c r="C10" s="19"/>
      <c r="D10" s="50"/>
      <c r="E10" s="11"/>
    </row>
    <row r="11" spans="1:5" ht="15">
      <c r="A11" s="51"/>
      <c r="B11" s="40" t="s">
        <v>0</v>
      </c>
      <c r="C11" s="19"/>
      <c r="D11" s="50"/>
      <c r="E11" s="11"/>
    </row>
    <row r="12" spans="1:5" ht="15">
      <c r="A12" s="52" t="s">
        <v>1</v>
      </c>
      <c r="B12" s="39">
        <v>1</v>
      </c>
      <c r="C12" s="19"/>
      <c r="D12" s="50"/>
      <c r="E12" s="11"/>
    </row>
    <row r="13" spans="1:5" ht="15">
      <c r="A13" s="51"/>
      <c r="B13" s="37" t="s">
        <v>2</v>
      </c>
      <c r="C13" s="18"/>
      <c r="D13" s="53" t="s">
        <v>3</v>
      </c>
      <c r="E13" s="11"/>
    </row>
    <row r="14" spans="1:9" ht="15">
      <c r="A14" s="54" t="s">
        <v>39</v>
      </c>
      <c r="B14" s="38">
        <v>0</v>
      </c>
      <c r="C14" s="20" t="s">
        <v>4</v>
      </c>
      <c r="D14" s="55">
        <v>1000</v>
      </c>
      <c r="E14" s="11"/>
      <c r="H14" s="10"/>
      <c r="I14" s="10"/>
    </row>
    <row r="15" spans="1:9" ht="15">
      <c r="A15" s="54" t="s">
        <v>40</v>
      </c>
      <c r="B15" s="3">
        <v>0</v>
      </c>
      <c r="C15" s="20" t="s">
        <v>5</v>
      </c>
      <c r="D15" s="56">
        <v>9496</v>
      </c>
      <c r="E15" s="11"/>
      <c r="H15" s="10"/>
      <c r="I15" s="10"/>
    </row>
    <row r="16" spans="1:9" ht="15">
      <c r="A16" s="57" t="s">
        <v>41</v>
      </c>
      <c r="B16" s="3">
        <v>0</v>
      </c>
      <c r="C16" s="20" t="s">
        <v>6</v>
      </c>
      <c r="D16" s="55">
        <f>ROUND(((Guarantees!B4*Guarantees!A4)-0.5),1)</f>
        <v>1929999.5</v>
      </c>
      <c r="E16" s="11"/>
      <c r="H16" s="10"/>
      <c r="I16" s="10"/>
    </row>
    <row r="17" spans="1:9" s="15" customFormat="1" ht="15">
      <c r="A17" s="58" t="s">
        <v>22</v>
      </c>
      <c r="B17" s="21" t="e">
        <f>ROUND((B15/B14),2)</f>
        <v>#DIV/0!</v>
      </c>
      <c r="C17" s="22" t="s">
        <v>7</v>
      </c>
      <c r="D17" s="55">
        <f>ROUND(((Guarantees!B5*Guarantees!A5)-0.5),1)</f>
        <v>968336.5</v>
      </c>
      <c r="E17" s="14"/>
      <c r="H17" s="10"/>
      <c r="I17" s="10"/>
    </row>
    <row r="18" spans="1:5" s="15" customFormat="1" ht="15">
      <c r="A18" s="58" t="s">
        <v>8</v>
      </c>
      <c r="B18" s="21" t="e">
        <f>ROUND((B16/B14),0)</f>
        <v>#DIV/0!</v>
      </c>
      <c r="C18" s="22" t="s">
        <v>9</v>
      </c>
      <c r="D18" s="55">
        <f>ROUND(((Guarantees!B6*Guarantees!A6)-0.5),1)</f>
        <v>564022.5</v>
      </c>
      <c r="E18" s="14"/>
    </row>
    <row r="19" spans="1:6" ht="15">
      <c r="A19" s="51"/>
      <c r="B19" s="23"/>
      <c r="C19" s="19"/>
      <c r="D19" s="50"/>
      <c r="E19" s="13"/>
      <c r="F19" s="16"/>
    </row>
    <row r="20" spans="1:5" ht="15">
      <c r="A20" s="51"/>
      <c r="B20" s="34" t="s">
        <v>10</v>
      </c>
      <c r="C20" s="36" t="s">
        <v>11</v>
      </c>
      <c r="D20" s="35" t="s">
        <v>12</v>
      </c>
      <c r="E20" s="11"/>
    </row>
    <row r="21" spans="1:5" s="15" customFormat="1" ht="15">
      <c r="A21" s="58" t="s">
        <v>13</v>
      </c>
      <c r="B21" s="21" t="e">
        <f>MIN(1000,B17)</f>
        <v>#DIV/0!</v>
      </c>
      <c r="C21" s="21" t="e">
        <f>B17-B21-D21</f>
        <v>#DIV/0!</v>
      </c>
      <c r="D21" s="59" t="e">
        <f>IF((B17-D15)&lt;0,0,(B17-D15))</f>
        <v>#DIV/0!</v>
      </c>
      <c r="E21" s="14"/>
    </row>
    <row r="22" spans="1:5" ht="15">
      <c r="A22" s="51" t="s">
        <v>14</v>
      </c>
      <c r="B22" s="21" t="e">
        <f>B18</f>
        <v>#DIV/0!</v>
      </c>
      <c r="C22" s="21" t="e">
        <f>B18</f>
        <v>#DIV/0!</v>
      </c>
      <c r="D22" s="59" t="e">
        <f>B18</f>
        <v>#DIV/0!</v>
      </c>
      <c r="E22" s="11"/>
    </row>
    <row r="23" spans="1:5" s="15" customFormat="1" ht="15">
      <c r="A23" s="58" t="s">
        <v>15</v>
      </c>
      <c r="B23" s="21">
        <f>D16</f>
        <v>1929999.5</v>
      </c>
      <c r="C23" s="21">
        <f>D17</f>
        <v>968336.5</v>
      </c>
      <c r="D23" s="59">
        <f>D18</f>
        <v>564022.5</v>
      </c>
      <c r="E23" s="14"/>
    </row>
    <row r="24" spans="1:5" s="15" customFormat="1" ht="15">
      <c r="A24" s="58" t="s">
        <v>25</v>
      </c>
      <c r="B24" s="24" t="e">
        <f>ROUND((B22/B23),8)</f>
        <v>#DIV/0!</v>
      </c>
      <c r="C24" s="24" t="e">
        <f>ROUND((C22/C23),8)</f>
        <v>#DIV/0!</v>
      </c>
      <c r="D24" s="60" t="e">
        <f>ROUND((D22/D23),8)</f>
        <v>#DIV/0!</v>
      </c>
      <c r="E24" s="14"/>
    </row>
    <row r="25" spans="1:5" ht="15">
      <c r="A25" s="51" t="s">
        <v>26</v>
      </c>
      <c r="B25" s="25" t="e">
        <f>B24*B21</f>
        <v>#DIV/0!</v>
      </c>
      <c r="C25" s="25" t="e">
        <f>C24*C21</f>
        <v>#DIV/0!</v>
      </c>
      <c r="D25" s="61" t="e">
        <f>D24*D21</f>
        <v>#DIV/0!</v>
      </c>
      <c r="E25" s="11"/>
    </row>
    <row r="26" spans="1:5" ht="15">
      <c r="A26" s="51" t="s">
        <v>16</v>
      </c>
      <c r="B26" s="25" t="e">
        <f>MAX(0,((1-B24)*B21))</f>
        <v>#DIV/0!</v>
      </c>
      <c r="C26" s="25" t="e">
        <f>(1-C24)*C21</f>
        <v>#DIV/0!</v>
      </c>
      <c r="D26" s="61" t="e">
        <f>(1-D24)*D21</f>
        <v>#DIV/0!</v>
      </c>
      <c r="E26" s="11"/>
    </row>
    <row r="27" spans="1:5" ht="15">
      <c r="A27" s="51" t="s">
        <v>17</v>
      </c>
      <c r="B27" s="24" t="e">
        <f>1-B24</f>
        <v>#DIV/0!</v>
      </c>
      <c r="C27" s="24" t="e">
        <f>1-C24</f>
        <v>#DIV/0!</v>
      </c>
      <c r="D27" s="60" t="e">
        <f>IF(D26=0,0,1-D24)</f>
        <v>#DIV/0!</v>
      </c>
      <c r="E27" s="11"/>
    </row>
    <row r="28" spans="1:5" ht="15">
      <c r="A28" s="51" t="s">
        <v>32</v>
      </c>
      <c r="B28" s="43" t="e">
        <f>MAX((B26*B14),0)</f>
        <v>#DIV/0!</v>
      </c>
      <c r="C28" s="45" t="e">
        <f>C26*B14</f>
        <v>#DIV/0!</v>
      </c>
      <c r="D28" s="44" t="e">
        <f>D26*B14</f>
        <v>#DIV/0!</v>
      </c>
      <c r="E28" s="11"/>
    </row>
    <row r="29" spans="1:5" ht="15">
      <c r="A29" s="51"/>
      <c r="B29" s="24"/>
      <c r="C29" s="24"/>
      <c r="D29" s="60"/>
      <c r="E29" s="11"/>
    </row>
    <row r="30" spans="1:5" ht="15">
      <c r="A30" s="54" t="s">
        <v>30</v>
      </c>
      <c r="B30" s="26" t="e">
        <f>IF(SUM(B28:D28)&lt;B28,B28,SUM(B28:D28))</f>
        <v>#DIV/0!</v>
      </c>
      <c r="C30" s="24"/>
      <c r="D30" s="60"/>
      <c r="E30" s="11"/>
    </row>
    <row r="31" spans="1:5" ht="15">
      <c r="A31" s="54" t="s">
        <v>45</v>
      </c>
      <c r="B31" s="27">
        <v>0</v>
      </c>
      <c r="C31" s="28"/>
      <c r="D31" s="63"/>
      <c r="E31" s="11"/>
    </row>
    <row r="32" spans="1:5" ht="15">
      <c r="A32" s="54" t="s">
        <v>44</v>
      </c>
      <c r="B32" s="29" t="e">
        <f>ROUND((-0.0128221814*B30),2)</f>
        <v>#DIV/0!</v>
      </c>
      <c r="C32" s="30"/>
      <c r="D32" s="60"/>
      <c r="E32" s="11"/>
    </row>
    <row r="33" spans="1:5" ht="15">
      <c r="A33" s="51" t="s">
        <v>42</v>
      </c>
      <c r="B33" s="31" t="e">
        <f>ROUND((B30+B31+B32),2)</f>
        <v>#DIV/0!</v>
      </c>
      <c r="C33" s="30"/>
      <c r="D33" s="60"/>
      <c r="E33" s="11"/>
    </row>
    <row r="34" spans="1:4" ht="15">
      <c r="A34" s="62" t="s">
        <v>31</v>
      </c>
      <c r="B34" s="47"/>
      <c r="C34" s="32" t="s">
        <v>20</v>
      </c>
      <c r="D34" s="60"/>
    </row>
    <row r="35" spans="1:5" ht="15">
      <c r="A35" s="54" t="s">
        <v>46</v>
      </c>
      <c r="B35" s="46" t="e">
        <f>B33+B34</f>
        <v>#DIV/0!</v>
      </c>
      <c r="C35" s="30"/>
      <c r="D35" s="60"/>
      <c r="E35" s="11"/>
    </row>
    <row r="36" spans="1:5" ht="15">
      <c r="A36" s="51"/>
      <c r="B36" s="28"/>
      <c r="C36" s="19"/>
      <c r="D36" s="50"/>
      <c r="E36" s="11"/>
    </row>
    <row r="37" spans="1:5" ht="15">
      <c r="A37" s="51" t="s">
        <v>24</v>
      </c>
      <c r="B37" s="33" t="e">
        <f>B35/B14</f>
        <v>#DIV/0!</v>
      </c>
      <c r="C37" s="19"/>
      <c r="D37" s="50"/>
      <c r="E37" s="11"/>
    </row>
    <row r="38" spans="1:5" ht="15">
      <c r="A38" s="51" t="s">
        <v>23</v>
      </c>
      <c r="B38" s="24" t="e">
        <f>B35/B15</f>
        <v>#DIV/0!</v>
      </c>
      <c r="C38" s="19"/>
      <c r="D38" s="50"/>
      <c r="E38" s="11"/>
    </row>
    <row r="39" spans="1:5" ht="15">
      <c r="A39" s="51"/>
      <c r="B39" s="24"/>
      <c r="C39" s="19"/>
      <c r="D39" s="50"/>
      <c r="E39" s="11"/>
    </row>
    <row r="40" spans="1:5" ht="15">
      <c r="A40" s="51" t="s">
        <v>27</v>
      </c>
      <c r="B40" s="28"/>
      <c r="C40" s="28"/>
      <c r="D40" s="50"/>
      <c r="E40" s="11"/>
    </row>
    <row r="41" spans="1:5" ht="15">
      <c r="A41" s="51" t="s">
        <v>28</v>
      </c>
      <c r="B41" s="19"/>
      <c r="C41" s="19"/>
      <c r="D41" s="50"/>
      <c r="E41" s="11"/>
    </row>
    <row r="42" spans="1:5" ht="15">
      <c r="A42" s="51" t="s">
        <v>29</v>
      </c>
      <c r="B42" s="19"/>
      <c r="C42" s="19"/>
      <c r="D42" s="50"/>
      <c r="E42" s="11"/>
    </row>
    <row r="43" spans="1:5" ht="15">
      <c r="A43" s="64"/>
      <c r="B43" s="65"/>
      <c r="C43" s="65"/>
      <c r="D43" s="66"/>
      <c r="E43" s="11"/>
    </row>
    <row r="44" spans="1:4" s="68" customFormat="1" ht="14.25">
      <c r="A44" s="28"/>
      <c r="B44" s="28"/>
      <c r="C44" s="28"/>
      <c r="D44" s="28"/>
    </row>
    <row r="45" spans="1:4" s="68" customFormat="1" ht="14.25">
      <c r="A45" s="28"/>
      <c r="B45" s="28"/>
      <c r="C45" s="28"/>
      <c r="D45" s="28"/>
    </row>
    <row r="46" spans="1:4" s="68" customFormat="1" ht="14.25">
      <c r="A46" s="28"/>
      <c r="B46" s="28"/>
      <c r="C46" s="28"/>
      <c r="D46" s="28"/>
    </row>
    <row r="47" spans="1:4" s="68" customFormat="1" ht="14.25">
      <c r="A47" s="28"/>
      <c r="B47" s="28"/>
      <c r="C47" s="28"/>
      <c r="D47" s="28"/>
    </row>
    <row r="48" spans="1:4" s="68" customFormat="1" ht="14.25">
      <c r="A48" s="28"/>
      <c r="B48" s="28"/>
      <c r="C48" s="28"/>
      <c r="D48" s="28"/>
    </row>
    <row r="49" spans="1:4" s="68" customFormat="1" ht="14.25">
      <c r="A49" s="28"/>
      <c r="B49" s="28"/>
      <c r="C49" s="28"/>
      <c r="D49" s="28"/>
    </row>
    <row r="50" spans="1:4" s="68" customFormat="1" ht="14.25">
      <c r="A50" s="28"/>
      <c r="B50" s="28"/>
      <c r="C50" s="28"/>
      <c r="D50" s="28"/>
    </row>
    <row r="51" spans="1:4" s="68" customFormat="1" ht="14.25">
      <c r="A51" s="28"/>
      <c r="B51" s="28"/>
      <c r="C51" s="28"/>
      <c r="D51" s="28"/>
    </row>
    <row r="52" s="68" customFormat="1" ht="14.25"/>
    <row r="53" s="68" customFormat="1" ht="14.25"/>
    <row r="54" s="68" customFormat="1" ht="14.25"/>
    <row r="55" s="68" customFormat="1" ht="14.25"/>
  </sheetData>
  <sheetProtection selectLockedCells="1"/>
  <mergeCells count="4">
    <mergeCell ref="A1:D1"/>
    <mergeCell ref="A2:D2"/>
    <mergeCell ref="A3:D3"/>
    <mergeCell ref="A4:D4"/>
  </mergeCells>
  <printOptions gridLines="1"/>
  <pageMargins left="0.17" right="0.16" top="0.6" bottom="0.42" header="0.25" footer="0.25"/>
  <pageSetup fitToHeight="1" fitToWidth="1" horizontalDpi="600" verticalDpi="600" orientation="portrait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9.28125" style="0" bestFit="1" customWidth="1"/>
    <col min="2" max="2" width="17.28125" style="0" bestFit="1" customWidth="1"/>
  </cols>
  <sheetData>
    <row r="1" s="6" customFormat="1" ht="10.5">
      <c r="A1" s="6" t="s">
        <v>21</v>
      </c>
    </row>
    <row r="3" spans="1:2" ht="12.75">
      <c r="A3" s="4" t="s">
        <v>18</v>
      </c>
      <c r="B3" s="5" t="s">
        <v>19</v>
      </c>
    </row>
    <row r="4" spans="1:2" ht="12.75">
      <c r="A4" s="1">
        <v>1930000</v>
      </c>
      <c r="B4" s="2">
        <f>IF('11-12 July 1 Est'!$B$12=1,1,(IF('11-12 July 1 Est'!$B$12=2,3,1.5)))</f>
        <v>1</v>
      </c>
    </row>
    <row r="5" spans="1:2" ht="12.75">
      <c r="A5" s="1">
        <v>968337</v>
      </c>
      <c r="B5" s="2">
        <f>IF('11-12 July 1 Est'!$B$12=1,1,(IF('11-12 July 1 Est'!$B$12=2,3,1.5)))</f>
        <v>1</v>
      </c>
    </row>
    <row r="6" spans="1:2" ht="12.75">
      <c r="A6" s="1">
        <v>564023</v>
      </c>
      <c r="B6" s="2">
        <f>IF('11-12 July 1 Est'!$B$12=1,1,(IF('11-12 July 1 Est'!$B$12=2,3,1.5)))</f>
        <v>1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Simplified Percentage Method of Calculating Equalization Aid Worksheet</dc:title>
  <dc:subject>Simplified Percentage Method of Calculating Equalization Aid Worksheet</dc:subject>
  <dc:creator>School Financial Services</dc:creator>
  <cp:keywords>Simplified Percentage Method,Equalization Aid, Worksheet</cp:keywords>
  <dc:description>This is the simplified precentage Excel executable worksheet.</dc:description>
  <cp:lastModifiedBy>Erin K. Fath</cp:lastModifiedBy>
  <cp:lastPrinted>2008-06-30T14:34:18Z</cp:lastPrinted>
  <dcterms:created xsi:type="dcterms:W3CDTF">1999-06-30T14:03:15Z</dcterms:created>
  <dcterms:modified xsi:type="dcterms:W3CDTF">2011-10-21T18:21:00Z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1552280986</vt:i4>
  </property>
  <property fmtid="{D5CDD505-2E9C-101B-9397-08002B2CF9AE}" pid="3" name="_EmailSubject">
    <vt:lpwstr>Another file</vt:lpwstr>
  </property>
  <property fmtid="{D5CDD505-2E9C-101B-9397-08002B2CF9AE}" pid="4" name="_AuthorEmail">
    <vt:lpwstr>Karen.KucharzRobbe@dpi.state.wi.us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-733446434</vt:i4>
  </property>
  <property fmtid="{D5CDD505-2E9C-101B-9397-08002B2CF9AE}" pid="7" name="_ReviewingToolsShownOnce">
    <vt:lpwstr/>
  </property>
</Properties>
</file>